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6.xml" ContentType="application/vnd.openxmlformats-officedocument.drawing+xml"/>
  <Override PartName="/xl/charts/chart30.xml" ContentType="application/vnd.openxmlformats-officedocument.drawingml.chart+xml"/>
  <Override PartName="/xl/drawings/drawing17.xml" ContentType="application/vnd.openxmlformats-officedocument.drawingml.chartshapes+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drawings/drawing1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37.xml" ContentType="application/vnd.openxmlformats-officedocument.drawingml.chart+xml"/>
  <Override PartName="/xl/charts/style12.xml" ContentType="application/vnd.ms-office.chartstyle+xml"/>
  <Override PartName="/xl/charts/colors12.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drawings/drawing2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8.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9.xml" ContentType="application/vnd.openxmlformats-officedocument.drawing+xml"/>
  <Override PartName="/xl/charts/chart61.xml" ContentType="application/vnd.openxmlformats-officedocument.drawingml.chart+xml"/>
  <Override PartName="/xl/charts/style13.xml" ContentType="application/vnd.ms-office.chartstyle+xml"/>
  <Override PartName="/xl/charts/colors13.xml" ContentType="application/vnd.ms-office.chartcolorstyle+xml"/>
  <Override PartName="/xl/charts/chart6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2.xml" ContentType="application/vnd.openxmlformats-officedocument.drawing+xml"/>
  <Override PartName="/xl/charts/chart65.xml" ContentType="application/vnd.openxmlformats-officedocument.drawingml.chart+xml"/>
  <Override PartName="/xl/drawings/drawing33.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4.xml" ContentType="application/vnd.openxmlformats-officedocument.drawing+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73.xml" ContentType="application/vnd.openxmlformats-officedocument.drawingml.chart+xml"/>
  <Override PartName="/xl/drawings/drawing38.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3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0.xml" ContentType="application/vnd.openxmlformats-officedocument.drawing+xml"/>
  <Override PartName="/xl/charts/chart82.xml" ContentType="application/vnd.openxmlformats-officedocument.drawingml.chart+xml"/>
  <Override PartName="/xl/drawings/drawing4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42.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43.xml" ContentType="application/vnd.openxmlformats-officedocument.drawing+xml"/>
  <Override PartName="/xl/charts/chart88.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updateLinks="never" codeName="ThisWorkbook"/>
  <mc:AlternateContent xmlns:mc="http://schemas.openxmlformats.org/markup-compatibility/2006">
    <mc:Choice Requires="x15">
      <x15ac:absPath xmlns:x15ac="http://schemas.microsoft.com/office/spreadsheetml/2010/11/ac" url="T:\PLYN\Plyn statistika\Plyn - Rok\2024\"/>
    </mc:Choice>
  </mc:AlternateContent>
  <xr:revisionPtr revIDLastSave="0" documentId="13_ncr:1_{0C6FF487-12CF-4C27-9CA2-48EBF48D07BB}" xr6:coauthVersionLast="36" xr6:coauthVersionMax="36" xr10:uidLastSave="{00000000-0000-0000-0000-000000000000}"/>
  <bookViews>
    <workbookView xWindow="0" yWindow="0" windowWidth="28800" windowHeight="12270" tabRatio="653" xr2:uid="{00000000-000D-0000-FFFF-FFFF00000000}"/>
  </bookViews>
  <sheets>
    <sheet name="Cover page" sheetId="220" r:id="rId1"/>
    <sheet name="Table of contents" sheetId="52" r:id="rId2"/>
    <sheet name="Introduction" sheetId="214" r:id="rId3"/>
    <sheet name="1" sheetId="75" r:id="rId4"/>
    <sheet name="2" sheetId="58" r:id="rId5"/>
    <sheet name="3.1" sheetId="128" r:id="rId6"/>
    <sheet name="3.2" sheetId="216" r:id="rId7"/>
    <sheet name="3.3" sheetId="129" r:id="rId8"/>
    <sheet name="3.4" sheetId="179" r:id="rId9"/>
    <sheet name="3.5" sheetId="176" r:id="rId10"/>
    <sheet name="4.1" sheetId="198" r:id="rId11"/>
    <sheet name="4.2" sheetId="98" r:id="rId12"/>
    <sheet name="5.1" sheetId="196" r:id="rId13"/>
    <sheet name="5.2" sheetId="177" r:id="rId14"/>
    <sheet name="6.1" sheetId="121" r:id="rId15"/>
    <sheet name="6.2" sheetId="122" r:id="rId16"/>
    <sheet name="6.3" sheetId="119" r:id="rId17"/>
    <sheet name="6.4" sheetId="64" r:id="rId18"/>
    <sheet name="6.5" sheetId="89" r:id="rId19"/>
    <sheet name="6.6" sheetId="90" r:id="rId20"/>
    <sheet name="6.7" sheetId="65" r:id="rId21"/>
    <sheet name="7.1" sheetId="101" r:id="rId22"/>
    <sheet name="7.2" sheetId="123" r:id="rId23"/>
    <sheet name="7.3" sheetId="203" r:id="rId24"/>
    <sheet name="7.4" sheetId="207" r:id="rId25"/>
    <sheet name="7.5" sheetId="208" r:id="rId26"/>
    <sheet name="8.1" sheetId="169" r:id="rId27"/>
    <sheet name="8.2" sheetId="166" r:id="rId28"/>
    <sheet name="8.3" sheetId="170" r:id="rId29"/>
    <sheet name="8.4" sheetId="171" r:id="rId30"/>
    <sheet name="8.5" sheetId="172" r:id="rId31"/>
    <sheet name="8.6" sheetId="173" r:id="rId32"/>
    <sheet name="8.7" sheetId="174" r:id="rId33"/>
    <sheet name="8.8" sheetId="124" r:id="rId34"/>
    <sheet name="8.9" sheetId="202" r:id="rId35"/>
    <sheet name="9.1" sheetId="110" r:id="rId36"/>
    <sheet name="9.2" sheetId="132" r:id="rId37"/>
    <sheet name="9.3" sheetId="200" r:id="rId38"/>
    <sheet name="9.4" sheetId="168" r:id="rId39"/>
    <sheet name="9.5" sheetId="204" r:id="rId40"/>
    <sheet name="10" sheetId="205" r:id="rId41"/>
    <sheet name="11.1" sheetId="112" r:id="rId42"/>
    <sheet name="11.2" sheetId="114" r:id="rId43"/>
    <sheet name="11.3" sheetId="150" r:id="rId44"/>
    <sheet name="11.4" sheetId="134" r:id="rId45"/>
    <sheet name="11.5" sheetId="193" r:id="rId46"/>
    <sheet name="12.1" sheetId="190" r:id="rId47"/>
    <sheet name="12.2" sheetId="209" r:id="rId48"/>
    <sheet name="12.3" sheetId="192" r:id="rId49"/>
    <sheet name="13" sheetId="184" r:id="rId50"/>
    <sheet name="Closing page" sheetId="219" r:id="rId51"/>
  </sheets>
  <externalReferences>
    <externalReference r:id="rId52"/>
    <externalReference r:id="rId53"/>
  </externalReferences>
  <definedNames>
    <definedName name="Datum_OTE" localSheetId="50">"4. 8. 2022"</definedName>
    <definedName name="Datum_OTE">"2. 5. 2017"</definedName>
    <definedName name="_xlnm.Print_Area" localSheetId="3">'1'!$A$1:$B$48</definedName>
    <definedName name="_xlnm.Print_Area" localSheetId="40">'10'!$A$1:$U$68</definedName>
    <definedName name="_xlnm.Print_Area" localSheetId="41">'11.1'!$A$1:$K$114</definedName>
    <definedName name="_xlnm.Print_Area" localSheetId="42">'11.2'!$A$1:$Q$45</definedName>
    <definedName name="_xlnm.Print_Area" localSheetId="43">'11.3'!$A$1:$P$57</definedName>
    <definedName name="_xlnm.Print_Area" localSheetId="44">'11.4'!$A$1:$R$122</definedName>
    <definedName name="_xlnm.Print_Area" localSheetId="45">'11.5'!$A$1:$P$62</definedName>
    <definedName name="_xlnm.Print_Area" localSheetId="46">'12.1'!$A$1:$I$143</definedName>
    <definedName name="_xlnm.Print_Area" localSheetId="47">'12.2'!$A$1:$Q$127</definedName>
    <definedName name="_xlnm.Print_Area" localSheetId="48">'12.3'!$A$1:$AE$45</definedName>
    <definedName name="_xlnm.Print_Area" localSheetId="49">'13'!$A$1:$U$25</definedName>
    <definedName name="_xlnm.Print_Area" localSheetId="4">'2'!$A$1:$B$138</definedName>
    <definedName name="_xlnm.Print_Area" localSheetId="5">'3.1'!$A$1:$K$54</definedName>
    <definedName name="_xlnm.Print_Area" localSheetId="6">'3.2'!$A$1:$O$48</definedName>
    <definedName name="_xlnm.Print_Area" localSheetId="7">'3.3'!$A$1:$S$37</definedName>
    <definedName name="_xlnm.Print_Area" localSheetId="8">'3.4'!$A$1:$S$36</definedName>
    <definedName name="_xlnm.Print_Area" localSheetId="9">'3.5'!$A$1:$Q$42</definedName>
    <definedName name="_xlnm.Print_Area" localSheetId="10">'4.1'!$A$1:$N$35</definedName>
    <definedName name="_xlnm.Print_Area" localSheetId="11">'4.2'!$A$1:$N$41</definedName>
    <definedName name="_xlnm.Print_Area" localSheetId="12">'5.1'!$A$1:$H$67</definedName>
    <definedName name="_xlnm.Print_Area" localSheetId="13">'5.2'!$A$1:$J$41</definedName>
    <definedName name="_xlnm.Print_Area" localSheetId="14">'6.1'!$A$1:$Q$27</definedName>
    <definedName name="_xlnm.Print_Area" localSheetId="15">'6.2'!$A$1:$Q$25</definedName>
    <definedName name="_xlnm.Print_Area" localSheetId="16">'6.3'!$A$1:$Q$24</definedName>
    <definedName name="_xlnm.Print_Area" localSheetId="17">'6.4'!$A$1:$M$57</definedName>
    <definedName name="_xlnm.Print_Area" localSheetId="18">'6.5'!$A$1:$M$44</definedName>
    <definedName name="_xlnm.Print_Area" localSheetId="19">'6.6'!$A$1:$I$58</definedName>
    <definedName name="_xlnm.Print_Area" localSheetId="20">'6.7'!$A$1:$L$56</definedName>
    <definedName name="_xlnm.Print_Area" localSheetId="21">'7.1'!$A$1:$L$55</definedName>
    <definedName name="_xlnm.Print_Area" localSheetId="22">'7.2'!$A$1:$K$49</definedName>
    <definedName name="_xlnm.Print_Area" localSheetId="23">'7.3'!$A$1:$G$37</definedName>
    <definedName name="_xlnm.Print_Area" localSheetId="24">'7.4'!$A$1:$L$60</definedName>
    <definedName name="_xlnm.Print_Area" localSheetId="25">'7.5'!$A$1:$M$59</definedName>
    <definedName name="_xlnm.Print_Area" localSheetId="26">'8.1'!$A$1:$P$41</definedName>
    <definedName name="_xlnm.Print_Area" localSheetId="27">'8.2'!$A$1:$P$39</definedName>
    <definedName name="_xlnm.Print_Area" localSheetId="28">'8.3'!$A$1:$P$39</definedName>
    <definedName name="_xlnm.Print_Area" localSheetId="29">'8.4'!$A$1:$P$39</definedName>
    <definedName name="_xlnm.Print_Area" localSheetId="30">'8.5'!$A$1:$P$39</definedName>
    <definedName name="_xlnm.Print_Area" localSheetId="31">'8.6'!$A$1:$P$39</definedName>
    <definedName name="_xlnm.Print_Area" localSheetId="32">'8.7'!$A$1:$R$38</definedName>
    <definedName name="_xlnm.Print_Area" localSheetId="33">'8.8'!$A$1:$R$39</definedName>
    <definedName name="_xlnm.Print_Area" localSheetId="34">'8.9'!$A$1:$I$53</definedName>
    <definedName name="_xlnm.Print_Area" localSheetId="35">'9.1'!$A$1:$K$58</definedName>
    <definedName name="_xlnm.Print_Area" localSheetId="36">'9.2'!$A$1:$K$44</definedName>
    <definedName name="_xlnm.Print_Area" localSheetId="37">'9.3'!$A$1:$J$68</definedName>
    <definedName name="_xlnm.Print_Area" localSheetId="38">'9.4'!$A$1:$N$40</definedName>
    <definedName name="_xlnm.Print_Area" localSheetId="39">'9.5'!$A$1:$M$41</definedName>
    <definedName name="_xlnm.Print_Area" localSheetId="0">'Cover page'!$A$1:$B$2</definedName>
    <definedName name="_xlnm.Print_Area" localSheetId="2">Introduction!$A$1:$A$70</definedName>
    <definedName name="_xlnm.Print_Area" localSheetId="1">'Table of contents'!$A$1:$C$58</definedName>
    <definedName name="OLE_LINK107" localSheetId="2">Introduction!$A$3</definedName>
    <definedName name="OLE_LINK42" localSheetId="4">'2'!$A$4</definedName>
    <definedName name="OLE_LINK42" localSheetId="2">Introduction!$A$4</definedName>
    <definedName name="OLE_LINK43" localSheetId="4">'2'!$A$4</definedName>
    <definedName name="OLE_LINK43" localSheetId="2">Introduction!$A$4</definedName>
    <definedName name="OLE_LINK6" localSheetId="4">'2'!$A$7</definedName>
    <definedName name="OLE_LINK6" localSheetId="2">Introduction!#REF!</definedName>
    <definedName name="OLE_LINK7" localSheetId="4">'2'!$A$7</definedName>
    <definedName name="OLE_LINK7" localSheetId="2">Introduction!#REF!</definedName>
  </definedNames>
  <calcPr calcId="191029"/>
</workbook>
</file>

<file path=xl/calcChain.xml><?xml version="1.0" encoding="utf-8"?>
<calcChain xmlns="http://schemas.openxmlformats.org/spreadsheetml/2006/main">
  <c r="R4" i="123" l="1"/>
  <c r="Q4" i="123"/>
  <c r="P4" i="123"/>
  <c r="O4" i="123"/>
  <c r="N4" i="123"/>
  <c r="T15" i="114" l="1"/>
  <c r="A23" i="192"/>
  <c r="A22" i="192"/>
  <c r="A21" i="192"/>
  <c r="A20" i="192"/>
  <c r="A19" i="192"/>
  <c r="A18" i="192"/>
  <c r="A17" i="192"/>
  <c r="A16" i="192"/>
  <c r="A15" i="192"/>
  <c r="A14" i="192"/>
  <c r="A13" i="192"/>
  <c r="A12" i="192"/>
  <c r="A11" i="192"/>
  <c r="A10" i="192"/>
  <c r="A9" i="192"/>
  <c r="A8" i="192"/>
  <c r="A7" i="192"/>
  <c r="A6" i="192"/>
  <c r="A5" i="192"/>
  <c r="A4" i="193"/>
  <c r="A4" i="134" l="1"/>
  <c r="E6" i="112"/>
  <c r="I6" i="112" s="1"/>
  <c r="A4" i="204"/>
  <c r="F6" i="200"/>
  <c r="I6" i="200" s="1"/>
  <c r="E6" i="200"/>
  <c r="G6" i="200" s="1"/>
  <c r="J6" i="200" s="1"/>
  <c r="F39" i="132"/>
  <c r="E39" i="132"/>
  <c r="D39" i="132"/>
  <c r="C39" i="132"/>
  <c r="B39" i="132"/>
  <c r="I6" i="110"/>
  <c r="E6" i="110"/>
  <c r="B5" i="89" l="1"/>
  <c r="H5" i="89" s="1"/>
  <c r="A3" i="64"/>
  <c r="A5" i="119"/>
  <c r="B6" i="122"/>
  <c r="D6" i="122" s="1"/>
  <c r="D5" i="122"/>
  <c r="B5" i="122"/>
  <c r="A5" i="122"/>
  <c r="K8" i="121"/>
  <c r="I8" i="121"/>
  <c r="F8" i="121"/>
  <c r="C8" i="121"/>
  <c r="B8" i="121"/>
  <c r="H8" i="121" s="1"/>
  <c r="J7" i="121"/>
  <c r="H7" i="121"/>
  <c r="J4" i="177"/>
  <c r="I4" i="177"/>
  <c r="H4" i="177"/>
  <c r="G4" i="177"/>
  <c r="A3" i="177"/>
  <c r="J8" i="121" l="1"/>
  <c r="E8" i="121"/>
  <c r="E5" i="89"/>
  <c r="K5" i="89" s="1"/>
  <c r="C6" i="122"/>
  <c r="E6" i="122" s="1"/>
  <c r="E18" i="98"/>
  <c r="D18" i="98"/>
  <c r="C18" i="98"/>
  <c r="M5" i="98"/>
  <c r="L5" i="98"/>
  <c r="N4" i="98"/>
  <c r="L4" i="98"/>
  <c r="K4" i="98"/>
  <c r="J4" i="98"/>
  <c r="I4" i="98"/>
  <c r="A3" i="98"/>
  <c r="A3" i="176"/>
  <c r="A3" i="179"/>
  <c r="C21" i="114" l="1"/>
  <c r="D21" i="114"/>
  <c r="I21" i="114"/>
  <c r="J21" i="114"/>
  <c r="I22" i="114"/>
  <c r="J22" i="114"/>
  <c r="I23" i="114"/>
  <c r="J23" i="114"/>
  <c r="I24" i="114"/>
  <c r="J24" i="114"/>
  <c r="I25" i="114"/>
  <c r="J25" i="114"/>
  <c r="I26" i="114"/>
  <c r="J26" i="114"/>
  <c r="I27" i="114"/>
  <c r="J27" i="114"/>
  <c r="D36" i="196" l="1"/>
  <c r="D46" i="200" l="1"/>
  <c r="F46" i="200"/>
  <c r="H46" i="200" s="1"/>
  <c r="G46" i="200"/>
  <c r="I46" i="200"/>
  <c r="J46" i="200"/>
  <c r="D47" i="200"/>
  <c r="F47" i="200"/>
  <c r="G47" i="200"/>
  <c r="I47" i="200"/>
  <c r="J47" i="200"/>
  <c r="D48" i="200"/>
  <c r="F48" i="200"/>
  <c r="G48" i="200"/>
  <c r="H48" i="200"/>
  <c r="I48" i="200"/>
  <c r="J48" i="200"/>
  <c r="H33" i="200"/>
  <c r="H31" i="200"/>
  <c r="H18" i="200"/>
  <c r="H16" i="200"/>
  <c r="G21" i="196"/>
  <c r="F64" i="196"/>
  <c r="F62" i="196"/>
  <c r="F49" i="196"/>
  <c r="F47" i="196"/>
  <c r="F34" i="196"/>
  <c r="F32" i="196"/>
  <c r="F19" i="196"/>
  <c r="F17" i="196"/>
  <c r="D22" i="196"/>
  <c r="D21" i="196"/>
  <c r="H47" i="200" l="1"/>
  <c r="P16" i="112" l="1"/>
  <c r="Q16" i="112"/>
  <c r="Q30" i="112" s="1"/>
  <c r="Q32" i="112" s="1"/>
  <c r="P17" i="112"/>
  <c r="P30" i="112" s="1"/>
  <c r="P32" i="112" s="1"/>
  <c r="Q17" i="112"/>
  <c r="P18" i="112"/>
  <c r="Q18" i="112"/>
  <c r="P19" i="112"/>
  <c r="Q19" i="112"/>
  <c r="P20" i="112"/>
  <c r="Q20" i="112"/>
  <c r="P21" i="112"/>
  <c r="Q21" i="112"/>
  <c r="P22" i="112"/>
  <c r="Q22" i="112"/>
  <c r="P23" i="112"/>
  <c r="Q23" i="112"/>
  <c r="P24" i="112"/>
  <c r="Q24" i="112"/>
  <c r="P25" i="112"/>
  <c r="Q25" i="112"/>
  <c r="P26" i="112"/>
  <c r="Q26" i="112"/>
  <c r="P27" i="112"/>
  <c r="Q27" i="112"/>
  <c r="P28" i="112"/>
  <c r="Q28" i="112"/>
  <c r="P29" i="112"/>
  <c r="Q29" i="112"/>
  <c r="O29" i="112"/>
  <c r="O28" i="112"/>
  <c r="O27" i="112"/>
  <c r="O26" i="112"/>
  <c r="O25" i="112"/>
  <c r="O24" i="112"/>
  <c r="O23" i="112"/>
  <c r="O16" i="112"/>
  <c r="K36" i="124" l="1"/>
  <c r="U23" i="169"/>
  <c r="G7" i="174"/>
  <c r="H7" i="166" l="1"/>
  <c r="G7" i="166"/>
  <c r="F7" i="166"/>
  <c r="K59" i="207" l="1"/>
  <c r="J59" i="207"/>
  <c r="I59" i="207"/>
  <c r="H59" i="207"/>
  <c r="G59" i="207"/>
  <c r="F59" i="207"/>
  <c r="E59" i="207"/>
  <c r="D59" i="207"/>
  <c r="C59" i="207"/>
  <c r="K58" i="207"/>
  <c r="J58" i="207"/>
  <c r="I58" i="207"/>
  <c r="H58" i="207"/>
  <c r="G58" i="207"/>
  <c r="F58" i="207"/>
  <c r="E58" i="207"/>
  <c r="D58" i="207"/>
  <c r="C58" i="207"/>
  <c r="K57" i="207"/>
  <c r="J57" i="207"/>
  <c r="I57" i="207"/>
  <c r="H57" i="207"/>
  <c r="G57" i="207"/>
  <c r="F57" i="207"/>
  <c r="E57" i="207"/>
  <c r="D57" i="207"/>
  <c r="C57" i="207"/>
  <c r="K31" i="207"/>
  <c r="J31" i="207"/>
  <c r="I31" i="207"/>
  <c r="K30" i="207"/>
  <c r="J30" i="207"/>
  <c r="I30" i="207"/>
  <c r="K29" i="207"/>
  <c r="J29" i="207"/>
  <c r="I29" i="207"/>
  <c r="D21" i="65" l="1"/>
  <c r="F15" i="65"/>
  <c r="G15" i="65"/>
  <c r="E15" i="65"/>
  <c r="C15" i="65"/>
  <c r="D15" i="65"/>
  <c r="B15" i="65"/>
  <c r="H15" i="65" s="1"/>
  <c r="G19" i="64" l="1"/>
  <c r="D37" i="196" l="1"/>
  <c r="E52" i="196" l="1"/>
  <c r="L6" i="176" l="1"/>
  <c r="L7" i="176"/>
  <c r="L8" i="176"/>
  <c r="L9" i="176"/>
  <c r="L10" i="176"/>
  <c r="L11" i="176"/>
  <c r="Q11" i="176" s="1"/>
  <c r="L12" i="176"/>
  <c r="L13" i="176"/>
  <c r="L14" i="176"/>
  <c r="L15" i="176"/>
  <c r="L16" i="176"/>
  <c r="Q16" i="176" s="1"/>
  <c r="L17" i="176"/>
  <c r="L18" i="176"/>
  <c r="L19" i="176"/>
  <c r="Q19" i="176" s="1"/>
  <c r="L20" i="176"/>
  <c r="L21" i="176"/>
  <c r="L22" i="176"/>
  <c r="L23" i="176"/>
  <c r="L24" i="176"/>
  <c r="L5" i="176"/>
  <c r="G6" i="176"/>
  <c r="G7" i="176"/>
  <c r="Q7" i="176" s="1"/>
  <c r="G8" i="176"/>
  <c r="G9" i="176"/>
  <c r="Q9" i="176" s="1"/>
  <c r="G10" i="176"/>
  <c r="G11" i="176"/>
  <c r="G12" i="176"/>
  <c r="Q12" i="176" s="1"/>
  <c r="G13" i="176"/>
  <c r="G14" i="176"/>
  <c r="G15" i="176"/>
  <c r="G16" i="176"/>
  <c r="G17" i="176"/>
  <c r="Q17" i="176" s="1"/>
  <c r="G18" i="176"/>
  <c r="G19" i="176"/>
  <c r="G20" i="176"/>
  <c r="G21" i="176"/>
  <c r="G22" i="176"/>
  <c r="G23" i="176"/>
  <c r="G24" i="176"/>
  <c r="G5" i="176"/>
  <c r="Q5" i="176" s="1"/>
  <c r="M5" i="176"/>
  <c r="N5" i="176"/>
  <c r="O5" i="176"/>
  <c r="P5" i="176"/>
  <c r="M6" i="176"/>
  <c r="N6" i="176"/>
  <c r="O6" i="176"/>
  <c r="P6" i="176"/>
  <c r="Q6" i="176"/>
  <c r="M7" i="176"/>
  <c r="N7" i="176"/>
  <c r="O7" i="176"/>
  <c r="P7" i="176"/>
  <c r="M8" i="176"/>
  <c r="N8" i="176"/>
  <c r="O8" i="176"/>
  <c r="P8" i="176"/>
  <c r="M9" i="176"/>
  <c r="N9" i="176"/>
  <c r="O9" i="176"/>
  <c r="P9" i="176"/>
  <c r="M10" i="176"/>
  <c r="N10" i="176"/>
  <c r="O10" i="176"/>
  <c r="P10" i="176"/>
  <c r="M11" i="176"/>
  <c r="N11" i="176"/>
  <c r="O11" i="176"/>
  <c r="P11" i="176"/>
  <c r="M12" i="176"/>
  <c r="N12" i="176"/>
  <c r="O12" i="176"/>
  <c r="P12" i="176"/>
  <c r="M13" i="176"/>
  <c r="N13" i="176"/>
  <c r="O13" i="176"/>
  <c r="P13" i="176"/>
  <c r="M15" i="176"/>
  <c r="N15" i="176"/>
  <c r="O15" i="176"/>
  <c r="P15" i="176"/>
  <c r="M16" i="176"/>
  <c r="N16" i="176"/>
  <c r="O16" i="176"/>
  <c r="P16" i="176"/>
  <c r="M17" i="176"/>
  <c r="N17" i="176"/>
  <c r="O17" i="176"/>
  <c r="P17" i="176"/>
  <c r="M18" i="176"/>
  <c r="N18" i="176"/>
  <c r="O18" i="176"/>
  <c r="P18" i="176"/>
  <c r="M19" i="176"/>
  <c r="N19" i="176"/>
  <c r="O19" i="176"/>
  <c r="P19" i="176"/>
  <c r="M20" i="176"/>
  <c r="N20" i="176"/>
  <c r="O20" i="176"/>
  <c r="P20" i="176"/>
  <c r="Q20" i="176"/>
  <c r="M21" i="176"/>
  <c r="N21" i="176"/>
  <c r="O21" i="176"/>
  <c r="P21" i="176"/>
  <c r="M22" i="176"/>
  <c r="N22" i="176"/>
  <c r="O22" i="176"/>
  <c r="P22" i="176"/>
  <c r="Q22" i="176"/>
  <c r="M23" i="176"/>
  <c r="N23" i="176"/>
  <c r="O23" i="176"/>
  <c r="P23" i="176"/>
  <c r="O20" i="179"/>
  <c r="O23" i="179"/>
  <c r="O25" i="179"/>
  <c r="O19" i="179"/>
  <c r="N20" i="179"/>
  <c r="N21" i="179"/>
  <c r="N22" i="179"/>
  <c r="O22" i="179" s="1"/>
  <c r="N23" i="179"/>
  <c r="N24" i="179"/>
  <c r="N25" i="179"/>
  <c r="O24" i="179" s="1"/>
  <c r="N26" i="179"/>
  <c r="N27" i="179"/>
  <c r="O27" i="179" s="1"/>
  <c r="N28" i="179"/>
  <c r="O28" i="179" s="1"/>
  <c r="N19" i="179"/>
  <c r="O21" i="179" l="1"/>
  <c r="Q8" i="176"/>
  <c r="Q18" i="176"/>
  <c r="Q10" i="176"/>
  <c r="O26" i="179"/>
  <c r="Q21" i="176"/>
  <c r="Q13" i="176"/>
  <c r="Q23" i="176"/>
  <c r="Q15" i="176"/>
  <c r="B18" i="129"/>
  <c r="D14" i="198" l="1"/>
  <c r="B18" i="119" l="1"/>
  <c r="M26" i="205" l="1"/>
  <c r="L26" i="205"/>
  <c r="L27" i="205" s="1"/>
  <c r="J7" i="174" l="1"/>
  <c r="I7" i="174" l="1"/>
  <c r="H7" i="174"/>
  <c r="H9" i="169"/>
  <c r="T29" i="123"/>
  <c r="S26" i="205" l="1"/>
  <c r="S27" i="205" s="1"/>
  <c r="T26" i="205" l="1"/>
  <c r="T27" i="205" s="1"/>
  <c r="F77" i="209" l="1"/>
  <c r="D8" i="168" l="1"/>
  <c r="F35" i="200" l="1"/>
  <c r="D17" i="110" l="1"/>
  <c r="H9" i="174" l="1"/>
  <c r="H9" i="166" l="1"/>
  <c r="H9" i="170"/>
  <c r="H9" i="171"/>
  <c r="H9" i="172"/>
  <c r="H9" i="173"/>
  <c r="Y9" i="169"/>
  <c r="Q52" i="208" l="1"/>
  <c r="Q31" i="208"/>
  <c r="F26" i="101"/>
  <c r="E20" i="64" l="1"/>
  <c r="C20" i="64"/>
  <c r="G20" i="64" s="1"/>
  <c r="H30" i="177" l="1"/>
  <c r="F13" i="198" l="1"/>
  <c r="F12" i="198"/>
  <c r="F11" i="198"/>
  <c r="F9" i="198"/>
  <c r="F8" i="198"/>
  <c r="F7" i="198"/>
  <c r="K12" i="198" l="1"/>
  <c r="K9" i="198"/>
  <c r="K8" i="198"/>
  <c r="Q24" i="176" l="1"/>
  <c r="P24" i="176"/>
  <c r="O24" i="176"/>
  <c r="N24" i="176"/>
  <c r="M24" i="176"/>
  <c r="Q14" i="176"/>
  <c r="P14" i="176"/>
  <c r="O14" i="176"/>
  <c r="N14" i="176"/>
  <c r="M14" i="176"/>
  <c r="K11" i="198" l="1"/>
  <c r="D19" i="119" l="1"/>
  <c r="F6" i="119"/>
  <c r="H6" i="119"/>
  <c r="L32" i="101" l="1"/>
  <c r="L33" i="101"/>
  <c r="L34" i="101"/>
  <c r="I14" i="114"/>
  <c r="K13" i="114"/>
  <c r="D41" i="114"/>
  <c r="K21" i="114" l="1"/>
  <c r="K25" i="114"/>
  <c r="K26" i="114"/>
  <c r="K24" i="114"/>
  <c r="K23" i="114"/>
  <c r="K27" i="114"/>
  <c r="K22" i="114"/>
  <c r="J15" i="114"/>
  <c r="J19" i="114"/>
  <c r="J16" i="114"/>
  <c r="J20" i="114"/>
  <c r="J17" i="114"/>
  <c r="J14" i="114"/>
  <c r="J18" i="114"/>
  <c r="K19" i="114"/>
  <c r="K16" i="114"/>
  <c r="K20" i="114"/>
  <c r="K15" i="114"/>
  <c r="K17" i="114"/>
  <c r="K14" i="114"/>
  <c r="K18" i="114"/>
  <c r="K28" i="114" l="1"/>
  <c r="J28" i="114"/>
  <c r="T161" i="209"/>
  <c r="U161" i="209"/>
  <c r="V161" i="209"/>
  <c r="W161" i="209"/>
  <c r="X161" i="209"/>
  <c r="T133" i="209"/>
  <c r="U133" i="209"/>
  <c r="V133" i="209"/>
  <c r="W133" i="209"/>
  <c r="X133" i="209"/>
  <c r="T134" i="209"/>
  <c r="U134" i="209"/>
  <c r="V134" i="209"/>
  <c r="W134" i="209"/>
  <c r="X134" i="209"/>
  <c r="T135" i="209"/>
  <c r="U135" i="209"/>
  <c r="V135" i="209"/>
  <c r="W135" i="209"/>
  <c r="X135" i="209"/>
  <c r="T136" i="209"/>
  <c r="U136" i="209"/>
  <c r="V136" i="209"/>
  <c r="W136" i="209"/>
  <c r="X136" i="209"/>
  <c r="T137" i="209"/>
  <c r="U137" i="209"/>
  <c r="V137" i="209"/>
  <c r="W137" i="209"/>
  <c r="X137" i="209"/>
  <c r="T138" i="209"/>
  <c r="U138" i="209"/>
  <c r="V138" i="209"/>
  <c r="W138" i="209"/>
  <c r="X138" i="209"/>
  <c r="T139" i="209"/>
  <c r="U139" i="209"/>
  <c r="V139" i="209"/>
  <c r="W139" i="209"/>
  <c r="X139" i="209"/>
  <c r="T140" i="209"/>
  <c r="U140" i="209"/>
  <c r="V140" i="209"/>
  <c r="W140" i="209"/>
  <c r="X140" i="209"/>
  <c r="T141" i="209"/>
  <c r="U141" i="209"/>
  <c r="V141" i="209"/>
  <c r="W141" i="209"/>
  <c r="X141" i="209"/>
  <c r="T142" i="209"/>
  <c r="U142" i="209"/>
  <c r="V142" i="209"/>
  <c r="W142" i="209"/>
  <c r="X142" i="209"/>
  <c r="T143" i="209"/>
  <c r="U143" i="209"/>
  <c r="V143" i="209"/>
  <c r="W143" i="209"/>
  <c r="X143" i="209"/>
  <c r="T144" i="209"/>
  <c r="U144" i="209"/>
  <c r="V144" i="209"/>
  <c r="W144" i="209"/>
  <c r="X144" i="209"/>
  <c r="T145" i="209"/>
  <c r="U145" i="209"/>
  <c r="V145" i="209"/>
  <c r="W145" i="209"/>
  <c r="X145" i="209"/>
  <c r="T146" i="209"/>
  <c r="U146" i="209"/>
  <c r="V146" i="209"/>
  <c r="W146" i="209"/>
  <c r="X146" i="209"/>
  <c r="T147" i="209"/>
  <c r="U147" i="209"/>
  <c r="V147" i="209"/>
  <c r="W147" i="209"/>
  <c r="X147" i="209"/>
  <c r="T148" i="209"/>
  <c r="U148" i="209"/>
  <c r="V148" i="209"/>
  <c r="W148" i="209"/>
  <c r="X148" i="209"/>
  <c r="T149" i="209"/>
  <c r="U149" i="209"/>
  <c r="V149" i="209"/>
  <c r="W149" i="209"/>
  <c r="X149" i="209"/>
  <c r="T150" i="209"/>
  <c r="U150" i="209"/>
  <c r="V150" i="209"/>
  <c r="W150" i="209"/>
  <c r="X150" i="209"/>
  <c r="T151" i="209"/>
  <c r="U151" i="209"/>
  <c r="V151" i="209"/>
  <c r="W151" i="209"/>
  <c r="X151" i="209"/>
  <c r="T152" i="209"/>
  <c r="U152" i="209"/>
  <c r="V152" i="209"/>
  <c r="W152" i="209"/>
  <c r="X152" i="209"/>
  <c r="T153" i="209"/>
  <c r="U153" i="209"/>
  <c r="V153" i="209"/>
  <c r="W153" i="209"/>
  <c r="X153" i="209"/>
  <c r="T154" i="209"/>
  <c r="U154" i="209"/>
  <c r="V154" i="209"/>
  <c r="W154" i="209"/>
  <c r="X154" i="209"/>
  <c r="T155" i="209"/>
  <c r="U155" i="209"/>
  <c r="V155" i="209"/>
  <c r="W155" i="209"/>
  <c r="X155" i="209"/>
  <c r="T156" i="209"/>
  <c r="U156" i="209"/>
  <c r="V156" i="209"/>
  <c r="W156" i="209"/>
  <c r="X156" i="209"/>
  <c r="T157" i="209"/>
  <c r="U157" i="209"/>
  <c r="V157" i="209"/>
  <c r="W157" i="209"/>
  <c r="X157" i="209"/>
  <c r="T158" i="209"/>
  <c r="U158" i="209"/>
  <c r="V158" i="209"/>
  <c r="W158" i="209"/>
  <c r="X158" i="209"/>
  <c r="T159" i="209"/>
  <c r="U159" i="209"/>
  <c r="V159" i="209"/>
  <c r="W159" i="209"/>
  <c r="X159" i="209"/>
  <c r="T160" i="209"/>
  <c r="U160" i="209"/>
  <c r="V160" i="209"/>
  <c r="W160" i="209"/>
  <c r="X160" i="209"/>
  <c r="X132" i="209"/>
  <c r="W132" i="209"/>
  <c r="V132" i="209"/>
  <c r="U132" i="209"/>
  <c r="T132" i="209"/>
  <c r="T93" i="209"/>
  <c r="T94" i="209"/>
  <c r="T95" i="209"/>
  <c r="T96" i="209"/>
  <c r="T97" i="209"/>
  <c r="T98" i="209"/>
  <c r="T99" i="209"/>
  <c r="T100" i="209"/>
  <c r="T101" i="209"/>
  <c r="T102" i="209"/>
  <c r="T103" i="209"/>
  <c r="T104" i="209"/>
  <c r="T105" i="209"/>
  <c r="T106" i="209"/>
  <c r="T107" i="209"/>
  <c r="T108" i="209"/>
  <c r="T109" i="209"/>
  <c r="T110" i="209"/>
  <c r="T111" i="209"/>
  <c r="T112" i="209"/>
  <c r="T113" i="209"/>
  <c r="T114" i="209"/>
  <c r="T115" i="209"/>
  <c r="T116" i="209"/>
  <c r="T117" i="209"/>
  <c r="T118" i="209"/>
  <c r="T119" i="209"/>
  <c r="T120" i="209"/>
  <c r="T121" i="209"/>
  <c r="T122" i="209"/>
  <c r="T123" i="209"/>
  <c r="T124" i="209"/>
  <c r="T125" i="209"/>
  <c r="T126" i="209"/>
  <c r="T127" i="209"/>
  <c r="T128" i="209"/>
  <c r="T129" i="209"/>
  <c r="T130" i="209"/>
  <c r="T131" i="209"/>
  <c r="U128" i="209"/>
  <c r="V128" i="209"/>
  <c r="W128" i="209"/>
  <c r="X128" i="209"/>
  <c r="U129" i="209"/>
  <c r="V129" i="209"/>
  <c r="W129" i="209"/>
  <c r="X129" i="209"/>
  <c r="U130" i="209"/>
  <c r="V130" i="209"/>
  <c r="W130" i="209"/>
  <c r="X130" i="209"/>
  <c r="U131" i="209"/>
  <c r="V131" i="209"/>
  <c r="W131" i="209"/>
  <c r="X131" i="209"/>
  <c r="U93" i="209"/>
  <c r="V93" i="209"/>
  <c r="W93" i="209"/>
  <c r="X93" i="209"/>
  <c r="U94" i="209"/>
  <c r="V94" i="209"/>
  <c r="W94" i="209"/>
  <c r="X94" i="209"/>
  <c r="U95" i="209"/>
  <c r="V95" i="209"/>
  <c r="W95" i="209"/>
  <c r="X95" i="209"/>
  <c r="U96" i="209"/>
  <c r="V96" i="209"/>
  <c r="W96" i="209"/>
  <c r="X96" i="209"/>
  <c r="U97" i="209"/>
  <c r="V97" i="209"/>
  <c r="W97" i="209"/>
  <c r="X97" i="209"/>
  <c r="U98" i="209"/>
  <c r="V98" i="209"/>
  <c r="W98" i="209"/>
  <c r="X98" i="209"/>
  <c r="U99" i="209"/>
  <c r="V99" i="209"/>
  <c r="W99" i="209"/>
  <c r="X99" i="209"/>
  <c r="U100" i="209"/>
  <c r="V100" i="209"/>
  <c r="W100" i="209"/>
  <c r="X100" i="209"/>
  <c r="U101" i="209"/>
  <c r="V101" i="209"/>
  <c r="W101" i="209"/>
  <c r="X101" i="209"/>
  <c r="U102" i="209"/>
  <c r="V102" i="209"/>
  <c r="W102" i="209"/>
  <c r="X102" i="209"/>
  <c r="U103" i="209"/>
  <c r="V103" i="209"/>
  <c r="W103" i="209"/>
  <c r="X103" i="209"/>
  <c r="U104" i="209"/>
  <c r="V104" i="209"/>
  <c r="W104" i="209"/>
  <c r="X104" i="209"/>
  <c r="U105" i="209"/>
  <c r="V105" i="209"/>
  <c r="W105" i="209"/>
  <c r="X105" i="209"/>
  <c r="U106" i="209"/>
  <c r="V106" i="209"/>
  <c r="W106" i="209"/>
  <c r="X106" i="209"/>
  <c r="U107" i="209"/>
  <c r="V107" i="209"/>
  <c r="W107" i="209"/>
  <c r="X107" i="209"/>
  <c r="U108" i="209"/>
  <c r="V108" i="209"/>
  <c r="W108" i="209"/>
  <c r="X108" i="209"/>
  <c r="U109" i="209"/>
  <c r="V109" i="209"/>
  <c r="W109" i="209"/>
  <c r="X109" i="209"/>
  <c r="U110" i="209"/>
  <c r="V110" i="209"/>
  <c r="W110" i="209"/>
  <c r="X110" i="209"/>
  <c r="U111" i="209"/>
  <c r="V111" i="209"/>
  <c r="W111" i="209"/>
  <c r="X111" i="209"/>
  <c r="U112" i="209"/>
  <c r="V112" i="209"/>
  <c r="W112" i="209"/>
  <c r="X112" i="209"/>
  <c r="U113" i="209"/>
  <c r="V113" i="209"/>
  <c r="W113" i="209"/>
  <c r="X113" i="209"/>
  <c r="U114" i="209"/>
  <c r="V114" i="209"/>
  <c r="W114" i="209"/>
  <c r="X114" i="209"/>
  <c r="U115" i="209"/>
  <c r="V115" i="209"/>
  <c r="W115" i="209"/>
  <c r="X115" i="209"/>
  <c r="U116" i="209"/>
  <c r="V116" i="209"/>
  <c r="W116" i="209"/>
  <c r="X116" i="209"/>
  <c r="U117" i="209"/>
  <c r="V117" i="209"/>
  <c r="W117" i="209"/>
  <c r="X117" i="209"/>
  <c r="U118" i="209"/>
  <c r="V118" i="209"/>
  <c r="W118" i="209"/>
  <c r="X118" i="209"/>
  <c r="U119" i="209"/>
  <c r="V119" i="209"/>
  <c r="W119" i="209"/>
  <c r="X119" i="209"/>
  <c r="U120" i="209"/>
  <c r="V120" i="209"/>
  <c r="W120" i="209"/>
  <c r="X120" i="209"/>
  <c r="U121" i="209"/>
  <c r="V121" i="209"/>
  <c r="W121" i="209"/>
  <c r="X121" i="209"/>
  <c r="U122" i="209"/>
  <c r="V122" i="209"/>
  <c r="W122" i="209"/>
  <c r="X122" i="209"/>
  <c r="U123" i="209"/>
  <c r="V123" i="209"/>
  <c r="W123" i="209"/>
  <c r="X123" i="209"/>
  <c r="U124" i="209"/>
  <c r="V124" i="209"/>
  <c r="W124" i="209"/>
  <c r="X124" i="209"/>
  <c r="U125" i="209"/>
  <c r="V125" i="209"/>
  <c r="W125" i="209"/>
  <c r="X125" i="209"/>
  <c r="U126" i="209"/>
  <c r="V126" i="209"/>
  <c r="W126" i="209"/>
  <c r="X126" i="209"/>
  <c r="U127" i="209"/>
  <c r="V127" i="209"/>
  <c r="W127" i="209"/>
  <c r="X127" i="209"/>
  <c r="X92" i="209"/>
  <c r="W92" i="209"/>
  <c r="V92" i="209"/>
  <c r="T92" i="209"/>
  <c r="U92" i="209"/>
  <c r="X91" i="209"/>
  <c r="W91" i="209"/>
  <c r="V91" i="209"/>
  <c r="U91" i="209"/>
  <c r="G77" i="209" l="1"/>
  <c r="L77" i="209"/>
  <c r="M77" i="209"/>
  <c r="Q77" i="209" l="1"/>
  <c r="P77" i="209"/>
  <c r="O17" i="112" l="1"/>
  <c r="F9" i="169"/>
  <c r="E9" i="169"/>
  <c r="B50" i="219" l="1"/>
  <c r="O22" i="112" l="1"/>
  <c r="O21" i="112"/>
  <c r="O20" i="112"/>
  <c r="O19" i="112"/>
  <c r="O18" i="112"/>
  <c r="O30" i="112" s="1"/>
  <c r="N22" i="112"/>
  <c r="N21" i="112"/>
  <c r="N20" i="112"/>
  <c r="N19" i="112"/>
  <c r="N18" i="112"/>
  <c r="N17" i="112"/>
  <c r="N16" i="112"/>
  <c r="R26" i="205" l="1"/>
  <c r="R27" i="205" s="1"/>
  <c r="Q26" i="205"/>
  <c r="Q27" i="205" s="1"/>
  <c r="P26" i="205"/>
  <c r="P27" i="205" s="1"/>
  <c r="O26" i="205"/>
  <c r="O27" i="205" s="1"/>
  <c r="N26" i="205"/>
  <c r="N27" i="205" s="1"/>
  <c r="M27" i="205"/>
  <c r="K26" i="205"/>
  <c r="K27" i="205" s="1"/>
  <c r="J26" i="205"/>
  <c r="J27" i="205" s="1"/>
  <c r="I26" i="205"/>
  <c r="I27" i="205" s="1"/>
  <c r="H26" i="205"/>
  <c r="H27" i="205" s="1"/>
  <c r="G26" i="205"/>
  <c r="G27" i="205" s="1"/>
  <c r="F26" i="205"/>
  <c r="F27" i="205" s="1"/>
  <c r="E26" i="205"/>
  <c r="E27" i="205" s="1"/>
  <c r="D26" i="205"/>
  <c r="D27" i="205" s="1"/>
  <c r="C26" i="205"/>
  <c r="C27" i="205" s="1"/>
  <c r="B26" i="205"/>
  <c r="B27" i="205" s="1"/>
  <c r="I35" i="200" l="1"/>
  <c r="H7" i="200" l="1"/>
  <c r="H8" i="200"/>
  <c r="H9" i="200"/>
  <c r="H10" i="200"/>
  <c r="H11" i="200"/>
  <c r="H12" i="200"/>
  <c r="H13" i="200"/>
  <c r="H14" i="200"/>
  <c r="H15" i="200"/>
  <c r="H17" i="200"/>
  <c r="H19" i="200"/>
  <c r="H22" i="200"/>
  <c r="H23" i="200"/>
  <c r="H24" i="200"/>
  <c r="H25" i="200"/>
  <c r="H26" i="200"/>
  <c r="H27" i="200"/>
  <c r="H28" i="200"/>
  <c r="H29" i="200"/>
  <c r="H30" i="200"/>
  <c r="H32" i="200"/>
  <c r="H34" i="200"/>
  <c r="H11" i="110"/>
  <c r="G37" i="200" l="1"/>
  <c r="G38" i="200"/>
  <c r="G39" i="200"/>
  <c r="G40" i="200"/>
  <c r="G41" i="200"/>
  <c r="G42" i="200"/>
  <c r="G43" i="200"/>
  <c r="G44" i="200"/>
  <c r="G45" i="200"/>
  <c r="G49" i="200"/>
  <c r="D26" i="110" l="1"/>
  <c r="E26" i="110"/>
  <c r="F26" i="110"/>
  <c r="O29" i="123" l="1"/>
  <c r="P29" i="123"/>
  <c r="Q29" i="123"/>
  <c r="R29" i="123"/>
  <c r="S29" i="123"/>
  <c r="U29" i="123"/>
  <c r="N29" i="123"/>
  <c r="Y46" i="208"/>
  <c r="Y45" i="208"/>
  <c r="Y44" i="208"/>
  <c r="Y47" i="208" l="1"/>
  <c r="Y53" i="208"/>
  <c r="G38" i="169" l="1"/>
  <c r="D19" i="64" l="1"/>
  <c r="C19" i="64"/>
  <c r="F46" i="196" l="1"/>
  <c r="C23" i="134" l="1"/>
  <c r="D23" i="134"/>
  <c r="E23" i="134"/>
  <c r="F23" i="134"/>
  <c r="G23" i="134"/>
  <c r="H23" i="134"/>
  <c r="I23" i="134"/>
  <c r="J23" i="134"/>
  <c r="K23" i="134"/>
  <c r="L23" i="134"/>
  <c r="M23" i="134"/>
  <c r="N23" i="134"/>
  <c r="O23" i="134"/>
  <c r="Q23" i="134"/>
  <c r="Q36" i="134" s="1"/>
  <c r="B23" i="134"/>
  <c r="A103" i="190" l="1"/>
  <c r="I37" i="200" l="1"/>
  <c r="G22" i="196" l="1"/>
  <c r="G37" i="196"/>
  <c r="F38" i="200" l="1"/>
  <c r="H38" i="200" s="1"/>
  <c r="F39" i="200"/>
  <c r="H39" i="200" s="1"/>
  <c r="J36" i="200" l="1"/>
  <c r="C57" i="200" l="1"/>
  <c r="C58" i="200"/>
  <c r="C59" i="200"/>
  <c r="C60" i="200"/>
  <c r="C61" i="200"/>
  <c r="C62" i="200"/>
  <c r="C63" i="200"/>
  <c r="C64" i="200"/>
  <c r="C65" i="200"/>
  <c r="C66" i="200"/>
  <c r="C56" i="200"/>
  <c r="I36" i="200"/>
  <c r="J35" i="200"/>
  <c r="J21" i="200"/>
  <c r="I21" i="200"/>
  <c r="J20" i="200"/>
  <c r="I20" i="200"/>
  <c r="G36" i="200"/>
  <c r="F36" i="200"/>
  <c r="E36" i="200"/>
  <c r="D36" i="200"/>
  <c r="G35" i="200"/>
  <c r="H35" i="200"/>
  <c r="E35" i="200"/>
  <c r="D35" i="200"/>
  <c r="E20" i="200"/>
  <c r="F20" i="200"/>
  <c r="G20" i="200"/>
  <c r="E21" i="200"/>
  <c r="F21" i="200"/>
  <c r="G21" i="200"/>
  <c r="D21" i="200"/>
  <c r="D20" i="200"/>
  <c r="J49" i="200"/>
  <c r="I49" i="200"/>
  <c r="J45" i="200"/>
  <c r="I45" i="200"/>
  <c r="J44" i="200"/>
  <c r="I44" i="200"/>
  <c r="J43" i="200"/>
  <c r="I43" i="200"/>
  <c r="J42" i="200"/>
  <c r="I42" i="200"/>
  <c r="J41" i="200"/>
  <c r="I41" i="200"/>
  <c r="J40" i="200"/>
  <c r="I40" i="200"/>
  <c r="J39" i="200"/>
  <c r="I39" i="200"/>
  <c r="J38" i="200"/>
  <c r="I38" i="200"/>
  <c r="J37" i="200"/>
  <c r="D38" i="200"/>
  <c r="D57" i="200"/>
  <c r="D39" i="200"/>
  <c r="D58" i="200"/>
  <c r="D40" i="200"/>
  <c r="F40" i="200"/>
  <c r="E59" i="200"/>
  <c r="D41" i="200"/>
  <c r="F41" i="200"/>
  <c r="D42" i="200"/>
  <c r="F42" i="200"/>
  <c r="D43" i="200"/>
  <c r="F43" i="200"/>
  <c r="D44" i="200"/>
  <c r="F44" i="200"/>
  <c r="E63" i="200"/>
  <c r="D45" i="200"/>
  <c r="F45" i="200"/>
  <c r="D65" i="200"/>
  <c r="D49" i="200"/>
  <c r="F49" i="200"/>
  <c r="F37" i="200"/>
  <c r="D56" i="200" s="1"/>
  <c r="E56" i="200"/>
  <c r="D37" i="200"/>
  <c r="H36" i="200" l="1"/>
  <c r="H20" i="200"/>
  <c r="H21" i="200"/>
  <c r="D66" i="200"/>
  <c r="H49" i="200"/>
  <c r="H37" i="200"/>
  <c r="I50" i="200"/>
  <c r="D64" i="200"/>
  <c r="H45" i="200"/>
  <c r="D63" i="200"/>
  <c r="H44" i="200"/>
  <c r="D62" i="200"/>
  <c r="H43" i="200"/>
  <c r="D61" i="200"/>
  <c r="H42" i="200"/>
  <c r="D60" i="200"/>
  <c r="H41" i="200"/>
  <c r="D59" i="200"/>
  <c r="H40" i="200"/>
  <c r="G50" i="200"/>
  <c r="E60" i="200"/>
  <c r="E61" i="200"/>
  <c r="E62" i="200"/>
  <c r="J50" i="200"/>
  <c r="E64" i="200"/>
  <c r="D51" i="200"/>
  <c r="E66" i="200"/>
  <c r="D50" i="200"/>
  <c r="E50" i="200"/>
  <c r="E65" i="200"/>
  <c r="E51" i="200"/>
  <c r="J51" i="200"/>
  <c r="F51" i="200"/>
  <c r="F50" i="200"/>
  <c r="I51" i="200"/>
  <c r="G51" i="200"/>
  <c r="E57" i="200"/>
  <c r="E58" i="200"/>
  <c r="H51" i="200" l="1"/>
  <c r="H50" i="200"/>
  <c r="I53" i="110"/>
  <c r="J53" i="110"/>
  <c r="J44" i="110"/>
  <c r="I44" i="110"/>
  <c r="J35" i="110"/>
  <c r="I35" i="110"/>
  <c r="J26" i="110"/>
  <c r="I26" i="110"/>
  <c r="J17" i="110"/>
  <c r="I17" i="110"/>
  <c r="E17" i="110"/>
  <c r="F17" i="110"/>
  <c r="H17" i="110" l="1"/>
  <c r="G32" i="202"/>
  <c r="G31" i="202"/>
  <c r="B27" i="169" l="1"/>
  <c r="B38" i="169" s="1"/>
  <c r="B26" i="169"/>
  <c r="B25" i="169"/>
  <c r="B24" i="169"/>
  <c r="B23" i="169"/>
  <c r="B22" i="169"/>
  <c r="B21" i="169"/>
  <c r="C21" i="169"/>
  <c r="C22" i="169"/>
  <c r="C23" i="169"/>
  <c r="C24" i="169"/>
  <c r="C25" i="169"/>
  <c r="C26" i="169"/>
  <c r="C27" i="169"/>
  <c r="C38" i="169" s="1"/>
  <c r="B21" i="119" l="1"/>
  <c r="R8" i="169" l="1"/>
  <c r="R6" i="171" l="1"/>
  <c r="T6" i="174"/>
  <c r="R6" i="170"/>
  <c r="R6" i="173"/>
  <c r="R6" i="166"/>
  <c r="R6" i="172"/>
  <c r="H67" i="196"/>
  <c r="H66" i="196"/>
  <c r="H52" i="196"/>
  <c r="H51" i="196"/>
  <c r="H37" i="196"/>
  <c r="H36" i="196"/>
  <c r="H22" i="196"/>
  <c r="H21" i="196"/>
  <c r="E67" i="196"/>
  <c r="E66" i="196"/>
  <c r="E51" i="196"/>
  <c r="E37" i="196"/>
  <c r="E36" i="196"/>
  <c r="E22" i="196"/>
  <c r="E21" i="196"/>
  <c r="G67" i="196" l="1"/>
  <c r="D67" i="196"/>
  <c r="F67" i="196" s="1"/>
  <c r="G66" i="196"/>
  <c r="D66" i="196"/>
  <c r="G52" i="196"/>
  <c r="D52" i="196"/>
  <c r="F52" i="196" s="1"/>
  <c r="G51" i="196"/>
  <c r="D51" i="196"/>
  <c r="F37" i="196"/>
  <c r="G36" i="196"/>
  <c r="F9" i="196"/>
  <c r="F10" i="196"/>
  <c r="F11" i="196"/>
  <c r="F12" i="196"/>
  <c r="F13" i="196"/>
  <c r="F14" i="196"/>
  <c r="F15" i="196"/>
  <c r="F16" i="196"/>
  <c r="F18" i="196"/>
  <c r="F20" i="196"/>
  <c r="F23" i="196"/>
  <c r="F24" i="196"/>
  <c r="F25" i="196"/>
  <c r="F26" i="196"/>
  <c r="F27" i="196"/>
  <c r="F28" i="196"/>
  <c r="F29" i="196"/>
  <c r="F30" i="196"/>
  <c r="F31" i="196"/>
  <c r="F33" i="196"/>
  <c r="F35" i="196"/>
  <c r="F38" i="196"/>
  <c r="F39" i="196"/>
  <c r="F40" i="196"/>
  <c r="F41" i="196"/>
  <c r="F42" i="196"/>
  <c r="F43" i="196"/>
  <c r="F44" i="196"/>
  <c r="F45" i="196"/>
  <c r="F48" i="196"/>
  <c r="F50" i="196"/>
  <c r="F53" i="196"/>
  <c r="F54" i="196"/>
  <c r="F55" i="196"/>
  <c r="F56" i="196"/>
  <c r="F57" i="196"/>
  <c r="F58" i="196"/>
  <c r="F59" i="196"/>
  <c r="F60" i="196"/>
  <c r="F61" i="196"/>
  <c r="F63" i="196"/>
  <c r="F65" i="196"/>
  <c r="F8" i="196"/>
  <c r="F66" i="196" l="1"/>
  <c r="F51" i="196"/>
  <c r="F36" i="196"/>
  <c r="F21" i="196"/>
  <c r="F22" i="196"/>
  <c r="AG51" i="205" l="1"/>
  <c r="AG52" i="205"/>
  <c r="AG53" i="205"/>
  <c r="AG54" i="205"/>
  <c r="AG55" i="205"/>
  <c r="AG56" i="205"/>
  <c r="AG50" i="205"/>
  <c r="AG43" i="205"/>
  <c r="AG44" i="205"/>
  <c r="AG45" i="205"/>
  <c r="AG46" i="205"/>
  <c r="AG47" i="205"/>
  <c r="AG48" i="205"/>
  <c r="AG42" i="205"/>
  <c r="AG39" i="205"/>
  <c r="AG40" i="205"/>
  <c r="AG38" i="205"/>
  <c r="AG37" i="205"/>
  <c r="AG58" i="205" s="1"/>
  <c r="AF37" i="205"/>
  <c r="AE37" i="205"/>
  <c r="AD37" i="205"/>
  <c r="AC37" i="205"/>
  <c r="AB37" i="205"/>
  <c r="AA37" i="205"/>
  <c r="Z37" i="205"/>
  <c r="Y37" i="205"/>
  <c r="X37" i="205"/>
  <c r="AG41" i="205" l="1"/>
  <c r="AG49" i="205"/>
  <c r="U26" i="205"/>
  <c r="U27" i="205" s="1"/>
  <c r="AG61" i="205" l="1"/>
  <c r="AG60" i="205"/>
  <c r="AG59" i="205" l="1"/>
  <c r="A61" i="112"/>
  <c r="E62" i="112" s="1"/>
  <c r="I62" i="112" s="1"/>
  <c r="AF58" i="205" l="1"/>
  <c r="AF49" i="205"/>
  <c r="AF41" i="205"/>
  <c r="AE41" i="205"/>
  <c r="AF60" i="205"/>
  <c r="AF61" i="205" l="1"/>
  <c r="AF59" i="205" s="1"/>
  <c r="AF39" i="205"/>
  <c r="AF40" i="205"/>
  <c r="AF42" i="205"/>
  <c r="AF43" i="205"/>
  <c r="AF44" i="205"/>
  <c r="AF45" i="205"/>
  <c r="AF46" i="205"/>
  <c r="AF47" i="205"/>
  <c r="AF48" i="205"/>
  <c r="AF50" i="205"/>
  <c r="AF51" i="205"/>
  <c r="AF52" i="205"/>
  <c r="AF53" i="205"/>
  <c r="AF54" i="205"/>
  <c r="AF55" i="205"/>
  <c r="AF56" i="205"/>
  <c r="AF38" i="205"/>
  <c r="I40" i="132" l="1"/>
  <c r="K11" i="110" l="1"/>
  <c r="K12" i="110"/>
  <c r="K13" i="110"/>
  <c r="K14" i="110"/>
  <c r="K15" i="110"/>
  <c r="K16" i="110"/>
  <c r="K20" i="110"/>
  <c r="K21" i="110"/>
  <c r="K22" i="110"/>
  <c r="K23" i="110"/>
  <c r="K24" i="110"/>
  <c r="K25" i="110"/>
  <c r="K29" i="110"/>
  <c r="K30" i="110"/>
  <c r="K31" i="110"/>
  <c r="K32" i="110"/>
  <c r="K33" i="110"/>
  <c r="K34" i="110"/>
  <c r="K38" i="110"/>
  <c r="K39" i="110"/>
  <c r="K40" i="110"/>
  <c r="K41" i="110"/>
  <c r="K42" i="110"/>
  <c r="K43" i="110"/>
  <c r="K47" i="110"/>
  <c r="K48" i="110"/>
  <c r="K49" i="110"/>
  <c r="K50" i="110"/>
  <c r="K51" i="110"/>
  <c r="K52" i="110"/>
  <c r="K53" i="110" l="1"/>
  <c r="K26" i="110"/>
  <c r="K44" i="110"/>
  <c r="K35" i="110"/>
  <c r="K17" i="110"/>
  <c r="C18" i="129" l="1"/>
  <c r="D18" i="129"/>
  <c r="E18" i="129"/>
  <c r="F18" i="129"/>
  <c r="G18" i="129"/>
  <c r="H18" i="129"/>
  <c r="I18" i="129"/>
  <c r="J18" i="129"/>
  <c r="K18" i="129"/>
  <c r="L18" i="129"/>
  <c r="M18" i="129"/>
  <c r="N18" i="129"/>
  <c r="O18" i="129"/>
  <c r="P18" i="129"/>
  <c r="Q18" i="129"/>
  <c r="R18" i="129"/>
  <c r="S18" i="129"/>
  <c r="B19" i="129"/>
  <c r="C19" i="129"/>
  <c r="D19" i="129"/>
  <c r="E19" i="129"/>
  <c r="F19" i="129"/>
  <c r="G19" i="129"/>
  <c r="H19" i="129"/>
  <c r="I19" i="129"/>
  <c r="J19" i="129"/>
  <c r="K19" i="129"/>
  <c r="L19" i="129"/>
  <c r="M19" i="129"/>
  <c r="N19" i="129"/>
  <c r="O19" i="129"/>
  <c r="P19" i="129"/>
  <c r="Q19" i="129"/>
  <c r="R19" i="129"/>
  <c r="S19" i="129"/>
  <c r="B20" i="129"/>
  <c r="C20" i="129"/>
  <c r="D20" i="129"/>
  <c r="E20" i="129"/>
  <c r="F20" i="129"/>
  <c r="G20" i="129"/>
  <c r="H20" i="129"/>
  <c r="I20" i="129"/>
  <c r="J20" i="129"/>
  <c r="K20" i="129"/>
  <c r="L20" i="129"/>
  <c r="M20" i="129"/>
  <c r="N20" i="129"/>
  <c r="O20" i="129"/>
  <c r="P20" i="129"/>
  <c r="Q20" i="129"/>
  <c r="R20" i="129"/>
  <c r="S20" i="129"/>
  <c r="B21" i="129"/>
  <c r="C21" i="129"/>
  <c r="D21" i="129"/>
  <c r="E21" i="129"/>
  <c r="F21" i="129"/>
  <c r="G21" i="129"/>
  <c r="H21" i="129"/>
  <c r="I21" i="129"/>
  <c r="J21" i="129"/>
  <c r="K21" i="129"/>
  <c r="L21" i="129"/>
  <c r="M21" i="129"/>
  <c r="N21" i="129"/>
  <c r="O21" i="129"/>
  <c r="P21" i="129"/>
  <c r="Q21" i="129"/>
  <c r="R21" i="129"/>
  <c r="S21" i="129"/>
  <c r="B22" i="129"/>
  <c r="C22" i="129"/>
  <c r="D22" i="129"/>
  <c r="E22" i="129"/>
  <c r="F22" i="129"/>
  <c r="G22" i="129"/>
  <c r="H22" i="129"/>
  <c r="I22" i="129"/>
  <c r="J22" i="129"/>
  <c r="K22" i="129"/>
  <c r="L22" i="129"/>
  <c r="M22" i="129"/>
  <c r="N22" i="129"/>
  <c r="O22" i="129"/>
  <c r="P22" i="129"/>
  <c r="Q22" i="129"/>
  <c r="R22" i="129"/>
  <c r="S22" i="129"/>
  <c r="B23" i="129"/>
  <c r="C23" i="129"/>
  <c r="D23" i="129"/>
  <c r="E23" i="129"/>
  <c r="F23" i="129"/>
  <c r="G23" i="129"/>
  <c r="H23" i="129"/>
  <c r="I23" i="129"/>
  <c r="J23" i="129"/>
  <c r="K23" i="129"/>
  <c r="L23" i="129"/>
  <c r="M23" i="129"/>
  <c r="N23" i="129"/>
  <c r="O23" i="129"/>
  <c r="P23" i="129"/>
  <c r="Q23" i="129"/>
  <c r="R23" i="129"/>
  <c r="S23" i="129"/>
  <c r="B24" i="129"/>
  <c r="B29" i="129" s="1"/>
  <c r="C24" i="129"/>
  <c r="B30" i="129" s="1"/>
  <c r="D24" i="129"/>
  <c r="E24" i="129"/>
  <c r="C29" i="129" s="1"/>
  <c r="F24" i="129"/>
  <c r="C30" i="129" s="1"/>
  <c r="G24" i="129"/>
  <c r="H24" i="129"/>
  <c r="D29" i="129" s="1"/>
  <c r="I24" i="129"/>
  <c r="J24" i="129"/>
  <c r="D30" i="129" s="1"/>
  <c r="K24" i="129"/>
  <c r="L24" i="129"/>
  <c r="M24" i="129"/>
  <c r="N24" i="129"/>
  <c r="O24" i="129"/>
  <c r="P24" i="129"/>
  <c r="Q24" i="129"/>
  <c r="R24" i="129"/>
  <c r="S24" i="129"/>
  <c r="A64" i="134" l="1"/>
  <c r="A65" i="134"/>
  <c r="A66" i="134"/>
  <c r="A67" i="134"/>
  <c r="A68" i="134"/>
  <c r="A69" i="134"/>
  <c r="A70" i="134"/>
  <c r="A71" i="134"/>
  <c r="A72" i="134"/>
  <c r="A73" i="134"/>
  <c r="A74" i="134"/>
  <c r="A75" i="134"/>
  <c r="A76" i="134"/>
  <c r="A77" i="134"/>
  <c r="A78" i="134"/>
  <c r="A79" i="134"/>
  <c r="A80" i="134"/>
  <c r="A81" i="134"/>
  <c r="A82" i="134"/>
  <c r="A63" i="134"/>
  <c r="O85" i="134"/>
  <c r="N85" i="134"/>
  <c r="M85" i="134"/>
  <c r="L85" i="134"/>
  <c r="K85" i="134"/>
  <c r="J85" i="134"/>
  <c r="I85" i="134"/>
  <c r="H85" i="134"/>
  <c r="G85" i="134"/>
  <c r="F85" i="134"/>
  <c r="E85" i="134"/>
  <c r="D85" i="134"/>
  <c r="C85" i="134"/>
  <c r="B85" i="134"/>
  <c r="Q82" i="134"/>
  <c r="Q95" i="134" s="1"/>
  <c r="O82" i="134"/>
  <c r="O95" i="134" s="1"/>
  <c r="N82" i="134"/>
  <c r="N95" i="134" s="1"/>
  <c r="M82" i="134"/>
  <c r="M95" i="134" s="1"/>
  <c r="L82" i="134"/>
  <c r="L95" i="134" s="1"/>
  <c r="K82" i="134"/>
  <c r="K95" i="134" s="1"/>
  <c r="J82" i="134"/>
  <c r="J95" i="134" s="1"/>
  <c r="I82" i="134"/>
  <c r="I95" i="134" s="1"/>
  <c r="H82" i="134"/>
  <c r="H95" i="134" s="1"/>
  <c r="G82" i="134"/>
  <c r="G95" i="134" s="1"/>
  <c r="F82" i="134"/>
  <c r="F95" i="134" s="1"/>
  <c r="E82" i="134"/>
  <c r="E95" i="134" s="1"/>
  <c r="D82" i="134"/>
  <c r="D95" i="134" s="1"/>
  <c r="C82" i="134"/>
  <c r="C95" i="134" s="1"/>
  <c r="B82" i="134"/>
  <c r="B95" i="134" s="1"/>
  <c r="Q81" i="134"/>
  <c r="O81" i="134"/>
  <c r="N81" i="134"/>
  <c r="M81" i="134"/>
  <c r="L81" i="134"/>
  <c r="K81" i="134"/>
  <c r="J81" i="134"/>
  <c r="I81" i="134"/>
  <c r="H81" i="134"/>
  <c r="G81" i="134"/>
  <c r="F81" i="134"/>
  <c r="E81" i="134"/>
  <c r="D81" i="134"/>
  <c r="C81" i="134"/>
  <c r="B81" i="134"/>
  <c r="Q80" i="134"/>
  <c r="O80" i="134"/>
  <c r="N80" i="134"/>
  <c r="M80" i="134"/>
  <c r="L80" i="134"/>
  <c r="K80" i="134"/>
  <c r="J80" i="134"/>
  <c r="I80" i="134"/>
  <c r="H80" i="134"/>
  <c r="G80" i="134"/>
  <c r="F80" i="134"/>
  <c r="E80" i="134"/>
  <c r="D80" i="134"/>
  <c r="C80" i="134"/>
  <c r="B80" i="134"/>
  <c r="Q79" i="134"/>
  <c r="O79" i="134"/>
  <c r="N79" i="134"/>
  <c r="M79" i="134"/>
  <c r="L79" i="134"/>
  <c r="K79" i="134"/>
  <c r="J79" i="134"/>
  <c r="I79" i="134"/>
  <c r="H79" i="134"/>
  <c r="G79" i="134"/>
  <c r="F79" i="134"/>
  <c r="E79" i="134"/>
  <c r="D79" i="134"/>
  <c r="C79" i="134"/>
  <c r="B79" i="134"/>
  <c r="Q78" i="134"/>
  <c r="O78" i="134"/>
  <c r="N78" i="134"/>
  <c r="M78" i="134"/>
  <c r="L78" i="134"/>
  <c r="K78" i="134"/>
  <c r="J78" i="134"/>
  <c r="I78" i="134"/>
  <c r="H78" i="134"/>
  <c r="G78" i="134"/>
  <c r="F78" i="134"/>
  <c r="E78" i="134"/>
  <c r="D78" i="134"/>
  <c r="C78" i="134"/>
  <c r="B78" i="134"/>
  <c r="Q77" i="134"/>
  <c r="O77" i="134"/>
  <c r="N77" i="134"/>
  <c r="M77" i="134"/>
  <c r="L77" i="134"/>
  <c r="K77" i="134"/>
  <c r="J77" i="134"/>
  <c r="I77" i="134"/>
  <c r="H77" i="134"/>
  <c r="G77" i="134"/>
  <c r="F77" i="134"/>
  <c r="E77" i="134"/>
  <c r="D77" i="134"/>
  <c r="C77" i="134"/>
  <c r="B77" i="134"/>
  <c r="Q76" i="134"/>
  <c r="O76" i="134"/>
  <c r="N76" i="134"/>
  <c r="M76" i="134"/>
  <c r="L76" i="134"/>
  <c r="K76" i="134"/>
  <c r="J76" i="134"/>
  <c r="I76" i="134"/>
  <c r="H76" i="134"/>
  <c r="G76" i="134"/>
  <c r="F76" i="134"/>
  <c r="E76" i="134"/>
  <c r="D76" i="134"/>
  <c r="C76" i="134"/>
  <c r="B76" i="134"/>
  <c r="R75" i="134"/>
  <c r="R74" i="134"/>
  <c r="R71" i="134"/>
  <c r="R70" i="134"/>
  <c r="R69" i="134"/>
  <c r="R67" i="134"/>
  <c r="R66" i="134"/>
  <c r="R65" i="134"/>
  <c r="I6" i="150"/>
  <c r="J6" i="150"/>
  <c r="K6" i="150"/>
  <c r="L6" i="150"/>
  <c r="M6" i="150"/>
  <c r="N6" i="150"/>
  <c r="O6" i="150"/>
  <c r="I7" i="150"/>
  <c r="J7" i="150"/>
  <c r="K7" i="150"/>
  <c r="L7" i="150"/>
  <c r="M7" i="150"/>
  <c r="N7" i="150"/>
  <c r="O7" i="150"/>
  <c r="I8" i="150"/>
  <c r="J8" i="150"/>
  <c r="K8" i="150"/>
  <c r="L8" i="150"/>
  <c r="M8" i="150"/>
  <c r="N8" i="150"/>
  <c r="O8" i="150"/>
  <c r="I9" i="150"/>
  <c r="J9" i="150"/>
  <c r="K9" i="150"/>
  <c r="L9" i="150"/>
  <c r="M9" i="150"/>
  <c r="N9" i="150"/>
  <c r="O9" i="150"/>
  <c r="O5" i="150"/>
  <c r="N5" i="150"/>
  <c r="M5" i="150"/>
  <c r="L5" i="150"/>
  <c r="K5" i="150"/>
  <c r="J5" i="150"/>
  <c r="I5" i="150"/>
  <c r="H5" i="150"/>
  <c r="H114" i="112"/>
  <c r="G111" i="112"/>
  <c r="K113" i="112"/>
  <c r="H113" i="112"/>
  <c r="G113" i="112"/>
  <c r="K112" i="112"/>
  <c r="H112" i="112"/>
  <c r="K111" i="112"/>
  <c r="H111" i="112"/>
  <c r="K110" i="112"/>
  <c r="H110" i="112"/>
  <c r="G110" i="112"/>
  <c r="K109" i="112"/>
  <c r="H109" i="112"/>
  <c r="G109" i="112"/>
  <c r="G105" i="112"/>
  <c r="K106" i="112"/>
  <c r="H106" i="112"/>
  <c r="G106" i="112"/>
  <c r="K105" i="112"/>
  <c r="H105" i="112"/>
  <c r="K104" i="112"/>
  <c r="H104" i="112"/>
  <c r="K103" i="112"/>
  <c r="H103" i="112"/>
  <c r="K102" i="112"/>
  <c r="H102" i="112"/>
  <c r="G98" i="112"/>
  <c r="K99" i="112"/>
  <c r="H99" i="112"/>
  <c r="K98" i="112"/>
  <c r="H98" i="112"/>
  <c r="K97" i="112"/>
  <c r="H97" i="112"/>
  <c r="K96" i="112"/>
  <c r="H96" i="112"/>
  <c r="K95" i="112"/>
  <c r="H95" i="112"/>
  <c r="H93" i="112"/>
  <c r="K92" i="112"/>
  <c r="H92" i="112"/>
  <c r="K91" i="112"/>
  <c r="H91" i="112"/>
  <c r="K90" i="112"/>
  <c r="H90" i="112"/>
  <c r="K89" i="112"/>
  <c r="H89" i="112"/>
  <c r="K88" i="112"/>
  <c r="H88" i="112"/>
  <c r="G83" i="112"/>
  <c r="K85" i="112"/>
  <c r="H85" i="112"/>
  <c r="K84" i="112"/>
  <c r="H84" i="112"/>
  <c r="K83" i="112"/>
  <c r="H83" i="112"/>
  <c r="K82" i="112"/>
  <c r="H82" i="112"/>
  <c r="K81" i="112"/>
  <c r="H81" i="112"/>
  <c r="G81" i="112"/>
  <c r="H79" i="112"/>
  <c r="G77" i="112"/>
  <c r="K78" i="112"/>
  <c r="H78" i="112"/>
  <c r="G78" i="112"/>
  <c r="K77" i="112"/>
  <c r="H77" i="112"/>
  <c r="K76" i="112"/>
  <c r="H76" i="112"/>
  <c r="K75" i="112"/>
  <c r="H75" i="112"/>
  <c r="K74" i="112"/>
  <c r="H74" i="112"/>
  <c r="G70" i="112"/>
  <c r="K71" i="112"/>
  <c r="H71" i="112"/>
  <c r="K70" i="112"/>
  <c r="H70" i="112"/>
  <c r="K69" i="112"/>
  <c r="H69" i="112"/>
  <c r="K68" i="112"/>
  <c r="H68" i="112"/>
  <c r="K67" i="112"/>
  <c r="H67" i="112"/>
  <c r="AE61" i="205"/>
  <c r="AD61" i="205"/>
  <c r="AC61" i="205"/>
  <c r="AB61" i="205"/>
  <c r="AA61" i="205"/>
  <c r="Z61" i="205"/>
  <c r="Y61" i="205"/>
  <c r="X61" i="205"/>
  <c r="AE60" i="205"/>
  <c r="AD60" i="205"/>
  <c r="AC60" i="205"/>
  <c r="AB60" i="205"/>
  <c r="AA60" i="205"/>
  <c r="Z60" i="205"/>
  <c r="Z59" i="205" s="1"/>
  <c r="Y60" i="205"/>
  <c r="X60" i="205"/>
  <c r="AE58" i="205"/>
  <c r="AD58" i="205"/>
  <c r="AC58" i="205"/>
  <c r="AB58" i="205"/>
  <c r="AA58" i="205"/>
  <c r="Z58" i="205"/>
  <c r="Y58" i="205"/>
  <c r="X58" i="205"/>
  <c r="AE56" i="205"/>
  <c r="AD56" i="205"/>
  <c r="AC56" i="205"/>
  <c r="AB56" i="205"/>
  <c r="AA56" i="205"/>
  <c r="Z56" i="205"/>
  <c r="Y56" i="205"/>
  <c r="X56" i="205"/>
  <c r="AE55" i="205"/>
  <c r="AD55" i="205"/>
  <c r="AC55" i="205"/>
  <c r="AB55" i="205"/>
  <c r="AA55" i="205"/>
  <c r="Z55" i="205"/>
  <c r="Y55" i="205"/>
  <c r="X55" i="205"/>
  <c r="AE54" i="205"/>
  <c r="AD54" i="205"/>
  <c r="AC54" i="205"/>
  <c r="AB54" i="205"/>
  <c r="AA54" i="205"/>
  <c r="Z54" i="205"/>
  <c r="Y54" i="205"/>
  <c r="X54" i="205"/>
  <c r="AE53" i="205"/>
  <c r="AD53" i="205"/>
  <c r="AC53" i="205"/>
  <c r="AB53" i="205"/>
  <c r="AA53" i="205"/>
  <c r="Z53" i="205"/>
  <c r="Y53" i="205"/>
  <c r="X53" i="205"/>
  <c r="AE52" i="205"/>
  <c r="AD52" i="205"/>
  <c r="AC52" i="205"/>
  <c r="AB52" i="205"/>
  <c r="AA52" i="205"/>
  <c r="Z52" i="205"/>
  <c r="Y52" i="205"/>
  <c r="X52" i="205"/>
  <c r="AE51" i="205"/>
  <c r="AD51" i="205"/>
  <c r="AC51" i="205"/>
  <c r="AB51" i="205"/>
  <c r="AA51" i="205"/>
  <c r="Z51" i="205"/>
  <c r="Y51" i="205"/>
  <c r="X51" i="205"/>
  <c r="AE50" i="205"/>
  <c r="AD50" i="205"/>
  <c r="AC50" i="205"/>
  <c r="AB50" i="205"/>
  <c r="AA50" i="205"/>
  <c r="Z50" i="205"/>
  <c r="Y50" i="205"/>
  <c r="X50" i="205"/>
  <c r="AE49" i="205"/>
  <c r="AD49" i="205"/>
  <c r="AC49" i="205"/>
  <c r="AB49" i="205"/>
  <c r="AA49" i="205"/>
  <c r="Z49" i="205"/>
  <c r="Y49" i="205"/>
  <c r="X49" i="205"/>
  <c r="AE48" i="205"/>
  <c r="AD48" i="205"/>
  <c r="AC48" i="205"/>
  <c r="AB48" i="205"/>
  <c r="AA48" i="205"/>
  <c r="Z48" i="205"/>
  <c r="Y48" i="205"/>
  <c r="X48" i="205"/>
  <c r="AE47" i="205"/>
  <c r="AD47" i="205"/>
  <c r="AC47" i="205"/>
  <c r="AB47" i="205"/>
  <c r="AA47" i="205"/>
  <c r="Z47" i="205"/>
  <c r="Y47" i="205"/>
  <c r="X47" i="205"/>
  <c r="AE46" i="205"/>
  <c r="AD46" i="205"/>
  <c r="AC46" i="205"/>
  <c r="AB46" i="205"/>
  <c r="AA46" i="205"/>
  <c r="Z46" i="205"/>
  <c r="Y46" i="205"/>
  <c r="X46" i="205"/>
  <c r="AE45" i="205"/>
  <c r="AD45" i="205"/>
  <c r="AC45" i="205"/>
  <c r="AB45" i="205"/>
  <c r="AA45" i="205"/>
  <c r="Z45" i="205"/>
  <c r="Y45" i="205"/>
  <c r="X45" i="205"/>
  <c r="AE44" i="205"/>
  <c r="AD44" i="205"/>
  <c r="AC44" i="205"/>
  <c r="AB44" i="205"/>
  <c r="AA44" i="205"/>
  <c r="Z44" i="205"/>
  <c r="Y44" i="205"/>
  <c r="X44" i="205"/>
  <c r="AE43" i="205"/>
  <c r="AD43" i="205"/>
  <c r="AC43" i="205"/>
  <c r="AB43" i="205"/>
  <c r="AA43" i="205"/>
  <c r="Z43" i="205"/>
  <c r="Y43" i="205"/>
  <c r="X43" i="205"/>
  <c r="AE42" i="205"/>
  <c r="AD42" i="205"/>
  <c r="AC42" i="205"/>
  <c r="AB42" i="205"/>
  <c r="AA42" i="205"/>
  <c r="Z42" i="205"/>
  <c r="Y42" i="205"/>
  <c r="X42" i="205"/>
  <c r="AD41" i="205"/>
  <c r="AC41" i="205"/>
  <c r="AB41" i="205"/>
  <c r="AA41" i="205"/>
  <c r="Z41" i="205"/>
  <c r="Y41" i="205"/>
  <c r="X41" i="205"/>
  <c r="AE40" i="205"/>
  <c r="AD40" i="205"/>
  <c r="AC40" i="205"/>
  <c r="AB40" i="205"/>
  <c r="AA40" i="205"/>
  <c r="Z40" i="205"/>
  <c r="Y40" i="205"/>
  <c r="X40" i="205"/>
  <c r="AE39" i="205"/>
  <c r="AD39" i="205"/>
  <c r="AC39" i="205"/>
  <c r="AB39" i="205"/>
  <c r="AA39" i="205"/>
  <c r="Z39" i="205"/>
  <c r="Y39" i="205"/>
  <c r="X39" i="205"/>
  <c r="AE38" i="205"/>
  <c r="AD38" i="205"/>
  <c r="AC38" i="205"/>
  <c r="AB38" i="205"/>
  <c r="AA38" i="205"/>
  <c r="Z38" i="205"/>
  <c r="Y38" i="205"/>
  <c r="X38" i="205"/>
  <c r="AE59" i="205" l="1"/>
  <c r="K107" i="112"/>
  <c r="P79" i="134"/>
  <c r="AD59" i="205"/>
  <c r="G112" i="112"/>
  <c r="G114" i="112" s="1"/>
  <c r="R73" i="134"/>
  <c r="R79" i="134" s="1"/>
  <c r="P77" i="134"/>
  <c r="H72" i="112"/>
  <c r="G71" i="112"/>
  <c r="G92" i="112"/>
  <c r="G84" i="112"/>
  <c r="H86" i="112"/>
  <c r="G82" i="112"/>
  <c r="G85" i="112"/>
  <c r="K79" i="112"/>
  <c r="K72" i="112"/>
  <c r="K93" i="112"/>
  <c r="Y59" i="205"/>
  <c r="AA59" i="205"/>
  <c r="AC59" i="205"/>
  <c r="P82" i="134"/>
  <c r="P81" i="134"/>
  <c r="P78" i="134"/>
  <c r="K86" i="112"/>
  <c r="G99" i="112"/>
  <c r="K114" i="112"/>
  <c r="K100" i="112"/>
  <c r="H107" i="112"/>
  <c r="H100" i="112"/>
  <c r="P95" i="134"/>
  <c r="R64" i="134"/>
  <c r="R68" i="134"/>
  <c r="R77" i="134" s="1"/>
  <c r="R72" i="134"/>
  <c r="P76" i="134"/>
  <c r="P80" i="134"/>
  <c r="G88" i="112"/>
  <c r="G89" i="112"/>
  <c r="G90" i="112"/>
  <c r="G91" i="112"/>
  <c r="G67" i="112"/>
  <c r="G68" i="112"/>
  <c r="G69" i="112"/>
  <c r="G95" i="112"/>
  <c r="G96" i="112"/>
  <c r="G97" i="112"/>
  <c r="G74" i="112"/>
  <c r="G75" i="112"/>
  <c r="G76" i="112"/>
  <c r="G102" i="112"/>
  <c r="G103" i="112"/>
  <c r="G104" i="112"/>
  <c r="AB59" i="205"/>
  <c r="X59" i="205"/>
  <c r="R81" i="134" l="1"/>
  <c r="G86" i="112"/>
  <c r="G100" i="112"/>
  <c r="R78" i="134"/>
  <c r="R82" i="134"/>
  <c r="R95" i="134" s="1"/>
  <c r="R80" i="134"/>
  <c r="R76" i="134"/>
  <c r="G79" i="112"/>
  <c r="G107" i="112"/>
  <c r="G72" i="112"/>
  <c r="G93" i="112"/>
  <c r="E58" i="52" l="1"/>
  <c r="E57" i="52"/>
  <c r="E56" i="52"/>
  <c r="E55" i="52"/>
  <c r="E53" i="52"/>
  <c r="E52" i="52"/>
  <c r="E51" i="52"/>
  <c r="E50" i="52"/>
  <c r="E49" i="52"/>
  <c r="E48" i="52"/>
  <c r="E47" i="52"/>
  <c r="E46" i="52"/>
  <c r="E45" i="52"/>
  <c r="E44" i="52"/>
  <c r="E43" i="52"/>
  <c r="E42" i="52"/>
  <c r="E40" i="52"/>
  <c r="E39" i="52"/>
  <c r="E38" i="52"/>
  <c r="E37" i="52"/>
  <c r="E32" i="52"/>
  <c r="A32" i="52" s="1"/>
  <c r="E28" i="52"/>
  <c r="E27" i="52"/>
  <c r="E26" i="52"/>
  <c r="E24" i="52"/>
  <c r="E21" i="52"/>
  <c r="E18" i="52"/>
  <c r="E15" i="52"/>
  <c r="E14" i="52"/>
  <c r="E10" i="52"/>
  <c r="E9" i="52"/>
  <c r="E8" i="52"/>
  <c r="E7" i="52"/>
  <c r="E6" i="52"/>
  <c r="A53" i="52" l="1"/>
  <c r="B53" i="52"/>
  <c r="A49" i="52"/>
  <c r="B49" i="52"/>
  <c r="A48" i="52"/>
  <c r="B48" i="52"/>
  <c r="A45" i="52"/>
  <c r="B45" i="52"/>
  <c r="A28" i="52"/>
  <c r="B28" i="52"/>
  <c r="A27" i="52"/>
  <c r="B27" i="52"/>
  <c r="B7" i="52"/>
  <c r="A7" i="52"/>
  <c r="A15" i="52"/>
  <c r="B15" i="52"/>
  <c r="B14" i="52"/>
  <c r="A14" i="52"/>
  <c r="A51" i="52"/>
  <c r="B51" i="52"/>
  <c r="B57" i="52"/>
  <c r="A57" i="52"/>
  <c r="A40" i="52"/>
  <c r="B40" i="52"/>
  <c r="B56" i="52"/>
  <c r="A56" i="52"/>
  <c r="A21" i="52"/>
  <c r="B21" i="52"/>
  <c r="A42" i="52"/>
  <c r="B42" i="52"/>
  <c r="A44" i="52"/>
  <c r="B44" i="52"/>
  <c r="A46" i="52"/>
  <c r="B46" i="52"/>
  <c r="A39" i="52"/>
  <c r="B39" i="52"/>
  <c r="A38" i="52"/>
  <c r="B38" i="52"/>
  <c r="A37" i="52"/>
  <c r="B37" i="52"/>
  <c r="B32" i="52"/>
  <c r="A26" i="52"/>
  <c r="B26" i="52"/>
  <c r="A24" i="52"/>
  <c r="B24" i="52"/>
  <c r="B18" i="52"/>
  <c r="A18" i="52"/>
  <c r="B8" i="52"/>
  <c r="A8" i="52"/>
  <c r="B9" i="52"/>
  <c r="A9" i="52"/>
  <c r="A10" i="52"/>
  <c r="B10" i="52"/>
  <c r="A6" i="52"/>
  <c r="B6" i="52"/>
  <c r="B55" i="52"/>
  <c r="A55" i="52"/>
  <c r="B52" i="52"/>
  <c r="A52" i="52"/>
  <c r="B43" i="52"/>
  <c r="A43" i="52"/>
  <c r="A47" i="52"/>
  <c r="B47" i="52"/>
  <c r="B58" i="52"/>
  <c r="A58" i="52"/>
  <c r="A50" i="52"/>
  <c r="B50" i="52"/>
  <c r="E31" i="52"/>
  <c r="E25" i="52"/>
  <c r="E17" i="52"/>
  <c r="E11" i="52"/>
  <c r="E54" i="52"/>
  <c r="E41" i="52"/>
  <c r="E36" i="52"/>
  <c r="E35" i="52"/>
  <c r="E34" i="52"/>
  <c r="E33" i="52"/>
  <c r="E30" i="52"/>
  <c r="E29" i="52"/>
  <c r="E23" i="52"/>
  <c r="E22" i="52"/>
  <c r="E20" i="52"/>
  <c r="E19" i="52"/>
  <c r="E16" i="52"/>
  <c r="E13" i="52"/>
  <c r="E12" i="52"/>
  <c r="E5" i="52"/>
  <c r="E4" i="52"/>
  <c r="E3" i="52"/>
  <c r="B54" i="52" l="1"/>
  <c r="A54" i="52"/>
  <c r="A30" i="52"/>
  <c r="B30" i="52"/>
  <c r="A29" i="52"/>
  <c r="B29" i="52"/>
  <c r="B20" i="52"/>
  <c r="A20" i="52"/>
  <c r="A12" i="52"/>
  <c r="B12" i="52"/>
  <c r="A11" i="52"/>
  <c r="B11" i="52"/>
  <c r="A4" i="52"/>
  <c r="B4" i="52"/>
  <c r="A3" i="52"/>
  <c r="B3" i="52"/>
  <c r="A36" i="52"/>
  <c r="B36" i="52"/>
  <c r="A35" i="52"/>
  <c r="B35" i="52"/>
  <c r="A34" i="52"/>
  <c r="B34" i="52"/>
  <c r="A33" i="52"/>
  <c r="B33" i="52"/>
  <c r="A31" i="52"/>
  <c r="B31" i="52"/>
  <c r="A25" i="52"/>
  <c r="B25" i="52"/>
  <c r="A23" i="52"/>
  <c r="B23" i="52"/>
  <c r="A22" i="52"/>
  <c r="B22" i="52"/>
  <c r="A19" i="52"/>
  <c r="B19" i="52"/>
  <c r="B17" i="52"/>
  <c r="A17" i="52"/>
  <c r="B16" i="52"/>
  <c r="A16" i="52"/>
  <c r="B13" i="52"/>
  <c r="A13" i="52"/>
  <c r="B5" i="52"/>
  <c r="A5" i="52"/>
  <c r="A41" i="52"/>
  <c r="B41" i="52"/>
  <c r="C26" i="204"/>
  <c r="C27" i="204"/>
  <c r="C28" i="204"/>
  <c r="C29" i="204"/>
  <c r="C30" i="204"/>
  <c r="C31" i="204"/>
  <c r="C32" i="204"/>
  <c r="C33" i="204"/>
  <c r="C34" i="204"/>
  <c r="C25" i="204"/>
  <c r="O53" i="208" l="1"/>
  <c r="O54" i="208"/>
  <c r="O52" i="208"/>
  <c r="W54" i="208" l="1"/>
  <c r="W52" i="208"/>
  <c r="W53" i="208"/>
  <c r="S54" i="208"/>
  <c r="S52" i="208"/>
  <c r="S53" i="208"/>
  <c r="R52" i="208"/>
  <c r="R53" i="208"/>
  <c r="R54" i="208"/>
  <c r="Y54" i="208"/>
  <c r="Y52" i="208"/>
  <c r="U53" i="208"/>
  <c r="U54" i="208"/>
  <c r="U52" i="208"/>
  <c r="Q53" i="208"/>
  <c r="Q54" i="208"/>
  <c r="V52" i="208"/>
  <c r="V53" i="208"/>
  <c r="V54" i="208"/>
  <c r="X54" i="208"/>
  <c r="X52" i="208"/>
  <c r="X53" i="208"/>
  <c r="T54" i="208"/>
  <c r="T52" i="208"/>
  <c r="T53" i="208"/>
  <c r="P53" i="208"/>
  <c r="P54" i="208"/>
  <c r="P52" i="208"/>
  <c r="U55" i="208" l="1"/>
  <c r="X55" i="208"/>
  <c r="R55" i="208"/>
  <c r="V55" i="208"/>
  <c r="P55" i="208"/>
  <c r="Q55" i="208"/>
  <c r="Y55" i="208"/>
  <c r="T55" i="208"/>
  <c r="W55" i="208"/>
  <c r="S55" i="208"/>
  <c r="B17" i="193" l="1"/>
  <c r="C17" i="193"/>
  <c r="D17" i="193"/>
  <c r="E17" i="193"/>
  <c r="F17" i="193"/>
  <c r="G17" i="193"/>
  <c r="H17" i="193"/>
  <c r="I17" i="193"/>
  <c r="J17" i="193"/>
  <c r="K17" i="193"/>
  <c r="L17" i="193"/>
  <c r="M17" i="193"/>
  <c r="N17" i="193"/>
  <c r="B18" i="193"/>
  <c r="C18" i="193"/>
  <c r="D18" i="193"/>
  <c r="E18" i="193"/>
  <c r="F18" i="193"/>
  <c r="G18" i="193"/>
  <c r="H18" i="193"/>
  <c r="I18" i="193"/>
  <c r="J18" i="193"/>
  <c r="K18" i="193"/>
  <c r="L18" i="193"/>
  <c r="M18" i="193"/>
  <c r="N18" i="193"/>
  <c r="B19" i="193"/>
  <c r="C19" i="193"/>
  <c r="D19" i="193"/>
  <c r="E19" i="193"/>
  <c r="F19" i="193"/>
  <c r="G19" i="193"/>
  <c r="H19" i="193"/>
  <c r="I19" i="193"/>
  <c r="J19" i="193"/>
  <c r="K19" i="193"/>
  <c r="L19" i="193"/>
  <c r="M19" i="193"/>
  <c r="N19" i="193"/>
  <c r="B20" i="193"/>
  <c r="C20" i="193"/>
  <c r="D20" i="193"/>
  <c r="E20" i="193"/>
  <c r="F20" i="193"/>
  <c r="G20" i="193"/>
  <c r="H20" i="193"/>
  <c r="I20" i="193"/>
  <c r="J20" i="193"/>
  <c r="K20" i="193"/>
  <c r="L20" i="193"/>
  <c r="M20" i="193"/>
  <c r="N20" i="193"/>
  <c r="B21" i="193"/>
  <c r="C21" i="193"/>
  <c r="D21" i="193"/>
  <c r="E21" i="193"/>
  <c r="F21" i="193"/>
  <c r="G21" i="193"/>
  <c r="H21" i="193"/>
  <c r="I21" i="193"/>
  <c r="J21" i="193"/>
  <c r="K21" i="193"/>
  <c r="L21" i="193"/>
  <c r="M21" i="193"/>
  <c r="N21" i="193"/>
  <c r="D35" i="110" l="1"/>
  <c r="E35" i="110"/>
  <c r="F35" i="110"/>
  <c r="H7" i="170" l="1"/>
  <c r="N7" i="198" l="1"/>
  <c r="H51" i="110" l="1"/>
  <c r="H7" i="173"/>
  <c r="Q30" i="208" l="1"/>
  <c r="O6" i="208"/>
  <c r="O7" i="208"/>
  <c r="O8" i="208"/>
  <c r="O9" i="208"/>
  <c r="O10" i="208"/>
  <c r="O11" i="208"/>
  <c r="O12" i="208"/>
  <c r="O13" i="208"/>
  <c r="O14" i="208"/>
  <c r="O15" i="208"/>
  <c r="O16" i="208"/>
  <c r="O17" i="208"/>
  <c r="O18" i="208"/>
  <c r="O19" i="208"/>
  <c r="O20" i="208"/>
  <c r="O21" i="208"/>
  <c r="O22" i="208"/>
  <c r="O23" i="208"/>
  <c r="O24" i="208"/>
  <c r="O25" i="208"/>
  <c r="O26" i="208"/>
  <c r="O27" i="208"/>
  <c r="O28" i="208"/>
  <c r="O5" i="208"/>
  <c r="P6" i="208"/>
  <c r="Q6" i="208"/>
  <c r="R6" i="208"/>
  <c r="S6" i="208"/>
  <c r="T6" i="208"/>
  <c r="U6" i="208"/>
  <c r="V6" i="208"/>
  <c r="W6" i="208"/>
  <c r="X6" i="208"/>
  <c r="AC6" i="208" s="1"/>
  <c r="Y6" i="208"/>
  <c r="AD6" i="208" s="1"/>
  <c r="P7" i="208"/>
  <c r="Q7" i="208"/>
  <c r="R7" i="208"/>
  <c r="S7" i="208"/>
  <c r="T7" i="208"/>
  <c r="U7" i="208"/>
  <c r="V7" i="208"/>
  <c r="W7" i="208"/>
  <c r="X7" i="208"/>
  <c r="AC7" i="208" s="1"/>
  <c r="Y7" i="208"/>
  <c r="AD7" i="208" s="1"/>
  <c r="P8" i="208"/>
  <c r="Q8" i="208"/>
  <c r="R8" i="208"/>
  <c r="S8" i="208"/>
  <c r="T8" i="208"/>
  <c r="U8" i="208"/>
  <c r="V8" i="208"/>
  <c r="W8" i="208"/>
  <c r="X8" i="208"/>
  <c r="AC8" i="208" s="1"/>
  <c r="Y8" i="208"/>
  <c r="AD8" i="208" s="1"/>
  <c r="P9" i="208"/>
  <c r="Q9" i="208"/>
  <c r="R9" i="208"/>
  <c r="S9" i="208"/>
  <c r="T9" i="208"/>
  <c r="U9" i="208"/>
  <c r="V9" i="208"/>
  <c r="W9" i="208"/>
  <c r="X9" i="208"/>
  <c r="AC9" i="208" s="1"/>
  <c r="Y9" i="208"/>
  <c r="AD9" i="208" s="1"/>
  <c r="P10" i="208"/>
  <c r="Q10" i="208"/>
  <c r="R10" i="208"/>
  <c r="S10" i="208"/>
  <c r="T10" i="208"/>
  <c r="U10" i="208"/>
  <c r="V10" i="208"/>
  <c r="W10" i="208"/>
  <c r="X10" i="208"/>
  <c r="AC10" i="208" s="1"/>
  <c r="Y10" i="208"/>
  <c r="AD10" i="208" s="1"/>
  <c r="P11" i="208"/>
  <c r="Q11" i="208"/>
  <c r="R11" i="208"/>
  <c r="S11" i="208"/>
  <c r="T11" i="208"/>
  <c r="U11" i="208"/>
  <c r="V11" i="208"/>
  <c r="W11" i="208"/>
  <c r="X11" i="208"/>
  <c r="AC11" i="208" s="1"/>
  <c r="Y11" i="208"/>
  <c r="AD11" i="208" s="1"/>
  <c r="P12" i="208"/>
  <c r="Q12" i="208"/>
  <c r="R12" i="208"/>
  <c r="S12" i="208"/>
  <c r="T12" i="208"/>
  <c r="U12" i="208"/>
  <c r="V12" i="208"/>
  <c r="W12" i="208"/>
  <c r="X12" i="208"/>
  <c r="AC12" i="208" s="1"/>
  <c r="Y12" i="208"/>
  <c r="AD12" i="208" s="1"/>
  <c r="P13" i="208"/>
  <c r="Q13" i="208"/>
  <c r="R13" i="208"/>
  <c r="S13" i="208"/>
  <c r="T13" i="208"/>
  <c r="U13" i="208"/>
  <c r="V13" i="208"/>
  <c r="W13" i="208"/>
  <c r="X13" i="208"/>
  <c r="AC13" i="208" s="1"/>
  <c r="Y13" i="208"/>
  <c r="AD13" i="208" s="1"/>
  <c r="P14" i="208"/>
  <c r="Q14" i="208"/>
  <c r="R14" i="208"/>
  <c r="S14" i="208"/>
  <c r="T14" i="208"/>
  <c r="U14" i="208"/>
  <c r="V14" i="208"/>
  <c r="W14" i="208"/>
  <c r="X14" i="208"/>
  <c r="AC14" i="208" s="1"/>
  <c r="Y14" i="208"/>
  <c r="AD14" i="208" s="1"/>
  <c r="P15" i="208"/>
  <c r="Q15" i="208"/>
  <c r="R15" i="208"/>
  <c r="S15" i="208"/>
  <c r="T15" i="208"/>
  <c r="U15" i="208"/>
  <c r="V15" i="208"/>
  <c r="W15" i="208"/>
  <c r="X15" i="208"/>
  <c r="AC15" i="208" s="1"/>
  <c r="Y15" i="208"/>
  <c r="AD15" i="208" s="1"/>
  <c r="P16" i="208"/>
  <c r="Q16" i="208"/>
  <c r="R16" i="208"/>
  <c r="S16" i="208"/>
  <c r="T16" i="208"/>
  <c r="U16" i="208"/>
  <c r="V16" i="208"/>
  <c r="W16" i="208"/>
  <c r="X16" i="208"/>
  <c r="AC16" i="208" s="1"/>
  <c r="Y16" i="208"/>
  <c r="AD16" i="208" s="1"/>
  <c r="P17" i="208"/>
  <c r="Q17" i="208"/>
  <c r="R17" i="208"/>
  <c r="S17" i="208"/>
  <c r="T17" i="208"/>
  <c r="U17" i="208"/>
  <c r="V17" i="208"/>
  <c r="W17" i="208"/>
  <c r="X17" i="208"/>
  <c r="AC17" i="208" s="1"/>
  <c r="Y17" i="208"/>
  <c r="AD17" i="208" s="1"/>
  <c r="P18" i="208"/>
  <c r="Q18" i="208"/>
  <c r="R18" i="208"/>
  <c r="S18" i="208"/>
  <c r="T18" i="208"/>
  <c r="U18" i="208"/>
  <c r="V18" i="208"/>
  <c r="W18" i="208"/>
  <c r="X18" i="208"/>
  <c r="AC18" i="208" s="1"/>
  <c r="Y18" i="208"/>
  <c r="AD18" i="208" s="1"/>
  <c r="P19" i="208"/>
  <c r="Q19" i="208"/>
  <c r="R19" i="208"/>
  <c r="S19" i="208"/>
  <c r="T19" i="208"/>
  <c r="U19" i="208"/>
  <c r="V19" i="208"/>
  <c r="W19" i="208"/>
  <c r="X19" i="208"/>
  <c r="AC19" i="208" s="1"/>
  <c r="Y19" i="208"/>
  <c r="AD19" i="208" s="1"/>
  <c r="P20" i="208"/>
  <c r="Q20" i="208"/>
  <c r="R20" i="208"/>
  <c r="S20" i="208"/>
  <c r="T20" i="208"/>
  <c r="U20" i="208"/>
  <c r="V20" i="208"/>
  <c r="W20" i="208"/>
  <c r="X20" i="208"/>
  <c r="AC20" i="208" s="1"/>
  <c r="Y20" i="208"/>
  <c r="AD20" i="208" s="1"/>
  <c r="P21" i="208"/>
  <c r="Q21" i="208"/>
  <c r="R21" i="208"/>
  <c r="S21" i="208"/>
  <c r="T21" i="208"/>
  <c r="U21" i="208"/>
  <c r="V21" i="208"/>
  <c r="W21" i="208"/>
  <c r="X21" i="208"/>
  <c r="AC21" i="208" s="1"/>
  <c r="Y21" i="208"/>
  <c r="AD21" i="208" s="1"/>
  <c r="P22" i="208"/>
  <c r="Q22" i="208"/>
  <c r="R22" i="208"/>
  <c r="S22" i="208"/>
  <c r="T22" i="208"/>
  <c r="U22" i="208"/>
  <c r="V22" i="208"/>
  <c r="W22" i="208"/>
  <c r="X22" i="208"/>
  <c r="AC22" i="208" s="1"/>
  <c r="Y22" i="208"/>
  <c r="AD22" i="208" s="1"/>
  <c r="P23" i="208"/>
  <c r="Q23" i="208"/>
  <c r="R23" i="208"/>
  <c r="S23" i="208"/>
  <c r="T23" i="208"/>
  <c r="U23" i="208"/>
  <c r="V23" i="208"/>
  <c r="W23" i="208"/>
  <c r="X23" i="208"/>
  <c r="AC23" i="208" s="1"/>
  <c r="Y23" i="208"/>
  <c r="AD23" i="208" s="1"/>
  <c r="P24" i="208"/>
  <c r="Q24" i="208"/>
  <c r="R24" i="208"/>
  <c r="S24" i="208"/>
  <c r="T24" i="208"/>
  <c r="U24" i="208"/>
  <c r="V24" i="208"/>
  <c r="W24" i="208"/>
  <c r="X24" i="208"/>
  <c r="AC24" i="208" s="1"/>
  <c r="Y24" i="208"/>
  <c r="AD24" i="208" s="1"/>
  <c r="P25" i="208"/>
  <c r="Q25" i="208"/>
  <c r="R25" i="208"/>
  <c r="S25" i="208"/>
  <c r="T25" i="208"/>
  <c r="U25" i="208"/>
  <c r="V25" i="208"/>
  <c r="W25" i="208"/>
  <c r="X25" i="208"/>
  <c r="AC25" i="208" s="1"/>
  <c r="Y25" i="208"/>
  <c r="AD25" i="208" s="1"/>
  <c r="P26" i="208"/>
  <c r="Q26" i="208"/>
  <c r="R26" i="208"/>
  <c r="S26" i="208"/>
  <c r="T26" i="208"/>
  <c r="U26" i="208"/>
  <c r="V26" i="208"/>
  <c r="W26" i="208"/>
  <c r="X26" i="208"/>
  <c r="AC26" i="208" s="1"/>
  <c r="Y26" i="208"/>
  <c r="AD26" i="208" s="1"/>
  <c r="P27" i="208"/>
  <c r="Q27" i="208"/>
  <c r="R27" i="208"/>
  <c r="S27" i="208"/>
  <c r="T27" i="208"/>
  <c r="U27" i="208"/>
  <c r="V27" i="208"/>
  <c r="W27" i="208"/>
  <c r="X27" i="208"/>
  <c r="AC27" i="208" s="1"/>
  <c r="Y27" i="208"/>
  <c r="AD27" i="208" s="1"/>
  <c r="P28" i="208"/>
  <c r="Q28" i="208"/>
  <c r="R28" i="208"/>
  <c r="S28" i="208"/>
  <c r="T28" i="208"/>
  <c r="U28" i="208"/>
  <c r="V28" i="208"/>
  <c r="W28" i="208"/>
  <c r="X28" i="208"/>
  <c r="AC28" i="208" s="1"/>
  <c r="Y28" i="208"/>
  <c r="AD28" i="208" s="1"/>
  <c r="Q5" i="208"/>
  <c r="R5" i="208"/>
  <c r="S5" i="208"/>
  <c r="T5" i="208"/>
  <c r="U5" i="208"/>
  <c r="V5" i="208"/>
  <c r="W5" i="208"/>
  <c r="X5" i="208"/>
  <c r="AC5" i="208" s="1"/>
  <c r="Y5" i="208"/>
  <c r="AD5" i="208" s="1"/>
  <c r="P5" i="208"/>
  <c r="Q4" i="208"/>
  <c r="Q43" i="208" s="1"/>
  <c r="Q51" i="208" s="1"/>
  <c r="R4" i="208"/>
  <c r="R43" i="208" s="1"/>
  <c r="R51" i="208" s="1"/>
  <c r="S4" i="208"/>
  <c r="S43" i="208" s="1"/>
  <c r="S51" i="208" s="1"/>
  <c r="T4" i="208"/>
  <c r="T43" i="208" s="1"/>
  <c r="T51" i="208" s="1"/>
  <c r="U4" i="208"/>
  <c r="U43" i="208" s="1"/>
  <c r="U51" i="208" s="1"/>
  <c r="V4" i="208"/>
  <c r="V43" i="208" s="1"/>
  <c r="V51" i="208" s="1"/>
  <c r="W4" i="208"/>
  <c r="W43" i="208" s="1"/>
  <c r="W51" i="208" s="1"/>
  <c r="X4" i="208"/>
  <c r="AC4" i="208" s="1"/>
  <c r="Y4" i="208"/>
  <c r="AD4" i="208" s="1"/>
  <c r="P4" i="208"/>
  <c r="P43" i="208" l="1"/>
  <c r="P51" i="208" s="1"/>
  <c r="AA5" i="208"/>
  <c r="AB5" i="208" s="1"/>
  <c r="AA6" i="208"/>
  <c r="AB6" i="208" s="1"/>
  <c r="AA25" i="208"/>
  <c r="AB25" i="208" s="1"/>
  <c r="AA19" i="208"/>
  <c r="AB19" i="208" s="1"/>
  <c r="AA7" i="208"/>
  <c r="AB7" i="208" s="1"/>
  <c r="AA17" i="208"/>
  <c r="AB17" i="208" s="1"/>
  <c r="AA13" i="208"/>
  <c r="AB13" i="208" s="1"/>
  <c r="AA9" i="208"/>
  <c r="AB9" i="208" s="1"/>
  <c r="AA27" i="208"/>
  <c r="AB27" i="208" s="1"/>
  <c r="AA23" i="208"/>
  <c r="AB23" i="208" s="1"/>
  <c r="AA15" i="208"/>
  <c r="AB15" i="208" s="1"/>
  <c r="AA11" i="208"/>
  <c r="AB11" i="208" s="1"/>
  <c r="AA12" i="208"/>
  <c r="AB12" i="208" s="1"/>
  <c r="AA10" i="208"/>
  <c r="AB10" i="208" s="1"/>
  <c r="AA8" i="208"/>
  <c r="AB8" i="208" s="1"/>
  <c r="AA21" i="208"/>
  <c r="AB21" i="208" s="1"/>
  <c r="Y43" i="208"/>
  <c r="Y51" i="208" s="1"/>
  <c r="AA28" i="208"/>
  <c r="AB28" i="208" s="1"/>
  <c r="AA26" i="208"/>
  <c r="AB26" i="208" s="1"/>
  <c r="AA24" i="208"/>
  <c r="AB24" i="208" s="1"/>
  <c r="AA22" i="208"/>
  <c r="AB22" i="208" s="1"/>
  <c r="AA20" i="208"/>
  <c r="AB20" i="208" s="1"/>
  <c r="AA18" i="208"/>
  <c r="AB18" i="208" s="1"/>
  <c r="AA16" i="208"/>
  <c r="AB16" i="208" s="1"/>
  <c r="AA14" i="208"/>
  <c r="AB14" i="208" s="1"/>
  <c r="X43" i="208"/>
  <c r="X51" i="208" s="1"/>
  <c r="P40" i="208"/>
  <c r="P36" i="208"/>
  <c r="P32" i="208"/>
  <c r="P39" i="208"/>
  <c r="P35" i="208"/>
  <c r="P38" i="208"/>
  <c r="P34" i="208"/>
  <c r="P31" i="208"/>
  <c r="P37" i="208"/>
  <c r="P33" i="208"/>
  <c r="Q40" i="208"/>
  <c r="Q39" i="208"/>
  <c r="Q38" i="208"/>
  <c r="Q37" i="208"/>
  <c r="Q36" i="208"/>
  <c r="Q35" i="208"/>
  <c r="Q34" i="208"/>
  <c r="Q33" i="208"/>
  <c r="Q32" i="208"/>
  <c r="Y48" i="208"/>
  <c r="Y49" i="208" s="1"/>
  <c r="B20" i="98" l="1"/>
  <c r="B21" i="98"/>
  <c r="B22" i="98"/>
  <c r="B23" i="98"/>
  <c r="B24" i="98"/>
  <c r="B25" i="98"/>
  <c r="B26" i="98"/>
  <c r="B27" i="98"/>
  <c r="B28" i="98"/>
  <c r="B19" i="98"/>
  <c r="N11" i="198" l="1"/>
  <c r="N13" i="198"/>
  <c r="N12" i="198"/>
  <c r="K13" i="198"/>
  <c r="D26" i="204" l="1"/>
  <c r="E26" i="204"/>
  <c r="F26" i="204"/>
  <c r="D27" i="204"/>
  <c r="E27" i="204"/>
  <c r="F27" i="204"/>
  <c r="D28" i="204"/>
  <c r="E28" i="204"/>
  <c r="F28" i="204"/>
  <c r="D29" i="204"/>
  <c r="E29" i="204"/>
  <c r="F29" i="204"/>
  <c r="D30" i="204"/>
  <c r="E30" i="204"/>
  <c r="F30" i="204"/>
  <c r="D31" i="204"/>
  <c r="E31" i="204"/>
  <c r="F31" i="204"/>
  <c r="D32" i="204"/>
  <c r="E32" i="204"/>
  <c r="F32" i="204"/>
  <c r="D33" i="204"/>
  <c r="E33" i="204"/>
  <c r="F33" i="204"/>
  <c r="F25" i="204"/>
  <c r="E25" i="204"/>
  <c r="D25" i="204"/>
  <c r="F24" i="204"/>
  <c r="E24" i="204"/>
  <c r="D24" i="204"/>
  <c r="F33" i="203" l="1"/>
  <c r="D33" i="203"/>
  <c r="F24" i="203"/>
  <c r="F20" i="203" l="1"/>
  <c r="E33" i="203"/>
  <c r="C36" i="203"/>
  <c r="B29" i="203"/>
  <c r="B27" i="203"/>
  <c r="B21" i="203"/>
  <c r="B19" i="203"/>
  <c r="F10" i="203"/>
  <c r="D16" i="203" s="1"/>
  <c r="D28" i="203" s="1"/>
  <c r="F28" i="203" s="1"/>
  <c r="E6" i="203"/>
  <c r="B6" i="203"/>
  <c r="E10" i="203"/>
  <c r="D15" i="203" s="1"/>
  <c r="H32" i="202" l="1"/>
  <c r="H31" i="202"/>
  <c r="H4" i="202" l="1"/>
  <c r="I4" i="202"/>
  <c r="H6" i="202"/>
  <c r="H5" i="202"/>
  <c r="D28" i="129" l="1"/>
  <c r="C28" i="129"/>
  <c r="B28" i="129"/>
  <c r="E55" i="200" l="1"/>
  <c r="D55" i="200"/>
  <c r="G8" i="174" l="1"/>
  <c r="J8" i="174" s="1"/>
  <c r="H8" i="174"/>
  <c r="G9" i="174"/>
  <c r="J9" i="174" s="1"/>
  <c r="G10" i="174"/>
  <c r="H10" i="174"/>
  <c r="G11" i="174"/>
  <c r="H11" i="174"/>
  <c r="G12" i="174"/>
  <c r="H12" i="174"/>
  <c r="G13" i="174"/>
  <c r="H13" i="174"/>
  <c r="G14" i="174"/>
  <c r="H14" i="174"/>
  <c r="G15" i="174"/>
  <c r="H15" i="174"/>
  <c r="G16" i="174"/>
  <c r="H16" i="174"/>
  <c r="G17" i="174"/>
  <c r="H17" i="174"/>
  <c r="G18" i="174"/>
  <c r="H18" i="174"/>
  <c r="D22" i="177" l="1"/>
  <c r="D23" i="177"/>
  <c r="D24" i="177"/>
  <c r="D25" i="177"/>
  <c r="D26" i="177"/>
  <c r="D27" i="177"/>
  <c r="D28" i="177"/>
  <c r="D29" i="177"/>
  <c r="D30" i="177"/>
  <c r="D31" i="177"/>
  <c r="D32" i="177"/>
  <c r="D21" i="177"/>
  <c r="M20" i="198" l="1"/>
  <c r="M21" i="198"/>
  <c r="M19" i="198"/>
  <c r="B20" i="198"/>
  <c r="L20" i="198" s="1"/>
  <c r="C20" i="198"/>
  <c r="B21" i="198"/>
  <c r="L21" i="198" s="1"/>
  <c r="C21" i="198"/>
  <c r="C19" i="198"/>
  <c r="B19" i="198"/>
  <c r="L19" i="198" s="1"/>
  <c r="M14" i="198"/>
  <c r="L14" i="198"/>
  <c r="J14" i="198"/>
  <c r="I14" i="198"/>
  <c r="H14" i="198"/>
  <c r="G14" i="198"/>
  <c r="E14" i="198"/>
  <c r="N8" i="198"/>
  <c r="N9" i="198"/>
  <c r="K7" i="198"/>
  <c r="J10" i="198"/>
  <c r="L10" i="198"/>
  <c r="M10" i="198"/>
  <c r="K14" i="198" l="1"/>
  <c r="N14" i="198"/>
  <c r="N10" i="198"/>
  <c r="F14" i="198"/>
  <c r="C20" i="98"/>
  <c r="D20" i="98"/>
  <c r="E20" i="98"/>
  <c r="C21" i="98"/>
  <c r="D21" i="98"/>
  <c r="E21" i="98"/>
  <c r="C22" i="98"/>
  <c r="D22" i="98"/>
  <c r="E22" i="98"/>
  <c r="C23" i="98"/>
  <c r="D23" i="98"/>
  <c r="E23" i="98"/>
  <c r="C24" i="98"/>
  <c r="D24" i="98"/>
  <c r="E24" i="98"/>
  <c r="C25" i="98"/>
  <c r="D25" i="98"/>
  <c r="E25" i="98"/>
  <c r="C26" i="98"/>
  <c r="D26" i="98"/>
  <c r="E26" i="98"/>
  <c r="C27" i="98"/>
  <c r="D27" i="98"/>
  <c r="E27" i="98"/>
  <c r="D28" i="98"/>
  <c r="E28" i="98"/>
  <c r="E19" i="98"/>
  <c r="D19" i="98"/>
  <c r="C19" i="98"/>
  <c r="I10" i="198"/>
  <c r="H10" i="198"/>
  <c r="G10" i="198"/>
  <c r="E10" i="198"/>
  <c r="D10" i="198"/>
  <c r="K10" i="198" l="1"/>
  <c r="F10" i="198"/>
  <c r="C28" i="98" l="1"/>
  <c r="D9" i="121" l="1"/>
  <c r="K57" i="112" l="1"/>
  <c r="K50" i="112"/>
  <c r="K43" i="112"/>
  <c r="K36" i="112"/>
  <c r="K29" i="112"/>
  <c r="K22" i="112"/>
  <c r="K15" i="112"/>
  <c r="H57" i="112"/>
  <c r="H50" i="112"/>
  <c r="H43" i="112"/>
  <c r="H36" i="112"/>
  <c r="H29" i="112"/>
  <c r="H22" i="112"/>
  <c r="H15" i="112"/>
  <c r="H42" i="110" l="1"/>
  <c r="H33" i="110"/>
  <c r="H24" i="110"/>
  <c r="H15" i="110"/>
  <c r="Q36" i="124" l="1"/>
  <c r="C19" i="170"/>
  <c r="D19" i="170"/>
  <c r="B19" i="170"/>
  <c r="J20" i="98" l="1"/>
  <c r="J21" i="98"/>
  <c r="J22" i="98"/>
  <c r="J23" i="98"/>
  <c r="J24" i="98"/>
  <c r="J25" i="98"/>
  <c r="J26" i="98"/>
  <c r="J27" i="98"/>
  <c r="J28" i="98"/>
  <c r="J19" i="98"/>
  <c r="M19" i="179"/>
  <c r="B20" i="179"/>
  <c r="B21" i="179"/>
  <c r="B22" i="179"/>
  <c r="B23" i="179"/>
  <c r="B24" i="179"/>
  <c r="B25" i="179"/>
  <c r="B26" i="179"/>
  <c r="B27" i="179"/>
  <c r="B28" i="179"/>
  <c r="B19" i="179"/>
  <c r="E27" i="121" l="1"/>
  <c r="E16" i="64" l="1"/>
  <c r="A38" i="193" l="1"/>
  <c r="B23" i="193" l="1"/>
  <c r="B36" i="193" s="1"/>
  <c r="O17" i="193" l="1"/>
  <c r="P17" i="193"/>
  <c r="O18" i="193"/>
  <c r="P18" i="193"/>
  <c r="O19" i="193"/>
  <c r="P19" i="193"/>
  <c r="O20" i="193"/>
  <c r="P20" i="193"/>
  <c r="O21" i="193"/>
  <c r="P21" i="193"/>
  <c r="C22" i="193"/>
  <c r="D22" i="193"/>
  <c r="E22" i="193"/>
  <c r="F22" i="193"/>
  <c r="G22" i="193"/>
  <c r="H22" i="193"/>
  <c r="I22" i="193"/>
  <c r="J22" i="193"/>
  <c r="K22" i="193"/>
  <c r="L22" i="193"/>
  <c r="M22" i="193"/>
  <c r="N22" i="193"/>
  <c r="O22" i="193"/>
  <c r="P22" i="193"/>
  <c r="C23" i="193"/>
  <c r="C36" i="193" s="1"/>
  <c r="D23" i="193"/>
  <c r="D36" i="193" s="1"/>
  <c r="E23" i="193"/>
  <c r="E36" i="193" s="1"/>
  <c r="F23" i="193"/>
  <c r="F36" i="193" s="1"/>
  <c r="G23" i="193"/>
  <c r="G36" i="193" s="1"/>
  <c r="H23" i="193"/>
  <c r="H36" i="193" s="1"/>
  <c r="I23" i="193"/>
  <c r="I36" i="193" s="1"/>
  <c r="J23" i="193"/>
  <c r="J36" i="193" s="1"/>
  <c r="K23" i="193"/>
  <c r="K36" i="193" s="1"/>
  <c r="L23" i="193"/>
  <c r="L36" i="193" s="1"/>
  <c r="M23" i="193"/>
  <c r="M36" i="193" s="1"/>
  <c r="N23" i="193"/>
  <c r="N36" i="193" s="1"/>
  <c r="O23" i="193"/>
  <c r="O36" i="193" s="1"/>
  <c r="P23" i="193"/>
  <c r="P36" i="193" s="1"/>
  <c r="B22" i="193"/>
  <c r="O26" i="193"/>
  <c r="N26" i="193"/>
  <c r="M26" i="193"/>
  <c r="L26" i="193"/>
  <c r="K26" i="193"/>
  <c r="J26" i="193"/>
  <c r="I26" i="193"/>
  <c r="H26" i="193"/>
  <c r="G26" i="193"/>
  <c r="F26" i="193"/>
  <c r="E26" i="193"/>
  <c r="D26" i="193"/>
  <c r="C26" i="193"/>
  <c r="B26" i="193"/>
  <c r="A23" i="193"/>
  <c r="A22" i="193"/>
  <c r="A21" i="193"/>
  <c r="A20" i="193"/>
  <c r="A19" i="193"/>
  <c r="A18" i="193"/>
  <c r="A17" i="193"/>
  <c r="A16" i="193"/>
  <c r="A15" i="193"/>
  <c r="A14" i="193"/>
  <c r="A13" i="193"/>
  <c r="A12" i="193"/>
  <c r="A11" i="193"/>
  <c r="A10" i="193"/>
  <c r="A9" i="193"/>
  <c r="A8" i="193"/>
  <c r="A7" i="193"/>
  <c r="A6" i="193"/>
  <c r="A5" i="193"/>
  <c r="B24" i="119"/>
  <c r="J16" i="64" s="1"/>
  <c r="Y24" i="169" l="1"/>
  <c r="Y25" i="169"/>
  <c r="Y26" i="169"/>
  <c r="Y27" i="169"/>
  <c r="Y28" i="169"/>
  <c r="Y29" i="169"/>
  <c r="Y30" i="169"/>
  <c r="Y31" i="169"/>
  <c r="Y32" i="169"/>
  <c r="Y23" i="169"/>
  <c r="Y10" i="169"/>
  <c r="Y11" i="169"/>
  <c r="Y12" i="169"/>
  <c r="Y13" i="169"/>
  <c r="Y14" i="169"/>
  <c r="Y15" i="169"/>
  <c r="Y16" i="169"/>
  <c r="Y17" i="169"/>
  <c r="Y18" i="169"/>
  <c r="Y19" i="169"/>
  <c r="Y20" i="169"/>
  <c r="Y8" i="169"/>
  <c r="T32" i="169"/>
  <c r="T24" i="169"/>
  <c r="T25" i="169"/>
  <c r="T26" i="169"/>
  <c r="T27" i="169"/>
  <c r="T28" i="169"/>
  <c r="T29" i="169"/>
  <c r="T30" i="169"/>
  <c r="T31" i="169"/>
  <c r="T23" i="169"/>
  <c r="C26" i="192" l="1"/>
  <c r="D26" i="192"/>
  <c r="E26" i="192"/>
  <c r="F26" i="192"/>
  <c r="G26" i="192"/>
  <c r="H26" i="192"/>
  <c r="I26" i="192"/>
  <c r="J26" i="192"/>
  <c r="K26" i="192"/>
  <c r="L26" i="192"/>
  <c r="M26" i="192"/>
  <c r="N26" i="192"/>
  <c r="O26" i="192"/>
  <c r="P26" i="192"/>
  <c r="Q26" i="192"/>
  <c r="R26" i="192"/>
  <c r="S26" i="192"/>
  <c r="T26" i="192"/>
  <c r="U26" i="192"/>
  <c r="V26" i="192"/>
  <c r="W26" i="192"/>
  <c r="X26" i="192"/>
  <c r="Y26" i="192"/>
  <c r="Z26" i="192"/>
  <c r="AA26" i="192"/>
  <c r="AB26" i="192"/>
  <c r="AC26" i="192"/>
  <c r="AD26" i="192"/>
  <c r="AE26" i="192"/>
  <c r="C27" i="192"/>
  <c r="D27" i="192"/>
  <c r="E27" i="192"/>
  <c r="F27" i="192"/>
  <c r="G27" i="192"/>
  <c r="H27" i="192"/>
  <c r="I27" i="192"/>
  <c r="J27" i="192"/>
  <c r="K27" i="192"/>
  <c r="L27" i="192"/>
  <c r="M27" i="192"/>
  <c r="N27" i="192"/>
  <c r="O27" i="192"/>
  <c r="P27" i="192"/>
  <c r="Q27" i="192"/>
  <c r="R27" i="192"/>
  <c r="S27" i="192"/>
  <c r="T27" i="192"/>
  <c r="U27" i="192"/>
  <c r="V27" i="192"/>
  <c r="W27" i="192"/>
  <c r="X27" i="192"/>
  <c r="Y27" i="192"/>
  <c r="Z27" i="192"/>
  <c r="AA27" i="192"/>
  <c r="AB27" i="192"/>
  <c r="AC27" i="192"/>
  <c r="AD27" i="192"/>
  <c r="AE27" i="192"/>
  <c r="B27" i="192"/>
  <c r="B26" i="192"/>
  <c r="A27" i="192"/>
  <c r="B9" i="150" l="1"/>
  <c r="C9" i="150"/>
  <c r="D9" i="150"/>
  <c r="E9" i="150"/>
  <c r="F9" i="150"/>
  <c r="G9" i="150"/>
  <c r="H9" i="150"/>
  <c r="P9" i="150" l="1"/>
  <c r="C26" i="134"/>
  <c r="D26" i="134"/>
  <c r="E26" i="134"/>
  <c r="F26" i="134"/>
  <c r="G26" i="134"/>
  <c r="H26" i="134"/>
  <c r="I26" i="134"/>
  <c r="J26" i="134"/>
  <c r="K26" i="134"/>
  <c r="L26" i="134"/>
  <c r="M26" i="134"/>
  <c r="N26" i="134"/>
  <c r="O26" i="134"/>
  <c r="B26" i="134"/>
  <c r="H58" i="112" l="1"/>
  <c r="H51" i="112"/>
  <c r="H44" i="112"/>
  <c r="G32" i="112"/>
  <c r="G28" i="112"/>
  <c r="G18" i="112"/>
  <c r="G12" i="112"/>
  <c r="G57" i="112"/>
  <c r="H56" i="112"/>
  <c r="H55" i="112"/>
  <c r="H54" i="112"/>
  <c r="H53" i="112"/>
  <c r="H49" i="112"/>
  <c r="H48" i="112"/>
  <c r="H47" i="112"/>
  <c r="H46" i="112"/>
  <c r="H42" i="112"/>
  <c r="H41" i="112"/>
  <c r="H40" i="112"/>
  <c r="H39" i="112"/>
  <c r="H35" i="112"/>
  <c r="H34" i="112"/>
  <c r="H33" i="112"/>
  <c r="H32" i="112"/>
  <c r="H28" i="112"/>
  <c r="H27" i="112"/>
  <c r="H26" i="112"/>
  <c r="H25" i="112"/>
  <c r="G22" i="112"/>
  <c r="H21" i="112"/>
  <c r="H20" i="112"/>
  <c r="G20" i="112"/>
  <c r="H19" i="112"/>
  <c r="H18" i="112"/>
  <c r="H14" i="112"/>
  <c r="H13" i="112"/>
  <c r="H12" i="112"/>
  <c r="H11" i="112"/>
  <c r="G14" i="112"/>
  <c r="K14" i="112"/>
  <c r="K13" i="112"/>
  <c r="K12" i="112"/>
  <c r="K11" i="112"/>
  <c r="K16" i="112" l="1"/>
  <c r="G25" i="112"/>
  <c r="G55" i="112"/>
  <c r="G27" i="112"/>
  <c r="H23" i="112"/>
  <c r="G19" i="112"/>
  <c r="G21" i="112"/>
  <c r="G56" i="112"/>
  <c r="G49" i="112"/>
  <c r="G43" i="112"/>
  <c r="G35" i="112"/>
  <c r="H30" i="112"/>
  <c r="G26" i="112"/>
  <c r="G46" i="112"/>
  <c r="G48" i="112"/>
  <c r="G50" i="112"/>
  <c r="G47" i="112"/>
  <c r="G36" i="112"/>
  <c r="G34" i="112"/>
  <c r="H37" i="112"/>
  <c r="G29" i="112"/>
  <c r="G53" i="112"/>
  <c r="G42" i="112"/>
  <c r="G40" i="112"/>
  <c r="G33" i="112"/>
  <c r="G13" i="112"/>
  <c r="G54" i="112"/>
  <c r="G39" i="112"/>
  <c r="G41" i="112"/>
  <c r="H16" i="112"/>
  <c r="G15" i="112"/>
  <c r="G11" i="112"/>
  <c r="G16" i="112" s="1"/>
  <c r="G23" i="112" l="1"/>
  <c r="G30" i="112"/>
  <c r="G58" i="112"/>
  <c r="G51" i="112"/>
  <c r="G37" i="112"/>
  <c r="G44" i="112"/>
  <c r="D32" i="132"/>
  <c r="D31" i="132"/>
  <c r="D30" i="132"/>
  <c r="D29" i="132"/>
  <c r="B23" i="119"/>
  <c r="I44" i="132" l="1"/>
  <c r="I43" i="132"/>
  <c r="I42" i="132"/>
  <c r="I41" i="132"/>
  <c r="F53" i="110" l="1"/>
  <c r="E53" i="110"/>
  <c r="D53" i="110"/>
  <c r="H52" i="110"/>
  <c r="H50" i="110"/>
  <c r="H49" i="110"/>
  <c r="H48" i="110"/>
  <c r="H47" i="110"/>
  <c r="F44" i="110"/>
  <c r="E44" i="110"/>
  <c r="D44" i="110"/>
  <c r="H43" i="110"/>
  <c r="H41" i="110"/>
  <c r="H40" i="110"/>
  <c r="H39" i="110"/>
  <c r="H38" i="110"/>
  <c r="H34" i="110"/>
  <c r="H32" i="110"/>
  <c r="H31" i="110"/>
  <c r="H30" i="110"/>
  <c r="H29" i="110"/>
  <c r="H25" i="110"/>
  <c r="H23" i="110"/>
  <c r="H22" i="110"/>
  <c r="H21" i="110"/>
  <c r="H20" i="110"/>
  <c r="G11" i="110"/>
  <c r="H53" i="110" l="1"/>
  <c r="G49" i="110"/>
  <c r="G47" i="110"/>
  <c r="G48" i="110"/>
  <c r="G52" i="110"/>
  <c r="G50" i="110"/>
  <c r="G51" i="110"/>
  <c r="G39" i="110"/>
  <c r="G43" i="110"/>
  <c r="G40" i="110"/>
  <c r="G41" i="110"/>
  <c r="G42" i="110"/>
  <c r="G38" i="110"/>
  <c r="G31" i="110"/>
  <c r="G29" i="110"/>
  <c r="G32" i="110"/>
  <c r="G33" i="110"/>
  <c r="G34" i="110"/>
  <c r="G30" i="110"/>
  <c r="G21" i="110"/>
  <c r="G25" i="110"/>
  <c r="G22" i="110"/>
  <c r="G20" i="110"/>
  <c r="G24" i="110"/>
  <c r="G23" i="110"/>
  <c r="H44" i="110"/>
  <c r="H35" i="110"/>
  <c r="H26" i="110"/>
  <c r="G16" i="110"/>
  <c r="G53" i="110" l="1"/>
  <c r="G44" i="110"/>
  <c r="G26" i="110"/>
  <c r="G35" i="110"/>
  <c r="H12" i="110" l="1"/>
  <c r="H13" i="110"/>
  <c r="H14" i="110"/>
  <c r="H16" i="110"/>
  <c r="H20" i="177" l="1"/>
  <c r="H22" i="177"/>
  <c r="H23" i="177"/>
  <c r="H24" i="177"/>
  <c r="H25" i="177"/>
  <c r="H26" i="177"/>
  <c r="H27" i="177"/>
  <c r="H28" i="177"/>
  <c r="H29" i="177"/>
  <c r="H21" i="177"/>
  <c r="G22" i="177"/>
  <c r="G23" i="177"/>
  <c r="G24" i="177"/>
  <c r="G25" i="177"/>
  <c r="G26" i="177"/>
  <c r="G27" i="177"/>
  <c r="G28" i="177"/>
  <c r="G29" i="177"/>
  <c r="G30" i="177"/>
  <c r="G21" i="177"/>
  <c r="M20" i="179" l="1"/>
  <c r="M21" i="179"/>
  <c r="M22" i="179"/>
  <c r="M23" i="179"/>
  <c r="M24" i="179"/>
  <c r="M25" i="179"/>
  <c r="M26" i="179"/>
  <c r="M27" i="179"/>
  <c r="M28" i="179"/>
  <c r="D20" i="179"/>
  <c r="E20" i="179"/>
  <c r="C20" i="179"/>
  <c r="D21" i="179"/>
  <c r="E21" i="179"/>
  <c r="C21" i="179"/>
  <c r="D22" i="179"/>
  <c r="E22" i="179"/>
  <c r="C22" i="179"/>
  <c r="D23" i="179"/>
  <c r="E23" i="179"/>
  <c r="C23" i="179"/>
  <c r="D24" i="179"/>
  <c r="E24" i="179"/>
  <c r="C24" i="179"/>
  <c r="D25" i="179"/>
  <c r="E25" i="179"/>
  <c r="C25" i="179"/>
  <c r="D26" i="179"/>
  <c r="E26" i="179"/>
  <c r="C26" i="179"/>
  <c r="D27" i="179"/>
  <c r="E27" i="179"/>
  <c r="C27" i="179"/>
  <c r="D28" i="179"/>
  <c r="E28" i="179"/>
  <c r="C28" i="179"/>
  <c r="C19" i="179"/>
  <c r="E19" i="179"/>
  <c r="D19" i="179"/>
  <c r="C18" i="179"/>
  <c r="E18" i="179"/>
  <c r="D18" i="179"/>
  <c r="K18" i="98" l="1"/>
  <c r="K20" i="98"/>
  <c r="K21" i="98"/>
  <c r="K22" i="98"/>
  <c r="K23" i="98"/>
  <c r="K24" i="98"/>
  <c r="K25" i="98"/>
  <c r="K26" i="98"/>
  <c r="K27" i="98"/>
  <c r="K28" i="98"/>
  <c r="K19" i="98"/>
  <c r="L30" i="176" l="1"/>
  <c r="M30" i="176"/>
  <c r="N30" i="176"/>
  <c r="O30" i="176"/>
  <c r="L31" i="176"/>
  <c r="M31" i="176"/>
  <c r="N31" i="176"/>
  <c r="O31" i="176"/>
  <c r="L32" i="176"/>
  <c r="M32" i="176"/>
  <c r="N32" i="176"/>
  <c r="O32" i="176"/>
  <c r="L33" i="176"/>
  <c r="M33" i="176"/>
  <c r="N33" i="176"/>
  <c r="O33" i="176"/>
  <c r="L34" i="176"/>
  <c r="M34" i="176"/>
  <c r="N34" i="176"/>
  <c r="O34" i="176"/>
  <c r="L35" i="176"/>
  <c r="M35" i="176"/>
  <c r="N35" i="176"/>
  <c r="O35" i="176"/>
  <c r="L36" i="176"/>
  <c r="M36" i="176"/>
  <c r="N36" i="176"/>
  <c r="O36" i="176"/>
  <c r="L37" i="176"/>
  <c r="M37" i="176"/>
  <c r="N37" i="176"/>
  <c r="O37" i="176"/>
  <c r="L38" i="176"/>
  <c r="M38" i="176"/>
  <c r="N38" i="176"/>
  <c r="O38" i="176"/>
  <c r="M29" i="176"/>
  <c r="N29" i="176"/>
  <c r="O29" i="176"/>
  <c r="L29" i="176"/>
  <c r="M28" i="176"/>
  <c r="N28" i="176"/>
  <c r="O28" i="176"/>
  <c r="L28" i="176"/>
  <c r="K30" i="176"/>
  <c r="K31" i="176"/>
  <c r="K32" i="176"/>
  <c r="K33" i="176"/>
  <c r="K34" i="176"/>
  <c r="K35" i="176"/>
  <c r="K36" i="176"/>
  <c r="K37" i="176"/>
  <c r="K38" i="176"/>
  <c r="K29" i="176"/>
  <c r="M8" i="124" l="1"/>
  <c r="N8" i="124"/>
  <c r="O8" i="124"/>
  <c r="P8" i="124"/>
  <c r="M9" i="124"/>
  <c r="N9" i="124"/>
  <c r="O9" i="124"/>
  <c r="P9" i="124"/>
  <c r="M10" i="124"/>
  <c r="N10" i="124"/>
  <c r="O10" i="124"/>
  <c r="P10" i="124"/>
  <c r="M11" i="124"/>
  <c r="N11" i="124"/>
  <c r="O11" i="124"/>
  <c r="P11" i="124"/>
  <c r="M12" i="124"/>
  <c r="N12" i="124"/>
  <c r="O12" i="124"/>
  <c r="P12" i="124"/>
  <c r="M13" i="124"/>
  <c r="N13" i="124"/>
  <c r="O13" i="124"/>
  <c r="P13" i="124"/>
  <c r="M14" i="124"/>
  <c r="N14" i="124"/>
  <c r="O14" i="124"/>
  <c r="P14" i="124"/>
  <c r="M15" i="124"/>
  <c r="N15" i="124"/>
  <c r="O15" i="124"/>
  <c r="P15" i="124"/>
  <c r="M16" i="124"/>
  <c r="N16" i="124"/>
  <c r="O16" i="124"/>
  <c r="P16" i="124"/>
  <c r="M17" i="124"/>
  <c r="N17" i="124"/>
  <c r="O17" i="124"/>
  <c r="P17" i="124"/>
  <c r="M18" i="124"/>
  <c r="N18" i="124"/>
  <c r="O18" i="124"/>
  <c r="P18" i="124"/>
  <c r="G8" i="124"/>
  <c r="U10" i="169" s="1"/>
  <c r="H8" i="124"/>
  <c r="V10" i="169" s="1"/>
  <c r="I8" i="124"/>
  <c r="W10" i="169" s="1"/>
  <c r="J8" i="124"/>
  <c r="X10" i="169" s="1"/>
  <c r="G9" i="124"/>
  <c r="U11" i="169" s="1"/>
  <c r="H9" i="124"/>
  <c r="V11" i="169" s="1"/>
  <c r="I9" i="124"/>
  <c r="W11" i="169" s="1"/>
  <c r="J9" i="124"/>
  <c r="X11" i="169" s="1"/>
  <c r="G10" i="124"/>
  <c r="U12" i="169" s="1"/>
  <c r="H10" i="124"/>
  <c r="V12" i="169" s="1"/>
  <c r="I10" i="124"/>
  <c r="W12" i="169" s="1"/>
  <c r="J10" i="124"/>
  <c r="X12" i="169" s="1"/>
  <c r="G11" i="124"/>
  <c r="U13" i="169" s="1"/>
  <c r="H11" i="124"/>
  <c r="V13" i="169" s="1"/>
  <c r="I11" i="124"/>
  <c r="W13" i="169" s="1"/>
  <c r="J11" i="124"/>
  <c r="X13" i="169" s="1"/>
  <c r="G12" i="124"/>
  <c r="U14" i="169" s="1"/>
  <c r="H12" i="124"/>
  <c r="V14" i="169" s="1"/>
  <c r="I12" i="124"/>
  <c r="W14" i="169" s="1"/>
  <c r="J12" i="124"/>
  <c r="X14" i="169" s="1"/>
  <c r="G13" i="124"/>
  <c r="U15" i="169" s="1"/>
  <c r="H13" i="124"/>
  <c r="V15" i="169" s="1"/>
  <c r="I13" i="124"/>
  <c r="W15" i="169" s="1"/>
  <c r="J13" i="124"/>
  <c r="X15" i="169" s="1"/>
  <c r="G14" i="124"/>
  <c r="U16" i="169" s="1"/>
  <c r="H14" i="124"/>
  <c r="V16" i="169" s="1"/>
  <c r="I14" i="124"/>
  <c r="W16" i="169" s="1"/>
  <c r="J14" i="124"/>
  <c r="X16" i="169" s="1"/>
  <c r="G15" i="124"/>
  <c r="U17" i="169" s="1"/>
  <c r="H15" i="124"/>
  <c r="V17" i="169" s="1"/>
  <c r="I15" i="124"/>
  <c r="W17" i="169" s="1"/>
  <c r="J15" i="124"/>
  <c r="X17" i="169" s="1"/>
  <c r="G16" i="124"/>
  <c r="U18" i="169" s="1"/>
  <c r="H16" i="124"/>
  <c r="V18" i="169" s="1"/>
  <c r="I16" i="124"/>
  <c r="W18" i="169" s="1"/>
  <c r="J16" i="124"/>
  <c r="X18" i="169" s="1"/>
  <c r="G17" i="124"/>
  <c r="U19" i="169" s="1"/>
  <c r="H17" i="124"/>
  <c r="V19" i="169" s="1"/>
  <c r="I17" i="124"/>
  <c r="W19" i="169" s="1"/>
  <c r="J17" i="124"/>
  <c r="X19" i="169" s="1"/>
  <c r="G18" i="124"/>
  <c r="U20" i="169" s="1"/>
  <c r="H18" i="124"/>
  <c r="V20" i="169" s="1"/>
  <c r="I18" i="124"/>
  <c r="W20" i="169" s="1"/>
  <c r="J18" i="124"/>
  <c r="X20" i="169" s="1"/>
  <c r="H19" i="124"/>
  <c r="W23" i="169"/>
  <c r="X23" i="169"/>
  <c r="U24" i="169"/>
  <c r="W24" i="169"/>
  <c r="X24" i="169"/>
  <c r="V25" i="169"/>
  <c r="W25" i="169"/>
  <c r="X25" i="169"/>
  <c r="U26" i="169"/>
  <c r="W26" i="169"/>
  <c r="X26" i="169"/>
  <c r="U27" i="169"/>
  <c r="V27" i="169"/>
  <c r="W27" i="169"/>
  <c r="X27" i="169"/>
  <c r="U28" i="169"/>
  <c r="W28" i="169"/>
  <c r="X28" i="169"/>
  <c r="U29" i="169"/>
  <c r="V29" i="169"/>
  <c r="W29" i="169"/>
  <c r="X29" i="169"/>
  <c r="U30" i="169"/>
  <c r="W30" i="169"/>
  <c r="X30" i="169"/>
  <c r="U31" i="169"/>
  <c r="W31" i="169"/>
  <c r="X31" i="169"/>
  <c r="I7" i="124"/>
  <c r="W9" i="169" s="1"/>
  <c r="P7" i="124"/>
  <c r="J7" i="124"/>
  <c r="X9" i="169" s="1"/>
  <c r="O7" i="124"/>
  <c r="N7" i="124"/>
  <c r="H7" i="124"/>
  <c r="V9" i="169" s="1"/>
  <c r="M7" i="124"/>
  <c r="G7" i="124"/>
  <c r="U9" i="169" s="1"/>
  <c r="B8" i="124"/>
  <c r="C8" i="124"/>
  <c r="D8" i="124"/>
  <c r="E8" i="124"/>
  <c r="B9" i="124"/>
  <c r="C9" i="124"/>
  <c r="D9" i="124"/>
  <c r="E9" i="124"/>
  <c r="B10" i="124"/>
  <c r="C10" i="124"/>
  <c r="D10" i="124"/>
  <c r="E10" i="124"/>
  <c r="B11" i="124"/>
  <c r="C11" i="124"/>
  <c r="D11" i="124"/>
  <c r="E11" i="124"/>
  <c r="B12" i="124"/>
  <c r="C12" i="124"/>
  <c r="D12" i="124"/>
  <c r="E12" i="124"/>
  <c r="B13" i="124"/>
  <c r="C13" i="124"/>
  <c r="D13" i="124"/>
  <c r="E13" i="124"/>
  <c r="B14" i="124"/>
  <c r="C14" i="124"/>
  <c r="D14" i="124"/>
  <c r="E14" i="124"/>
  <c r="B15" i="124"/>
  <c r="C15" i="124"/>
  <c r="D15" i="124"/>
  <c r="E15" i="124"/>
  <c r="B16" i="124"/>
  <c r="C16" i="124"/>
  <c r="D16" i="124"/>
  <c r="E16" i="124"/>
  <c r="B17" i="124"/>
  <c r="C17" i="124"/>
  <c r="D17" i="124"/>
  <c r="E17" i="124"/>
  <c r="B18" i="124"/>
  <c r="C18" i="124"/>
  <c r="D18" i="124"/>
  <c r="E18" i="124"/>
  <c r="E7" i="124"/>
  <c r="D7" i="124"/>
  <c r="C7" i="124"/>
  <c r="B7" i="124"/>
  <c r="Z9" i="169" l="1"/>
  <c r="Z27" i="169"/>
  <c r="Z29" i="169"/>
  <c r="Z20" i="169"/>
  <c r="Z19" i="169"/>
  <c r="Z18" i="169"/>
  <c r="Z17" i="169"/>
  <c r="Z16" i="169"/>
  <c r="Z15" i="169"/>
  <c r="Z14" i="169"/>
  <c r="Z13" i="169"/>
  <c r="Z12" i="169"/>
  <c r="Z11" i="169"/>
  <c r="Z10" i="169"/>
  <c r="V26" i="169"/>
  <c r="Z26" i="169" s="1"/>
  <c r="V28" i="169"/>
  <c r="Z28" i="169" s="1"/>
  <c r="V23" i="169"/>
  <c r="Z23" i="169" s="1"/>
  <c r="V31" i="169"/>
  <c r="Z31" i="169" s="1"/>
  <c r="V30" i="169"/>
  <c r="Z30" i="169" s="1"/>
  <c r="V24" i="169"/>
  <c r="Z24" i="169" s="1"/>
  <c r="U25" i="169"/>
  <c r="Z25" i="169" s="1"/>
  <c r="L7" i="124"/>
  <c r="F7" i="124"/>
  <c r="D25" i="174"/>
  <c r="D36" i="174" s="1"/>
  <c r="C25" i="174"/>
  <c r="C36" i="174" s="1"/>
  <c r="D24" i="174"/>
  <c r="C24" i="174"/>
  <c r="D23" i="174"/>
  <c r="C23" i="174"/>
  <c r="D22" i="174"/>
  <c r="C22" i="174"/>
  <c r="D21" i="174"/>
  <c r="C21" i="174"/>
  <c r="D20" i="174"/>
  <c r="C20" i="174"/>
  <c r="D19" i="174"/>
  <c r="C19" i="174"/>
  <c r="F25" i="174"/>
  <c r="F36" i="174" s="1"/>
  <c r="E25" i="174"/>
  <c r="E36" i="174" s="1"/>
  <c r="F24" i="174"/>
  <c r="E24" i="174"/>
  <c r="F23" i="174"/>
  <c r="E23" i="174"/>
  <c r="F22" i="174"/>
  <c r="E22" i="174"/>
  <c r="F21" i="174"/>
  <c r="E21" i="174"/>
  <c r="F20" i="174"/>
  <c r="E20" i="174"/>
  <c r="F19" i="174"/>
  <c r="E19" i="174"/>
  <c r="M36" i="174" l="1"/>
  <c r="N35" i="174"/>
  <c r="M35" i="174"/>
  <c r="N34" i="174"/>
  <c r="M34" i="174"/>
  <c r="N33" i="174"/>
  <c r="M33" i="174"/>
  <c r="N32" i="174"/>
  <c r="M32" i="174"/>
  <c r="N31" i="174"/>
  <c r="M31" i="174"/>
  <c r="N30" i="174"/>
  <c r="M30" i="174"/>
  <c r="N29" i="174"/>
  <c r="M29" i="174"/>
  <c r="N28" i="174"/>
  <c r="M28" i="174"/>
  <c r="N27" i="174"/>
  <c r="M27" i="174"/>
  <c r="N26" i="174"/>
  <c r="H25" i="174"/>
  <c r="H36" i="174" s="1"/>
  <c r="D32" i="202" s="1"/>
  <c r="G25" i="174"/>
  <c r="B25" i="174"/>
  <c r="A25" i="174"/>
  <c r="M24" i="174"/>
  <c r="H24" i="174"/>
  <c r="G24" i="174"/>
  <c r="B24" i="174"/>
  <c r="A24" i="174"/>
  <c r="N23" i="174"/>
  <c r="M23" i="174"/>
  <c r="H23" i="174"/>
  <c r="G23" i="174"/>
  <c r="B23" i="174"/>
  <c r="A23" i="174"/>
  <c r="N22" i="174"/>
  <c r="M22" i="174"/>
  <c r="H22" i="174"/>
  <c r="G22" i="174"/>
  <c r="B22" i="174"/>
  <c r="A22" i="174"/>
  <c r="N21" i="174"/>
  <c r="M21" i="174"/>
  <c r="H21" i="174"/>
  <c r="G21" i="174"/>
  <c r="B21" i="174"/>
  <c r="A21" i="174"/>
  <c r="N20" i="174"/>
  <c r="M20" i="174"/>
  <c r="H20" i="174"/>
  <c r="G20" i="174"/>
  <c r="B20" i="174"/>
  <c r="A20" i="174"/>
  <c r="N19" i="174"/>
  <c r="M19" i="174"/>
  <c r="H19" i="174"/>
  <c r="G19" i="174"/>
  <c r="B19" i="174"/>
  <c r="A19" i="174"/>
  <c r="N18" i="174"/>
  <c r="M18" i="174"/>
  <c r="J18" i="174"/>
  <c r="I18" i="174"/>
  <c r="A18" i="174"/>
  <c r="N17" i="174"/>
  <c r="M17" i="174"/>
  <c r="J17" i="174"/>
  <c r="I17" i="174"/>
  <c r="A17" i="174"/>
  <c r="N16" i="174"/>
  <c r="M16" i="174"/>
  <c r="J16" i="174"/>
  <c r="I16" i="174"/>
  <c r="A16" i="174"/>
  <c r="N15" i="174"/>
  <c r="M15" i="174"/>
  <c r="J15" i="174"/>
  <c r="I15" i="174"/>
  <c r="A15" i="174"/>
  <c r="J14" i="174"/>
  <c r="I14" i="174"/>
  <c r="A14" i="174"/>
  <c r="J13" i="174"/>
  <c r="I13" i="174"/>
  <c r="A13" i="174"/>
  <c r="J12" i="174"/>
  <c r="I12" i="174"/>
  <c r="A12" i="174"/>
  <c r="J11" i="174"/>
  <c r="I11" i="174"/>
  <c r="A11" i="174"/>
  <c r="J10" i="174"/>
  <c r="I10" i="174"/>
  <c r="A10" i="174"/>
  <c r="I9" i="174"/>
  <c r="A9" i="174"/>
  <c r="I8" i="174"/>
  <c r="A8" i="174"/>
  <c r="A7" i="174"/>
  <c r="A4" i="174"/>
  <c r="D34" i="202" l="1"/>
  <c r="B36" i="174"/>
  <c r="N36" i="174" s="1"/>
  <c r="G36" i="174"/>
  <c r="D31" i="202" s="1"/>
  <c r="J25" i="174"/>
  <c r="J21" i="174"/>
  <c r="J19" i="174"/>
  <c r="J23" i="174"/>
  <c r="J20" i="174"/>
  <c r="J22" i="174"/>
  <c r="J24" i="174"/>
  <c r="J36" i="174" l="1"/>
  <c r="N24" i="174"/>
  <c r="H17" i="173"/>
  <c r="H13" i="173"/>
  <c r="H8" i="173"/>
  <c r="H10" i="173"/>
  <c r="H11" i="173"/>
  <c r="H12" i="173"/>
  <c r="H14" i="173"/>
  <c r="H15" i="173"/>
  <c r="H16" i="173"/>
  <c r="H18" i="173"/>
  <c r="C19" i="173" l="1"/>
  <c r="H19" i="173" s="1"/>
  <c r="D19" i="173"/>
  <c r="C20" i="173"/>
  <c r="H20" i="173" s="1"/>
  <c r="D20" i="173"/>
  <c r="C21" i="173"/>
  <c r="H21" i="173" s="1"/>
  <c r="D21" i="173"/>
  <c r="C22" i="173"/>
  <c r="H22" i="173" s="1"/>
  <c r="D22" i="173"/>
  <c r="C23" i="173"/>
  <c r="H23" i="173" s="1"/>
  <c r="D23" i="173"/>
  <c r="C24" i="173"/>
  <c r="H24" i="173" s="1"/>
  <c r="D24" i="173"/>
  <c r="C25" i="173"/>
  <c r="F31" i="202" s="1"/>
  <c r="D25" i="173"/>
  <c r="F32" i="202" s="1"/>
  <c r="K36" i="173"/>
  <c r="L35" i="173"/>
  <c r="K35" i="173"/>
  <c r="L34" i="173"/>
  <c r="K34" i="173"/>
  <c r="L33" i="173"/>
  <c r="K33" i="173"/>
  <c r="L32" i="173"/>
  <c r="K32" i="173"/>
  <c r="L31" i="173"/>
  <c r="K31" i="173"/>
  <c r="L30" i="173"/>
  <c r="K30" i="173"/>
  <c r="L29" i="173"/>
  <c r="K29" i="173"/>
  <c r="L28" i="173"/>
  <c r="K28" i="173"/>
  <c r="L27" i="173"/>
  <c r="K27" i="173"/>
  <c r="L26" i="173"/>
  <c r="B25" i="173"/>
  <c r="A25" i="173"/>
  <c r="K24" i="173"/>
  <c r="B24" i="173"/>
  <c r="A24" i="173"/>
  <c r="L23" i="173"/>
  <c r="K23" i="173"/>
  <c r="B23" i="173"/>
  <c r="A23" i="173"/>
  <c r="L22" i="173"/>
  <c r="K22" i="173"/>
  <c r="B22" i="173"/>
  <c r="A22" i="173"/>
  <c r="L21" i="173"/>
  <c r="K21" i="173"/>
  <c r="B21" i="173"/>
  <c r="A21" i="173"/>
  <c r="L20" i="173"/>
  <c r="K20" i="173"/>
  <c r="B20" i="173"/>
  <c r="A20" i="173"/>
  <c r="L19" i="173"/>
  <c r="K19" i="173"/>
  <c r="B19" i="173"/>
  <c r="A19" i="173"/>
  <c r="L18" i="173"/>
  <c r="K18" i="173"/>
  <c r="G18" i="173"/>
  <c r="F18" i="173"/>
  <c r="E18" i="173"/>
  <c r="A18" i="173"/>
  <c r="L17" i="173"/>
  <c r="K17" i="173"/>
  <c r="G17" i="173"/>
  <c r="F17" i="173"/>
  <c r="E17" i="173"/>
  <c r="A17" i="173"/>
  <c r="L16" i="173"/>
  <c r="K16" i="173"/>
  <c r="G16" i="173"/>
  <c r="F16" i="173"/>
  <c r="E16" i="173"/>
  <c r="A16" i="173"/>
  <c r="L15" i="173"/>
  <c r="K15" i="173"/>
  <c r="G15" i="173"/>
  <c r="F15" i="173"/>
  <c r="E15" i="173"/>
  <c r="A15" i="173"/>
  <c r="G14" i="173"/>
  <c r="F14" i="173"/>
  <c r="E14" i="173"/>
  <c r="A14" i="173"/>
  <c r="G13" i="173"/>
  <c r="F13" i="173"/>
  <c r="E13" i="173"/>
  <c r="A13" i="173"/>
  <c r="G12" i="173"/>
  <c r="F12" i="173"/>
  <c r="E12" i="173"/>
  <c r="A12" i="173"/>
  <c r="G11" i="173"/>
  <c r="F11" i="173"/>
  <c r="E11" i="173"/>
  <c r="A11" i="173"/>
  <c r="G10" i="173"/>
  <c r="F10" i="173"/>
  <c r="E10" i="173"/>
  <c r="A10" i="173"/>
  <c r="G9" i="173"/>
  <c r="F9" i="173"/>
  <c r="E9" i="173"/>
  <c r="A9" i="173"/>
  <c r="G8" i="173"/>
  <c r="F8" i="173"/>
  <c r="E8" i="173"/>
  <c r="A8" i="173"/>
  <c r="G7" i="173"/>
  <c r="F7" i="173"/>
  <c r="E7" i="173"/>
  <c r="A7" i="173"/>
  <c r="A4" i="173"/>
  <c r="K36" i="172"/>
  <c r="L35" i="172"/>
  <c r="K35" i="172"/>
  <c r="L34" i="172"/>
  <c r="K34" i="172"/>
  <c r="L33" i="172"/>
  <c r="K33" i="172"/>
  <c r="L32" i="172"/>
  <c r="K32" i="172"/>
  <c r="L31" i="172"/>
  <c r="K31" i="172"/>
  <c r="L30" i="172"/>
  <c r="K30" i="172"/>
  <c r="L29" i="172"/>
  <c r="K29" i="172"/>
  <c r="L28" i="172"/>
  <c r="K28" i="172"/>
  <c r="L27" i="172"/>
  <c r="K27" i="172"/>
  <c r="L26" i="172"/>
  <c r="D25" i="172"/>
  <c r="P25" i="124" s="1"/>
  <c r="G6" i="202" s="1"/>
  <c r="C32" i="202" s="1"/>
  <c r="C25" i="172"/>
  <c r="H25" i="172" s="1"/>
  <c r="B25" i="172"/>
  <c r="A25" i="172"/>
  <c r="K24" i="172"/>
  <c r="D24" i="172"/>
  <c r="P24" i="124" s="1"/>
  <c r="C24" i="172"/>
  <c r="B24" i="172"/>
  <c r="E24" i="124" s="1"/>
  <c r="A24" i="172"/>
  <c r="L23" i="172"/>
  <c r="K23" i="172"/>
  <c r="D23" i="172"/>
  <c r="P23" i="124" s="1"/>
  <c r="C23" i="172"/>
  <c r="B23" i="172"/>
  <c r="A23" i="172"/>
  <c r="L22" i="172"/>
  <c r="K22" i="172"/>
  <c r="D22" i="172"/>
  <c r="C22" i="172"/>
  <c r="B22" i="172"/>
  <c r="E22" i="124" s="1"/>
  <c r="A22" i="172"/>
  <c r="L21" i="172"/>
  <c r="K21" i="172"/>
  <c r="D21" i="172"/>
  <c r="P21" i="124" s="1"/>
  <c r="C21" i="172"/>
  <c r="B21" i="172"/>
  <c r="A21" i="172"/>
  <c r="L20" i="172"/>
  <c r="K20" i="172"/>
  <c r="D20" i="172"/>
  <c r="P20" i="124" s="1"/>
  <c r="C20" i="172"/>
  <c r="B20" i="172"/>
  <c r="E20" i="124" s="1"/>
  <c r="A20" i="172"/>
  <c r="L19" i="172"/>
  <c r="K19" i="172"/>
  <c r="D19" i="172"/>
  <c r="P19" i="124" s="1"/>
  <c r="C19" i="172"/>
  <c r="B19" i="172"/>
  <c r="A19" i="172"/>
  <c r="L18" i="172"/>
  <c r="K18" i="172"/>
  <c r="H18" i="172"/>
  <c r="G18" i="172"/>
  <c r="F18" i="172"/>
  <c r="E18" i="172"/>
  <c r="A18" i="172"/>
  <c r="L17" i="172"/>
  <c r="K17" i="172"/>
  <c r="H17" i="172"/>
  <c r="G17" i="172"/>
  <c r="F17" i="172"/>
  <c r="E17" i="172"/>
  <c r="A17" i="172"/>
  <c r="L16" i="172"/>
  <c r="K16" i="172"/>
  <c r="H16" i="172"/>
  <c r="G16" i="172"/>
  <c r="F16" i="172"/>
  <c r="E16" i="172"/>
  <c r="A16" i="172"/>
  <c r="L15" i="172"/>
  <c r="K15" i="172"/>
  <c r="H15" i="172"/>
  <c r="G15" i="172"/>
  <c r="F15" i="172"/>
  <c r="E15" i="172"/>
  <c r="A15" i="172"/>
  <c r="H14" i="172"/>
  <c r="G14" i="172"/>
  <c r="F14" i="172"/>
  <c r="E14" i="172"/>
  <c r="A14" i="172"/>
  <c r="H13" i="172"/>
  <c r="G13" i="172"/>
  <c r="F13" i="172"/>
  <c r="E13" i="172"/>
  <c r="A13" i="172"/>
  <c r="H12" i="172"/>
  <c r="G12" i="172"/>
  <c r="F12" i="172"/>
  <c r="E12" i="172"/>
  <c r="A12" i="172"/>
  <c r="H11" i="172"/>
  <c r="G11" i="172"/>
  <c r="F11" i="172"/>
  <c r="E11" i="172"/>
  <c r="A11" i="172"/>
  <c r="H10" i="172"/>
  <c r="G10" i="172"/>
  <c r="F10" i="172"/>
  <c r="E10" i="172"/>
  <c r="A10" i="172"/>
  <c r="G9" i="172"/>
  <c r="F9" i="172"/>
  <c r="E9" i="172"/>
  <c r="A9" i="172"/>
  <c r="H8" i="172"/>
  <c r="G8" i="172"/>
  <c r="F8" i="172"/>
  <c r="E8" i="172"/>
  <c r="A8" i="172"/>
  <c r="H7" i="172"/>
  <c r="G7" i="172"/>
  <c r="F7" i="172"/>
  <c r="E7" i="172"/>
  <c r="A7" i="172"/>
  <c r="A4" i="172"/>
  <c r="K36" i="171"/>
  <c r="L35" i="171"/>
  <c r="K35" i="171"/>
  <c r="L34" i="171"/>
  <c r="K34" i="171"/>
  <c r="L33" i="171"/>
  <c r="K33" i="171"/>
  <c r="L32" i="171"/>
  <c r="K32" i="171"/>
  <c r="L31" i="171"/>
  <c r="K31" i="171"/>
  <c r="L30" i="171"/>
  <c r="K30" i="171"/>
  <c r="L29" i="171"/>
  <c r="K29" i="171"/>
  <c r="L28" i="171"/>
  <c r="K28" i="171"/>
  <c r="L27" i="171"/>
  <c r="K27" i="171"/>
  <c r="L26" i="171"/>
  <c r="D25" i="171"/>
  <c r="C25" i="171"/>
  <c r="B25" i="171"/>
  <c r="A25" i="171"/>
  <c r="K24" i="171"/>
  <c r="D24" i="171"/>
  <c r="O24" i="124" s="1"/>
  <c r="C24" i="171"/>
  <c r="B24" i="171"/>
  <c r="D24" i="124" s="1"/>
  <c r="A24" i="171"/>
  <c r="L23" i="171"/>
  <c r="K23" i="171"/>
  <c r="D23" i="171"/>
  <c r="O23" i="124" s="1"/>
  <c r="C23" i="171"/>
  <c r="B23" i="171"/>
  <c r="D23" i="124" s="1"/>
  <c r="A23" i="171"/>
  <c r="L22" i="171"/>
  <c r="K22" i="171"/>
  <c r="D22" i="171"/>
  <c r="O22" i="124" s="1"/>
  <c r="C22" i="171"/>
  <c r="B22" i="171"/>
  <c r="D22" i="124" s="1"/>
  <c r="A22" i="171"/>
  <c r="L21" i="171"/>
  <c r="K21" i="171"/>
  <c r="D21" i="171"/>
  <c r="O21" i="124" s="1"/>
  <c r="C21" i="171"/>
  <c r="B21" i="171"/>
  <c r="D21" i="124" s="1"/>
  <c r="A21" i="171"/>
  <c r="L20" i="171"/>
  <c r="K20" i="171"/>
  <c r="D20" i="171"/>
  <c r="O20" i="124" s="1"/>
  <c r="C20" i="171"/>
  <c r="B20" i="171"/>
  <c r="D20" i="124" s="1"/>
  <c r="A20" i="171"/>
  <c r="L19" i="171"/>
  <c r="K19" i="171"/>
  <c r="D19" i="171"/>
  <c r="O19" i="124" s="1"/>
  <c r="C19" i="171"/>
  <c r="B19" i="171"/>
  <c r="D19" i="124" s="1"/>
  <c r="A19" i="171"/>
  <c r="L18" i="171"/>
  <c r="K18" i="171"/>
  <c r="H18" i="171"/>
  <c r="G18" i="171"/>
  <c r="F18" i="171"/>
  <c r="E18" i="171"/>
  <c r="A18" i="171"/>
  <c r="L17" i="171"/>
  <c r="K17" i="171"/>
  <c r="H17" i="171"/>
  <c r="G17" i="171"/>
  <c r="F17" i="171"/>
  <c r="E17" i="171"/>
  <c r="A17" i="171"/>
  <c r="L16" i="171"/>
  <c r="K16" i="171"/>
  <c r="H16" i="171"/>
  <c r="G16" i="171"/>
  <c r="F16" i="171"/>
  <c r="E16" i="171"/>
  <c r="A16" i="171"/>
  <c r="L15" i="171"/>
  <c r="K15" i="171"/>
  <c r="H15" i="171"/>
  <c r="G15" i="171"/>
  <c r="F15" i="171"/>
  <c r="E15" i="171"/>
  <c r="A15" i="171"/>
  <c r="H14" i="171"/>
  <c r="G14" i="171"/>
  <c r="F14" i="171"/>
  <c r="E14" i="171"/>
  <c r="A14" i="171"/>
  <c r="H13" i="171"/>
  <c r="G13" i="171"/>
  <c r="F13" i="171"/>
  <c r="E13" i="171"/>
  <c r="A13" i="171"/>
  <c r="H12" i="171"/>
  <c r="G12" i="171"/>
  <c r="F12" i="171"/>
  <c r="E12" i="171"/>
  <c r="A12" i="171"/>
  <c r="H11" i="171"/>
  <c r="G11" i="171"/>
  <c r="F11" i="171"/>
  <c r="E11" i="171"/>
  <c r="A11" i="171"/>
  <c r="H10" i="171"/>
  <c r="G10" i="171"/>
  <c r="F10" i="171"/>
  <c r="E10" i="171"/>
  <c r="A10" i="171"/>
  <c r="G9" i="171"/>
  <c r="F9" i="171"/>
  <c r="E9" i="171"/>
  <c r="A9" i="171"/>
  <c r="H8" i="171"/>
  <c r="G8" i="171"/>
  <c r="F8" i="171"/>
  <c r="E8" i="171"/>
  <c r="A8" i="171"/>
  <c r="H7" i="171"/>
  <c r="G7" i="171"/>
  <c r="F7" i="171"/>
  <c r="E7" i="171"/>
  <c r="A7" i="171"/>
  <c r="A4" i="171"/>
  <c r="K36" i="170"/>
  <c r="L35" i="170"/>
  <c r="K35" i="170"/>
  <c r="L34" i="170"/>
  <c r="K34" i="170"/>
  <c r="L33" i="170"/>
  <c r="K33" i="170"/>
  <c r="L32" i="170"/>
  <c r="K32" i="170"/>
  <c r="L31" i="170"/>
  <c r="K31" i="170"/>
  <c r="L30" i="170"/>
  <c r="K30" i="170"/>
  <c r="L29" i="170"/>
  <c r="K29" i="170"/>
  <c r="L28" i="170"/>
  <c r="K28" i="170"/>
  <c r="L27" i="170"/>
  <c r="K27" i="170"/>
  <c r="L26" i="170"/>
  <c r="D25" i="170"/>
  <c r="C25" i="170"/>
  <c r="B25" i="170"/>
  <c r="A25" i="170"/>
  <c r="K24" i="170"/>
  <c r="D24" i="170"/>
  <c r="N24" i="124" s="1"/>
  <c r="C24" i="170"/>
  <c r="H24" i="124" s="1"/>
  <c r="B24" i="170"/>
  <c r="C24" i="124" s="1"/>
  <c r="A24" i="170"/>
  <c r="L23" i="170"/>
  <c r="K23" i="170"/>
  <c r="D23" i="170"/>
  <c r="N23" i="124" s="1"/>
  <c r="C23" i="170"/>
  <c r="H23" i="124" s="1"/>
  <c r="B23" i="170"/>
  <c r="C23" i="124" s="1"/>
  <c r="A23" i="170"/>
  <c r="L22" i="170"/>
  <c r="K22" i="170"/>
  <c r="D22" i="170"/>
  <c r="N22" i="124" s="1"/>
  <c r="C22" i="170"/>
  <c r="H22" i="124" s="1"/>
  <c r="B22" i="170"/>
  <c r="C22" i="124" s="1"/>
  <c r="A22" i="170"/>
  <c r="L21" i="170"/>
  <c r="K21" i="170"/>
  <c r="D21" i="170"/>
  <c r="N21" i="124" s="1"/>
  <c r="C21" i="170"/>
  <c r="H21" i="124" s="1"/>
  <c r="B21" i="170"/>
  <c r="C21" i="124" s="1"/>
  <c r="A21" i="170"/>
  <c r="L20" i="170"/>
  <c r="K20" i="170"/>
  <c r="D20" i="170"/>
  <c r="N20" i="124" s="1"/>
  <c r="C20" i="170"/>
  <c r="B20" i="170"/>
  <c r="C20" i="124" s="1"/>
  <c r="A20" i="170"/>
  <c r="L19" i="170"/>
  <c r="K19" i="170"/>
  <c r="H19" i="170"/>
  <c r="N19" i="124"/>
  <c r="A19" i="170"/>
  <c r="L18" i="170"/>
  <c r="K18" i="170"/>
  <c r="H18" i="170"/>
  <c r="G18" i="170"/>
  <c r="F18" i="170"/>
  <c r="E18" i="170"/>
  <c r="A18" i="170"/>
  <c r="L17" i="170"/>
  <c r="K17" i="170"/>
  <c r="H17" i="170"/>
  <c r="G17" i="170"/>
  <c r="F17" i="170"/>
  <c r="E17" i="170"/>
  <c r="A17" i="170"/>
  <c r="L16" i="170"/>
  <c r="K16" i="170"/>
  <c r="H16" i="170"/>
  <c r="G16" i="170"/>
  <c r="F16" i="170"/>
  <c r="E16" i="170"/>
  <c r="A16" i="170"/>
  <c r="L15" i="170"/>
  <c r="K15" i="170"/>
  <c r="H15" i="170"/>
  <c r="G15" i="170"/>
  <c r="F15" i="170"/>
  <c r="E15" i="170"/>
  <c r="A15" i="170"/>
  <c r="H14" i="170"/>
  <c r="G14" i="170"/>
  <c r="F14" i="170"/>
  <c r="E14" i="170"/>
  <c r="A14" i="170"/>
  <c r="H13" i="170"/>
  <c r="G13" i="170"/>
  <c r="F13" i="170"/>
  <c r="E13" i="170"/>
  <c r="A13" i="170"/>
  <c r="H12" i="170"/>
  <c r="G12" i="170"/>
  <c r="F12" i="170"/>
  <c r="E12" i="170"/>
  <c r="A12" i="170"/>
  <c r="H11" i="170"/>
  <c r="G11" i="170"/>
  <c r="F11" i="170"/>
  <c r="E11" i="170"/>
  <c r="A11" i="170"/>
  <c r="H10" i="170"/>
  <c r="G10" i="170"/>
  <c r="F10" i="170"/>
  <c r="E10" i="170"/>
  <c r="A10" i="170"/>
  <c r="G9" i="170"/>
  <c r="F9" i="170"/>
  <c r="E9" i="170"/>
  <c r="A9" i="170"/>
  <c r="H8" i="170"/>
  <c r="G8" i="170"/>
  <c r="F8" i="170"/>
  <c r="E8" i="170"/>
  <c r="A8" i="170"/>
  <c r="G7" i="170"/>
  <c r="F7" i="170"/>
  <c r="E7" i="170"/>
  <c r="A7" i="170"/>
  <c r="A4" i="170"/>
  <c r="G8" i="166"/>
  <c r="G9" i="166"/>
  <c r="G10" i="166"/>
  <c r="G11" i="166"/>
  <c r="G12" i="166"/>
  <c r="G13" i="166"/>
  <c r="G14" i="166"/>
  <c r="G15" i="166"/>
  <c r="G16" i="166"/>
  <c r="G17" i="166"/>
  <c r="G18" i="166"/>
  <c r="H8" i="166"/>
  <c r="H10" i="166"/>
  <c r="H11" i="166"/>
  <c r="H12" i="166"/>
  <c r="H13" i="166"/>
  <c r="H14" i="166"/>
  <c r="H15" i="166"/>
  <c r="H16" i="166"/>
  <c r="H17" i="166"/>
  <c r="H18" i="166"/>
  <c r="H10" i="169"/>
  <c r="H11" i="169"/>
  <c r="H12" i="169"/>
  <c r="H13" i="169"/>
  <c r="H14" i="169"/>
  <c r="H15" i="169"/>
  <c r="H16" i="169"/>
  <c r="H17" i="169"/>
  <c r="H18" i="169"/>
  <c r="H19" i="169"/>
  <c r="H20" i="169"/>
  <c r="K38" i="169"/>
  <c r="L37" i="169"/>
  <c r="K37" i="169"/>
  <c r="L36" i="169"/>
  <c r="K36" i="169"/>
  <c r="L35" i="169"/>
  <c r="K35" i="169"/>
  <c r="L34" i="169"/>
  <c r="K34" i="169"/>
  <c r="L33" i="169"/>
  <c r="K33" i="169"/>
  <c r="L32" i="169"/>
  <c r="K32" i="169"/>
  <c r="L31" i="169"/>
  <c r="K31" i="169"/>
  <c r="L30" i="169"/>
  <c r="K30" i="169"/>
  <c r="L29" i="169"/>
  <c r="K29" i="169"/>
  <c r="L28" i="169"/>
  <c r="D27" i="169"/>
  <c r="D38" i="169" s="1"/>
  <c r="L38" i="169"/>
  <c r="A27" i="169"/>
  <c r="K26" i="169"/>
  <c r="D26" i="169"/>
  <c r="A26" i="169"/>
  <c r="L25" i="169"/>
  <c r="K25" i="169"/>
  <c r="D25" i="169"/>
  <c r="A25" i="169"/>
  <c r="L24" i="169"/>
  <c r="K24" i="169"/>
  <c r="D24" i="169"/>
  <c r="A24" i="169"/>
  <c r="L23" i="169"/>
  <c r="K23" i="169"/>
  <c r="D23" i="169"/>
  <c r="A23" i="169"/>
  <c r="L22" i="169"/>
  <c r="K22" i="169"/>
  <c r="D22" i="169"/>
  <c r="A22" i="169"/>
  <c r="L21" i="169"/>
  <c r="K21" i="169"/>
  <c r="D21" i="169"/>
  <c r="A21" i="169"/>
  <c r="L20" i="169"/>
  <c r="K20" i="169"/>
  <c r="F20" i="169"/>
  <c r="E20" i="169"/>
  <c r="A20" i="169"/>
  <c r="T20" i="169" s="1"/>
  <c r="L19" i="169"/>
  <c r="K19" i="169"/>
  <c r="F19" i="169"/>
  <c r="E19" i="169"/>
  <c r="A19" i="169"/>
  <c r="T19" i="169" s="1"/>
  <c r="L18" i="169"/>
  <c r="K18" i="169"/>
  <c r="F18" i="169"/>
  <c r="E18" i="169"/>
  <c r="A18" i="169"/>
  <c r="T18" i="169" s="1"/>
  <c r="L17" i="169"/>
  <c r="K17" i="169"/>
  <c r="F17" i="169"/>
  <c r="E17" i="169"/>
  <c r="A17" i="169"/>
  <c r="T17" i="169" s="1"/>
  <c r="L16" i="169"/>
  <c r="F16" i="169"/>
  <c r="E16" i="169"/>
  <c r="A16" i="169"/>
  <c r="T16" i="169" s="1"/>
  <c r="F15" i="169"/>
  <c r="E15" i="169"/>
  <c r="A15" i="169"/>
  <c r="T15" i="169" s="1"/>
  <c r="F14" i="169"/>
  <c r="E14" i="169"/>
  <c r="A14" i="169"/>
  <c r="T14" i="169" s="1"/>
  <c r="F13" i="169"/>
  <c r="E13" i="169"/>
  <c r="A13" i="169"/>
  <c r="T13" i="169" s="1"/>
  <c r="F12" i="169"/>
  <c r="E12" i="169"/>
  <c r="A12" i="169"/>
  <c r="T12" i="169" s="1"/>
  <c r="F11" i="169"/>
  <c r="E11" i="169"/>
  <c r="A11" i="169"/>
  <c r="T11" i="169" s="1"/>
  <c r="F10" i="169"/>
  <c r="E10" i="169"/>
  <c r="A10" i="169"/>
  <c r="T10" i="169" s="1"/>
  <c r="A9" i="169"/>
  <c r="T9" i="169" s="1"/>
  <c r="A6" i="169"/>
  <c r="B36" i="173" l="1"/>
  <c r="L36" i="173" s="1"/>
  <c r="F34" i="202"/>
  <c r="F23" i="173"/>
  <c r="D36" i="173"/>
  <c r="I25" i="174"/>
  <c r="E27" i="169"/>
  <c r="E38" i="169" s="1"/>
  <c r="H20" i="124"/>
  <c r="H25" i="124"/>
  <c r="E5" i="202" s="1"/>
  <c r="F20" i="173"/>
  <c r="C36" i="173"/>
  <c r="H25" i="173"/>
  <c r="F22" i="172"/>
  <c r="P22" i="124"/>
  <c r="E23" i="172"/>
  <c r="E23" i="124"/>
  <c r="J25" i="124"/>
  <c r="G5" i="202" s="1"/>
  <c r="C31" i="202" s="1"/>
  <c r="H19" i="172"/>
  <c r="J19" i="124"/>
  <c r="F19" i="172"/>
  <c r="E19" i="124"/>
  <c r="F21" i="172"/>
  <c r="E21" i="124"/>
  <c r="H21" i="172"/>
  <c r="J21" i="124"/>
  <c r="H23" i="172"/>
  <c r="J23" i="124"/>
  <c r="D36" i="172"/>
  <c r="P36" i="124" s="1"/>
  <c r="H20" i="172"/>
  <c r="J20" i="124"/>
  <c r="H22" i="172"/>
  <c r="J22" i="124"/>
  <c r="H24" i="172"/>
  <c r="J24" i="124"/>
  <c r="B36" i="172"/>
  <c r="E25" i="124"/>
  <c r="G8" i="202" s="1"/>
  <c r="C34" i="202" s="1"/>
  <c r="H20" i="171"/>
  <c r="I20" i="124"/>
  <c r="H24" i="171"/>
  <c r="I24" i="124"/>
  <c r="H22" i="171"/>
  <c r="I22" i="124"/>
  <c r="B36" i="171"/>
  <c r="D25" i="124"/>
  <c r="F8" i="202" s="1"/>
  <c r="H25" i="171"/>
  <c r="I25" i="124"/>
  <c r="F5" i="202" s="1"/>
  <c r="H19" i="171"/>
  <c r="I19" i="124"/>
  <c r="H21" i="171"/>
  <c r="I21" i="124"/>
  <c r="H23" i="171"/>
  <c r="I23" i="124"/>
  <c r="D36" i="171"/>
  <c r="O36" i="124" s="1"/>
  <c r="O25" i="124"/>
  <c r="F6" i="202" s="1"/>
  <c r="H21" i="170"/>
  <c r="E19" i="170"/>
  <c r="C19" i="124"/>
  <c r="B36" i="170"/>
  <c r="C25" i="124"/>
  <c r="E8" i="202" s="1"/>
  <c r="D36" i="170"/>
  <c r="N36" i="124" s="1"/>
  <c r="N25" i="124"/>
  <c r="E6" i="202" s="1"/>
  <c r="G19" i="170"/>
  <c r="G24" i="173"/>
  <c r="G20" i="173"/>
  <c r="E23" i="169"/>
  <c r="I21" i="174"/>
  <c r="G21" i="170"/>
  <c r="G23" i="170"/>
  <c r="I19" i="174"/>
  <c r="I23" i="174"/>
  <c r="G25" i="170"/>
  <c r="I20" i="174"/>
  <c r="I22" i="174"/>
  <c r="I24" i="174"/>
  <c r="F21" i="169"/>
  <c r="F25" i="169"/>
  <c r="F23" i="170"/>
  <c r="F22" i="170"/>
  <c r="E22" i="173"/>
  <c r="G22" i="173"/>
  <c r="F19" i="173"/>
  <c r="F24" i="173"/>
  <c r="F21" i="173"/>
  <c r="F22" i="173"/>
  <c r="F25" i="173"/>
  <c r="F36" i="173" s="1"/>
  <c r="E20" i="173"/>
  <c r="E24" i="173"/>
  <c r="G25" i="173"/>
  <c r="E19" i="173"/>
  <c r="E21" i="173"/>
  <c r="E23" i="173"/>
  <c r="E25" i="173"/>
  <c r="E36" i="173" s="1"/>
  <c r="G19" i="173"/>
  <c r="G21" i="173"/>
  <c r="G23" i="173"/>
  <c r="E19" i="172"/>
  <c r="E25" i="172"/>
  <c r="E36" i="172" s="1"/>
  <c r="C36" i="172"/>
  <c r="J36" i="124" s="1"/>
  <c r="X32" i="169" s="1"/>
  <c r="E21" i="172"/>
  <c r="F24" i="172"/>
  <c r="F23" i="172"/>
  <c r="F20" i="172"/>
  <c r="G20" i="172"/>
  <c r="G24" i="172"/>
  <c r="G19" i="172"/>
  <c r="E20" i="172"/>
  <c r="G21" i="172"/>
  <c r="E22" i="172"/>
  <c r="G23" i="172"/>
  <c r="E24" i="172"/>
  <c r="G25" i="172"/>
  <c r="G22" i="172"/>
  <c r="F25" i="172"/>
  <c r="F36" i="172" s="1"/>
  <c r="H36" i="172"/>
  <c r="H23" i="170"/>
  <c r="F19" i="170"/>
  <c r="E23" i="170"/>
  <c r="F19" i="171"/>
  <c r="F21" i="171"/>
  <c r="F22" i="171"/>
  <c r="F23" i="171"/>
  <c r="F24" i="171"/>
  <c r="E20" i="171"/>
  <c r="F20" i="171"/>
  <c r="E22" i="171"/>
  <c r="E24" i="171"/>
  <c r="G19" i="171"/>
  <c r="G21" i="171"/>
  <c r="G25" i="171"/>
  <c r="E19" i="171"/>
  <c r="G20" i="171"/>
  <c r="E21" i="171"/>
  <c r="G22" i="171"/>
  <c r="E23" i="171"/>
  <c r="G24" i="171"/>
  <c r="E25" i="171"/>
  <c r="E36" i="171" s="1"/>
  <c r="C36" i="171"/>
  <c r="I36" i="124" s="1"/>
  <c r="W32" i="169" s="1"/>
  <c r="G23" i="171"/>
  <c r="F25" i="171"/>
  <c r="F36" i="171" s="1"/>
  <c r="E22" i="170"/>
  <c r="F20" i="170"/>
  <c r="F21" i="170"/>
  <c r="F24" i="170"/>
  <c r="E25" i="170"/>
  <c r="E36" i="170" s="1"/>
  <c r="E20" i="170"/>
  <c r="E21" i="170"/>
  <c r="E24" i="170"/>
  <c r="H25" i="170"/>
  <c r="C36" i="170"/>
  <c r="H36" i="124" s="1"/>
  <c r="V32" i="169" s="1"/>
  <c r="G20" i="170"/>
  <c r="G22" i="170"/>
  <c r="G24" i="170"/>
  <c r="H20" i="170"/>
  <c r="H22" i="170"/>
  <c r="H24" i="170"/>
  <c r="F25" i="170"/>
  <c r="F36" i="170" s="1"/>
  <c r="F24" i="169"/>
  <c r="E21" i="169"/>
  <c r="E22" i="169"/>
  <c r="E26" i="169"/>
  <c r="F22" i="169"/>
  <c r="F26" i="169"/>
  <c r="F23" i="169"/>
  <c r="E24" i="169"/>
  <c r="E25" i="169"/>
  <c r="F27" i="169"/>
  <c r="F38" i="169" s="1"/>
  <c r="I36" i="174"/>
  <c r="L36" i="172" l="1"/>
  <c r="E36" i="124"/>
  <c r="L36" i="171"/>
  <c r="D36" i="124"/>
  <c r="L36" i="170"/>
  <c r="C36" i="124"/>
  <c r="G36" i="170"/>
  <c r="L24" i="170"/>
  <c r="L24" i="173"/>
  <c r="G36" i="173"/>
  <c r="H36" i="173"/>
  <c r="L24" i="172"/>
  <c r="G36" i="172"/>
  <c r="H36" i="170"/>
  <c r="L24" i="171"/>
  <c r="H36" i="171"/>
  <c r="G36" i="171"/>
  <c r="H38" i="169"/>
  <c r="L26" i="169"/>
  <c r="B25" i="166" l="1"/>
  <c r="B25" i="124" s="1"/>
  <c r="D8" i="202" s="1"/>
  <c r="B23" i="166"/>
  <c r="B23" i="124" s="1"/>
  <c r="B21" i="166"/>
  <c r="B21" i="124" s="1"/>
  <c r="B20" i="166"/>
  <c r="B20" i="124" s="1"/>
  <c r="B19" i="166"/>
  <c r="B19" i="124" s="1"/>
  <c r="E7" i="166"/>
  <c r="L28" i="166"/>
  <c r="L26" i="166"/>
  <c r="L17" i="166"/>
  <c r="L15" i="166"/>
  <c r="K16" i="166"/>
  <c r="K17" i="166"/>
  <c r="K18" i="166"/>
  <c r="K19" i="166"/>
  <c r="K20" i="166"/>
  <c r="K21" i="166"/>
  <c r="K22" i="166"/>
  <c r="K23" i="166"/>
  <c r="K24" i="166"/>
  <c r="K15" i="166"/>
  <c r="K28" i="166"/>
  <c r="K29" i="166"/>
  <c r="K30" i="166"/>
  <c r="K31" i="166"/>
  <c r="K32" i="166"/>
  <c r="K33" i="166"/>
  <c r="K34" i="166"/>
  <c r="K35" i="166"/>
  <c r="K36" i="166"/>
  <c r="K27" i="166"/>
  <c r="L29" i="166"/>
  <c r="L27" i="166"/>
  <c r="I8" i="202" l="1"/>
  <c r="I34" i="202" s="1"/>
  <c r="B34" i="202"/>
  <c r="L16" i="166"/>
  <c r="K10" i="101" l="1"/>
  <c r="K31" i="101"/>
  <c r="K30" i="101"/>
  <c r="K29" i="101"/>
  <c r="K28" i="101"/>
  <c r="K27" i="101"/>
  <c r="K26" i="101"/>
  <c r="K25" i="101"/>
  <c r="K24" i="101"/>
  <c r="K23" i="101"/>
  <c r="K22" i="101"/>
  <c r="K21" i="101"/>
  <c r="K20" i="101"/>
  <c r="K19" i="101"/>
  <c r="K18" i="101"/>
  <c r="K17" i="101"/>
  <c r="K16" i="101"/>
  <c r="K15" i="101"/>
  <c r="K14" i="101"/>
  <c r="K13" i="101"/>
  <c r="K12" i="101"/>
  <c r="K11" i="101"/>
  <c r="K9" i="101"/>
  <c r="K8" i="101"/>
  <c r="F9" i="101"/>
  <c r="F10" i="101"/>
  <c r="F11" i="101"/>
  <c r="F12" i="101"/>
  <c r="F13" i="101"/>
  <c r="F14" i="101"/>
  <c r="F15" i="101"/>
  <c r="F16" i="101"/>
  <c r="F17" i="101"/>
  <c r="F18" i="101"/>
  <c r="F19" i="101"/>
  <c r="F20" i="101"/>
  <c r="F21" i="101"/>
  <c r="F22" i="101"/>
  <c r="F23" i="101"/>
  <c r="F24" i="101"/>
  <c r="F25" i="101"/>
  <c r="F27" i="101"/>
  <c r="F28" i="101"/>
  <c r="F29" i="101"/>
  <c r="F30" i="101"/>
  <c r="F31" i="101"/>
  <c r="F8" i="101"/>
  <c r="C32" i="101"/>
  <c r="D32" i="101"/>
  <c r="E32" i="101"/>
  <c r="G32" i="101"/>
  <c r="H32" i="101"/>
  <c r="I32" i="101"/>
  <c r="J32" i="101"/>
  <c r="C33" i="101"/>
  <c r="D33" i="101"/>
  <c r="E33" i="101"/>
  <c r="G33" i="101"/>
  <c r="H33" i="101"/>
  <c r="I33" i="101"/>
  <c r="J33" i="101"/>
  <c r="C34" i="101"/>
  <c r="D34" i="101"/>
  <c r="E34" i="101"/>
  <c r="G34" i="101"/>
  <c r="H34" i="101"/>
  <c r="I34" i="101"/>
  <c r="J34" i="101"/>
  <c r="B34" i="101"/>
  <c r="B33" i="101"/>
  <c r="B32" i="101"/>
  <c r="F34" i="101" l="1"/>
  <c r="K32" i="101"/>
  <c r="F32" i="101"/>
  <c r="K33" i="101"/>
  <c r="F33" i="101"/>
  <c r="K34" i="101"/>
  <c r="D20" i="64" l="1"/>
  <c r="M16" i="64"/>
  <c r="G24" i="119"/>
  <c r="G23" i="119"/>
  <c r="G22" i="119"/>
  <c r="G21" i="119"/>
  <c r="G20" i="119"/>
  <c r="G19" i="119"/>
  <c r="G18" i="119"/>
  <c r="H24" i="119" l="1"/>
  <c r="N9" i="121" l="1"/>
  <c r="E35" i="168" l="1"/>
  <c r="E33" i="168"/>
  <c r="E34" i="168"/>
  <c r="E32" i="168"/>
  <c r="D36" i="168"/>
  <c r="D35" i="168"/>
  <c r="D33" i="168"/>
  <c r="D34" i="168"/>
  <c r="D32" i="168"/>
  <c r="C36" i="168"/>
  <c r="C35" i="168"/>
  <c r="C33" i="168"/>
  <c r="C34" i="168"/>
  <c r="C32" i="168"/>
  <c r="L15" i="168"/>
  <c r="L8" i="168"/>
  <c r="J15" i="168"/>
  <c r="G15" i="168"/>
  <c r="D15" i="168"/>
  <c r="J10" i="168"/>
  <c r="J9" i="168"/>
  <c r="J8" i="168"/>
  <c r="G10" i="168"/>
  <c r="G9" i="168"/>
  <c r="G8" i="168"/>
  <c r="D9" i="168"/>
  <c r="D10" i="168"/>
  <c r="M19" i="168"/>
  <c r="E11" i="168"/>
  <c r="E24" i="168" s="1"/>
  <c r="F11" i="168"/>
  <c r="F25" i="168" s="1"/>
  <c r="E15" i="204" s="1"/>
  <c r="E34" i="204" s="1"/>
  <c r="H11" i="168"/>
  <c r="H23" i="168" s="1"/>
  <c r="I11" i="168"/>
  <c r="I24" i="168" s="1"/>
  <c r="K11" i="168"/>
  <c r="K25" i="168" s="1"/>
  <c r="J15" i="204" s="1"/>
  <c r="C11" i="168"/>
  <c r="C23" i="168" s="1"/>
  <c r="N19" i="168"/>
  <c r="L19" i="168"/>
  <c r="N15" i="168"/>
  <c r="L9" i="168"/>
  <c r="N9" i="168"/>
  <c r="L10" i="168"/>
  <c r="N10" i="168"/>
  <c r="N8" i="168"/>
  <c r="E36" i="168"/>
  <c r="B36" i="168"/>
  <c r="B34" i="168"/>
  <c r="B33" i="168"/>
  <c r="B32" i="168"/>
  <c r="E31" i="168"/>
  <c r="J32" i="168" s="1"/>
  <c r="D31" i="168"/>
  <c r="I32" i="168" s="1"/>
  <c r="C31" i="168"/>
  <c r="H32" i="168" s="1"/>
  <c r="K24" i="168" l="1"/>
  <c r="K23" i="168"/>
  <c r="E37" i="168"/>
  <c r="J33" i="168" s="1"/>
  <c r="M10" i="168"/>
  <c r="H24" i="168"/>
  <c r="D37" i="168"/>
  <c r="I33" i="168" s="1"/>
  <c r="F23" i="168"/>
  <c r="E25" i="168"/>
  <c r="D15" i="204" s="1"/>
  <c r="E23" i="168"/>
  <c r="C37" i="168"/>
  <c r="H33" i="168" s="1"/>
  <c r="M9" i="168"/>
  <c r="C25" i="168"/>
  <c r="B15" i="204" s="1"/>
  <c r="D34" i="204" s="1"/>
  <c r="C24" i="168"/>
  <c r="D11" i="168"/>
  <c r="D23" i="168" s="1"/>
  <c r="I25" i="168"/>
  <c r="H15" i="204" s="1"/>
  <c r="F34" i="204" s="1"/>
  <c r="H25" i="168"/>
  <c r="G15" i="204" s="1"/>
  <c r="G11" i="168"/>
  <c r="J11" i="168"/>
  <c r="F24" i="168"/>
  <c r="I23" i="168"/>
  <c r="M8" i="168"/>
  <c r="M15" i="168"/>
  <c r="N11" i="168"/>
  <c r="L11" i="168"/>
  <c r="E8" i="166"/>
  <c r="F8" i="166"/>
  <c r="E9" i="166"/>
  <c r="F9" i="166"/>
  <c r="E10" i="166"/>
  <c r="F10" i="166"/>
  <c r="E11" i="166"/>
  <c r="F11" i="166"/>
  <c r="E12" i="166"/>
  <c r="F12" i="166"/>
  <c r="E13" i="166"/>
  <c r="F13" i="166"/>
  <c r="E14" i="166"/>
  <c r="F14" i="166"/>
  <c r="E15" i="166"/>
  <c r="F15" i="166"/>
  <c r="E16" i="166"/>
  <c r="F16" i="166"/>
  <c r="E17" i="166"/>
  <c r="F17" i="166"/>
  <c r="E18" i="166"/>
  <c r="F18" i="166"/>
  <c r="D25" i="168" l="1"/>
  <c r="C15" i="204" s="1"/>
  <c r="K33" i="168"/>
  <c r="D24" i="168"/>
  <c r="N25" i="168"/>
  <c r="M15" i="204" s="1"/>
  <c r="N24" i="168"/>
  <c r="N23" i="168"/>
  <c r="J25" i="168"/>
  <c r="I15" i="204" s="1"/>
  <c r="J24" i="168"/>
  <c r="J23" i="168"/>
  <c r="L23" i="168"/>
  <c r="L25" i="168"/>
  <c r="K15" i="204" s="1"/>
  <c r="L24" i="168"/>
  <c r="M11" i="168"/>
  <c r="G23" i="168"/>
  <c r="G25" i="168"/>
  <c r="F15" i="204" s="1"/>
  <c r="G24" i="168"/>
  <c r="D25" i="166"/>
  <c r="C25" i="166"/>
  <c r="G25" i="124" s="1"/>
  <c r="D5" i="202" s="1"/>
  <c r="B36" i="166"/>
  <c r="A25" i="166"/>
  <c r="D24" i="166"/>
  <c r="M24" i="124" s="1"/>
  <c r="C24" i="166"/>
  <c r="G24" i="124" s="1"/>
  <c r="B24" i="166"/>
  <c r="A24" i="166"/>
  <c r="D23" i="166"/>
  <c r="M23" i="124" s="1"/>
  <c r="C23" i="166"/>
  <c r="G23" i="124" s="1"/>
  <c r="L34" i="166"/>
  <c r="A23" i="166"/>
  <c r="D22" i="166"/>
  <c r="M22" i="124" s="1"/>
  <c r="C22" i="166"/>
  <c r="G22" i="124" s="1"/>
  <c r="B22" i="166"/>
  <c r="A22" i="166"/>
  <c r="D21" i="166"/>
  <c r="M21" i="124" s="1"/>
  <c r="C21" i="166"/>
  <c r="G21" i="124" s="1"/>
  <c r="L32" i="166"/>
  <c r="A21" i="166"/>
  <c r="D20" i="166"/>
  <c r="M20" i="124" s="1"/>
  <c r="C20" i="166"/>
  <c r="G20" i="124" s="1"/>
  <c r="L31" i="166"/>
  <c r="A20" i="166"/>
  <c r="D19" i="166"/>
  <c r="M19" i="124" s="1"/>
  <c r="C19" i="166"/>
  <c r="G19" i="124" s="1"/>
  <c r="L30" i="166"/>
  <c r="A19" i="166"/>
  <c r="A18" i="166"/>
  <c r="A17" i="166"/>
  <c r="A16" i="166"/>
  <c r="A15" i="166"/>
  <c r="A14" i="166"/>
  <c r="A13" i="166"/>
  <c r="A12" i="166"/>
  <c r="A11" i="166"/>
  <c r="A10" i="166"/>
  <c r="A9" i="166"/>
  <c r="A8" i="166"/>
  <c r="A7" i="166"/>
  <c r="A4" i="166"/>
  <c r="R7" i="124"/>
  <c r="L18" i="124"/>
  <c r="F18" i="124"/>
  <c r="F22" i="124" s="1"/>
  <c r="F8" i="124"/>
  <c r="F9" i="124"/>
  <c r="F19" i="124" s="1"/>
  <c r="F10" i="124"/>
  <c r="F11" i="124"/>
  <c r="F12" i="124"/>
  <c r="F23" i="124" s="1"/>
  <c r="F13" i="124"/>
  <c r="F14" i="124"/>
  <c r="F15" i="124"/>
  <c r="F21" i="124" s="1"/>
  <c r="F16" i="124"/>
  <c r="F17" i="124"/>
  <c r="B31" i="202" l="1"/>
  <c r="I31" i="202" s="1"/>
  <c r="L35" i="166"/>
  <c r="B24" i="124"/>
  <c r="D36" i="166"/>
  <c r="M36" i="124" s="1"/>
  <c r="M25" i="124"/>
  <c r="D6" i="202" s="1"/>
  <c r="L33" i="166"/>
  <c r="B22" i="124"/>
  <c r="L36" i="166"/>
  <c r="B36" i="124"/>
  <c r="F36" i="124" s="1"/>
  <c r="F24" i="124"/>
  <c r="F20" i="124"/>
  <c r="F25" i="124"/>
  <c r="G19" i="166"/>
  <c r="H19" i="166"/>
  <c r="H21" i="166"/>
  <c r="G21" i="166"/>
  <c r="G23" i="166"/>
  <c r="H23" i="166"/>
  <c r="G24" i="166"/>
  <c r="H24" i="166"/>
  <c r="G20" i="166"/>
  <c r="H20" i="166"/>
  <c r="G22" i="166"/>
  <c r="H22" i="166"/>
  <c r="G25" i="166"/>
  <c r="H25" i="166"/>
  <c r="C36" i="166"/>
  <c r="F19" i="166"/>
  <c r="F20" i="166"/>
  <c r="F21" i="166"/>
  <c r="F22" i="166"/>
  <c r="F23" i="166"/>
  <c r="F24" i="166"/>
  <c r="M25" i="168"/>
  <c r="L15" i="204" s="1"/>
  <c r="M24" i="168"/>
  <c r="M23" i="168"/>
  <c r="E19" i="166"/>
  <c r="E20" i="166"/>
  <c r="E21" i="166"/>
  <c r="E22" i="166"/>
  <c r="E23" i="166"/>
  <c r="E24" i="166"/>
  <c r="E25" i="166"/>
  <c r="E36" i="166" s="1"/>
  <c r="F25" i="166"/>
  <c r="F36" i="166" s="1"/>
  <c r="A3" i="123"/>
  <c r="D4" i="203" s="1"/>
  <c r="B42" i="90"/>
  <c r="D36" i="90"/>
  <c r="D26" i="90"/>
  <c r="D27" i="90"/>
  <c r="D28" i="90"/>
  <c r="D29" i="90"/>
  <c r="D30" i="90"/>
  <c r="D31" i="90"/>
  <c r="D32" i="90"/>
  <c r="D33" i="90"/>
  <c r="D34" i="90"/>
  <c r="D35" i="90"/>
  <c r="D25" i="90"/>
  <c r="C29" i="90"/>
  <c r="C25" i="90"/>
  <c r="D24" i="90"/>
  <c r="C24" i="90"/>
  <c r="C36" i="90"/>
  <c r="C33" i="202" l="1"/>
  <c r="B33" i="202"/>
  <c r="H33" i="202"/>
  <c r="E33" i="202"/>
  <c r="G33" i="202"/>
  <c r="F33" i="202"/>
  <c r="D33" i="202"/>
  <c r="I32" i="202"/>
  <c r="B32" i="202"/>
  <c r="G36" i="124"/>
  <c r="G36" i="166"/>
  <c r="H36" i="166"/>
  <c r="L23" i="166"/>
  <c r="L24" i="166"/>
  <c r="L20" i="166"/>
  <c r="L22" i="166"/>
  <c r="L18" i="166"/>
  <c r="L19" i="166"/>
  <c r="L21" i="166"/>
  <c r="B21" i="64"/>
  <c r="B22" i="64"/>
  <c r="B23" i="64"/>
  <c r="B24" i="64"/>
  <c r="B25" i="64"/>
  <c r="B26" i="64"/>
  <c r="B27" i="64"/>
  <c r="B28" i="64"/>
  <c r="B29" i="64"/>
  <c r="B20" i="64"/>
  <c r="U32" i="169" l="1"/>
  <c r="Z32" i="169" s="1"/>
  <c r="C26" i="90" l="1"/>
  <c r="C27" i="90"/>
  <c r="C28" i="90"/>
  <c r="C30" i="90"/>
  <c r="C31" i="90"/>
  <c r="C32" i="90"/>
  <c r="C33" i="90"/>
  <c r="C34" i="90"/>
  <c r="C35" i="90"/>
  <c r="H8" i="150" l="1"/>
  <c r="G8" i="150"/>
  <c r="F8" i="150"/>
  <c r="E8" i="150"/>
  <c r="D8" i="150"/>
  <c r="C8" i="150"/>
  <c r="B8" i="150"/>
  <c r="H7" i="150"/>
  <c r="G7" i="150"/>
  <c r="F7" i="150"/>
  <c r="E7" i="150"/>
  <c r="D7" i="150"/>
  <c r="C7" i="150"/>
  <c r="B7" i="150"/>
  <c r="H6" i="150"/>
  <c r="G6" i="150"/>
  <c r="F6" i="150"/>
  <c r="E6" i="150"/>
  <c r="D6" i="150"/>
  <c r="C6" i="150"/>
  <c r="B6" i="150"/>
  <c r="G5" i="150"/>
  <c r="F5" i="150"/>
  <c r="E5" i="150"/>
  <c r="D5" i="150"/>
  <c r="C5" i="150"/>
  <c r="B5" i="150"/>
  <c r="O36" i="134"/>
  <c r="N36" i="134"/>
  <c r="M36" i="134"/>
  <c r="L36" i="134"/>
  <c r="E36" i="134"/>
  <c r="A23" i="134"/>
  <c r="Q22" i="134"/>
  <c r="O22" i="134"/>
  <c r="N22" i="134"/>
  <c r="M22" i="134"/>
  <c r="L22" i="134"/>
  <c r="K22" i="134"/>
  <c r="J22" i="134"/>
  <c r="I22" i="134"/>
  <c r="H22" i="134"/>
  <c r="G22" i="134"/>
  <c r="F22" i="134"/>
  <c r="E22" i="134"/>
  <c r="D22" i="134"/>
  <c r="C22" i="134"/>
  <c r="B22" i="134"/>
  <c r="A22" i="134"/>
  <c r="Q21" i="134"/>
  <c r="O21" i="134"/>
  <c r="N21" i="134"/>
  <c r="M21" i="134"/>
  <c r="L21" i="134"/>
  <c r="K21" i="134"/>
  <c r="J21" i="134"/>
  <c r="I21" i="134"/>
  <c r="H21" i="134"/>
  <c r="G21" i="134"/>
  <c r="F21" i="134"/>
  <c r="E21" i="134"/>
  <c r="D21" i="134"/>
  <c r="C21" i="134"/>
  <c r="B21" i="134"/>
  <c r="A21" i="134"/>
  <c r="Q20" i="134"/>
  <c r="O20" i="134"/>
  <c r="N20" i="134"/>
  <c r="M20" i="134"/>
  <c r="L20" i="134"/>
  <c r="K20" i="134"/>
  <c r="J20" i="134"/>
  <c r="I20" i="134"/>
  <c r="H20" i="134"/>
  <c r="G20" i="134"/>
  <c r="F20" i="134"/>
  <c r="E20" i="134"/>
  <c r="D20" i="134"/>
  <c r="C20" i="134"/>
  <c r="B20" i="134"/>
  <c r="A20" i="134"/>
  <c r="Q19" i="134"/>
  <c r="O19" i="134"/>
  <c r="N19" i="134"/>
  <c r="M19" i="134"/>
  <c r="L19" i="134"/>
  <c r="K19" i="134"/>
  <c r="J19" i="134"/>
  <c r="I19" i="134"/>
  <c r="H19" i="134"/>
  <c r="G19" i="134"/>
  <c r="F19" i="134"/>
  <c r="E19" i="134"/>
  <c r="D19" i="134"/>
  <c r="C19" i="134"/>
  <c r="B19" i="134"/>
  <c r="A19" i="134"/>
  <c r="Q18" i="134"/>
  <c r="O18" i="134"/>
  <c r="N18" i="134"/>
  <c r="M18" i="134"/>
  <c r="L18" i="134"/>
  <c r="K18" i="134"/>
  <c r="J18" i="134"/>
  <c r="I18" i="134"/>
  <c r="H18" i="134"/>
  <c r="G18" i="134"/>
  <c r="F18" i="134"/>
  <c r="E18" i="134"/>
  <c r="D18" i="134"/>
  <c r="C18" i="134"/>
  <c r="B18" i="134"/>
  <c r="A18" i="134"/>
  <c r="Q17" i="134"/>
  <c r="O17" i="134"/>
  <c r="N17" i="134"/>
  <c r="M17" i="134"/>
  <c r="L17" i="134"/>
  <c r="K17" i="134"/>
  <c r="J17" i="134"/>
  <c r="I17" i="134"/>
  <c r="H17" i="134"/>
  <c r="G17" i="134"/>
  <c r="F17" i="134"/>
  <c r="E17" i="134"/>
  <c r="D17" i="134"/>
  <c r="C17" i="134"/>
  <c r="B17" i="134"/>
  <c r="A17" i="134"/>
  <c r="R16" i="134"/>
  <c r="A16" i="134"/>
  <c r="R15" i="134"/>
  <c r="A15" i="134"/>
  <c r="A14" i="134"/>
  <c r="A13" i="134"/>
  <c r="R12" i="134"/>
  <c r="A12" i="134"/>
  <c r="A11" i="134"/>
  <c r="R10" i="134"/>
  <c r="A10" i="134"/>
  <c r="R9" i="134"/>
  <c r="A9" i="134"/>
  <c r="R8" i="134"/>
  <c r="A8" i="134"/>
  <c r="R7" i="134"/>
  <c r="A7" i="134"/>
  <c r="R6" i="134"/>
  <c r="A6" i="134"/>
  <c r="A5" i="134"/>
  <c r="I20" i="114"/>
  <c r="I19" i="114"/>
  <c r="I18" i="114"/>
  <c r="I17" i="114"/>
  <c r="I16" i="114"/>
  <c r="I15" i="114"/>
  <c r="J13" i="114"/>
  <c r="K56" i="112"/>
  <c r="K55" i="112"/>
  <c r="K54" i="112"/>
  <c r="K53" i="112"/>
  <c r="K49" i="112"/>
  <c r="K48" i="112"/>
  <c r="K47" i="112"/>
  <c r="K46" i="112"/>
  <c r="K42" i="112"/>
  <c r="K41" i="112"/>
  <c r="K40" i="112"/>
  <c r="K39" i="112"/>
  <c r="K35" i="112"/>
  <c r="K34" i="112"/>
  <c r="K33" i="112"/>
  <c r="K32" i="112"/>
  <c r="K28" i="112"/>
  <c r="K27" i="112"/>
  <c r="K26" i="112"/>
  <c r="K25" i="112"/>
  <c r="K21" i="112"/>
  <c r="K20" i="112"/>
  <c r="K19" i="112"/>
  <c r="K18" i="112"/>
  <c r="J24" i="132"/>
  <c r="I24" i="132"/>
  <c r="H24" i="132"/>
  <c r="G24" i="132"/>
  <c r="E24" i="132"/>
  <c r="E32" i="132" s="1"/>
  <c r="D24" i="132"/>
  <c r="E31" i="132" s="1"/>
  <c r="C24" i="132"/>
  <c r="E30" i="132" s="1"/>
  <c r="B24" i="132"/>
  <c r="E29" i="132" s="1"/>
  <c r="A24" i="132"/>
  <c r="J23" i="132"/>
  <c r="I23" i="132"/>
  <c r="H23" i="132"/>
  <c r="G23" i="132"/>
  <c r="E23" i="132"/>
  <c r="D23" i="132"/>
  <c r="C23" i="132"/>
  <c r="B23" i="132"/>
  <c r="A23" i="132"/>
  <c r="J22" i="132"/>
  <c r="I22" i="132"/>
  <c r="H22" i="132"/>
  <c r="G22" i="132"/>
  <c r="E22" i="132"/>
  <c r="D22" i="132"/>
  <c r="C22" i="132"/>
  <c r="B22" i="132"/>
  <c r="A22" i="132"/>
  <c r="J21" i="132"/>
  <c r="I21" i="132"/>
  <c r="H21" i="132"/>
  <c r="G21" i="132"/>
  <c r="E21" i="132"/>
  <c r="D21" i="132"/>
  <c r="C21" i="132"/>
  <c r="B21" i="132"/>
  <c r="A21" i="132"/>
  <c r="J20" i="132"/>
  <c r="I20" i="132"/>
  <c r="H20" i="132"/>
  <c r="G20" i="132"/>
  <c r="E20" i="132"/>
  <c r="D20" i="132"/>
  <c r="C20" i="132"/>
  <c r="B20" i="132"/>
  <c r="A20" i="132"/>
  <c r="J19" i="132"/>
  <c r="I19" i="132"/>
  <c r="H19" i="132"/>
  <c r="G19" i="132"/>
  <c r="E19" i="132"/>
  <c r="D19" i="132"/>
  <c r="C19" i="132"/>
  <c r="B19" i="132"/>
  <c r="A19" i="132"/>
  <c r="J18" i="132"/>
  <c r="I18" i="132"/>
  <c r="H18" i="132"/>
  <c r="G18" i="132"/>
  <c r="E18" i="132"/>
  <c r="D18" i="132"/>
  <c r="C18" i="132"/>
  <c r="B18" i="132"/>
  <c r="A18" i="132"/>
  <c r="A17" i="132"/>
  <c r="A16" i="132"/>
  <c r="A15" i="132"/>
  <c r="A14" i="132"/>
  <c r="A13" i="132"/>
  <c r="A12" i="132"/>
  <c r="A11" i="132"/>
  <c r="A10" i="132"/>
  <c r="A9" i="132"/>
  <c r="A8" i="132"/>
  <c r="A7" i="132"/>
  <c r="A6" i="132"/>
  <c r="A4" i="132"/>
  <c r="Q5" i="128"/>
  <c r="P5" i="128"/>
  <c r="O5" i="128"/>
  <c r="N5" i="128"/>
  <c r="A25" i="124"/>
  <c r="A24" i="124"/>
  <c r="A23" i="124"/>
  <c r="A22" i="124"/>
  <c r="A21" i="124"/>
  <c r="A20" i="124"/>
  <c r="A19" i="124"/>
  <c r="R18" i="124"/>
  <c r="A18" i="124"/>
  <c r="R17" i="124"/>
  <c r="L17" i="124"/>
  <c r="A17" i="124"/>
  <c r="R16" i="124"/>
  <c r="L16" i="124"/>
  <c r="A16" i="124"/>
  <c r="R15" i="124"/>
  <c r="L15" i="124"/>
  <c r="A15" i="124"/>
  <c r="R14" i="124"/>
  <c r="L14" i="124"/>
  <c r="A14" i="124"/>
  <c r="R13" i="124"/>
  <c r="L13" i="124"/>
  <c r="A13" i="124"/>
  <c r="R12" i="124"/>
  <c r="L12" i="124"/>
  <c r="A12" i="124"/>
  <c r="R11" i="124"/>
  <c r="L11" i="124"/>
  <c r="A11" i="124"/>
  <c r="R10" i="124"/>
  <c r="L10" i="124"/>
  <c r="A10" i="124"/>
  <c r="R9" i="124"/>
  <c r="L9" i="124"/>
  <c r="A9" i="124"/>
  <c r="R8" i="124"/>
  <c r="L8" i="124"/>
  <c r="A8" i="124"/>
  <c r="A7" i="124"/>
  <c r="A4" i="124"/>
  <c r="D30" i="65"/>
  <c r="C30" i="65"/>
  <c r="D29" i="65"/>
  <c r="C29" i="65"/>
  <c r="D28" i="65"/>
  <c r="C28" i="65"/>
  <c r="D27" i="65"/>
  <c r="C27" i="65"/>
  <c r="D26" i="65"/>
  <c r="C26" i="65"/>
  <c r="D25" i="65"/>
  <c r="C25" i="65"/>
  <c r="D24" i="65"/>
  <c r="C24" i="65"/>
  <c r="D23" i="65"/>
  <c r="C23" i="65"/>
  <c r="D22" i="65"/>
  <c r="C22" i="65"/>
  <c r="C21" i="65"/>
  <c r="D20" i="65"/>
  <c r="A3" i="65"/>
  <c r="H56" i="90"/>
  <c r="G56" i="90"/>
  <c r="H55" i="90"/>
  <c r="G55" i="90"/>
  <c r="H54" i="90"/>
  <c r="G54" i="90"/>
  <c r="H53" i="90"/>
  <c r="G53" i="90"/>
  <c r="H52" i="90"/>
  <c r="G52" i="90"/>
  <c r="H51" i="90"/>
  <c r="G51" i="90"/>
  <c r="H50" i="90"/>
  <c r="G50" i="90"/>
  <c r="H49" i="90"/>
  <c r="G49" i="90"/>
  <c r="H48" i="90"/>
  <c r="G48" i="90"/>
  <c r="H47" i="90"/>
  <c r="G47" i="90"/>
  <c r="H46" i="90"/>
  <c r="A18" i="90"/>
  <c r="B36" i="90" s="1"/>
  <c r="A17" i="90"/>
  <c r="B35" i="90" s="1"/>
  <c r="A16" i="90"/>
  <c r="B34" i="90" s="1"/>
  <c r="A15" i="90"/>
  <c r="B33" i="90" s="1"/>
  <c r="A14" i="90"/>
  <c r="B32" i="90" s="1"/>
  <c r="A13" i="90"/>
  <c r="B31" i="90" s="1"/>
  <c r="A12" i="90"/>
  <c r="B30" i="90" s="1"/>
  <c r="A11" i="90"/>
  <c r="B29" i="90" s="1"/>
  <c r="A10" i="90"/>
  <c r="B28" i="90" s="1"/>
  <c r="A9" i="90"/>
  <c r="B27" i="90" s="1"/>
  <c r="A8" i="90"/>
  <c r="B26" i="90" s="1"/>
  <c r="A7" i="90"/>
  <c r="B25" i="90" s="1"/>
  <c r="K36" i="89"/>
  <c r="J36" i="89"/>
  <c r="K35" i="89"/>
  <c r="J35" i="89"/>
  <c r="K34" i="89"/>
  <c r="J34" i="89"/>
  <c r="K33" i="89"/>
  <c r="J33" i="89"/>
  <c r="K32" i="89"/>
  <c r="J32" i="89"/>
  <c r="K31" i="89"/>
  <c r="J31" i="89"/>
  <c r="K30" i="89"/>
  <c r="J30" i="89"/>
  <c r="K29" i="89"/>
  <c r="J29" i="89"/>
  <c r="K28" i="89"/>
  <c r="J28" i="89"/>
  <c r="K27" i="89"/>
  <c r="J27" i="89"/>
  <c r="K26" i="89"/>
  <c r="J26" i="89"/>
  <c r="K25" i="89"/>
  <c r="J25" i="89"/>
  <c r="J24" i="89"/>
  <c r="A19" i="89"/>
  <c r="I36" i="89" s="1"/>
  <c r="A18" i="89"/>
  <c r="I35" i="89" s="1"/>
  <c r="A17" i="89"/>
  <c r="I34" i="89" s="1"/>
  <c r="A16" i="89"/>
  <c r="I33" i="89" s="1"/>
  <c r="A15" i="89"/>
  <c r="I32" i="89" s="1"/>
  <c r="A14" i="89"/>
  <c r="I31" i="89" s="1"/>
  <c r="A13" i="89"/>
  <c r="I30" i="89" s="1"/>
  <c r="A12" i="89"/>
  <c r="I29" i="89" s="1"/>
  <c r="A11" i="89"/>
  <c r="I28" i="89" s="1"/>
  <c r="A10" i="89"/>
  <c r="I27" i="89" s="1"/>
  <c r="A9" i="89"/>
  <c r="I26" i="89" s="1"/>
  <c r="A8" i="89"/>
  <c r="I25" i="89" s="1"/>
  <c r="A4" i="89"/>
  <c r="K24" i="89"/>
  <c r="C56" i="64"/>
  <c r="D55" i="64"/>
  <c r="C55" i="64"/>
  <c r="D54" i="64"/>
  <c r="C54" i="64"/>
  <c r="D53" i="64"/>
  <c r="C53" i="64"/>
  <c r="D52" i="64"/>
  <c r="C52" i="64"/>
  <c r="D51" i="64"/>
  <c r="C51" i="64"/>
  <c r="D50" i="64"/>
  <c r="C50" i="64"/>
  <c r="D49" i="64"/>
  <c r="C49" i="64"/>
  <c r="D48" i="64"/>
  <c r="C48" i="64"/>
  <c r="D47" i="64"/>
  <c r="C47" i="64"/>
  <c r="F29" i="64"/>
  <c r="E29" i="64"/>
  <c r="D29" i="64"/>
  <c r="F28" i="64"/>
  <c r="E28" i="64"/>
  <c r="D28" i="64"/>
  <c r="C28" i="64"/>
  <c r="G28" i="64" s="1"/>
  <c r="F27" i="64"/>
  <c r="E27" i="64"/>
  <c r="D27" i="64"/>
  <c r="C27" i="64"/>
  <c r="G27" i="64" s="1"/>
  <c r="F26" i="64"/>
  <c r="E26" i="64"/>
  <c r="D26" i="64"/>
  <c r="C26" i="64"/>
  <c r="G26" i="64" s="1"/>
  <c r="F25" i="64"/>
  <c r="E25" i="64"/>
  <c r="D25" i="64"/>
  <c r="C25" i="64"/>
  <c r="G25" i="64" s="1"/>
  <c r="F24" i="64"/>
  <c r="E24" i="64"/>
  <c r="D24" i="64"/>
  <c r="C24" i="64"/>
  <c r="G24" i="64" s="1"/>
  <c r="F23" i="64"/>
  <c r="E23" i="64"/>
  <c r="D23" i="64"/>
  <c r="C23" i="64"/>
  <c r="G23" i="64" s="1"/>
  <c r="F22" i="64"/>
  <c r="E22" i="64"/>
  <c r="D22" i="64"/>
  <c r="C22" i="64"/>
  <c r="G22" i="64" s="1"/>
  <c r="F21" i="64"/>
  <c r="E21" i="64"/>
  <c r="D21" i="64"/>
  <c r="C21" i="64"/>
  <c r="G21" i="64" s="1"/>
  <c r="F20" i="64"/>
  <c r="D46" i="64"/>
  <c r="E24" i="119"/>
  <c r="K16" i="64" s="1"/>
  <c r="D24" i="119"/>
  <c r="C24" i="119"/>
  <c r="A24" i="119"/>
  <c r="E23" i="119"/>
  <c r="F23" i="119" s="1"/>
  <c r="D23" i="119"/>
  <c r="C23" i="119"/>
  <c r="A23" i="119"/>
  <c r="E22" i="119"/>
  <c r="D22" i="119"/>
  <c r="C22" i="119"/>
  <c r="B22" i="119"/>
  <c r="A22" i="119"/>
  <c r="E21" i="119"/>
  <c r="F21" i="119" s="1"/>
  <c r="D21" i="119"/>
  <c r="C21" i="119"/>
  <c r="A21" i="119"/>
  <c r="E20" i="119"/>
  <c r="D20" i="119"/>
  <c r="C20" i="119"/>
  <c r="B20" i="119"/>
  <c r="H20" i="119" s="1"/>
  <c r="A20" i="119"/>
  <c r="E19" i="119"/>
  <c r="C19" i="119"/>
  <c r="B19" i="119"/>
  <c r="A19" i="119"/>
  <c r="E18" i="119"/>
  <c r="D18" i="119"/>
  <c r="C18" i="119"/>
  <c r="A18" i="119"/>
  <c r="N17" i="119"/>
  <c r="M17" i="119"/>
  <c r="L17" i="119"/>
  <c r="H17" i="119"/>
  <c r="Q17" i="119" s="1"/>
  <c r="F17" i="119"/>
  <c r="A17" i="119"/>
  <c r="P17" i="119" s="1"/>
  <c r="N16" i="119"/>
  <c r="M16" i="119"/>
  <c r="L16" i="119"/>
  <c r="H16" i="119"/>
  <c r="Q16" i="119" s="1"/>
  <c r="F16" i="119"/>
  <c r="A16" i="119"/>
  <c r="P16" i="119" s="1"/>
  <c r="N15" i="119"/>
  <c r="M15" i="119"/>
  <c r="L15" i="119"/>
  <c r="H15" i="119"/>
  <c r="Q15" i="119" s="1"/>
  <c r="F15" i="119"/>
  <c r="A15" i="119"/>
  <c r="P15" i="119" s="1"/>
  <c r="N14" i="119"/>
  <c r="M14" i="119"/>
  <c r="L14" i="119"/>
  <c r="H14" i="119"/>
  <c r="Q14" i="119" s="1"/>
  <c r="F14" i="119"/>
  <c r="A14" i="119"/>
  <c r="P14" i="119" s="1"/>
  <c r="N13" i="119"/>
  <c r="M13" i="119"/>
  <c r="L13" i="119"/>
  <c r="H13" i="119"/>
  <c r="Q13" i="119" s="1"/>
  <c r="F13" i="119"/>
  <c r="A13" i="119"/>
  <c r="P13" i="119" s="1"/>
  <c r="N12" i="119"/>
  <c r="M12" i="119"/>
  <c r="L12" i="119"/>
  <c r="H12" i="119"/>
  <c r="Q12" i="119" s="1"/>
  <c r="F12" i="119"/>
  <c r="A12" i="119"/>
  <c r="P12" i="119" s="1"/>
  <c r="N11" i="119"/>
  <c r="M11" i="119"/>
  <c r="L11" i="119"/>
  <c r="H11" i="119"/>
  <c r="Q11" i="119" s="1"/>
  <c r="F11" i="119"/>
  <c r="A11" i="119"/>
  <c r="P11" i="119" s="1"/>
  <c r="N10" i="119"/>
  <c r="M10" i="119"/>
  <c r="L10" i="119"/>
  <c r="H10" i="119"/>
  <c r="Q10" i="119" s="1"/>
  <c r="F10" i="119"/>
  <c r="A10" i="119"/>
  <c r="P10" i="119" s="1"/>
  <c r="N9" i="119"/>
  <c r="M9" i="119"/>
  <c r="L9" i="119"/>
  <c r="H9" i="119"/>
  <c r="Q9" i="119" s="1"/>
  <c r="F9" i="119"/>
  <c r="A9" i="119"/>
  <c r="P9" i="119" s="1"/>
  <c r="N8" i="119"/>
  <c r="M8" i="119"/>
  <c r="L8" i="119"/>
  <c r="H8" i="119"/>
  <c r="Q8" i="119" s="1"/>
  <c r="F8" i="119"/>
  <c r="A8" i="119"/>
  <c r="P8" i="119" s="1"/>
  <c r="N7" i="119"/>
  <c r="M7" i="119"/>
  <c r="L7" i="119"/>
  <c r="H7" i="119"/>
  <c r="Q7" i="119" s="1"/>
  <c r="F7" i="119"/>
  <c r="A7" i="119"/>
  <c r="P7" i="119" s="1"/>
  <c r="N6" i="119"/>
  <c r="M6" i="119"/>
  <c r="L6" i="119"/>
  <c r="Q6" i="119"/>
  <c r="A6" i="119"/>
  <c r="P6" i="119" s="1"/>
  <c r="Q5" i="119"/>
  <c r="N5" i="119"/>
  <c r="M5" i="119"/>
  <c r="L5" i="119"/>
  <c r="H25" i="122"/>
  <c r="A25" i="122"/>
  <c r="A24" i="122"/>
  <c r="A23" i="122"/>
  <c r="A22" i="122"/>
  <c r="N11" i="122" s="1"/>
  <c r="A21" i="122"/>
  <c r="N10" i="122" s="1"/>
  <c r="A20" i="122"/>
  <c r="N9" i="122" s="1"/>
  <c r="A19" i="122"/>
  <c r="N8" i="122" s="1"/>
  <c r="A18" i="122"/>
  <c r="A17" i="122"/>
  <c r="A16" i="122"/>
  <c r="A15" i="122"/>
  <c r="A14" i="122"/>
  <c r="A13" i="122"/>
  <c r="A12" i="122"/>
  <c r="A11" i="122"/>
  <c r="A10" i="122"/>
  <c r="A9" i="122"/>
  <c r="A8" i="122"/>
  <c r="A7" i="122"/>
  <c r="J25" i="122"/>
  <c r="K27" i="121"/>
  <c r="K36" i="134" s="1"/>
  <c r="J27" i="121"/>
  <c r="I27" i="121"/>
  <c r="I36" i="134" s="1"/>
  <c r="H27" i="121"/>
  <c r="F27" i="121"/>
  <c r="D25" i="122"/>
  <c r="C27" i="121"/>
  <c r="C36" i="134" s="1"/>
  <c r="B27" i="121"/>
  <c r="K26" i="121"/>
  <c r="J26" i="121"/>
  <c r="I26" i="121"/>
  <c r="H26" i="121"/>
  <c r="F26" i="121"/>
  <c r="E24" i="122" s="1"/>
  <c r="E26" i="121"/>
  <c r="C26" i="121"/>
  <c r="B26" i="121"/>
  <c r="K25" i="121"/>
  <c r="J25" i="121"/>
  <c r="I25" i="121"/>
  <c r="H25" i="121"/>
  <c r="F25" i="121"/>
  <c r="E23" i="122" s="1"/>
  <c r="E25" i="121"/>
  <c r="C25" i="121"/>
  <c r="H25" i="169" s="1"/>
  <c r="B25" i="121"/>
  <c r="K24" i="121"/>
  <c r="J24" i="121"/>
  <c r="I24" i="121"/>
  <c r="H24" i="121"/>
  <c r="F24" i="121"/>
  <c r="E22" i="122" s="1"/>
  <c r="E24" i="121"/>
  <c r="C24" i="121"/>
  <c r="B24" i="121"/>
  <c r="B22" i="122" s="1"/>
  <c r="O11" i="122" s="1"/>
  <c r="K23" i="121"/>
  <c r="J23" i="121"/>
  <c r="I23" i="121"/>
  <c r="H23" i="121"/>
  <c r="F23" i="121"/>
  <c r="E21" i="122" s="1"/>
  <c r="E23" i="121"/>
  <c r="C23" i="121"/>
  <c r="H23" i="169" s="1"/>
  <c r="B23" i="121"/>
  <c r="K22" i="121"/>
  <c r="J22" i="121"/>
  <c r="I22" i="121"/>
  <c r="H22" i="121"/>
  <c r="F22" i="121"/>
  <c r="E20" i="122" s="1"/>
  <c r="E22" i="121"/>
  <c r="C22" i="121"/>
  <c r="H22" i="169" s="1"/>
  <c r="B22" i="121"/>
  <c r="K21" i="121"/>
  <c r="J21" i="121"/>
  <c r="I21" i="121"/>
  <c r="H21" i="121"/>
  <c r="F21" i="121"/>
  <c r="E19" i="122" s="1"/>
  <c r="E21" i="121"/>
  <c r="C21" i="121"/>
  <c r="B21" i="121"/>
  <c r="O20" i="121"/>
  <c r="N20" i="121"/>
  <c r="M20" i="121"/>
  <c r="G20" i="121"/>
  <c r="D20" i="121"/>
  <c r="O19" i="121"/>
  <c r="N19" i="121"/>
  <c r="M19" i="121"/>
  <c r="G19" i="121"/>
  <c r="D19" i="121"/>
  <c r="O18" i="121"/>
  <c r="N18" i="121"/>
  <c r="M18" i="121"/>
  <c r="G18" i="121"/>
  <c r="D18" i="121"/>
  <c r="O17" i="121"/>
  <c r="N17" i="121"/>
  <c r="M17" i="121"/>
  <c r="G17" i="121"/>
  <c r="D17" i="121"/>
  <c r="O16" i="121"/>
  <c r="N16" i="121"/>
  <c r="M16" i="121"/>
  <c r="G16" i="121"/>
  <c r="D16" i="121"/>
  <c r="O15" i="121"/>
  <c r="N15" i="121"/>
  <c r="M15" i="121"/>
  <c r="G15" i="121"/>
  <c r="D15" i="121"/>
  <c r="O14" i="121"/>
  <c r="N14" i="121"/>
  <c r="M14" i="121"/>
  <c r="G14" i="121"/>
  <c r="D14" i="121"/>
  <c r="O13" i="121"/>
  <c r="N13" i="121"/>
  <c r="M13" i="121"/>
  <c r="G13" i="121"/>
  <c r="D13" i="121"/>
  <c r="O12" i="121"/>
  <c r="N12" i="121"/>
  <c r="M12" i="121"/>
  <c r="G12" i="121"/>
  <c r="D12" i="121"/>
  <c r="O11" i="121"/>
  <c r="N11" i="121"/>
  <c r="M11" i="121"/>
  <c r="G11" i="121"/>
  <c r="D11" i="121"/>
  <c r="O10" i="121"/>
  <c r="N10" i="121"/>
  <c r="M10" i="121"/>
  <c r="G10" i="121"/>
  <c r="D10" i="121"/>
  <c r="O9" i="121"/>
  <c r="M9" i="121"/>
  <c r="G9" i="121"/>
  <c r="N8" i="121"/>
  <c r="E30" i="65" l="1"/>
  <c r="J23" i="64"/>
  <c r="J24" i="64"/>
  <c r="J25" i="64"/>
  <c r="J26" i="64"/>
  <c r="J27" i="64"/>
  <c r="J28" i="64"/>
  <c r="J20" i="64"/>
  <c r="J22" i="64"/>
  <c r="J21" i="64"/>
  <c r="E22" i="65"/>
  <c r="E21" i="65"/>
  <c r="E23" i="65"/>
  <c r="E24" i="65"/>
  <c r="E25" i="65"/>
  <c r="E26" i="65"/>
  <c r="E28" i="65"/>
  <c r="E27" i="65"/>
  <c r="E29" i="65"/>
  <c r="B36" i="134"/>
  <c r="B7" i="122"/>
  <c r="K23" i="112"/>
  <c r="D21" i="121"/>
  <c r="R5" i="134"/>
  <c r="R17" i="134" s="1"/>
  <c r="P23" i="134"/>
  <c r="F16" i="64"/>
  <c r="J36" i="134"/>
  <c r="E15" i="122"/>
  <c r="F36" i="134"/>
  <c r="C16" i="64"/>
  <c r="H36" i="134"/>
  <c r="B24" i="122"/>
  <c r="B23" i="122"/>
  <c r="K37" i="112"/>
  <c r="K51" i="112"/>
  <c r="K30" i="112"/>
  <c r="K44" i="112"/>
  <c r="K58" i="112"/>
  <c r="E8" i="122"/>
  <c r="D23" i="121"/>
  <c r="F4" i="202"/>
  <c r="W8" i="169"/>
  <c r="W22" i="169" s="1"/>
  <c r="G4" i="202"/>
  <c r="X8" i="169"/>
  <c r="X22" i="169" s="1"/>
  <c r="D4" i="202"/>
  <c r="U8" i="169"/>
  <c r="U22" i="169" s="1"/>
  <c r="E4" i="202"/>
  <c r="V8" i="169"/>
  <c r="V22" i="169" s="1"/>
  <c r="F19" i="119"/>
  <c r="F18" i="119"/>
  <c r="F22" i="119"/>
  <c r="K7" i="119"/>
  <c r="N10" i="150"/>
  <c r="I10" i="150"/>
  <c r="F10" i="150"/>
  <c r="E10" i="150"/>
  <c r="O8" i="121"/>
  <c r="E13" i="122"/>
  <c r="C19" i="122"/>
  <c r="H21" i="169"/>
  <c r="C22" i="122"/>
  <c r="H24" i="169"/>
  <c r="C24" i="122"/>
  <c r="H26" i="169"/>
  <c r="C18" i="122"/>
  <c r="H27" i="169"/>
  <c r="C26" i="177"/>
  <c r="C27" i="177"/>
  <c r="K15" i="119"/>
  <c r="C24" i="177"/>
  <c r="C28" i="177"/>
  <c r="C32" i="177"/>
  <c r="C22" i="177"/>
  <c r="C30" i="177"/>
  <c r="C23" i="177"/>
  <c r="C31" i="177"/>
  <c r="C21" i="177"/>
  <c r="C25" i="177"/>
  <c r="C29" i="177"/>
  <c r="B18" i="122"/>
  <c r="B16" i="64"/>
  <c r="H16" i="64" s="1"/>
  <c r="M10" i="150"/>
  <c r="J10" i="150"/>
  <c r="B10" i="150"/>
  <c r="E33" i="132"/>
  <c r="E25" i="122"/>
  <c r="E9" i="122"/>
  <c r="E14" i="122"/>
  <c r="E16" i="122"/>
  <c r="E17" i="122"/>
  <c r="P12" i="121"/>
  <c r="P16" i="121"/>
  <c r="P20" i="121"/>
  <c r="D20" i="122"/>
  <c r="D24" i="122"/>
  <c r="D22" i="122"/>
  <c r="D21" i="122"/>
  <c r="C10" i="150"/>
  <c r="G10" i="150"/>
  <c r="K10" i="150"/>
  <c r="O10" i="150"/>
  <c r="D10" i="150"/>
  <c r="H10" i="150"/>
  <c r="L10" i="150"/>
  <c r="P20" i="134"/>
  <c r="P19" i="134"/>
  <c r="R14" i="134"/>
  <c r="R20" i="134" s="1"/>
  <c r="R18" i="134"/>
  <c r="R11" i="134"/>
  <c r="P22" i="134"/>
  <c r="R21" i="134"/>
  <c r="P18" i="134"/>
  <c r="R13" i="134"/>
  <c r="P17" i="134"/>
  <c r="P21" i="134"/>
  <c r="P5" i="150"/>
  <c r="P8" i="150"/>
  <c r="P6" i="150"/>
  <c r="P7" i="150"/>
  <c r="K20" i="132"/>
  <c r="K24" i="132"/>
  <c r="K19" i="132"/>
  <c r="K23" i="132"/>
  <c r="K21" i="132"/>
  <c r="F19" i="132"/>
  <c r="F21" i="132"/>
  <c r="F24" i="132"/>
  <c r="F23" i="132"/>
  <c r="K18" i="132"/>
  <c r="K22" i="132"/>
  <c r="F18" i="132"/>
  <c r="F22" i="132"/>
  <c r="F20" i="132"/>
  <c r="G12" i="110"/>
  <c r="G14" i="110"/>
  <c r="G13" i="110"/>
  <c r="G15" i="110"/>
  <c r="R21" i="124"/>
  <c r="R19" i="124"/>
  <c r="R20" i="124"/>
  <c r="R24" i="124"/>
  <c r="L20" i="124"/>
  <c r="R22" i="124"/>
  <c r="L21" i="124"/>
  <c r="L24" i="124"/>
  <c r="R23" i="124"/>
  <c r="R25" i="124"/>
  <c r="L22" i="124"/>
  <c r="H22" i="119"/>
  <c r="H18" i="119"/>
  <c r="D14" i="122"/>
  <c r="D18" i="122"/>
  <c r="L25" i="124"/>
  <c r="I5" i="202" s="1"/>
  <c r="L19" i="124"/>
  <c r="L23" i="124"/>
  <c r="D8" i="122"/>
  <c r="B13" i="122"/>
  <c r="B16" i="122"/>
  <c r="P11" i="121"/>
  <c r="P15" i="121"/>
  <c r="P19" i="121"/>
  <c r="D25" i="121"/>
  <c r="B10" i="122"/>
  <c r="N21" i="121"/>
  <c r="B9" i="122"/>
  <c r="B12" i="122"/>
  <c r="B15" i="122"/>
  <c r="B21" i="122"/>
  <c r="O10" i="122" s="1"/>
  <c r="B25" i="122"/>
  <c r="P13" i="121"/>
  <c r="P17" i="121"/>
  <c r="B19" i="122"/>
  <c r="B20" i="122"/>
  <c r="O9" i="122" s="1"/>
  <c r="B11" i="122"/>
  <c r="B17" i="122"/>
  <c r="F20" i="119"/>
  <c r="H21" i="119"/>
  <c r="H19" i="119"/>
  <c r="H23" i="119"/>
  <c r="F24" i="119"/>
  <c r="L16" i="64" s="1"/>
  <c r="K11" i="119"/>
  <c r="G25" i="121"/>
  <c r="E7" i="122"/>
  <c r="E11" i="122"/>
  <c r="E12" i="122"/>
  <c r="E18" i="122"/>
  <c r="C12" i="122"/>
  <c r="O21" i="121"/>
  <c r="P10" i="121"/>
  <c r="P14" i="121"/>
  <c r="P18" i="121"/>
  <c r="D27" i="121"/>
  <c r="C10" i="122"/>
  <c r="C16" i="122"/>
  <c r="C23" i="122"/>
  <c r="C9" i="122"/>
  <c r="C20" i="122"/>
  <c r="C21" i="122"/>
  <c r="C15" i="122"/>
  <c r="G21" i="121"/>
  <c r="G22" i="121"/>
  <c r="G24" i="121"/>
  <c r="D10" i="122"/>
  <c r="D19" i="122"/>
  <c r="D22" i="121"/>
  <c r="D24" i="121"/>
  <c r="D26" i="121"/>
  <c r="C7" i="122"/>
  <c r="B8" i="122"/>
  <c r="D9" i="122"/>
  <c r="E10" i="122"/>
  <c r="C11" i="122"/>
  <c r="D12" i="122"/>
  <c r="C13" i="122"/>
  <c r="B14" i="122"/>
  <c r="D16" i="122"/>
  <c r="C17" i="122"/>
  <c r="C25" i="122"/>
  <c r="K8" i="119"/>
  <c r="K12" i="119"/>
  <c r="K16" i="119"/>
  <c r="P9" i="121"/>
  <c r="G26" i="121"/>
  <c r="D15" i="122"/>
  <c r="D23" i="122"/>
  <c r="G23" i="121"/>
  <c r="G27" i="121"/>
  <c r="D7" i="122"/>
  <c r="C8" i="122"/>
  <c r="D11" i="122"/>
  <c r="D13" i="122"/>
  <c r="C14" i="122"/>
  <c r="D17" i="122"/>
  <c r="K6" i="119"/>
  <c r="K10" i="119"/>
  <c r="K14" i="119"/>
  <c r="K9" i="119"/>
  <c r="K13" i="119"/>
  <c r="K17" i="119"/>
  <c r="G7" i="202" l="1"/>
  <c r="D7" i="202"/>
  <c r="H7" i="202"/>
  <c r="L36" i="124"/>
  <c r="I6" i="202"/>
  <c r="R36" i="124"/>
  <c r="I16" i="64"/>
  <c r="R23" i="134"/>
  <c r="D16" i="64"/>
  <c r="D56" i="64" s="1"/>
  <c r="D36" i="134"/>
  <c r="G16" i="64"/>
  <c r="G36" i="134"/>
  <c r="C29" i="64"/>
  <c r="G29" i="64" s="1"/>
  <c r="J29" i="64" s="1"/>
  <c r="P10" i="150"/>
  <c r="G17" i="110"/>
  <c r="O8" i="122"/>
  <c r="O22" i="122" s="1"/>
  <c r="R19" i="134"/>
  <c r="R22" i="134"/>
  <c r="O23" i="122"/>
  <c r="P36" i="134" l="1"/>
  <c r="F7" i="202"/>
  <c r="E7" i="202"/>
  <c r="I7" i="202" s="1"/>
  <c r="R36" i="134"/>
  <c r="I33" i="202" l="1"/>
</calcChain>
</file>

<file path=xl/sharedStrings.xml><?xml version="1.0" encoding="utf-8"?>
<sst xmlns="http://schemas.openxmlformats.org/spreadsheetml/2006/main" count="1540" uniqueCount="577">
  <si>
    <t xml:space="preserve"> </t>
  </si>
  <si>
    <t>CNG</t>
  </si>
  <si>
    <t>DOM</t>
  </si>
  <si>
    <t>DS</t>
  </si>
  <si>
    <t>DTG</t>
  </si>
  <si>
    <t>EG.D</t>
  </si>
  <si>
    <t>GasNet</t>
  </si>
  <si>
    <t>Green Gas</t>
  </si>
  <si>
    <t>KHO</t>
  </si>
  <si>
    <t>KS</t>
  </si>
  <si>
    <t>LDS</t>
  </si>
  <si>
    <t>LNG</t>
  </si>
  <si>
    <t>NET4GAS</t>
  </si>
  <si>
    <t>NTL</t>
  </si>
  <si>
    <t>Odchylka</t>
  </si>
  <si>
    <t>OP</t>
  </si>
  <si>
    <t>PKS</t>
  </si>
  <si>
    <t>PP Distribuce</t>
  </si>
  <si>
    <t>PPE</t>
  </si>
  <si>
    <t>PPL</t>
  </si>
  <si>
    <t>RDS</t>
  </si>
  <si>
    <t>STL</t>
  </si>
  <si>
    <t>VP</t>
  </si>
  <si>
    <t>VS</t>
  </si>
  <si>
    <t>VTL</t>
  </si>
  <si>
    <t>Výroba plynu v ČR</t>
  </si>
  <si>
    <t>Spotřeba zemního plynu v ČR</t>
  </si>
  <si>
    <t>GWh</t>
  </si>
  <si>
    <t>Celkem</t>
  </si>
  <si>
    <t>MWh</t>
  </si>
  <si>
    <t>A</t>
  </si>
  <si>
    <t>A1</t>
  </si>
  <si>
    <t>A2</t>
  </si>
  <si>
    <t>B</t>
  </si>
  <si>
    <t>C</t>
  </si>
  <si>
    <t>D</t>
  </si>
  <si>
    <t>E</t>
  </si>
  <si>
    <t>F</t>
  </si>
  <si>
    <t>G</t>
  </si>
  <si>
    <t>M</t>
  </si>
  <si>
    <t>Z</t>
  </si>
  <si>
    <t>A+A1+A2+M</t>
  </si>
  <si>
    <t>Rozdíl</t>
  </si>
  <si>
    <t>°C</t>
  </si>
  <si>
    <t xml:space="preserve">             °C</t>
  </si>
  <si>
    <t>X</t>
  </si>
  <si>
    <t>2012 - 2021</t>
  </si>
  <si>
    <t>:1</t>
  </si>
  <si>
    <t xml:space="preserve"> PP Distribuce</t>
  </si>
  <si>
    <t xml:space="preserve"> GasNet</t>
  </si>
  <si>
    <t xml:space="preserve"> Celkem ČR</t>
  </si>
  <si>
    <t>Pražská plynárenská Distribuce, a.s.</t>
  </si>
  <si>
    <t>GasNet, s.r.o.</t>
  </si>
  <si>
    <t>EG.D, a.s.</t>
  </si>
  <si>
    <t xml:space="preserve"> EG.D</t>
  </si>
  <si>
    <t xml:space="preserve"> Ostatní společnosti</t>
  </si>
  <si>
    <t xml:space="preserve">VTL </t>
  </si>
  <si>
    <t xml:space="preserve">STL </t>
  </si>
  <si>
    <t xml:space="preserve">NTL </t>
  </si>
  <si>
    <t>NET4GAS, s.r.o.</t>
  </si>
  <si>
    <t>RDS + LDS</t>
  </si>
  <si>
    <t>15 - 25</t>
  </si>
  <si>
    <t>25 - 45</t>
  </si>
  <si>
    <t>45 - 63</t>
  </si>
  <si>
    <t>63 - 630</t>
  </si>
  <si>
    <t>MO+DOM</t>
  </si>
  <si>
    <t xml:space="preserve">Pardubický kraj </t>
  </si>
  <si>
    <t>Plzeňský kraj</t>
  </si>
  <si>
    <t>Hlavní město Praha</t>
  </si>
  <si>
    <t>Středočeský kraj</t>
  </si>
  <si>
    <t xml:space="preserve">Ústecký kraj </t>
  </si>
  <si>
    <t>Kraj Vysočina</t>
  </si>
  <si>
    <t>Zlínský kraj</t>
  </si>
  <si>
    <t xml:space="preserve"> Celkem</t>
  </si>
  <si>
    <t xml:space="preserve"> OP+VS+PKS</t>
  </si>
  <si>
    <t>*</t>
  </si>
  <si>
    <t>MND ES</t>
  </si>
  <si>
    <t>GS CZ</t>
  </si>
  <si>
    <t>plyn.statistika@eru.gov.cz</t>
  </si>
  <si>
    <t>MND GS</t>
  </si>
  <si>
    <t>Ostatní plyn</t>
  </si>
  <si>
    <t>H</t>
  </si>
  <si>
    <t>S</t>
  </si>
  <si>
    <r>
      <rPr>
        <b/>
        <sz val="24"/>
        <color rgb="FF1A3366"/>
        <rFont val="Arial"/>
        <family val="2"/>
        <charset val="238"/>
      </rPr>
      <t xml:space="preserve">YEARLY REPORT ON THE OPERATION 
OF THE CZECH GAS SYSTEM
</t>
    </r>
    <r>
      <rPr>
        <b/>
        <sz val="24"/>
        <color rgb="FFE53A2E"/>
        <rFont val="Arial"/>
        <family val="2"/>
        <charset val="238"/>
      </rPr>
      <t>2024</t>
    </r>
  </si>
  <si>
    <t>INTRODUCTION</t>
  </si>
  <si>
    <t>CONTENTS</t>
  </si>
  <si>
    <t>1 ABBREVIATIONS AND DEFINITIONS</t>
  </si>
  <si>
    <t>Actual</t>
  </si>
  <si>
    <t>Actually metered natural gas consumption</t>
  </si>
  <si>
    <t>Adjusted</t>
  </si>
  <si>
    <t>Natural gas consumption adjusted to the long-term normal temperature determined by the Czech Hydrometeorological Institute</t>
  </si>
  <si>
    <t>Balancing difference in the TS</t>
  </si>
  <si>
    <t>BTS</t>
  </si>
  <si>
    <t>Cross-border transfer station (interconnector)</t>
  </si>
  <si>
    <t>Compressed Natural Gas</t>
  </si>
  <si>
    <t>Customers</t>
  </si>
  <si>
    <t>Gas consumption in all customer categories</t>
  </si>
  <si>
    <t>Difference</t>
  </si>
  <si>
    <t>The difference between average temperature and the long-term normal</t>
  </si>
  <si>
    <t>Households (customer category)</t>
  </si>
  <si>
    <t>Distribution system</t>
  </si>
  <si>
    <t>DSO</t>
  </si>
  <si>
    <t>Distribution system operators</t>
  </si>
  <si>
    <t>EG</t>
  </si>
  <si>
    <t>Electricity generation</t>
  </si>
  <si>
    <t>EG.D, a.s. ‒ a company operating a regional distribution system</t>
  </si>
  <si>
    <t xml:space="preserve">GasNet, s.r.o. ‒ a company operating a regional distribution system </t>
  </si>
  <si>
    <t>Green Gas DPB, a.s. ‒ a company operating a local distribution system</t>
  </si>
  <si>
    <t>Gas Storage CZ, s.r.o. – a company operating UGS facilities</t>
  </si>
  <si>
    <t>HD_C</t>
  </si>
  <si>
    <t>High demand customers (customer category)</t>
  </si>
  <si>
    <t>Heating season</t>
  </si>
  <si>
    <t>The 1st and 4th quarter of the year</t>
  </si>
  <si>
    <t>HP</t>
  </si>
  <si>
    <t>Heat production</t>
  </si>
  <si>
    <t>Reference hourly reading</t>
  </si>
  <si>
    <t>Compression station</t>
  </si>
  <si>
    <t>LD_C</t>
  </si>
  <si>
    <t>Low demand customers (customer category)</t>
  </si>
  <si>
    <t>Local distribution system</t>
  </si>
  <si>
    <t>Liquefied Natural Gas</t>
  </si>
  <si>
    <t>MD_C</t>
  </si>
  <si>
    <t>Medium demand customers (customer category)</t>
  </si>
  <si>
    <t>MND Energy Storage a.s. ‒ a company operating a UGS facility</t>
  </si>
  <si>
    <t>Moravia GS</t>
  </si>
  <si>
    <t>NET4GAS, s.r.o., the company that operates the gas transmission system, the TSO</t>
  </si>
  <si>
    <t>Low-pressure gas pipeline (up to 5 kPa)</t>
  </si>
  <si>
    <t>OG</t>
  </si>
  <si>
    <t>Other gas (includes own use, losses and change in the line pack in distribution systems)</t>
  </si>
  <si>
    <t>Other companies</t>
  </si>
  <si>
    <t>NET4GAS, s.r.o., all LDS, gas producers</t>
  </si>
  <si>
    <t>Gas for fuelling compression stations in the gas transmission system</t>
  </si>
  <si>
    <t>Pražská plynárenská Distribuce, a.s. ‒ a company operating a regional distribution system</t>
  </si>
  <si>
    <t>Combined cycle power station</t>
  </si>
  <si>
    <t>Cross-border gas pipeline</t>
  </si>
  <si>
    <t>R</t>
  </si>
  <si>
    <t>Region</t>
  </si>
  <si>
    <t>Regional distribution system</t>
  </si>
  <si>
    <t>Intermediate-pressure gas pipeline (from 5 kPa to 0.4 MPa)</t>
  </si>
  <si>
    <t>The normal</t>
  </si>
  <si>
    <t>Long-term normal temperature (“the normal”) calculated by the Czech Hydrometeorological Institute for the gas industry</t>
  </si>
  <si>
    <t>TS</t>
  </si>
  <si>
    <t>Transmission system</t>
  </si>
  <si>
    <t>TSO</t>
  </si>
  <si>
    <t>Transmission system operator</t>
  </si>
  <si>
    <t>UGS</t>
  </si>
  <si>
    <t>Underground gas storage facility</t>
  </si>
  <si>
    <t>Gas production</t>
  </si>
  <si>
    <t>Gas producers’ own use</t>
  </si>
  <si>
    <t>High-pressure pipeline (from 0.4 MPa)</t>
  </si>
  <si>
    <t>MND Gas Storage a.s. ‒ a company operating a UGS facility</t>
  </si>
  <si>
    <t>2 COMMENTARY</t>
  </si>
  <si>
    <t>3.1 Yearly balance in the Czech gas system</t>
  </si>
  <si>
    <r>
      <t>th m</t>
    </r>
    <r>
      <rPr>
        <b/>
        <vertAlign val="superscript"/>
        <sz val="8"/>
        <rFont val="Arial"/>
        <family val="2"/>
        <charset val="238"/>
        <scheme val="minor"/>
      </rPr>
      <t>3</t>
    </r>
    <r>
      <rPr>
        <b/>
        <sz val="8"/>
        <rFont val="Arial"/>
        <family val="2"/>
        <charset val="238"/>
        <scheme val="minor"/>
      </rPr>
      <t>/yr</t>
    </r>
  </si>
  <si>
    <t>MWh/yr</t>
  </si>
  <si>
    <r>
      <t xml:space="preserve">  Aggregate gas quantity in thousands m</t>
    </r>
    <r>
      <rPr>
        <b/>
        <vertAlign val="superscript"/>
        <sz val="10"/>
        <color rgb="FF1A3366"/>
        <rFont val="Arial"/>
        <family val="2"/>
        <charset val="238"/>
        <scheme val="minor"/>
      </rPr>
      <t>3</t>
    </r>
    <r>
      <rPr>
        <b/>
        <sz val="10"/>
        <color rgb="FF1A3366"/>
        <rFont val="Arial"/>
        <family val="2"/>
        <charset val="238"/>
        <scheme val="minor"/>
      </rPr>
      <t>/day</t>
    </r>
  </si>
  <si>
    <t>Gas flow into/from the Czech gas system</t>
  </si>
  <si>
    <t>Into CR</t>
  </si>
  <si>
    <t>Via BTS</t>
  </si>
  <si>
    <t>Via PPL</t>
  </si>
  <si>
    <t>Total</t>
  </si>
  <si>
    <t>From CR</t>
  </si>
  <si>
    <t>Net balance 
into/from CR</t>
  </si>
  <si>
    <t>Gas flow from/into UGS that form part of the Czech gas system</t>
  </si>
  <si>
    <t>From UGS</t>
  </si>
  <si>
    <t>Into UGS</t>
  </si>
  <si>
    <t>Net balance from/into UGS</t>
  </si>
  <si>
    <t>Total stores in UGS</t>
  </si>
  <si>
    <t>Gas production in the CR</t>
  </si>
  <si>
    <t>Connected 
to RDS</t>
  </si>
  <si>
    <t>From VP to DS</t>
  </si>
  <si>
    <t>Connected 
to LDS</t>
  </si>
  <si>
    <t>Gas consumption in the CR</t>
  </si>
  <si>
    <t xml:space="preserve">Consumption 
in RDS
</t>
  </si>
  <si>
    <t>Consumption 
in LDS not included in RDS</t>
  </si>
  <si>
    <t>Gas production (VS)</t>
  </si>
  <si>
    <t>Customers connected directly to TS</t>
  </si>
  <si>
    <t>Total CR</t>
  </si>
  <si>
    <t>OG+VS+PKS</t>
  </si>
  <si>
    <t>Balancing difference in the TS</t>
  </si>
  <si>
    <t>3 GAS SYSTEM</t>
  </si>
  <si>
    <t>3.2 Yearly balance in the Czech gas system - diagram</t>
  </si>
  <si>
    <t>Gas balance for 2024 (bcm)</t>
  </si>
  <si>
    <t>3.3 Balance in the Czech gas system in 2024</t>
  </si>
  <si>
    <t>Period</t>
  </si>
  <si>
    <r>
      <t>million m</t>
    </r>
    <r>
      <rPr>
        <b/>
        <vertAlign val="superscript"/>
        <sz val="8"/>
        <rFont val="Arial"/>
        <family val="2"/>
        <charset val="238"/>
        <scheme val="minor"/>
      </rPr>
      <t>3</t>
    </r>
  </si>
  <si>
    <t>Gas production in the CR (total including VS)</t>
  </si>
  <si>
    <t>Balancing difference 
in the TS</t>
  </si>
  <si>
    <t>Gas consumption 
in the CR</t>
  </si>
  <si>
    <t>From CR</t>
  </si>
  <si>
    <t>From 
UGS</t>
  </si>
  <si>
    <t>Into 
UGS</t>
  </si>
  <si>
    <t>January</t>
  </si>
  <si>
    <t>February</t>
  </si>
  <si>
    <t>March</t>
  </si>
  <si>
    <t>April</t>
  </si>
  <si>
    <t>May</t>
  </si>
  <si>
    <t>June</t>
  </si>
  <si>
    <t>July</t>
  </si>
  <si>
    <t>August</t>
  </si>
  <si>
    <t>September</t>
  </si>
  <si>
    <t>October</t>
  </si>
  <si>
    <t>November</t>
  </si>
  <si>
    <t>December</t>
  </si>
  <si>
    <t>1Q</t>
  </si>
  <si>
    <t>2Q</t>
  </si>
  <si>
    <t>3Q</t>
  </si>
  <si>
    <t>4Q</t>
  </si>
  <si>
    <t>1H</t>
  </si>
  <si>
    <t>2H</t>
  </si>
  <si>
    <t>Year</t>
  </si>
  <si>
    <r>
      <t>Gas flows (million m</t>
    </r>
    <r>
      <rPr>
        <b/>
        <vertAlign val="superscript"/>
        <sz val="10"/>
        <color rgb="FF1A3366"/>
        <rFont val="Arial"/>
        <family val="2"/>
        <charset val="238"/>
        <scheme val="minor"/>
      </rPr>
      <t>3</t>
    </r>
    <r>
      <rPr>
        <b/>
        <sz val="10"/>
        <color rgb="FF1A3366"/>
        <rFont val="Arial"/>
        <family val="2"/>
        <charset val="238"/>
        <scheme val="minor"/>
      </rPr>
      <t>)</t>
    </r>
  </si>
  <si>
    <t>3.4 Balance in the Czech gas system over the last 10 years</t>
  </si>
  <si>
    <r>
      <t>Gas flow into/from the Czech gas system (million m</t>
    </r>
    <r>
      <rPr>
        <b/>
        <vertAlign val="superscript"/>
        <sz val="10"/>
        <color rgb="FF1A3366"/>
        <rFont val="Arial"/>
        <family val="2"/>
        <charset val="238"/>
        <scheme val="minor"/>
      </rPr>
      <t>3</t>
    </r>
    <r>
      <rPr>
        <b/>
        <sz val="10"/>
        <color rgb="FF1A3366"/>
        <rFont val="Arial"/>
        <family val="2"/>
        <charset val="238"/>
        <scheme val="minor"/>
      </rPr>
      <t>)</t>
    </r>
  </si>
  <si>
    <t>Annual gas inflows into the CR: their percentages of the largest gas flow 
(in 2021) over the past 10 years</t>
  </si>
  <si>
    <t>Net balance into/from CR</t>
  </si>
  <si>
    <t>3.5 Gas flow into/from the Czech gas system, including DS, by entry/exit country over the last 10 years</t>
  </si>
  <si>
    <t>Gas flow into the Czech gas system, 
including distribution systems, by entry country</t>
  </si>
  <si>
    <t>Gas flow from the Czech gas system, 
including distribution systems, by exit country</t>
  </si>
  <si>
    <t>Germany</t>
  </si>
  <si>
    <t>Slovakia</t>
  </si>
  <si>
    <t>Poland</t>
  </si>
  <si>
    <t>Austria</t>
  </si>
  <si>
    <r>
      <t>Gas flow into the Czech gas system, 
including distribution systems, by entry country (million m</t>
    </r>
    <r>
      <rPr>
        <b/>
        <vertAlign val="superscript"/>
        <sz val="10"/>
        <color rgb="FF1A3366"/>
        <rFont val="Arial"/>
        <family val="2"/>
        <charset val="238"/>
        <scheme val="minor"/>
      </rPr>
      <t>3</t>
    </r>
    <r>
      <rPr>
        <b/>
        <sz val="10"/>
        <color rgb="FF1A3366"/>
        <rFont val="Arial"/>
        <family val="2"/>
        <charset val="238"/>
        <scheme val="minor"/>
      </rPr>
      <t>)</t>
    </r>
  </si>
  <si>
    <r>
      <t>Gas flow from the Czech gas system, 
including distribution systems, by exit country (million m</t>
    </r>
    <r>
      <rPr>
        <b/>
        <vertAlign val="superscript"/>
        <sz val="10"/>
        <color rgb="FF1A3366"/>
        <rFont val="Arial"/>
        <family val="2"/>
        <charset val="238"/>
        <scheme val="minor"/>
      </rPr>
      <t>3</t>
    </r>
    <r>
      <rPr>
        <b/>
        <sz val="10"/>
        <color rgb="FF1A3366"/>
        <rFont val="Arial"/>
        <family val="2"/>
        <charset val="238"/>
        <scheme val="minor"/>
      </rPr>
      <t>)</t>
    </r>
  </si>
  <si>
    <t>4 UNDERGROUND GAS STORAGE FACILITIES</t>
  </si>
  <si>
    <t>SSOs</t>
  </si>
  <si>
    <t>Number of UGS facilities for the CR’s needs</t>
  </si>
  <si>
    <t>Gas flow from/into UGS</t>
  </si>
  <si>
    <t>Level of operating stores
as at 31 December</t>
  </si>
  <si>
    <t>Highest level of operating stores</t>
  </si>
  <si>
    <t>Maximum level of operating stores</t>
  </si>
  <si>
    <t>Achieved level of stores as a percentage of the maximum level of operating stores</t>
  </si>
  <si>
    <t xml:space="preserve">Highest achieved daily gas withdrawal </t>
  </si>
  <si>
    <t>Maximum daily gas withdrawal capacity</t>
  </si>
  <si>
    <t>Achieved daily withdrawal as a percentage of the maximum gas withdrawal capacity</t>
  </si>
  <si>
    <t>At the end of preceding year</t>
  </si>
  <si>
    <t>At the end of the year under review</t>
  </si>
  <si>
    <t>Note: Any differences between stored gas levels and withdrawal from and injection into UGS facilities are due to geological losses, own use, transfer of gas to the cushion, or increase in the stored reserves in the UGS facilities.</t>
  </si>
  <si>
    <t>SSOs’ shares of the highest achieved level of operating stores</t>
  </si>
  <si>
    <t>SSOs’ shares of the highest daily gas withdrawal</t>
  </si>
  <si>
    <t>4.2 Gas flow from/into UGS that form part of the Czech gas system over the last 10 years</t>
  </si>
  <si>
    <t xml:space="preserve"> Level of operating stores
 as at 31 December</t>
  </si>
  <si>
    <r>
      <t>Gas flow from/into UGS that form part of the Czech gas system 
(million m</t>
    </r>
    <r>
      <rPr>
        <b/>
        <vertAlign val="superscript"/>
        <sz val="10"/>
        <color theme="3"/>
        <rFont val="Arial"/>
        <family val="2"/>
        <charset val="238"/>
        <scheme val="minor"/>
      </rPr>
      <t>3</t>
    </r>
    <r>
      <rPr>
        <b/>
        <sz val="10"/>
        <color theme="3"/>
        <rFont val="Arial"/>
        <family val="2"/>
        <charset val="238"/>
        <scheme val="minor"/>
      </rPr>
      <t>)</t>
    </r>
  </si>
  <si>
    <r>
      <t>Highest level of operating stores
(million m</t>
    </r>
    <r>
      <rPr>
        <b/>
        <vertAlign val="superscript"/>
        <sz val="10"/>
        <color theme="3"/>
        <rFont val="Arial"/>
        <family val="2"/>
        <charset val="238"/>
        <scheme val="minor"/>
      </rPr>
      <t>3</t>
    </r>
    <r>
      <rPr>
        <b/>
        <sz val="10"/>
        <color theme="3"/>
        <rFont val="Arial"/>
        <family val="2"/>
        <charset val="238"/>
        <scheme val="minor"/>
      </rPr>
      <t>)</t>
    </r>
  </si>
  <si>
    <t>5 PRODUCTION OF ALL GASES</t>
  </si>
  <si>
    <t>5.1 Production of all gases in the Czech Republic</t>
  </si>
  <si>
    <t>Gas type</t>
  </si>
  <si>
    <t xml:space="preserve">
Type of production</t>
  </si>
  <si>
    <r>
      <t>thousands m</t>
    </r>
    <r>
      <rPr>
        <b/>
        <vertAlign val="superscript"/>
        <sz val="8"/>
        <rFont val="Arial"/>
        <family val="2"/>
        <charset val="238"/>
        <scheme val="minor"/>
      </rPr>
      <t xml:space="preserve">3 </t>
    </r>
  </si>
  <si>
    <t>Y/y change</t>
  </si>
  <si>
    <t>Total gas production, 
including losses 
and own use</t>
  </si>
  <si>
    <t>Gas supply from the production installation to 
the distribution system</t>
  </si>
  <si>
    <t>Gas supply from the production installation to customers connected directly to the gas production installation</t>
  </si>
  <si>
    <t>Natural gas for distribution</t>
  </si>
  <si>
    <t>Carbonic natural gas</t>
  </si>
  <si>
    <t>Natural gas (LNG)</t>
  </si>
  <si>
    <t>Propane, butane and their mixtures</t>
  </si>
  <si>
    <t>Coke-oven gas</t>
  </si>
  <si>
    <t>Mine gas</t>
  </si>
  <si>
    <t>Landfill gas</t>
  </si>
  <si>
    <t>Biogas</t>
  </si>
  <si>
    <t>Producer gas</t>
  </si>
  <si>
    <t>Biomethane</t>
  </si>
  <si>
    <t>Other</t>
  </si>
  <si>
    <t>Total natural gas production</t>
  </si>
  <si>
    <t>All gases</t>
  </si>
  <si>
    <t>Hydrogen</t>
  </si>
  <si>
    <t>Synthetic methane</t>
  </si>
  <si>
    <t>5.2 Natural gas production in the Czech Republic over the last 10 years</t>
  </si>
  <si>
    <t>Total gas production, including losses and own use</t>
  </si>
  <si>
    <r>
      <t>Total gas production, including losses and own use in 2024
(million m</t>
    </r>
    <r>
      <rPr>
        <b/>
        <vertAlign val="superscript"/>
        <sz val="10"/>
        <color theme="3"/>
        <rFont val="Arial"/>
        <family val="2"/>
        <charset val="238"/>
        <scheme val="minor"/>
      </rPr>
      <t>3</t>
    </r>
    <r>
      <rPr>
        <b/>
        <sz val="10"/>
        <color theme="3"/>
        <rFont val="Arial"/>
        <family val="2"/>
        <charset val="238"/>
        <scheme val="minor"/>
      </rPr>
      <t>)</t>
    </r>
  </si>
  <si>
    <r>
      <t>Total gas production, including losses and own use between 2015 and 2024
(million m</t>
    </r>
    <r>
      <rPr>
        <b/>
        <vertAlign val="superscript"/>
        <sz val="10"/>
        <color theme="3"/>
        <rFont val="Arial"/>
        <family val="2"/>
        <charset val="238"/>
        <scheme val="minor"/>
      </rPr>
      <t>3</t>
    </r>
    <r>
      <rPr>
        <b/>
        <sz val="10"/>
        <color theme="3"/>
        <rFont val="Arial"/>
        <family val="2"/>
        <charset val="238"/>
        <scheme val="minor"/>
      </rPr>
      <t>)</t>
    </r>
  </si>
  <si>
    <t>Note: The total gas production in 2017, including losses and own use, does not include gas supply to customers connected directly to the gas production installation. 
Trial LNG supply of Spolgas s.r.o. to the distribution network of GasNet, s.r.o.</t>
  </si>
  <si>
    <t>6 NATURAL GAS CONSUMPTION</t>
  </si>
  <si>
    <t>6.1 Natural gas consumption in the Czech Republic in 2024</t>
  </si>
  <si>
    <t>6.2 Share of natural gas consumption in each period of the year in total annual consumption in the CR</t>
  </si>
  <si>
    <t>Share of consumption in each period of the year in total annual gas consumption</t>
  </si>
  <si>
    <t>Share of actual quarterly consumption in total annual gas consumption in 2024</t>
  </si>
  <si>
    <t>Share of actual consumption in the heating season in the total annual gas consumption in 2024</t>
  </si>
  <si>
    <t>6.3 Air temperature in the Czech Republic in 2024</t>
  </si>
  <si>
    <t>Temperature in °C</t>
  </si>
  <si>
    <t>Difference from normal</t>
  </si>
  <si>
    <r>
      <rPr>
        <sz val="8"/>
        <color theme="1"/>
        <rFont val="Arial"/>
        <family val="2"/>
        <charset val="238"/>
        <scheme val="minor"/>
      </rPr>
      <t>Average</t>
    </r>
    <r>
      <rPr>
        <b/>
        <sz val="8"/>
        <color theme="1"/>
        <rFont val="Arial"/>
        <family val="2"/>
        <charset val="238"/>
        <scheme val="minor"/>
      </rPr>
      <t xml:space="preserve">
2024</t>
    </r>
  </si>
  <si>
    <r>
      <rPr>
        <sz val="8"/>
        <color theme="1"/>
        <rFont val="Arial"/>
        <family val="2"/>
        <charset val="238"/>
        <scheme val="minor"/>
      </rPr>
      <t>Max</t>
    </r>
    <r>
      <rPr>
        <b/>
        <sz val="8"/>
        <color theme="1"/>
        <rFont val="Arial"/>
        <family val="2"/>
        <charset val="238"/>
        <scheme val="minor"/>
      </rPr>
      <t xml:space="preserve">
2024</t>
    </r>
  </si>
  <si>
    <r>
      <rPr>
        <sz val="8"/>
        <color theme="1"/>
        <rFont val="Arial"/>
        <family val="2"/>
        <charset val="238"/>
        <scheme val="minor"/>
      </rPr>
      <t>Min</t>
    </r>
    <r>
      <rPr>
        <b/>
        <sz val="8"/>
        <color theme="1"/>
        <rFont val="Arial"/>
        <family val="2"/>
        <charset val="238"/>
        <scheme val="minor"/>
      </rPr>
      <t xml:space="preserve">
2024</t>
    </r>
  </si>
  <si>
    <t>Average
2023</t>
  </si>
  <si>
    <t>Change on 2023</t>
  </si>
  <si>
    <t>6.4 Natural gas consumption in the Czech Republic over the last 10 years</t>
  </si>
  <si>
    <t>Difference Adjusted-Actual</t>
  </si>
  <si>
    <t>Air temperature in the Czech Republic (°C)</t>
  </si>
  <si>
    <t>Average</t>
  </si>
  <si>
    <t>Y/y difference</t>
  </si>
  <si>
    <t>Average temperature (°C)</t>
  </si>
  <si>
    <t>6.5 Daily maximum and minimum natural gas consumption in the Czech Republic in 2024</t>
  </si>
  <si>
    <t>Maximum daily gas consumption</t>
  </si>
  <si>
    <t>Minimum daily gas consumption</t>
  </si>
  <si>
    <t>at temperature</t>
  </si>
  <si>
    <t>Consumption</t>
  </si>
  <si>
    <t>Temperature</t>
  </si>
  <si>
    <t>6.6 Daily temperature gradient (DTG) and model natural gas consumption in the Czech Republic</t>
  </si>
  <si>
    <t>Current DTG</t>
  </si>
  <si>
    <t>Long-term DTG</t>
  </si>
  <si>
    <t>Daily model consumption</t>
  </si>
  <si>
    <t>±1.0°C</t>
  </si>
  <si>
    <t>at 0°C</t>
  </si>
  <si>
    <t>at -12°C</t>
  </si>
  <si>
    <t>6.7 Daily natural gas consumption in the Czech Republic 
over the last 10 years</t>
  </si>
  <si>
    <t>Maximum gas consumption</t>
  </si>
  <si>
    <t>Minimum gas consumption</t>
  </si>
  <si>
    <t>Ratio of 
max and min 
gas consumption</t>
  </si>
  <si>
    <t>Average gas consumption</t>
  </si>
  <si>
    <t>at temperature (°C)</t>
  </si>
  <si>
    <t>7 REFERENCE HOURLY READING</t>
  </si>
  <si>
    <t>7.1 Reference hourly reading broken down by distribution system in the CR</t>
  </si>
  <si>
    <t>Hour</t>
  </si>
  <si>
    <r>
      <t>thousands m</t>
    </r>
    <r>
      <rPr>
        <b/>
        <vertAlign val="superscript"/>
        <sz val="8"/>
        <rFont val="Arial"/>
        <family val="2"/>
        <charset val="238"/>
        <scheme val="minor"/>
      </rPr>
      <t>3</t>
    </r>
    <r>
      <rPr>
        <b/>
        <sz val="8"/>
        <rFont val="Arial"/>
        <family val="2"/>
        <charset val="238"/>
        <scheme val="minor"/>
      </rPr>
      <t>/h</t>
    </r>
  </si>
  <si>
    <t>MWh/h</t>
  </si>
  <si>
    <t>Temperature in the CR</t>
  </si>
  <si>
    <t>Max</t>
  </si>
  <si>
    <t>Min</t>
  </si>
  <si>
    <r>
      <t>Hourly gas consumption in the CR (thousands m</t>
    </r>
    <r>
      <rPr>
        <b/>
        <vertAlign val="superscript"/>
        <sz val="10"/>
        <color theme="3"/>
        <rFont val="Arial"/>
        <family val="2"/>
        <charset val="238"/>
        <scheme val="minor"/>
      </rPr>
      <t>3</t>
    </r>
    <r>
      <rPr>
        <b/>
        <sz val="10"/>
        <color theme="3"/>
        <rFont val="Arial"/>
        <family val="2"/>
        <charset val="238"/>
        <scheme val="minor"/>
      </rPr>
      <t>/h)</t>
    </r>
  </si>
  <si>
    <t>KHO – 9 January 2024</t>
  </si>
  <si>
    <t>7.2 Balance in the Czech gas system on the KHO day</t>
  </si>
  <si>
    <t>Gas production 
in the CR</t>
  </si>
  <si>
    <t>Consumption 
in RDS</t>
  </si>
  <si>
    <t>Consumption in LDS not included in RDS</t>
  </si>
  <si>
    <t>Customers connected directly to the TS</t>
  </si>
  <si>
    <t xml:space="preserve">Note: Hourly gas flows into/from the gas system are not available and are shown as an average value here. </t>
  </si>
  <si>
    <t>7.3 Balance in the Czech gas system on the KHO day - diagram</t>
  </si>
  <si>
    <r>
      <t>Daily balance (thousands m</t>
    </r>
    <r>
      <rPr>
        <b/>
        <vertAlign val="superscript"/>
        <sz val="10"/>
        <color rgb="FF1A3366"/>
        <rFont val="Arial"/>
        <family val="2"/>
        <charset val="238"/>
        <scheme val="minor"/>
      </rPr>
      <t>3</t>
    </r>
    <r>
      <rPr>
        <b/>
        <sz val="10"/>
        <color rgb="FF1A3366"/>
        <rFont val="Arial"/>
        <family val="2"/>
        <charset val="238"/>
        <scheme val="minor"/>
      </rPr>
      <t>)</t>
    </r>
  </si>
  <si>
    <t>7.4 Reference hourly reading in the CR over the last 10 years</t>
  </si>
  <si>
    <t>Hour\Date</t>
  </si>
  <si>
    <r>
      <t>th m</t>
    </r>
    <r>
      <rPr>
        <b/>
        <vertAlign val="superscript"/>
        <sz val="8"/>
        <rFont val="Arial"/>
        <family val="2"/>
        <charset val="238"/>
        <scheme val="minor"/>
      </rPr>
      <t>3</t>
    </r>
  </si>
  <si>
    <t>7.5 Reference hourly reading in the CR over the last 10 years - charts</t>
  </si>
  <si>
    <r>
      <t>Hourly consumption on the KHO day (thousands m</t>
    </r>
    <r>
      <rPr>
        <b/>
        <vertAlign val="superscript"/>
        <sz val="10"/>
        <color theme="3"/>
        <rFont val="Arial"/>
        <family val="2"/>
        <charset val="238"/>
        <scheme val="minor"/>
      </rPr>
      <t>3</t>
    </r>
    <r>
      <rPr>
        <b/>
        <sz val="10"/>
        <color theme="3"/>
        <rFont val="Arial"/>
        <family val="2"/>
        <charset val="238"/>
        <scheme val="minor"/>
      </rPr>
      <t>/h)</t>
    </r>
  </si>
  <si>
    <t>Range 2015 - 2022</t>
  </si>
  <si>
    <r>
      <t>Maximum hourly consumption on the KHO day (thousands m</t>
    </r>
    <r>
      <rPr>
        <b/>
        <vertAlign val="superscript"/>
        <sz val="10"/>
        <color theme="3"/>
        <rFont val="Arial"/>
        <family val="2"/>
        <charset val="238"/>
        <scheme val="minor"/>
      </rPr>
      <t>3</t>
    </r>
    <r>
      <rPr>
        <b/>
        <sz val="10"/>
        <color theme="3"/>
        <rFont val="Arial"/>
        <family val="2"/>
        <charset val="238"/>
        <scheme val="minor"/>
      </rPr>
      <t>/h)</t>
    </r>
  </si>
  <si>
    <t>Percentage shares of gas sources covering the total KHO day</t>
  </si>
  <si>
    <t>Gas flow from abroad for the CR</t>
  </si>
  <si>
    <t>Gas flow from storage facilities for the CR</t>
  </si>
  <si>
    <t>8 NATURAL GAS CONSUMPTION BY CUSTOMER CATEGORY AND BY WAY OF USE</t>
  </si>
  <si>
    <t>8.1 Natural gas consumption in the Czech Republic in 2024 and over the last 10 years</t>
  </si>
  <si>
    <t>Total natural gas consumption</t>
  </si>
  <si>
    <t>Average air temperature</t>
  </si>
  <si>
    <t>Total consumption</t>
  </si>
  <si>
    <t>Average consumption per customer</t>
  </si>
  <si>
    <r>
      <t>Natural gas consumption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</si>
  <si>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</si>
  <si>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over the last 10 years</t>
  </si>
  <si>
    <t>Note: The increase in the number of customers in 2017 was caused by adding customers in LDS, the monitoring of which started on 1 January 2017. In the whole chapter 8, the data on supply to CNG stations are included in each of the demand categories.</t>
  </si>
  <si>
    <t>8.2 Natural gas consumption in the HD_C category in 2024 and over the last 10 years</t>
  </si>
  <si>
    <t>Natural gas consumption</t>
  </si>
  <si>
    <t>Note: In the whole chapter 8, the data on supply to CNG stations are included in each of the demand categories.</t>
  </si>
  <si>
    <r>
      <t>Natural gas supply to CNG stations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</si>
  <si>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supply to CNG stations over the last 10 years 
(thousands m</t>
    </r>
    <r>
      <rPr>
        <b/>
        <vertAlign val="superscript"/>
        <sz val="10"/>
        <color theme="3"/>
        <rFont val="Arial"/>
        <family val="2"/>
        <charset val="238"/>
        <scheme val="minor"/>
      </rPr>
      <t>3</t>
    </r>
    <r>
      <rPr>
        <b/>
        <sz val="10"/>
        <color theme="3"/>
        <rFont val="Arial"/>
        <family val="2"/>
        <charset val="238"/>
        <scheme val="minor"/>
      </rPr>
      <t>)</t>
    </r>
  </si>
  <si>
    <t>Number of CNG stations over the last 10 years</t>
  </si>
  <si>
    <t>8.3 Natural gas consumption in the MD_C category in 2024 and over the last 10 years</t>
  </si>
  <si>
    <r>
      <t>Natural gas consumption in the MD_C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</si>
  <si>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in the MD_C category over the last 10 years</t>
  </si>
  <si>
    <t>8.4 Natural gas consumption in the LD_C category in 2024 and over the last 10 years</t>
  </si>
  <si>
    <r>
      <t>Natural gas consumption in the LD_C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</si>
  <si>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in the LD_C category over the last 10 years</t>
  </si>
  <si>
    <t>8.5 Natural gas consumption in the DOM category in 2024 and over the last 10 years</t>
  </si>
  <si>
    <r>
      <t>Gas consumption in the DOM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</si>
  <si>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in the DOM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</si>
  <si>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in the DOM category over the last 10 years</t>
  </si>
  <si>
    <t>Note: The data for the period from 2014 to 2016 were provided by the Czech Gas Association. In the whole chapter 8, the data on supply to CNG stations are included in each of the demand categories.</t>
  </si>
  <si>
    <t>Supply to CNG stations</t>
  </si>
  <si>
    <t>Total supply</t>
  </si>
  <si>
    <t>Average supply per CNG station</t>
  </si>
  <si>
    <t>8.7 Natural gas consumption in the CR for electricity generation in 2024 and over the last 10 years</t>
  </si>
  <si>
    <t>8.6 Natural gas supply to CNG stations in the Czech Republic in 2024 and over the last 10 years</t>
  </si>
  <si>
    <t>Number of generating plants</t>
  </si>
  <si>
    <t>Natural gas consumption in the CR for electricity generation</t>
  </si>
  <si>
    <t>Y/y change in consumption for electricity generation</t>
  </si>
  <si>
    <t>Note: All data on natural gas consumption for electricity generation are included in each of the demand categories. PPE in the Ústecký Region was put in full operation in July 2013 and PPE in the Karlovarský Region used natural gas as its primary fuel from July 2020 to December 2021, in November 2023 and almost the entire year 2024.</t>
  </si>
  <si>
    <r>
      <t>Natural gas consumption for electricity generation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</si>
  <si>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for electricity generation 
over the last 10 years (thousands m</t>
    </r>
    <r>
      <rPr>
        <b/>
        <vertAlign val="superscript"/>
        <sz val="10"/>
        <color theme="3"/>
        <rFont val="Arial"/>
        <family val="2"/>
        <charset val="238"/>
        <scheme val="minor"/>
      </rPr>
      <t>3</t>
    </r>
    <r>
      <rPr>
        <b/>
        <sz val="10"/>
        <color theme="3"/>
        <rFont val="Arial"/>
        <family val="2"/>
        <charset val="238"/>
        <scheme val="minor"/>
      </rPr>
      <t>)</t>
    </r>
  </si>
  <si>
    <t>Number of electricity generating plants over the last 10 years</t>
  </si>
  <si>
    <t>8.8 Natural gas consumption in the CR by customer category in 2024 and over the last 10 years</t>
  </si>
  <si>
    <t>Number of customers</t>
  </si>
  <si>
    <r>
      <t>thousands m</t>
    </r>
    <r>
      <rPr>
        <b/>
        <vertAlign val="superscript"/>
        <sz val="8"/>
        <rFont val="Arial"/>
        <family val="2"/>
        <charset val="238"/>
        <scheme val="minor"/>
      </rPr>
      <t>3</t>
    </r>
  </si>
  <si>
    <t>8.9 Natural gas consumption broken down by customer category and way of use in the Czech Republic</t>
  </si>
  <si>
    <t>Natural gas consumption in the CR by customer category</t>
  </si>
  <si>
    <r>
      <t>Gas consumption (th m</t>
    </r>
    <r>
      <rPr>
        <b/>
        <vertAlign val="superscript"/>
        <sz val="8"/>
        <rFont val="Arial"/>
        <family val="2"/>
        <charset val="238"/>
        <scheme val="minor"/>
      </rPr>
      <t>3</t>
    </r>
    <r>
      <rPr>
        <b/>
        <sz val="8"/>
        <rFont val="Arial"/>
        <family val="2"/>
        <charset val="238"/>
        <scheme val="minor"/>
      </rPr>
      <t>)</t>
    </r>
  </si>
  <si>
    <t>Gas consumption (MWh)</t>
  </si>
  <si>
    <t>Share</t>
  </si>
  <si>
    <t>Natural gas consumption in the CR by way of use</t>
  </si>
  <si>
    <t>Customers/installations/
stations</t>
  </si>
  <si>
    <t>Note: Some plants that generate electricity (EG) and produce heat (HP) from natural gas produce combined heat and power (CHP), and they are therefore shown in the table for both electricity and heat producing plants. The Total item already does not include 'duplicate' plants.</t>
  </si>
  <si>
    <t>Businesses</t>
  </si>
  <si>
    <t>9 NATURAL GAS CONSUMPTION BY DISTRIBUTION SYSTEM</t>
  </si>
  <si>
    <t>9.1 Natural gas consumption by gas system, customer category, and CNG in the Czech Republic</t>
  </si>
  <si>
    <t>Category</t>
  </si>
  <si>
    <t>Czech Republic</t>
  </si>
  <si>
    <t>Other companies *</t>
  </si>
  <si>
    <t>* Other companies include gas supply to customers connected directly to the gas transmission system and fuel gas (PKS), i.e. gas for fuelling compression stations of NET4GAS, s.r.o., supply in island LDS (not included in RDS), all local distribution systems that are connected to RDS (the numbers of customers and CNG stations are only shown; gas consumption is included in RDS) and gas producers’ own use (VS).</t>
  </si>
  <si>
    <t>9.2 Natural gas consumption by gas system in the Czech Republic in 2024</t>
  </si>
  <si>
    <t xml:space="preserve"> Other companies</t>
  </si>
  <si>
    <t xml:space="preserve"> Total</t>
  </si>
  <si>
    <t>Gas companies’ shares of gas consumption 
in 2024</t>
  </si>
  <si>
    <r>
      <t>Gas consumption attributable to gas companies 
in 2024 (million m</t>
    </r>
    <r>
      <rPr>
        <b/>
        <vertAlign val="superscript"/>
        <sz val="10"/>
        <color theme="3"/>
        <rFont val="Arial"/>
        <family val="2"/>
        <charset val="238"/>
        <scheme val="minor"/>
      </rPr>
      <t>3</t>
    </r>
    <r>
      <rPr>
        <b/>
        <sz val="10"/>
        <color theme="3"/>
        <rFont val="Arial"/>
        <family val="2"/>
        <charset val="238"/>
        <scheme val="minor"/>
      </rPr>
      <t>)</t>
    </r>
  </si>
  <si>
    <t>Air temperature in 2024 (°C)</t>
  </si>
  <si>
    <t>Maximum</t>
  </si>
  <si>
    <t>Minimum</t>
  </si>
  <si>
    <t>9.3 Gas quantities distributed through local distribution systems in the Czech Republic</t>
  </si>
  <si>
    <t>Type of distribution</t>
  </si>
  <si>
    <t>Total distribution of natural gas</t>
  </si>
  <si>
    <r>
      <t>LDS in RDS</t>
    </r>
    <r>
      <rPr>
        <b/>
        <vertAlign val="superscript"/>
        <sz val="8"/>
        <rFont val="Arial"/>
        <family val="2"/>
        <charset val="238"/>
        <scheme val="minor"/>
      </rPr>
      <t>1)</t>
    </r>
  </si>
  <si>
    <r>
      <t>LDS outside RDS</t>
    </r>
    <r>
      <rPr>
        <b/>
        <vertAlign val="superscript"/>
        <sz val="8"/>
        <rFont val="Arial"/>
        <family val="2"/>
        <charset val="238"/>
        <scheme val="minor"/>
      </rPr>
      <t>2)</t>
    </r>
  </si>
  <si>
    <t>Total LDS</t>
  </si>
  <si>
    <r>
      <t>Gas quantities distributed through local distribution systems in the CR (million m</t>
    </r>
    <r>
      <rPr>
        <b/>
        <vertAlign val="superscript"/>
        <sz val="10"/>
        <color theme="3"/>
        <rFont val="Arial"/>
        <family val="2"/>
        <charset val="238"/>
        <scheme val="minor"/>
      </rPr>
      <t>3</t>
    </r>
    <r>
      <rPr>
        <b/>
        <sz val="10"/>
        <color theme="3"/>
        <rFont val="Arial"/>
        <family val="2"/>
        <charset val="238"/>
        <scheme val="minor"/>
      </rPr>
      <t>)</t>
    </r>
  </si>
  <si>
    <r>
      <rPr>
        <i/>
        <vertAlign val="superscript"/>
        <sz val="8"/>
        <rFont val="Arial"/>
        <family val="2"/>
        <charset val="238"/>
        <scheme val="minor"/>
      </rPr>
      <t>1)</t>
    </r>
    <r>
      <rPr>
        <i/>
        <sz val="8"/>
        <rFont val="Arial"/>
        <family val="2"/>
        <charset val="238"/>
        <scheme val="minor"/>
      </rPr>
      <t xml:space="preserve"> LDS in RDS ‒ All local distribution systems that are connected to regional distribution systems.</t>
    </r>
  </si>
  <si>
    <r>
      <rPr>
        <i/>
        <vertAlign val="superscript"/>
        <sz val="8"/>
        <rFont val="Arial"/>
        <family val="2"/>
        <charset val="238"/>
        <scheme val="minor"/>
      </rPr>
      <t>2)</t>
    </r>
    <r>
      <rPr>
        <i/>
        <sz val="8"/>
        <rFont val="Arial"/>
        <family val="2"/>
        <charset val="238"/>
        <scheme val="minor"/>
      </rPr>
      <t xml:space="preserve"> LDS outside RDS ‒ All local distribution systems that are not connected to regional distribution systems (island operations, LNG).</t>
    </r>
  </si>
  <si>
    <t>9.4 Gas pipeline lengths of gas systems in the Czech Republic by pressure</t>
  </si>
  <si>
    <t>Without service pipes</t>
  </si>
  <si>
    <t>Service pipes</t>
  </si>
  <si>
    <t>Including service pipes</t>
  </si>
  <si>
    <t>Regional distribution system operators (RDS)</t>
  </si>
  <si>
    <t>Local distribution system operators (LDS)</t>
  </si>
  <si>
    <t>Transmission system operator (TSO)</t>
  </si>
  <si>
    <t>9.5 Pipeline lengths of gas systems in the Czech Republic by pressure level over the last 10 years</t>
  </si>
  <si>
    <t>Pipeline lengths between 2015 and 2024 (without service pipes)</t>
  </si>
  <si>
    <t>10 TARIFF STATISTICS BY DEMAND CATEGORY AND OFF-TAKE BAND IN THE CZECH REPUBLIC OVER THE LAST 10 YEARS</t>
  </si>
  <si>
    <t>Distributed quantity</t>
  </si>
  <si>
    <t>Number of supply points</t>
  </si>
  <si>
    <t>HD_C+MD_C</t>
  </si>
  <si>
    <t>Connected directly to TS</t>
  </si>
  <si>
    <t>Off-take from a long-distance pipeline</t>
  </si>
  <si>
    <t>Off-take from a local network</t>
  </si>
  <si>
    <t>0 - 1.89</t>
  </si>
  <si>
    <t>1.89 - 7.56</t>
  </si>
  <si>
    <t>7.56 - 15</t>
  </si>
  <si>
    <t>TOTAL</t>
  </si>
  <si>
    <t>Note:</t>
  </si>
  <si>
    <t>HD_C+MD_C ‒ distributed quantity (MWh)</t>
  </si>
  <si>
    <t>LD_C ‒ distributed quantity (MWh)</t>
  </si>
  <si>
    <t>DOM ‒ distributed quantity (MWh)</t>
  </si>
  <si>
    <t>HD_C+MD_C / LD_C+DOM ‒ distributed quantity (MWh)</t>
  </si>
  <si>
    <t>Off-take from a long-distance pipeline</t>
  </si>
  <si>
    <t>Off-take from a local network</t>
  </si>
  <si>
    <t>LD_C+DOM</t>
  </si>
  <si>
    <t>11 NATURAL GAS CONSUMPTION BY REGION</t>
  </si>
  <si>
    <t>11.1 Natural gas consumption by Region, customer category, and CNG in the Czech Republic</t>
  </si>
  <si>
    <t>Number of customers on
 31 Dec 2024</t>
  </si>
  <si>
    <t>Jihočeský Region</t>
  </si>
  <si>
    <t>Jihomoravský Region</t>
  </si>
  <si>
    <t>Karlovarský Region</t>
  </si>
  <si>
    <t>Královéhradecký Region</t>
  </si>
  <si>
    <t>Liberecký Region</t>
  </si>
  <si>
    <t>Moravskoslezský Region</t>
  </si>
  <si>
    <t xml:space="preserve">Olomoucký Region </t>
  </si>
  <si>
    <t xml:space="preserve">Pardubický Region </t>
  </si>
  <si>
    <t>Plzeňský Region</t>
  </si>
  <si>
    <t>Prague</t>
  </si>
  <si>
    <t>Středočeský Region</t>
  </si>
  <si>
    <t xml:space="preserve">Ústecký Region </t>
  </si>
  <si>
    <t>Vysočina Region</t>
  </si>
  <si>
    <t>Zlínský Region</t>
  </si>
  <si>
    <t>11.2 Natural gas consumption and customer numbers by Region in the Czech Republic</t>
  </si>
  <si>
    <t>Regions’ shares of the total consumption 
of customers in the CR</t>
  </si>
  <si>
    <t>Regions’ shares of the total number 
of customers in the CR</t>
  </si>
  <si>
    <t>Regions
(ordered by consumption size)</t>
  </si>
  <si>
    <r>
      <t>th m</t>
    </r>
    <r>
      <rPr>
        <b/>
        <vertAlign val="superscript"/>
        <sz val="8"/>
        <color theme="4" tint="-0.499984740745262"/>
        <rFont val="Arial"/>
        <family val="2"/>
        <charset val="238"/>
        <scheme val="minor"/>
      </rPr>
      <t>3</t>
    </r>
  </si>
  <si>
    <t>Gas consumption 
in 2024</t>
  </si>
  <si>
    <t>Regions
(ordered by customer base)</t>
  </si>
  <si>
    <t>Number of customers 
on 31 Dec 2024</t>
  </si>
  <si>
    <t xml:space="preserve"> Prague</t>
  </si>
  <si>
    <t xml:space="preserve"> Jihomoravský Region</t>
  </si>
  <si>
    <t xml:space="preserve"> Moravskoslezský Region</t>
  </si>
  <si>
    <t xml:space="preserve"> Středočeský Region</t>
  </si>
  <si>
    <t xml:space="preserve"> Ústecký Region</t>
  </si>
  <si>
    <t xml:space="preserve"> Olomoucký Region</t>
  </si>
  <si>
    <t xml:space="preserve"> Plzeňský Region</t>
  </si>
  <si>
    <t xml:space="preserve"> Zlínský Region</t>
  </si>
  <si>
    <t xml:space="preserve"> Pardubický Region</t>
  </si>
  <si>
    <t xml:space="preserve"> Vysočina Region</t>
  </si>
  <si>
    <t xml:space="preserve"> Královéhradecký Region</t>
  </si>
  <si>
    <t xml:space="preserve"> Jihočeský Region</t>
  </si>
  <si>
    <t xml:space="preserve"> Liberecký Region</t>
  </si>
  <si>
    <t xml:space="preserve"> Karlovarský Region</t>
  </si>
  <si>
    <t>11.3 Numbers of customers by Region (R.), customer category, 
and CNG in the Czech Republic</t>
  </si>
  <si>
    <t xml:space="preserve"> Customers</t>
  </si>
  <si>
    <t xml:space="preserve"> Jihočeský R.</t>
  </si>
  <si>
    <t xml:space="preserve"> Jihomoravský R.</t>
  </si>
  <si>
    <t xml:space="preserve"> Karlovarský R.</t>
  </si>
  <si>
    <t xml:space="preserve"> Královéhradecký R.</t>
  </si>
  <si>
    <t xml:space="preserve"> Liberecký R.</t>
  </si>
  <si>
    <t xml:space="preserve"> Moravskoslezský R.</t>
  </si>
  <si>
    <t xml:space="preserve"> Olomoucký R.</t>
  </si>
  <si>
    <t xml:space="preserve"> Pardubický R.</t>
  </si>
  <si>
    <t xml:space="preserve"> Plzeňský R.</t>
  </si>
  <si>
    <t xml:space="preserve"> Středočeský R.</t>
  </si>
  <si>
    <t xml:space="preserve"> Ústecký R.</t>
  </si>
  <si>
    <t xml:space="preserve"> Vysočina R.</t>
  </si>
  <si>
    <t xml:space="preserve"> Zlínský R.</t>
  </si>
  <si>
    <t>High demand customers</t>
  </si>
  <si>
    <t>Medium demand customers</t>
  </si>
  <si>
    <t>Low demand customers</t>
  </si>
  <si>
    <t>Households</t>
  </si>
  <si>
    <t>CNG stations</t>
  </si>
  <si>
    <r>
      <t>Natural gas consumption by Region in 2024 (million m</t>
    </r>
    <r>
      <rPr>
        <b/>
        <vertAlign val="superscript"/>
        <sz val="10"/>
        <color rgb="FF1A3366"/>
        <rFont val="Arial"/>
        <family val="2"/>
        <charset val="238"/>
        <scheme val="minor"/>
      </rPr>
      <t>3</t>
    </r>
    <r>
      <rPr>
        <b/>
        <sz val="10"/>
        <color rgb="FF1A3366"/>
        <rFont val="Arial"/>
        <family val="2"/>
        <charset val="238"/>
        <scheme val="minor"/>
      </rPr>
      <t>)</t>
    </r>
  </si>
  <si>
    <t xml:space="preserve"> Total R.</t>
  </si>
  <si>
    <t xml:space="preserve"> OG+VS+PKS</t>
  </si>
  <si>
    <r>
      <t>Natural gas consumption by Region over the last 10 years (million m</t>
    </r>
    <r>
      <rPr>
        <b/>
        <vertAlign val="superscript"/>
        <sz val="10"/>
        <color rgb="FF1A3366"/>
        <rFont val="Arial"/>
        <family val="2"/>
        <charset val="238"/>
        <scheme val="minor"/>
      </rPr>
      <t>3</t>
    </r>
    <r>
      <rPr>
        <b/>
        <sz val="10"/>
        <color rgb="FF1A3366"/>
        <rFont val="Arial"/>
        <family val="2"/>
        <charset val="238"/>
        <scheme val="minor"/>
      </rPr>
      <t>)</t>
    </r>
  </si>
  <si>
    <r>
      <t>Natural gas consumption in each of the Regions over the last 10 years (million m</t>
    </r>
    <r>
      <rPr>
        <b/>
        <vertAlign val="superscript"/>
        <sz val="10"/>
        <color theme="3"/>
        <rFont val="Arial"/>
        <family val="2"/>
        <charset val="238"/>
        <scheme val="minor"/>
      </rPr>
      <t>3</t>
    </r>
    <r>
      <rPr>
        <b/>
        <sz val="10"/>
        <color theme="3"/>
        <rFont val="Arial"/>
        <family val="2"/>
        <charset val="238"/>
        <scheme val="minor"/>
      </rPr>
      <t>)</t>
    </r>
  </si>
  <si>
    <t>Natural gas consumption by Region in 2024 (GWh)</t>
  </si>
  <si>
    <t>Natural gas consumption by Region over the last 10 years (GWh)</t>
  </si>
  <si>
    <t>Total natural gas consumption in the CR broken down by Region over the last 10 years (GWh)</t>
  </si>
  <si>
    <t>11.5 Air temperature by Region (R.) in 2024 and over the last 10 years</t>
  </si>
  <si>
    <t>Air temperature by Region in 2024 (°C)</t>
  </si>
  <si>
    <t>Air temperature by Region over the last 10 years (°C)</t>
  </si>
  <si>
    <t>12 HISTORICAL DATA</t>
  </si>
  <si>
    <t>12.1 Natural gas and town gas consumption in the Czech Republic over the last 70 years</t>
  </si>
  <si>
    <t>Actual annual consumption</t>
  </si>
  <si>
    <t>Maximum daily consumption</t>
  </si>
  <si>
    <t>Town gas</t>
  </si>
  <si>
    <t>Natural gas</t>
  </si>
  <si>
    <t>* The last supply of town gas in the CR was discontinued in June 1996.</t>
  </si>
  <si>
    <r>
      <t>Actual annual consumption (million m</t>
    </r>
    <r>
      <rPr>
        <b/>
        <vertAlign val="superscript"/>
        <sz val="10"/>
        <color theme="3"/>
        <rFont val="Arial"/>
        <family val="2"/>
        <charset val="238"/>
        <scheme val="minor"/>
      </rPr>
      <t>3</t>
    </r>
    <r>
      <rPr>
        <b/>
        <sz val="10"/>
        <color theme="3"/>
        <rFont val="Arial"/>
        <family val="2"/>
        <charset val="238"/>
        <scheme val="minor"/>
      </rPr>
      <t>)</t>
    </r>
  </si>
  <si>
    <r>
      <t>Maximum daily consumption (million m</t>
    </r>
    <r>
      <rPr>
        <b/>
        <vertAlign val="superscript"/>
        <sz val="10"/>
        <color theme="3"/>
        <rFont val="Arial"/>
        <family val="2"/>
        <charset val="238"/>
        <scheme val="minor"/>
      </rPr>
      <t>3</t>
    </r>
    <r>
      <rPr>
        <b/>
        <sz val="10"/>
        <color theme="3"/>
        <rFont val="Arial"/>
        <family val="2"/>
        <charset val="238"/>
        <scheme val="minor"/>
      </rPr>
      <t>)</t>
    </r>
  </si>
  <si>
    <t>12.2 Natural gas consumption by demand category in the Czech Republic over the last 70 years</t>
  </si>
  <si>
    <t>From 1954 to 1996, natural gas supply for town gas production was added to the high demand category.</t>
  </si>
  <si>
    <t>From 1981 to 2004, the high demand category (gas supply from long-distance pipelines) and medium demand category (gas supply from local networks) were determined based on different criteria.</t>
  </si>
  <si>
    <t>Natural gas supply to CNG stations and natural gas consumption for electricity generation are included in the relevant demand category.</t>
  </si>
  <si>
    <r>
      <t>Total natural gas consumption by demand category (million m</t>
    </r>
    <r>
      <rPr>
        <b/>
        <vertAlign val="superscript"/>
        <sz val="10"/>
        <color theme="3"/>
        <rFont val="Arial"/>
        <family val="2"/>
        <charset val="238"/>
        <scheme val="minor"/>
      </rPr>
      <t>3</t>
    </r>
    <r>
      <rPr>
        <b/>
        <sz val="10"/>
        <color theme="3"/>
        <rFont val="Arial"/>
        <family val="2"/>
        <charset val="238"/>
        <scheme val="minor"/>
      </rPr>
      <t>)</t>
    </r>
  </si>
  <si>
    <r>
      <t>Distributed gas quantity in each demand category (million m</t>
    </r>
    <r>
      <rPr>
        <b/>
        <vertAlign val="superscript"/>
        <sz val="10"/>
        <color theme="3"/>
        <rFont val="Arial"/>
        <family val="2"/>
        <charset val="238"/>
        <scheme val="minor"/>
      </rPr>
      <t>3</t>
    </r>
    <r>
      <rPr>
        <b/>
        <sz val="10"/>
        <color theme="3"/>
        <rFont val="Arial"/>
        <family val="2"/>
        <charset val="238"/>
        <scheme val="minor"/>
      </rPr>
      <t>)</t>
    </r>
  </si>
  <si>
    <t>12.3 Average air temperature in the Czech Republic over the last 30 years</t>
  </si>
  <si>
    <t>Average air temperature in the CR (°C)</t>
  </si>
  <si>
    <t>Annual average air temperature in the CR (°C)</t>
  </si>
  <si>
    <t>The gas transmission system and storage facilities in the CR</t>
  </si>
  <si>
    <t>Statistics and Quality Monitoring Unit</t>
  </si>
  <si>
    <t>Released in</t>
  </si>
  <si>
    <t>13 MAP OF THE CZECH GAS SYSTEM</t>
  </si>
  <si>
    <t>Number of customers on 
31 Dec 2024</t>
  </si>
  <si>
    <t>RDS + LDS + TSO</t>
  </si>
  <si>
    <t>RDS + TSO</t>
  </si>
  <si>
    <r>
      <t>Note: The Ústecký and Karlovarský Regions include PPE, which have a major impact on the whole Region’s gas consumption. 
When gas supply to the PPE is deducted, gas consumption is 696.857 million m</t>
    </r>
    <r>
      <rPr>
        <i/>
        <vertAlign val="superscript"/>
        <sz val="8"/>
        <rFont val="Arial"/>
        <family val="2"/>
        <charset val="238"/>
        <scheme val="minor"/>
      </rPr>
      <t>3</t>
    </r>
    <r>
      <rPr>
        <i/>
        <sz val="8"/>
        <rFont val="Arial"/>
        <family val="2"/>
        <charset val="238"/>
        <scheme val="minor"/>
      </rPr>
      <t>, i.e. 7,601,817 MWh in the Ústecký Region.
When gas supply to the PPE is deducted, gas consumption is 182.592 million m</t>
    </r>
    <r>
      <rPr>
        <i/>
        <vertAlign val="superscript"/>
        <sz val="8"/>
        <rFont val="Arial"/>
        <family val="2"/>
        <charset val="238"/>
        <scheme val="minor"/>
      </rPr>
      <t>3</t>
    </r>
    <r>
      <rPr>
        <i/>
        <sz val="8"/>
        <rFont val="Arial"/>
        <family val="2"/>
        <charset val="238"/>
        <scheme val="minor"/>
      </rPr>
      <t>, i.e. 1,991,456 MWh in the Karlovarský Region.</t>
    </r>
  </si>
  <si>
    <t>4.1 Gas flow from/into UGS that form part of the Czech gas system</t>
  </si>
  <si>
    <t>The category's share of total consumption in the CR</t>
  </si>
  <si>
    <t>Electricity generation's share of total consumption in the CR</t>
  </si>
  <si>
    <t>Off heating season</t>
  </si>
  <si>
    <r>
      <t>The daily temperature gradient, which indicates the change in gas consumption caused by a unit change in temperature, ranged from 0.449 to 1.264 million m</t>
    </r>
    <r>
      <rPr>
        <vertAlign val="superscript"/>
        <sz val="11"/>
        <rFont val="Arial"/>
        <family val="2"/>
        <charset val="238"/>
        <scheme val="minor"/>
      </rPr>
      <t>3</t>
    </r>
    <r>
      <rPr>
        <sz val="11"/>
        <rFont val="Arial"/>
        <family val="2"/>
        <charset val="238"/>
        <scheme val="minor"/>
      </rPr>
      <t>/day/°C (4,922 to 13,793 MWh/day/°C) throughout the 2024 heating season, i.e. from January to March and from October to December. Summer seasons see the weakest relationship between gas consumption and temperature; in summer, the daily temperature gradient dropped to as low as 0.004 million m</t>
    </r>
    <r>
      <rPr>
        <vertAlign val="superscript"/>
        <sz val="11"/>
        <rFont val="Arial"/>
        <family val="2"/>
        <charset val="238"/>
        <scheme val="minor"/>
      </rPr>
      <t>3</t>
    </r>
    <r>
      <rPr>
        <sz val="11"/>
        <rFont val="Arial"/>
        <family val="2"/>
        <charset val="238"/>
        <scheme val="minor"/>
      </rPr>
      <t>/day/°C (48 MWh/day/°C). Daily gas consumption in 2024 ranged from 6.625 to 45.946 million m</t>
    </r>
    <r>
      <rPr>
        <vertAlign val="superscript"/>
        <sz val="11"/>
        <rFont val="Arial"/>
        <family val="2"/>
        <charset val="238"/>
        <scheme val="minor"/>
      </rPr>
      <t>3</t>
    </r>
    <r>
      <rPr>
        <sz val="11"/>
        <rFont val="Arial"/>
        <family val="2"/>
        <charset val="238"/>
        <scheme val="minor"/>
      </rPr>
      <t xml:space="preserve"> (72,329 to 500,713 MWh) with the ratio of the lowest and highest consumption amounting to 6.9:1. The maximum daily consumption of natural gas of 45.946 million m</t>
    </r>
    <r>
      <rPr>
        <vertAlign val="superscript"/>
        <sz val="11"/>
        <rFont val="Arial"/>
        <family val="2"/>
        <charset val="238"/>
        <scheme val="minor"/>
      </rPr>
      <t>3</t>
    </r>
    <r>
      <rPr>
        <sz val="11"/>
        <rFont val="Arial"/>
        <family val="2"/>
        <charset val="238"/>
        <scheme val="minor"/>
      </rPr>
      <t xml:space="preserve"> (500,713 MWh) was recorded on Tuesday 9 January, when the average daily temperature was -9.6 °C. Retroactively for that day, the reference hourly reading (KHO) was declared; it represents hourly gas supply and consumption values received from gas businesses, on the basis of which the reference hourly reading in the Czech gas system is determined. These readings suggested that hourly consumption peaked during the morning and afternoon hours, while a more significant decline in consumption occurred during the night. Between 08:00 and 09:00, gas consumption peaked at 2.235 million m</t>
    </r>
    <r>
      <rPr>
        <vertAlign val="superscript"/>
        <sz val="11"/>
        <rFont val="Arial"/>
        <family val="2"/>
        <charset val="238"/>
        <scheme val="minor"/>
      </rPr>
      <t>3</t>
    </r>
    <r>
      <rPr>
        <sz val="11"/>
        <rFont val="Arial"/>
        <family val="2"/>
        <charset val="238"/>
        <scheme val="minor"/>
      </rPr>
      <t xml:space="preserve"> (24,358 MWh) while the average temperature was -10.8 °C for that hour. The overall evaluation of the reference hourly reading in the Czech gas system is shown in detail in Chapter 7. 
In terms of gas consumption by customer category, in 2024 the high-demand category took the largest share (as usual) of total gas consumption, 49%, followed by the household category with 25.6%, the low-demand category with 14.4%, and the medium-demand category with 9.9%. Other gas, which includes own use, losses, changes in the line pack in distribution systems, and gas producers’ own use, accounted for 1.1% of the country’s total gas consumption. In terms of gas use, the business sector took the largest share of total consumption: 51.2%, followed by households: 25.6%, heat production: 12.7%, electricity generation: 8%, and supply to CNG stations: 1.4%. Chapter 8 shows the total share of each of the demand categories in total natural gas consumption in the Czech Republic in 2024 and over the past ten years. 
As at 31 December 2024, a total of 2,727,457 customers were connected to the gas system in the Czech Republic. Households accounted for more than 92% of them. The largest numbers of household gas customers are in Prague, the Jihomoravský Region, and the Moravskoslezský Region. Over the last ten years, the number of all customers declined by 116,877. In 2024, the number of customers declined by 24,985 year-on-year, which is the third largest ever drop. The largest number of connected customers over the last ten years, 2,844,334, was seen in 2015. A detailed breakdown of gas consumption and gas pipeline length by distribution system is presented in Chapter 9. Historical data shows the development of natural gas and town gas consumption and customer numbers between 1955 and 2024. In that period, the gas system experienced vigorous development in all segments of gas demand, including the infrastructure. In the 1980s and 1990s, the gradual conversion from town gas to natural gas (with the last town gas supply discontinued in June 1996) contributed to the growth in natural gas consumption. Since 2001, when the highest ever annual natural gas consumption (9.8 bcm, 102.6 TWh) was achieved, consumption was stable and between 2007 and 2015 it even declined quite significantly. The flat and then declining consumption was mainly attributable to changes in energy prices, the end of governmental subsidies for connections to gas supply, the slowdown in the gradual rollout of gas networks in the regions, reductions in the energy intensity of loads (thermal insulation of buildings, modernisation of appliances), companies’ pressures for cost cutting, savings in outlays on energy in periods with transitional temperatures, the absence of major projects for connecting new high-demand customers, etc. With the exception of 2018, between 2015 and 2021 consumption was gradually rising and reached 9.4 bcm, i.e. 100.7 TWh. However, this increase was truncated in 2022 by the warfare developments in Ukraine and the associated impacts on the energy sector. In 2023 (and then in 2024) natural gas consumption even dropped to the consumption level of 1992 when, moreover, town gas was still supplied at 1.6 bcm, i.e. 7.4 TWh. In 2006, the highest daily consumption of natural gas was measured, 67.6 million m</t>
    </r>
    <r>
      <rPr>
        <vertAlign val="superscript"/>
        <sz val="11"/>
        <rFont val="Arial"/>
        <family val="2"/>
        <charset val="238"/>
        <scheme val="minor"/>
      </rPr>
      <t>3</t>
    </r>
    <r>
      <rPr>
        <sz val="11"/>
        <rFont val="Arial"/>
        <family val="2"/>
        <charset val="238"/>
        <scheme val="minor"/>
      </rPr>
      <t xml:space="preserve"> (713.3 GWh), and 2009 saw the largest number of connected customers, 2,871,547 (Chapter 12). The historical data is complete with average air temperatures between 1995 and 2024. </t>
    </r>
  </si>
  <si>
    <t>Daily temperature gradient (change in gas consumption caused by a unit change in temperature)</t>
  </si>
  <si>
    <t>Daily physical gas quantity for fuelling compression stations (fuel gas) plus other gas, which represents unmetered values of the difference-causing quantities in the total balance in the transmission system</t>
  </si>
  <si>
    <t xml:space="preserve">Under Section 17 (7) (m) of Act No 458/2000 (the Energy Act) as amended, the Energy Regulatory Office (ERO) publishes the Yearly Report on the Operation of the Czech Gas System for 2024. The statistics contained herein are mainly intended for Czech governmental authorities and institutions and those of the European Union, and the expert circles. 
In this report, the ERO discloses all available operating and technical data representing physical gas flows. The ERO obtains data for the yearly report under ERO Public Notice 404/2016 on the particulars and structure of the returns required for preparing reports on the operation of systems in energy industries, including the dates, scope and rules for preparing the returns (the statistics public notice), which came into effect on 1 January 2017. Under its competences set out in Section 20a (4) (e) of Act No 458/2000, the Energy Act, the market operator prepares its monthly and yearly statistics of the electricity and gas markets, which supplement the ERO’s statistics with trading data. 
All details of the methodology for reporting data for the ERO statistics are specified in the ERO’s Explanatory Statement 9/2018 of 14 September 2018 on the method of completing the returns under the statistics public notice for the gas industry. The Explanatory Statement and the current returns are posted on the ERO’s website. 
All of the data contained herein comes from information received from licensed entities: gas producers and distribution system operators, the gas transmission system operator, and storage system operators. 
This Yearly Report on the Operation of the Czech Gas System for 2024 follows up on the ERO’s earlier reports released in preceding years and offers information about the gas industry’s key statistics for 2024, including their development over the past ten years. Its respective chapters contain statistics on gas balance, production and consumption by category, including gas consumption for electricity generation. The report also contains an evaluation of cross-border gas flows, gas storage, some regional evaluations, and tariff statistics. The Yearly Report for 2024 relies on the data in the report for Q4 2024 and contains some more accurate data. </t>
  </si>
  <si>
    <t>Note: The opposite signs of values in volumetric and energy units of the ‘Balancing difference in the transmission system’ are due to the different gross calorific values at entry into and exit from the gas system. It represents unmetered values of the difference-causing quantities in the total balance in the transmission system.</t>
  </si>
  <si>
    <t>Note: Any differences between stored gas levels and withdrawal from and injection into UGS facilities are due to geological losses, own use, transfer of gas to the cushion, or increase in the stored reserves in the UGS facilities. MND Gas Storage a.s. commissioned the Dambořice UGS facility on 1 July 2016.</t>
  </si>
  <si>
    <t>SSO</t>
  </si>
  <si>
    <t>Storage system operator</t>
  </si>
  <si>
    <t>Number of gas production installations in the CR</t>
  </si>
  <si>
    <t>Temperature in the CR</t>
  </si>
  <si>
    <t>Gas flow into/from the Czech gas system</t>
  </si>
  <si>
    <t>Gas consumption in the CR</t>
  </si>
  <si>
    <t>Number of customers at the end of the period</t>
  </si>
  <si>
    <t>Number of CNG stations</t>
  </si>
  <si>
    <r>
      <t>Natural gas consumption in the LD_C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</si>
  <si>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in the MD_C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</si>
  <si>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in the HD_C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</si>
  <si>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in the HD_C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</si>
  <si>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in the HD_C category over the last 10 years</t>
  </si>
  <si>
    <t>CNG's share of total consumption in the CR</t>
  </si>
  <si>
    <t>Y/y change in supply to CNG stations</t>
  </si>
  <si>
    <t>Categories and bands (MWh)</t>
  </si>
  <si>
    <t xml:space="preserve">The tariff statistics in Chapter 10 show the sum of data received from RDS operators and the TSO as part of regulatory reporting under Section 20 of the Energy Act. 
The item ‘distributed quantity’ does not contain illegal off-take and leakages caused by network disruption billed to third parties.  </t>
  </si>
  <si>
    <t>11.4 Natural gas consumption by Region (R.) in 2024 and over the last 10 years</t>
  </si>
  <si>
    <t>Gas production in the CR</t>
  </si>
  <si>
    <t>Share of actual monthly consumption in total annual gas consumption</t>
  </si>
  <si>
    <t>Gas pipeline lengths on 31 December 2024 (m)</t>
  </si>
  <si>
    <t>Pipeline lengths on 31 December of the year (m)</t>
  </si>
  <si>
    <t>Y/y change in total consumption</t>
  </si>
  <si>
    <r>
      <t>In 2024, natural gas was supplied continuously to customers’ requirements, specifically at the standard off-take level, which means full off-take in line with the daily gas off-take as agreed in contracts (public notice 344/2012 on states of emergency in the gas system and on methods of ensuring the security standard of gas supply, as amended). 
Natural gas inflows from abroad into the Czech gas system (imports into the Czech Republic) totalled 6,059 million m</t>
    </r>
    <r>
      <rPr>
        <vertAlign val="superscript"/>
        <sz val="11"/>
        <rFont val="Arial"/>
        <family val="2"/>
        <charset val="238"/>
        <scheme val="minor"/>
      </rPr>
      <t>3</t>
    </r>
    <r>
      <rPr>
        <sz val="11"/>
        <rFont val="Arial"/>
        <family val="2"/>
        <charset val="238"/>
        <scheme val="minor"/>
      </rPr>
      <t xml:space="preserve"> (66,168 GWh) in 2024, down by 22.6% year-on-year. The drop was caused by the geopolitical situation related to the continuing warfare in Ukraine and the associated events and also lower demand for gas transmission across the Czech Republic and the greater use of gas storage facilities. Cross-border transfer stations with Germany (49.7%) and Slovakia (50.3%) were used for importing natural gas into the Czech Republic. The flow of natural gas from the Czech gas system to other countries (exports from the Czech Republic) totalled only 337 million m</t>
    </r>
    <r>
      <rPr>
        <vertAlign val="superscript"/>
        <sz val="11"/>
        <rFont val="Arial"/>
        <family val="2"/>
        <charset val="238"/>
        <scheme val="minor"/>
      </rPr>
      <t>3</t>
    </r>
    <r>
      <rPr>
        <sz val="11"/>
        <rFont val="Arial"/>
        <family val="2"/>
        <charset val="238"/>
        <scheme val="minor"/>
      </rPr>
      <t>, i.e. 3,676 GWh. The balances in the Czech gas system are specified in Chapter 3. 
Natural gas flows from the underground gas storage facilities (gas withdrawal) that form part of the Czech gas system totalled 2,476 million m</t>
    </r>
    <r>
      <rPr>
        <vertAlign val="superscript"/>
        <sz val="11"/>
        <rFont val="Arial"/>
        <family val="2"/>
        <charset val="238"/>
        <scheme val="minor"/>
      </rPr>
      <t>3</t>
    </r>
    <r>
      <rPr>
        <sz val="11"/>
        <rFont val="Arial"/>
        <family val="2"/>
        <charset val="238"/>
        <scheme val="minor"/>
      </rPr>
      <t xml:space="preserve"> (26,934 GWh). On the other hand, natural gas flows into the gas storage facilities (gas injection) amounted to 1,581 million m</t>
    </r>
    <r>
      <rPr>
        <vertAlign val="superscript"/>
        <sz val="11"/>
        <rFont val="Arial"/>
        <family val="2"/>
        <charset val="238"/>
        <scheme val="minor"/>
      </rPr>
      <t>3</t>
    </r>
    <r>
      <rPr>
        <sz val="11"/>
        <rFont val="Arial"/>
        <family val="2"/>
        <charset val="238"/>
        <scheme val="minor"/>
      </rPr>
      <t xml:space="preserve"> (17,292 GWh). In the storage facilities located in the Czech Republic, operating gas stores amounted to 2,151 million m</t>
    </r>
    <r>
      <rPr>
        <vertAlign val="superscript"/>
        <sz val="11"/>
        <rFont val="Arial"/>
        <family val="2"/>
        <charset val="238"/>
        <scheme val="minor"/>
      </rPr>
      <t>3</t>
    </r>
    <r>
      <rPr>
        <sz val="11"/>
        <rFont val="Arial"/>
        <family val="2"/>
        <charset val="238"/>
        <scheme val="minor"/>
      </rPr>
      <t xml:space="preserve"> (23,472 GWh). Separate gas flows from/into storage facilities in 2024 and for the last ten years are shown in Chapter 4. 
Natural gas production in the Czech Republic amounted to 114 million m</t>
    </r>
    <r>
      <rPr>
        <vertAlign val="superscript"/>
        <sz val="11"/>
        <rFont val="Arial"/>
        <family val="2"/>
        <charset val="238"/>
        <scheme val="minor"/>
      </rPr>
      <t>3</t>
    </r>
    <r>
      <rPr>
        <sz val="11"/>
        <rFont val="Arial"/>
        <family val="2"/>
        <charset val="238"/>
        <scheme val="minor"/>
      </rPr>
      <t xml:space="preserve"> (1,247 GWh), meeting 1.7% of total gas consumption. Natural gas production rose by 29% year-on-year. The report also shows the production of other gases with supply to distribution networks, gas supply to directly connected customers, and gas producers’ own use. All these details, including a year-on-year comparison, are set out in Chapter 5. 
In 2024, natural gas consumption in the Czech Republic totalled 6,767 million m</t>
    </r>
    <r>
      <rPr>
        <vertAlign val="superscript"/>
        <sz val="11"/>
        <rFont val="Arial"/>
        <family val="2"/>
        <charset val="238"/>
        <scheme val="minor"/>
      </rPr>
      <t>3</t>
    </r>
    <r>
      <rPr>
        <sz val="11"/>
        <rFont val="Arial"/>
        <family val="2"/>
        <charset val="238"/>
        <scheme val="minor"/>
      </rPr>
      <t>, i.e. 73,808 GWh (in the Czech Republic, the average gross calorific value was 10.91 kWh/m</t>
    </r>
    <r>
      <rPr>
        <vertAlign val="superscript"/>
        <sz val="11"/>
        <rFont val="Arial"/>
        <family val="2"/>
        <charset val="238"/>
        <scheme val="minor"/>
      </rPr>
      <t>3</t>
    </r>
    <r>
      <rPr>
        <sz val="11"/>
        <rFont val="Arial"/>
        <family val="2"/>
        <charset val="238"/>
        <scheme val="minor"/>
      </rPr>
      <t>, i.e. 39.27 MJ/m</t>
    </r>
    <r>
      <rPr>
        <vertAlign val="superscript"/>
        <sz val="11"/>
        <rFont val="Arial"/>
        <family val="2"/>
        <charset val="238"/>
        <scheme val="minor"/>
      </rPr>
      <t>3</t>
    </r>
    <r>
      <rPr>
        <sz val="11"/>
        <rFont val="Arial"/>
        <family val="2"/>
        <charset val="238"/>
        <scheme val="minor"/>
      </rPr>
      <t>). Compared with 2023, actual consumption increased by 0.1%. The average annual temperature was 10.5 °C, and the difference from long-term normal temperature was +1.9 °C and from average temperature in 2023 it differed by +0.6 °C. Gas consumption in the heating season accounted for 70.7% of total annual consumption. The lowest monthly consumption was measured in July (270 million m</t>
    </r>
    <r>
      <rPr>
        <vertAlign val="superscript"/>
        <sz val="11"/>
        <rFont val="Arial"/>
        <family val="2"/>
        <charset val="238"/>
        <scheme val="minor"/>
      </rPr>
      <t>3</t>
    </r>
    <r>
      <rPr>
        <sz val="11"/>
        <rFont val="Arial"/>
        <family val="2"/>
        <charset val="238"/>
        <scheme val="minor"/>
      </rPr>
      <t>, i.e. 2,946 GWh), while the peak consumption was registered in January (1,052 million m</t>
    </r>
    <r>
      <rPr>
        <vertAlign val="superscript"/>
        <sz val="11"/>
        <rFont val="Arial"/>
        <family val="2"/>
        <charset val="238"/>
        <scheme val="minor"/>
      </rPr>
      <t>3</t>
    </r>
    <r>
      <rPr>
        <sz val="11"/>
        <rFont val="Arial"/>
        <family val="2"/>
        <charset val="238"/>
        <scheme val="minor"/>
      </rPr>
      <t>, i.e. 11,463 GWh). A decrease in consumption compared with the same period of 2023 was registered from February to August, while January and September to December saw an increase. Adjusted to long-term normal temperature using temperature gradients, in 2024 natural gas consumption amounted to 7,285 million m</t>
    </r>
    <r>
      <rPr>
        <vertAlign val="superscript"/>
        <sz val="11"/>
        <rFont val="Arial"/>
        <family val="2"/>
        <charset val="238"/>
        <scheme val="minor"/>
      </rPr>
      <t>3</t>
    </r>
    <r>
      <rPr>
        <sz val="11"/>
        <rFont val="Arial"/>
        <family val="2"/>
        <charset val="238"/>
        <scheme val="minor"/>
      </rPr>
      <t>, i.e. 79,453 GWh, up by 1.8% year-on-year. Chapter 6 offers an overall evaluation of natural gas consumption in the Czech Republic in 2024, including a year-on-year comparison, development of consumption over the past ten years, and ambient temperatures. 
Following two years of a significant decline in consumption, in 2024 almost the same quantity of gas was consumed in the Czech Republic as in 2023, and consumption thus stabilised at its 30-year minimum. In the preceding years, natural gas consumption was experiencing a gradual growth, despite small fluctuations. 2022 marked the end of this growth, accompanied by the largest drop in consumption by 20%, and consumption again declined, by more than one tenth, in 2023. While 2021 saw the highest value of consumption from 2005, since 2022 consumption has been declining due to the war in Ukraine with its adverse impacts on energy markets. Together with all the other EU countries, the Czech Republic was compelled to coordinate measures intended to reduce natural gas consumption. In the summer of 2022, the European Council adopted a Regulation aimed at reducing gas demand by 15%. The Czech Republic satisfied the requirement for reducing gas demand year-on-year with a large margin. The adoption of a number of austerity measures and customers’ transition to other energy sources helped to reduce natural gas consumption in the Czech Republic y/y in the last two years. In addition to the above aspects, natural gas consumption in the Czech Republic is also heavily influenced by air temperatures, which have been above the long-term normal temperature (8.5 °C) for almost the whole of the ten-year period. At the same time, a change of 1 °C in the average annual temperature causes a difference of about 273 million m</t>
    </r>
    <r>
      <rPr>
        <vertAlign val="superscript"/>
        <sz val="11"/>
        <rFont val="Arial"/>
        <family val="2"/>
        <charset val="238"/>
        <scheme val="minor"/>
      </rPr>
      <t>3</t>
    </r>
    <r>
      <rPr>
        <sz val="11"/>
        <rFont val="Arial"/>
        <family val="2"/>
        <charset val="238"/>
        <scheme val="minor"/>
      </rPr>
      <t xml:space="preserve"> (2,978 GWh) in gas consumption. </t>
    </r>
  </si>
  <si>
    <t>via BTS</t>
  </si>
  <si>
    <t>Gas flow into/from the Czech gas system via BTS</t>
  </si>
  <si>
    <t>Gas flow into/from the Czech gas system via PPL</t>
  </si>
  <si>
    <t>Balancing difference in the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</si>
</sst>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 #,##0_-;\-* #,##0_-;_-* &quot;-&quot;_-;_-@_-"/>
    <numFmt numFmtId="165" formatCode="_-* #,##0.00_-;\-* #,##0.00_-;_-* &quot;-&quot;??_-;_-@_-"/>
    <numFmt numFmtId="166" formatCode="0.0%"/>
    <numFmt numFmtId="167" formatCode="0.000"/>
    <numFmt numFmtId="168" formatCode="0.0"/>
    <numFmt numFmtId="169" formatCode="#,##0.0"/>
    <numFmt numFmtId="170" formatCode="d/m;@"/>
    <numFmt numFmtId="171" formatCode="0.0000"/>
    <numFmt numFmtId="172" formatCode="#,##0.000"/>
    <numFmt numFmtId="173" formatCode="#,##0.000000"/>
    <numFmt numFmtId="174" formatCode="h:mm;@"/>
    <numFmt numFmtId="175" formatCode="#,##0.0000"/>
    <numFmt numFmtId="176" formatCode="#,##0_ ;\-#,##0\ "/>
    <numFmt numFmtId="177" formatCode="\$#,##0\ ;\(\$#,##0\)"/>
    <numFmt numFmtId="178" formatCode="#,##0.00000"/>
    <numFmt numFmtId="179" formatCode="#,##0.000000000"/>
    <numFmt numFmtId="180" formatCode="#,##0.0000000"/>
    <numFmt numFmtId="181" formatCode="0.00%;[Red]\-0.00%"/>
    <numFmt numFmtId="182" formatCode="#,###,##0.00;[Red]\-#,###,##0.00"/>
    <numFmt numFmtId="183" formatCode="#,###,##0;[Red]\-#,###,##0"/>
    <numFmt numFmtId="184" formatCode="#,##0.0_);[Red]\(#,##0.0\)"/>
    <numFmt numFmtId="185" formatCode="&quot;$&quot;#,##0.00"/>
    <numFmt numFmtId="186" formatCode="_-* #,##0\ _C_Z_K_-;\-* #,##0\ _C_Z_K_-;_-* &quot;-&quot;\ _C_Z_K_-;_-@_-"/>
    <numFmt numFmtId="187" formatCode="\$#,##0.00\ ;\(\$#,##0.00\)"/>
    <numFmt numFmtId="188" formatCode="_-* #,##0\ _F_-;\-* #,##0\ _F_-;_-* &quot;-&quot;\ _F_-;_-@_-"/>
    <numFmt numFmtId="189" formatCode="_-* #,##0.00\ _F_-;\-* #,##0.00\ _F_-;_-* &quot;-&quot;??\ _F_-;_-@_-"/>
    <numFmt numFmtId="190" formatCode="_-* #,##0\ &quot;F&quot;_-;\-* #,##0\ &quot;F&quot;_-;_-* &quot;-&quot;\ &quot;F&quot;_-;_-@_-"/>
    <numFmt numFmtId="191" formatCode="_-* #,##0.00\ &quot;F&quot;_-;\-* #,##0.00\ &quot;F&quot;_-;_-* &quot;-&quot;??\ &quot;F&quot;_-;_-@_-"/>
    <numFmt numFmtId="192" formatCode="#,##0\ &quot;Kc&quot;;\-#,##0\ &quot;Kc&quot;"/>
    <numFmt numFmtId="193" formatCode="0.00_);[Red]\-0.00"/>
    <numFmt numFmtId="194" formatCode="mm\/yyyy"/>
    <numFmt numFmtId="195" formatCode="[$-809]dd\ mmmm\ yyyy;@"/>
  </numFmts>
  <fonts count="230">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8"/>
      <name val="Arial"/>
      <family val="2"/>
      <charset val="238"/>
    </font>
    <font>
      <u/>
      <sz val="10"/>
      <color indexed="12"/>
      <name val="Arial"/>
      <family val="2"/>
      <charset val="238"/>
    </font>
    <font>
      <sz val="10"/>
      <color indexed="8"/>
      <name val="Arial"/>
      <family val="2"/>
    </font>
    <font>
      <b/>
      <sz val="10"/>
      <color indexed="8"/>
      <name val="Arial"/>
      <family val="2"/>
    </font>
    <font>
      <sz val="10"/>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0"/>
      <color rgb="FF000000"/>
      <name val="Tahoma"/>
      <family val="2"/>
      <charset val="238"/>
    </font>
    <font>
      <b/>
      <sz val="10"/>
      <color rgb="FF000000"/>
      <name val="Tahoma"/>
      <family val="2"/>
      <charset val="238"/>
    </font>
    <font>
      <sz val="8"/>
      <name val="Arial Narrow"/>
      <family val="2"/>
      <charset val="238"/>
    </font>
    <font>
      <b/>
      <sz val="8"/>
      <name val="Arial Narrow"/>
      <family val="2"/>
      <charset val="238"/>
    </font>
    <font>
      <b/>
      <sz val="8"/>
      <color theme="9" tint="-0.249977111117893"/>
      <name val="Arial Narrow"/>
      <family val="2"/>
      <charset val="238"/>
    </font>
    <font>
      <sz val="10"/>
      <name val="Arial Narrow"/>
      <family val="2"/>
      <charset val="238"/>
    </font>
    <font>
      <sz val="8"/>
      <color theme="8" tint="-0.249977111117893"/>
      <name val="Arial Narrow"/>
      <family val="2"/>
      <charset val="238"/>
    </font>
    <font>
      <sz val="8"/>
      <color theme="1" tint="0.499984740745262"/>
      <name val="Arial Narrow"/>
      <family val="2"/>
      <charset val="238"/>
    </font>
    <font>
      <sz val="8"/>
      <color theme="1"/>
      <name val="Arial Narrow"/>
      <family val="2"/>
      <charset val="238"/>
    </font>
    <font>
      <b/>
      <sz val="12"/>
      <color theme="8" tint="-0.499984740745262"/>
      <name val="Arial Narrow"/>
      <family val="2"/>
      <charset val="238"/>
    </font>
    <font>
      <b/>
      <sz val="12"/>
      <name val="Arial Narrow"/>
      <family val="2"/>
      <charset val="238"/>
    </font>
    <font>
      <sz val="8"/>
      <color theme="0"/>
      <name val="Arial Narrow"/>
      <family val="2"/>
      <charset val="238"/>
    </font>
    <font>
      <sz val="8"/>
      <color theme="0" tint="-0.499984740745262"/>
      <name val="Arial Narrow"/>
      <family val="2"/>
      <charset val="238"/>
    </font>
    <font>
      <sz val="8"/>
      <color rgb="FFFF0000"/>
      <name val="Arial Narrow"/>
      <family val="2"/>
      <charset val="238"/>
    </font>
    <font>
      <sz val="10"/>
      <color rgb="FF000000"/>
      <name val="Arial Narrow"/>
      <family val="2"/>
      <charset val="238"/>
    </font>
    <font>
      <b/>
      <sz val="10"/>
      <color rgb="FF000000"/>
      <name val="Arial Narrow"/>
      <family val="2"/>
      <charset val="238"/>
    </font>
    <font>
      <sz val="8"/>
      <color theme="4" tint="-0.249977111117893"/>
      <name val="Arial Narrow"/>
      <family val="2"/>
      <charset val="238"/>
    </font>
    <font>
      <sz val="8"/>
      <color theme="4" tint="-0.499984740745262"/>
      <name val="Arial Narrow"/>
      <family val="2"/>
      <charset val="238"/>
    </font>
    <font>
      <sz val="10"/>
      <name val="Arial CE"/>
      <family val="2"/>
      <charset val="238"/>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sz val="8"/>
      <color rgb="FF00B0F0"/>
      <name val="Arial Narrow"/>
      <family val="2"/>
      <charset val="238"/>
    </font>
    <font>
      <sz val="11"/>
      <name val="Arial"/>
      <family val="2"/>
      <charset val="238"/>
      <scheme val="minor"/>
    </font>
    <font>
      <sz val="8"/>
      <name val="Arial"/>
      <family val="2"/>
      <charset val="238"/>
      <scheme val="minor"/>
    </font>
    <font>
      <sz val="8"/>
      <color rgb="FF00B0F0"/>
      <name val="Arial"/>
      <family val="2"/>
      <charset val="238"/>
      <scheme val="minor"/>
    </font>
    <font>
      <sz val="8"/>
      <color theme="4" tint="-0.499984740745262"/>
      <name val="Arial"/>
      <family val="2"/>
      <charset val="238"/>
      <scheme val="minor"/>
    </font>
    <font>
      <b/>
      <sz val="12"/>
      <color theme="0"/>
      <name val="Arial"/>
      <family val="2"/>
      <charset val="238"/>
      <scheme val="minor"/>
    </font>
    <font>
      <sz val="8"/>
      <color theme="0"/>
      <name val="Arial"/>
      <family val="2"/>
      <charset val="238"/>
      <scheme val="minor"/>
    </font>
    <font>
      <b/>
      <sz val="12"/>
      <name val="Arial"/>
      <family val="2"/>
      <charset val="238"/>
      <scheme val="minor"/>
    </font>
    <font>
      <sz val="10"/>
      <name val="Arial"/>
      <family val="2"/>
      <charset val="238"/>
      <scheme val="minor"/>
    </font>
    <font>
      <sz val="8"/>
      <color theme="9" tint="-0.249977111117893"/>
      <name val="Arial"/>
      <family val="2"/>
      <charset val="238"/>
      <scheme val="minor"/>
    </font>
    <font>
      <sz val="8"/>
      <color theme="5" tint="-0.249977111117893"/>
      <name val="Arial"/>
      <family val="2"/>
      <charset val="238"/>
      <scheme val="minor"/>
    </font>
    <font>
      <sz val="8"/>
      <color theme="1" tint="0.499984740745262"/>
      <name val="Arial"/>
      <family val="2"/>
      <charset val="238"/>
      <scheme val="minor"/>
    </font>
    <font>
      <sz val="12"/>
      <name val="Arial"/>
      <family val="2"/>
      <charset val="238"/>
      <scheme val="minor"/>
    </font>
    <font>
      <b/>
      <sz val="14"/>
      <name val="Arial"/>
      <family val="2"/>
      <charset val="238"/>
      <scheme val="minor"/>
    </font>
    <font>
      <b/>
      <sz val="8"/>
      <name val="Arial"/>
      <family val="2"/>
      <charset val="238"/>
      <scheme val="minor"/>
    </font>
    <font>
      <b/>
      <sz val="8"/>
      <color theme="9" tint="-0.249977111117893"/>
      <name val="Arial"/>
      <family val="2"/>
      <charset val="238"/>
      <scheme val="minor"/>
    </font>
    <font>
      <sz val="8"/>
      <color theme="4" tint="-0.249977111117893"/>
      <name val="Arial"/>
      <family val="2"/>
      <charset val="238"/>
      <scheme val="minor"/>
    </font>
    <font>
      <b/>
      <i/>
      <sz val="8"/>
      <color rgb="FF00B0F0"/>
      <name val="Arial"/>
      <family val="2"/>
      <charset val="238"/>
      <scheme val="minor"/>
    </font>
    <font>
      <sz val="10"/>
      <color theme="0"/>
      <name val="Arial"/>
      <family val="2"/>
      <charset val="238"/>
      <scheme val="minor"/>
    </font>
    <font>
      <sz val="9"/>
      <name val="Arial"/>
      <family val="2"/>
      <charset val="238"/>
      <scheme val="minor"/>
    </font>
    <font>
      <sz val="10"/>
      <color rgb="FF00B0F0"/>
      <name val="Arial"/>
      <family val="2"/>
      <charset val="238"/>
      <scheme val="minor"/>
    </font>
    <font>
      <b/>
      <sz val="10"/>
      <name val="Arial"/>
      <family val="2"/>
      <charset val="238"/>
      <scheme val="minor"/>
    </font>
    <font>
      <b/>
      <sz val="8"/>
      <color theme="0"/>
      <name val="Arial"/>
      <family val="2"/>
      <charset val="238"/>
      <scheme val="minor"/>
    </font>
    <font>
      <sz val="8"/>
      <color theme="1" tint="0.34998626667073579"/>
      <name val="Arial"/>
      <family val="2"/>
      <charset val="238"/>
      <scheme val="minor"/>
    </font>
    <font>
      <sz val="8"/>
      <color theme="1"/>
      <name val="Arial"/>
      <family val="2"/>
      <charset val="238"/>
      <scheme val="minor"/>
    </font>
    <font>
      <b/>
      <sz val="8"/>
      <color theme="1"/>
      <name val="Arial"/>
      <family val="2"/>
      <charset val="238"/>
      <scheme val="minor"/>
    </font>
    <font>
      <sz val="8"/>
      <color theme="8" tint="-0.249977111117893"/>
      <name val="Arial"/>
      <family val="2"/>
      <charset val="238"/>
      <scheme val="minor"/>
    </font>
    <font>
      <sz val="12"/>
      <color theme="4" tint="-0.249977111117893"/>
      <name val="Arial"/>
      <family val="2"/>
      <charset val="238"/>
      <scheme val="minor"/>
    </font>
    <font>
      <b/>
      <sz val="8"/>
      <color indexed="9"/>
      <name val="Arial"/>
      <family val="2"/>
      <charset val="238"/>
      <scheme val="minor"/>
    </font>
    <font>
      <sz val="12"/>
      <color theme="1"/>
      <name val="Arial"/>
      <family val="2"/>
      <charset val="238"/>
      <scheme val="minor"/>
    </font>
    <font>
      <b/>
      <sz val="12"/>
      <color theme="1"/>
      <name val="Arial"/>
      <family val="2"/>
      <charset val="238"/>
      <scheme val="minor"/>
    </font>
    <font>
      <b/>
      <sz val="8"/>
      <color rgb="FF00B0F0"/>
      <name val="Arial"/>
      <family val="2"/>
      <charset val="238"/>
      <scheme val="minor"/>
    </font>
    <font>
      <sz val="12"/>
      <color theme="4" tint="-0.499984740745262"/>
      <name val="Arial"/>
      <family val="2"/>
      <charset val="238"/>
      <scheme val="minor"/>
    </font>
    <font>
      <b/>
      <sz val="12"/>
      <color theme="8" tint="-0.499984740745262"/>
      <name val="Arial"/>
      <family val="2"/>
      <charset val="238"/>
      <scheme val="minor"/>
    </font>
    <font>
      <sz val="8"/>
      <color theme="3" tint="0.39997558519241921"/>
      <name val="Arial"/>
      <family val="2"/>
      <charset val="238"/>
      <scheme val="minor"/>
    </font>
    <font>
      <sz val="9"/>
      <color theme="0"/>
      <name val="Arial"/>
      <family val="2"/>
      <charset val="238"/>
      <scheme val="minor"/>
    </font>
    <font>
      <sz val="8"/>
      <color theme="0" tint="-0.34998626667073579"/>
      <name val="Arial"/>
      <family val="2"/>
      <charset val="238"/>
      <scheme val="minor"/>
    </font>
    <font>
      <sz val="10"/>
      <color theme="4" tint="-0.249977111117893"/>
      <name val="Arial"/>
      <family val="2"/>
      <charset val="238"/>
      <scheme val="minor"/>
    </font>
    <font>
      <sz val="8"/>
      <color rgb="FFFF0000"/>
      <name val="Arial"/>
      <family val="2"/>
      <charset val="238"/>
      <scheme val="minor"/>
    </font>
    <font>
      <i/>
      <sz val="8"/>
      <name val="Arial"/>
      <family val="2"/>
      <charset val="238"/>
      <scheme val="minor"/>
    </font>
    <font>
      <sz val="11"/>
      <color rgb="FF000000"/>
      <name val="Arial"/>
      <family val="2"/>
      <charset val="238"/>
      <scheme val="minor"/>
    </font>
    <font>
      <sz val="8"/>
      <color theme="5" tint="-0.499984740745262"/>
      <name val="Arial"/>
      <family val="2"/>
      <charset val="238"/>
      <scheme val="minor"/>
    </font>
    <font>
      <i/>
      <sz val="8"/>
      <color theme="1"/>
      <name val="Arial"/>
      <family val="2"/>
      <charset val="238"/>
      <scheme val="minor"/>
    </font>
    <font>
      <sz val="12"/>
      <color theme="3" tint="0.39997558519241921"/>
      <name val="Arial"/>
      <family val="2"/>
      <charset val="238"/>
      <scheme val="minor"/>
    </font>
    <font>
      <sz val="7"/>
      <name val="Arial"/>
      <family val="2"/>
      <charset val="238"/>
      <scheme val="minor"/>
    </font>
    <font>
      <sz val="8"/>
      <color theme="1" tint="0.249977111117893"/>
      <name val="Arial"/>
      <family val="2"/>
      <charset val="238"/>
      <scheme val="minor"/>
    </font>
    <font>
      <sz val="10"/>
      <color theme="1" tint="0.34998626667073579"/>
      <name val="Arial"/>
      <family val="2"/>
      <charset val="238"/>
      <scheme val="minor"/>
    </font>
    <font>
      <sz val="8"/>
      <color theme="2" tint="-0.749992370372631"/>
      <name val="Arial"/>
      <family val="2"/>
      <charset val="238"/>
      <scheme val="minor"/>
    </font>
    <font>
      <sz val="10"/>
      <color theme="1" tint="0.249977111117893"/>
      <name val="Arial"/>
      <family val="2"/>
      <charset val="238"/>
      <scheme val="minor"/>
    </font>
    <font>
      <sz val="10"/>
      <color theme="2" tint="-0.749992370372631"/>
      <name val="Arial"/>
      <family val="2"/>
      <charset val="238"/>
      <scheme val="minor"/>
    </font>
    <font>
      <sz val="7"/>
      <color theme="1"/>
      <name val="Arial"/>
      <family val="2"/>
      <charset val="238"/>
      <scheme val="minor"/>
    </font>
    <font>
      <b/>
      <sz val="12"/>
      <color theme="4" tint="-0.249977111117893"/>
      <name val="Arial"/>
      <family val="2"/>
      <charset val="238"/>
      <scheme val="minor"/>
    </font>
    <font>
      <sz val="10"/>
      <color theme="1"/>
      <name val="Arial"/>
      <family val="2"/>
      <charset val="238"/>
      <scheme val="minor"/>
    </font>
    <font>
      <sz val="9.6"/>
      <name val="Arial"/>
      <family val="2"/>
      <charset val="238"/>
      <scheme val="minor"/>
    </font>
    <font>
      <sz val="7.5"/>
      <name val="Arial"/>
      <family val="2"/>
      <charset val="238"/>
      <scheme val="minor"/>
    </font>
    <font>
      <sz val="12"/>
      <name val="Arial Narrow"/>
      <family val="2"/>
      <charset val="238"/>
    </font>
    <font>
      <b/>
      <i/>
      <sz val="8"/>
      <color rgb="FF000099"/>
      <name val="Arial"/>
      <family val="2"/>
      <charset val="238"/>
      <scheme val="minor"/>
    </font>
    <font>
      <sz val="11"/>
      <color rgb="FF006100"/>
      <name val="Arial"/>
      <family val="2"/>
      <charset val="238"/>
      <scheme val="minor"/>
    </font>
    <font>
      <sz val="11"/>
      <color rgb="FF9C6500"/>
      <name val="Arial"/>
      <family val="2"/>
      <charset val="238"/>
      <scheme val="minor"/>
    </font>
    <font>
      <b/>
      <sz val="10"/>
      <color theme="3"/>
      <name val="Arial"/>
      <family val="2"/>
      <charset val="238"/>
      <scheme val="minor"/>
    </font>
    <font>
      <sz val="10"/>
      <color theme="4"/>
      <name val="Arial"/>
      <family val="2"/>
      <charset val="238"/>
      <scheme val="minor"/>
    </font>
    <font>
      <sz val="10"/>
      <color theme="3"/>
      <name val="Arial"/>
      <family val="2"/>
      <charset val="238"/>
      <scheme val="minor"/>
    </font>
    <font>
      <sz val="10"/>
      <color rgb="FF005DA2"/>
      <name val="Arial"/>
      <family val="2"/>
      <charset val="238"/>
      <scheme val="minor"/>
    </font>
    <font>
      <b/>
      <sz val="10"/>
      <color rgb="FF005DA2"/>
      <name val="Arial"/>
      <family val="2"/>
      <charset val="238"/>
      <scheme val="minor"/>
    </font>
    <font>
      <sz val="10"/>
      <name val="Arial CE"/>
      <family val="2"/>
      <charset val="238"/>
    </font>
    <font>
      <sz val="10"/>
      <name val="Helv"/>
      <charset val="238"/>
    </font>
    <font>
      <sz val="10"/>
      <name val="MS Sans Serif"/>
      <family val="2"/>
      <charset val="238"/>
    </font>
    <font>
      <sz val="11"/>
      <color indexed="8"/>
      <name val="Calibri"/>
      <family val="2"/>
      <charset val="238"/>
    </font>
    <font>
      <sz val="11"/>
      <color indexed="9"/>
      <name val="Calibri"/>
      <family val="2"/>
      <charset val="238"/>
    </font>
    <font>
      <sz val="11"/>
      <color indexed="8"/>
      <name val="Calibri"/>
      <family val="2"/>
    </font>
    <font>
      <sz val="11"/>
      <color indexed="9"/>
      <name val="Calibri"/>
      <family val="2"/>
    </font>
    <font>
      <b/>
      <sz val="8"/>
      <name val="Arial CE"/>
      <family val="2"/>
      <charset val="238"/>
    </font>
    <font>
      <sz val="8"/>
      <name val="Times New Roman"/>
      <family val="1"/>
      <charset val="238"/>
    </font>
    <font>
      <b/>
      <sz val="10"/>
      <name val="Univers CE"/>
      <family val="2"/>
      <charset val="238"/>
    </font>
    <font>
      <b/>
      <sz val="11"/>
      <color indexed="8"/>
      <name val="Calibri"/>
      <family val="2"/>
      <charset val="238"/>
    </font>
    <font>
      <sz val="12"/>
      <name val="System"/>
      <family val="2"/>
      <charset val="238"/>
    </font>
    <font>
      <b/>
      <sz val="10"/>
      <name val="MS Sans Serif"/>
      <family val="2"/>
      <charset val="238"/>
    </font>
    <font>
      <sz val="10"/>
      <name val="MS Serif"/>
      <family val="1"/>
      <charset val="238"/>
    </font>
    <font>
      <sz val="10"/>
      <name val="MS Serif"/>
      <family val="1"/>
    </font>
    <font>
      <sz val="10"/>
      <name val="Courier"/>
      <family val="1"/>
      <charset val="238"/>
    </font>
    <font>
      <sz val="10"/>
      <name val="Courier"/>
      <family val="3"/>
    </font>
    <font>
      <sz val="11"/>
      <color theme="1"/>
      <name val="Arial"/>
      <family val="2"/>
      <charset val="238"/>
    </font>
    <font>
      <b/>
      <sz val="11"/>
      <color indexed="8"/>
      <name val="Calibri"/>
      <family val="2"/>
    </font>
    <font>
      <sz val="10"/>
      <color indexed="16"/>
      <name val="MS Serif"/>
      <family val="1"/>
      <charset val="238"/>
    </font>
    <font>
      <sz val="10"/>
      <color indexed="16"/>
      <name val="MS Serif"/>
      <family val="1"/>
    </font>
    <font>
      <sz val="8"/>
      <name val="Arial"/>
      <family val="2"/>
    </font>
    <font>
      <b/>
      <sz val="12"/>
      <name val="Arial"/>
      <family val="2"/>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4"/>
      <name val="Arial CE"/>
      <family val="2"/>
      <charset val="238"/>
    </font>
    <font>
      <b/>
      <sz val="18"/>
      <name val="System"/>
      <family val="2"/>
      <charset val="238"/>
    </font>
    <font>
      <b/>
      <sz val="12"/>
      <name val="System"/>
      <family val="2"/>
      <charset val="238"/>
    </font>
    <font>
      <b/>
      <sz val="18"/>
      <color indexed="62"/>
      <name val="Cambria"/>
      <family val="2"/>
      <charset val="238"/>
    </font>
    <font>
      <sz val="11"/>
      <color indexed="19"/>
      <name val="Calibri"/>
      <family val="2"/>
      <charset val="238"/>
    </font>
    <font>
      <sz val="10"/>
      <name val="Times New Roman"/>
      <family val="1"/>
      <charset val="238"/>
    </font>
    <font>
      <sz val="11"/>
      <color theme="1"/>
      <name val="Arial"/>
      <family val="2"/>
      <scheme val="minor"/>
    </font>
    <font>
      <sz val="12"/>
      <name val="Times New Roman"/>
      <family val="1"/>
      <charset val="238"/>
    </font>
    <font>
      <sz val="11"/>
      <color indexed="10"/>
      <name val="Calibri"/>
      <family val="2"/>
      <charset val="238"/>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b/>
      <sz val="16"/>
      <color indexed="23"/>
      <name val="Arial"/>
      <family val="2"/>
      <charset val="238"/>
    </font>
    <font>
      <sz val="8"/>
      <color indexed="14"/>
      <name val="Arial"/>
      <family val="2"/>
    </font>
    <font>
      <b/>
      <sz val="18"/>
      <color indexed="62"/>
      <name val="Cambria"/>
      <family val="2"/>
    </font>
    <font>
      <sz val="11"/>
      <color indexed="17"/>
      <name val="Calibri"/>
      <family val="2"/>
      <charset val="238"/>
    </font>
    <font>
      <sz val="10"/>
      <name val="Helv"/>
    </font>
    <font>
      <b/>
      <sz val="8"/>
      <color indexed="8"/>
      <name val="Helv"/>
    </font>
    <font>
      <sz val="11"/>
      <color indexed="62"/>
      <name val="Calibri"/>
      <family val="2"/>
      <charset val="238"/>
    </font>
    <font>
      <b/>
      <sz val="11"/>
      <color indexed="10"/>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1"/>
      <name val="Arial"/>
      <family val="2"/>
      <charset val="238"/>
      <scheme val="minor"/>
    </font>
    <font>
      <sz val="8"/>
      <color theme="0" tint="-0.249977111117893"/>
      <name val="Arial"/>
      <family val="2"/>
      <charset val="238"/>
      <scheme val="minor"/>
    </font>
    <font>
      <sz val="11"/>
      <color theme="0"/>
      <name val="Arial"/>
      <family val="2"/>
      <charset val="238"/>
      <scheme val="minor"/>
    </font>
    <font>
      <sz val="12"/>
      <color rgb="FF000000"/>
      <name val="Arial"/>
      <family val="2"/>
      <charset val="238"/>
      <scheme val="minor"/>
    </font>
    <font>
      <sz val="10"/>
      <color theme="0"/>
      <name val="Arial Narrow"/>
      <family val="2"/>
      <charset val="238"/>
    </font>
    <font>
      <b/>
      <sz val="7"/>
      <name val="Arial"/>
      <family val="2"/>
      <charset val="238"/>
      <scheme val="minor"/>
    </font>
    <font>
      <b/>
      <sz val="17"/>
      <color rgb="FF153366"/>
      <name val="Arial"/>
      <family val="2"/>
      <charset val="238"/>
      <scheme val="minor"/>
    </font>
    <font>
      <sz val="10"/>
      <color rgb="FFFF0000"/>
      <name val="Arial"/>
      <family val="2"/>
      <charset val="238"/>
      <scheme val="minor"/>
    </font>
    <font>
      <sz val="12"/>
      <color theme="0"/>
      <name val="Arial"/>
      <family val="2"/>
      <charset val="238"/>
      <scheme val="minor"/>
    </font>
    <font>
      <sz val="16"/>
      <name val="Arial"/>
      <family val="2"/>
      <charset val="238"/>
    </font>
    <font>
      <b/>
      <sz val="14"/>
      <color theme="3"/>
      <name val="Arial"/>
      <family val="2"/>
      <charset val="238"/>
      <scheme val="minor"/>
    </font>
    <font>
      <b/>
      <i/>
      <sz val="10"/>
      <color theme="3"/>
      <name val="Arial"/>
      <family val="2"/>
      <charset val="238"/>
      <scheme val="minor"/>
    </font>
    <font>
      <sz val="8"/>
      <color theme="3"/>
      <name val="Arial"/>
      <family val="2"/>
      <charset val="238"/>
      <scheme val="minor"/>
    </font>
    <font>
      <sz val="12"/>
      <color theme="3"/>
      <name val="Arial"/>
      <family val="2"/>
      <charset val="238"/>
      <scheme val="minor"/>
    </font>
    <font>
      <sz val="8"/>
      <color theme="3"/>
      <name val="Arial Narrow"/>
      <family val="2"/>
      <charset val="238"/>
    </font>
    <font>
      <b/>
      <vertAlign val="superscript"/>
      <sz val="8"/>
      <name val="Arial"/>
      <family val="2"/>
      <charset val="238"/>
      <scheme val="minor"/>
    </font>
    <font>
      <b/>
      <sz val="14"/>
      <color theme="4"/>
      <name val="Arial"/>
      <family val="2"/>
      <charset val="238"/>
      <scheme val="minor"/>
    </font>
    <font>
      <sz val="8"/>
      <color rgb="FF596387"/>
      <name val="Arial"/>
      <family val="2"/>
      <charset val="238"/>
      <scheme val="minor"/>
    </font>
    <font>
      <b/>
      <sz val="8"/>
      <color theme="4" tint="-0.499984740745262"/>
      <name val="Arial"/>
      <family val="2"/>
      <charset val="238"/>
      <scheme val="minor"/>
    </font>
    <font>
      <b/>
      <sz val="8"/>
      <color theme="2" tint="-0.749992370372631"/>
      <name val="Arial"/>
      <family val="2"/>
      <charset val="238"/>
      <scheme val="minor"/>
    </font>
    <font>
      <b/>
      <vertAlign val="superscript"/>
      <sz val="8"/>
      <color theme="4" tint="-0.499984740745262"/>
      <name val="Arial"/>
      <family val="2"/>
      <charset val="238"/>
      <scheme val="minor"/>
    </font>
    <font>
      <b/>
      <sz val="12"/>
      <color theme="4" tint="-0.499984740745262"/>
      <name val="Arial"/>
      <family val="2"/>
      <charset val="238"/>
      <scheme val="minor"/>
    </font>
    <font>
      <b/>
      <sz val="8"/>
      <color theme="3"/>
      <name val="Arial"/>
      <family val="2"/>
      <charset val="238"/>
      <scheme val="minor"/>
    </font>
    <font>
      <b/>
      <sz val="4.5"/>
      <name val="Arial"/>
      <family val="2"/>
      <charset val="238"/>
      <scheme val="minor"/>
    </font>
    <font>
      <b/>
      <sz val="16"/>
      <color theme="3"/>
      <name val="Arial"/>
      <family val="2"/>
      <charset val="238"/>
      <scheme val="minor"/>
    </font>
    <font>
      <vertAlign val="superscript"/>
      <sz val="11"/>
      <name val="Arial"/>
      <family val="2"/>
      <charset val="238"/>
      <scheme val="minor"/>
    </font>
    <font>
      <b/>
      <sz val="10"/>
      <color rgb="FF1A3366"/>
      <name val="Arial"/>
      <family val="2"/>
      <charset val="238"/>
      <scheme val="minor"/>
    </font>
    <font>
      <sz val="16"/>
      <color rgb="FF1A3366"/>
      <name val="Arial"/>
      <family val="2"/>
      <charset val="238"/>
      <scheme val="minor"/>
    </font>
    <font>
      <b/>
      <sz val="24"/>
      <color rgb="FF1A3366"/>
      <name val="Arial"/>
      <family val="2"/>
      <charset val="238"/>
    </font>
    <font>
      <b/>
      <sz val="24"/>
      <color rgb="FFE53A2E"/>
      <name val="Arial"/>
      <family val="2"/>
      <charset val="238"/>
    </font>
    <font>
      <b/>
      <sz val="24"/>
      <name val="Arial"/>
      <family val="2"/>
      <charset val="238"/>
    </font>
    <font>
      <b/>
      <sz val="16"/>
      <color rgb="FF1A3366"/>
      <name val="Arial"/>
      <family val="2"/>
      <charset val="238"/>
      <scheme val="minor"/>
    </font>
    <font>
      <sz val="8"/>
      <color rgb="FF1A3366"/>
      <name val="Arial"/>
      <family val="2"/>
      <charset val="238"/>
      <scheme val="minor"/>
    </font>
    <font>
      <b/>
      <sz val="14"/>
      <color rgb="FF1A3366"/>
      <name val="Arial"/>
      <family val="2"/>
      <charset val="238"/>
      <scheme val="minor"/>
    </font>
    <font>
      <b/>
      <sz val="8"/>
      <color rgb="FF1A3366"/>
      <name val="Arial"/>
      <family val="2"/>
      <charset val="238"/>
      <scheme val="minor"/>
    </font>
    <font>
      <sz val="10"/>
      <color rgb="FF1A3366"/>
      <name val="Arial"/>
      <family val="2"/>
      <charset val="238"/>
      <scheme val="minor"/>
    </font>
    <font>
      <b/>
      <sz val="12"/>
      <color rgb="FF1A3366"/>
      <name val="Arial"/>
      <family val="2"/>
      <charset val="238"/>
      <scheme val="minor"/>
    </font>
    <font>
      <sz val="14"/>
      <color theme="4" tint="-0.499984740745262"/>
      <name val="Arial Narrow"/>
      <family val="2"/>
      <charset val="238"/>
    </font>
    <font>
      <b/>
      <sz val="12"/>
      <color theme="3"/>
      <name val="Arial"/>
      <family val="2"/>
      <charset val="238"/>
      <scheme val="minor"/>
    </font>
    <font>
      <b/>
      <sz val="16"/>
      <color theme="4"/>
      <name val="Arial"/>
      <family val="2"/>
      <charset val="238"/>
      <scheme val="minor"/>
    </font>
    <font>
      <sz val="8"/>
      <color rgb="FF1A3366"/>
      <name val="Arial Narrow"/>
      <family val="2"/>
      <charset val="238"/>
    </font>
    <font>
      <sz val="10"/>
      <color rgb="FF1A3366"/>
      <name val="Arial Narrow"/>
      <family val="2"/>
      <charset val="238"/>
    </font>
    <font>
      <b/>
      <vertAlign val="superscript"/>
      <sz val="10"/>
      <color rgb="FF1A3366"/>
      <name val="Arial"/>
      <family val="2"/>
      <charset val="238"/>
      <scheme val="minor"/>
    </font>
    <font>
      <b/>
      <vertAlign val="superscript"/>
      <sz val="10"/>
      <color theme="3"/>
      <name val="Arial"/>
      <family val="2"/>
      <charset val="238"/>
      <scheme val="minor"/>
    </font>
    <font>
      <sz val="11"/>
      <name val="Arial"/>
      <family val="2"/>
      <charset val="238"/>
    </font>
    <font>
      <b/>
      <sz val="11"/>
      <color rgb="FFE53A2E"/>
      <name val="Arial"/>
      <family val="2"/>
      <charset val="238"/>
    </font>
    <font>
      <b/>
      <sz val="10"/>
      <color theme="0"/>
      <name val="Arial"/>
      <family val="2"/>
      <charset val="238"/>
      <scheme val="minor"/>
    </font>
    <font>
      <sz val="6"/>
      <color theme="1"/>
      <name val="Arial"/>
      <family val="2"/>
      <charset val="238"/>
      <scheme val="minor"/>
    </font>
    <font>
      <b/>
      <sz val="6"/>
      <color theme="1"/>
      <name val="Arial"/>
      <family val="2"/>
      <charset val="238"/>
      <scheme val="minor"/>
    </font>
    <font>
      <sz val="12"/>
      <color rgb="FF1A3366"/>
      <name val="Arial"/>
      <family val="2"/>
      <charset val="238"/>
      <scheme val="minor"/>
    </font>
    <font>
      <b/>
      <sz val="11"/>
      <color rgb="FF1A3366"/>
      <name val="Arial"/>
      <family val="2"/>
      <charset val="238"/>
      <scheme val="minor"/>
    </font>
    <font>
      <sz val="11"/>
      <color rgb="FF1A3366"/>
      <name val="Arial"/>
      <family val="2"/>
      <charset val="238"/>
      <scheme val="minor"/>
    </font>
    <font>
      <sz val="11"/>
      <color theme="3"/>
      <name val="Arial"/>
      <family val="2"/>
      <charset val="238"/>
    </font>
    <font>
      <sz val="12"/>
      <color rgb="FFFF0000"/>
      <name val="Arial"/>
      <family val="2"/>
      <charset val="238"/>
      <scheme val="minor"/>
    </font>
    <font>
      <b/>
      <sz val="12"/>
      <color rgb="FFFF0000"/>
      <name val="Arial"/>
      <family val="2"/>
      <charset val="238"/>
      <scheme val="minor"/>
    </font>
    <font>
      <sz val="10"/>
      <color rgb="FFFF0000"/>
      <name val="Arial Narrow"/>
      <family val="2"/>
      <charset val="238"/>
    </font>
    <font>
      <i/>
      <sz val="11"/>
      <color theme="1"/>
      <name val="Arial"/>
      <family val="2"/>
      <charset val="238"/>
      <scheme val="minor"/>
    </font>
    <font>
      <i/>
      <vertAlign val="superscript"/>
      <sz val="8"/>
      <name val="Arial"/>
      <family val="2"/>
      <charset val="238"/>
      <scheme val="minor"/>
    </font>
    <font>
      <sz val="11"/>
      <name val="Arial"/>
      <family val="2"/>
      <charset val="238"/>
      <scheme val="major"/>
    </font>
    <font>
      <b/>
      <sz val="7.5"/>
      <name val="Arial"/>
      <family val="2"/>
      <charset val="238"/>
      <scheme val="minor"/>
    </font>
    <font>
      <sz val="11"/>
      <color rgb="FFFF0000"/>
      <name val="Arial"/>
      <family val="2"/>
      <charset val="238"/>
      <scheme val="minor"/>
    </font>
    <font>
      <sz val="8"/>
      <color theme="8"/>
      <name val="Arial"/>
      <family val="2"/>
      <charset val="238"/>
      <scheme val="minor"/>
    </font>
    <font>
      <sz val="6"/>
      <name val="Arial"/>
      <family val="2"/>
      <charset val="238"/>
      <scheme val="minor"/>
    </font>
  </fonts>
  <fills count="77">
    <fill>
      <patternFill patternType="none"/>
    </fill>
    <fill>
      <patternFill patternType="gray125"/>
    </fill>
    <fill>
      <patternFill patternType="solid">
        <fgColor indexed="40"/>
      </patternFill>
    </fill>
    <fill>
      <patternFill patternType="solid">
        <fgColor theme="0"/>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1" tint="0.14999847407452621"/>
        <bgColor indexed="64"/>
      </patternFill>
    </fill>
    <fill>
      <patternFill patternType="solid">
        <fgColor indexed="22"/>
        <bgColor indexed="64"/>
      </patternFill>
    </fill>
    <fill>
      <patternFill patternType="solid">
        <fgColor rgb="FFC6EFCE"/>
      </patternFill>
    </fill>
    <fill>
      <patternFill patternType="solid">
        <fgColor rgb="FFFFEB9C"/>
      </patternFill>
    </fill>
    <fill>
      <patternFill patternType="gray0625">
        <fgColor indexed="26"/>
        <bgColor indexed="26"/>
      </patternFill>
    </fill>
    <fill>
      <patternFill patternType="solid">
        <fgColor indexed="26"/>
        <bgColor indexed="26"/>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solid">
        <fgColor theme="5" tint="0.39994506668294322"/>
        <bgColor indexed="64"/>
      </patternFill>
    </fill>
    <fill>
      <patternFill patternType="solid">
        <fgColor theme="8" tint="0.39994506668294322"/>
        <bgColor indexed="64"/>
      </patternFill>
    </fill>
    <fill>
      <patternFill patternType="solid">
        <fgColor theme="6" tint="0.39994506668294322"/>
        <bgColor auto="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6"/>
      </patternFill>
    </fill>
    <fill>
      <patternFill patternType="solid">
        <fgColor indexed="15"/>
      </patternFill>
    </fill>
    <fill>
      <patternFill patternType="solid">
        <fgColor indexed="55"/>
      </patternFill>
    </fill>
    <fill>
      <patternFill patternType="solid">
        <fgColor indexed="12"/>
      </patternFill>
    </fill>
    <fill>
      <patternFill patternType="lightUp">
        <fgColor indexed="48"/>
        <bgColor indexed="41"/>
      </patternFill>
    </fill>
    <fill>
      <patternFill patternType="solid">
        <fgColor indexed="54"/>
      </patternFill>
    </fill>
    <fill>
      <patternFill patternType="solid">
        <fgColor indexed="22"/>
      </patternFill>
    </fill>
    <fill>
      <patternFill patternType="solid">
        <fgColor indexed="23"/>
        <bgColor indexed="64"/>
      </patternFill>
    </fill>
    <fill>
      <patternFill patternType="solid">
        <fgColor indexed="23"/>
      </patternFill>
    </fill>
    <fill>
      <patternFill patternType="solid">
        <fgColor indexed="55"/>
        <bgColor indexed="64"/>
      </patternFill>
    </fill>
    <fill>
      <patternFill patternType="solid">
        <fgColor indexed="31"/>
        <bgColor indexed="64"/>
      </patternFill>
    </fill>
    <fill>
      <patternFill patternType="solid">
        <fgColor indexed="9"/>
      </patternFill>
    </fill>
    <fill>
      <patternFill patternType="solid">
        <fgColor indexed="35"/>
        <bgColor indexed="64"/>
      </patternFill>
    </fill>
    <fill>
      <patternFill patternType="solid">
        <fgColor indexed="20"/>
      </patternFill>
    </fill>
    <fill>
      <patternFill patternType="solid">
        <fgColor indexed="56"/>
      </patternFill>
    </fill>
    <fill>
      <patternFill patternType="solid">
        <fgColor indexed="49"/>
      </patternFill>
    </fill>
    <fill>
      <patternFill patternType="solid">
        <fgColor theme="3"/>
        <bgColor indexed="64"/>
      </patternFill>
    </fill>
    <fill>
      <patternFill patternType="solid">
        <fgColor rgb="FF596387"/>
        <bgColor indexed="64"/>
      </patternFill>
    </fill>
    <fill>
      <patternFill patternType="solid">
        <fgColor rgb="FF646363"/>
        <bgColor indexed="64"/>
      </patternFill>
    </fill>
    <fill>
      <patternFill patternType="solid">
        <fgColor rgb="FF9D9D9C"/>
        <bgColor indexed="64"/>
      </patternFill>
    </fill>
    <fill>
      <patternFill patternType="solid">
        <fgColor theme="8"/>
        <bgColor indexed="64"/>
      </patternFill>
    </fill>
    <fill>
      <patternFill patternType="solid">
        <fgColor rgb="FFD0D0D0"/>
        <bgColor indexed="64"/>
      </patternFill>
    </fill>
    <fill>
      <patternFill patternType="solid">
        <fgColor rgb="FF9196B0"/>
        <bgColor indexed="64"/>
      </patternFill>
    </fill>
    <fill>
      <patternFill patternType="solid">
        <fgColor rgb="FF1A3366"/>
        <bgColor indexed="64"/>
      </patternFill>
    </fill>
    <fill>
      <patternFill patternType="solid">
        <fgColor rgb="FFE53A2E"/>
        <bgColor indexed="64"/>
      </patternFill>
    </fill>
  </fills>
  <borders count="39">
    <border>
      <left/>
      <right/>
      <top/>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style="thin">
        <color indexed="64"/>
      </left>
      <right/>
      <top style="thin">
        <color auto="1"/>
      </top>
      <bottom style="thin">
        <color indexed="64"/>
      </bottom>
      <diagonal/>
    </border>
    <border>
      <left/>
      <right/>
      <top style="double">
        <color indexed="8"/>
      </top>
      <bottom/>
      <diagonal/>
    </border>
    <border>
      <left style="thick">
        <color theme="0"/>
      </left>
      <right style="thick">
        <color theme="0"/>
      </right>
      <top/>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right/>
      <top/>
      <bottom style="dotted">
        <color indexed="23"/>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right/>
      <top style="thin">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auto="1"/>
      </top>
      <bottom style="hair">
        <color indexed="64"/>
      </bottom>
      <diagonal/>
    </border>
    <border>
      <left/>
      <right/>
      <top style="hair">
        <color indexed="64"/>
      </top>
      <bottom style="thin">
        <color indexed="64"/>
      </bottom>
      <diagonal/>
    </border>
    <border>
      <left/>
      <right/>
      <top style="thin">
        <color indexed="64"/>
      </top>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536">
    <xf numFmtId="0" fontId="0" fillId="0" borderId="0"/>
    <xf numFmtId="9" fontId="14" fillId="0" borderId="0" applyFont="0" applyFill="0" applyBorder="0" applyAlignment="0" applyProtection="0"/>
    <xf numFmtId="4" fontId="17" fillId="2" borderId="1" applyNumberFormat="0" applyProtection="0">
      <alignment horizontal="left" vertical="center" indent="1"/>
    </xf>
    <xf numFmtId="0" fontId="14" fillId="0" borderId="0"/>
    <xf numFmtId="0" fontId="16" fillId="0" borderId="0" applyNumberFormat="0" applyFill="0" applyBorder="0" applyAlignment="0" applyProtection="0">
      <alignment vertical="top"/>
      <protection locked="0"/>
    </xf>
    <xf numFmtId="9" fontId="14" fillId="0" borderId="0" applyFont="0" applyFill="0" applyBorder="0" applyAlignment="0" applyProtection="0"/>
    <xf numFmtId="0" fontId="14" fillId="0" borderId="0"/>
    <xf numFmtId="0" fontId="13" fillId="0" borderId="0"/>
    <xf numFmtId="9" fontId="14" fillId="0" borderId="0" applyFont="0" applyFill="0" applyBorder="0" applyAlignment="0" applyProtection="0"/>
    <xf numFmtId="4" fontId="18" fillId="4" borderId="1" applyNumberFormat="0" applyProtection="0">
      <alignment vertical="center"/>
    </xf>
    <xf numFmtId="4" fontId="18" fillId="5" borderId="1" applyNumberFormat="0" applyProtection="0">
      <alignment horizontal="left" vertical="center" indent="1"/>
    </xf>
    <xf numFmtId="4" fontId="18" fillId="6" borderId="0" applyNumberFormat="0" applyProtection="0">
      <alignment horizontal="left" vertical="center" indent="1"/>
    </xf>
    <xf numFmtId="4" fontId="17" fillId="7" borderId="1" applyNumberFormat="0" applyProtection="0">
      <alignment horizontal="right" vertical="center"/>
    </xf>
    <xf numFmtId="0" fontId="19" fillId="0" borderId="0"/>
    <xf numFmtId="0" fontId="12" fillId="0" borderId="0"/>
    <xf numFmtId="0" fontId="14" fillId="0" borderId="0"/>
    <xf numFmtId="2" fontId="14" fillId="0" borderId="0" applyFont="0" applyFill="0" applyBorder="0" applyAlignment="0" applyProtection="0"/>
    <xf numFmtId="0" fontId="11" fillId="0" borderId="0"/>
    <xf numFmtId="0" fontId="14" fillId="0" borderId="0"/>
    <xf numFmtId="0" fontId="14" fillId="0" borderId="0"/>
    <xf numFmtId="4" fontId="20" fillId="5" borderId="1" applyNumberFormat="0" applyProtection="0">
      <alignment vertical="center"/>
    </xf>
    <xf numFmtId="0" fontId="18" fillId="5" borderId="1" applyNumberFormat="0" applyProtection="0">
      <alignment horizontal="left" vertical="top" indent="1"/>
    </xf>
    <xf numFmtId="4" fontId="17" fillId="8" borderId="1" applyNumberFormat="0" applyProtection="0">
      <alignment horizontal="right" vertical="center"/>
    </xf>
    <xf numFmtId="4" fontId="17" fillId="9" borderId="1" applyNumberFormat="0" applyProtection="0">
      <alignment horizontal="right" vertical="center"/>
    </xf>
    <xf numFmtId="4" fontId="17" fillId="10" borderId="1" applyNumberFormat="0" applyProtection="0">
      <alignment horizontal="right" vertical="center"/>
    </xf>
    <xf numFmtId="4" fontId="17" fillId="11" borderId="1" applyNumberFormat="0" applyProtection="0">
      <alignment horizontal="right" vertical="center"/>
    </xf>
    <xf numFmtId="4" fontId="17" fillId="12" borderId="1" applyNumberFormat="0" applyProtection="0">
      <alignment horizontal="right" vertical="center"/>
    </xf>
    <xf numFmtId="4" fontId="17" fillId="13" borderId="1" applyNumberFormat="0" applyProtection="0">
      <alignment horizontal="right" vertical="center"/>
    </xf>
    <xf numFmtId="4" fontId="17" fillId="14" borderId="1" applyNumberFormat="0" applyProtection="0">
      <alignment horizontal="right" vertical="center"/>
    </xf>
    <xf numFmtId="4" fontId="17" fillId="15" borderId="1" applyNumberFormat="0" applyProtection="0">
      <alignment horizontal="right" vertical="center"/>
    </xf>
    <xf numFmtId="4" fontId="17" fillId="16" borderId="1" applyNumberFormat="0" applyProtection="0">
      <alignment horizontal="right" vertical="center"/>
    </xf>
    <xf numFmtId="4" fontId="18" fillId="0" borderId="0" applyNumberFormat="0" applyProtection="0">
      <alignment horizontal="left" vertical="center" indent="1"/>
    </xf>
    <xf numFmtId="4" fontId="17" fillId="7" borderId="0" applyNumberFormat="0" applyProtection="0">
      <alignment horizontal="left" vertical="center" indent="1"/>
    </xf>
    <xf numFmtId="4" fontId="21" fillId="17" borderId="0" applyNumberFormat="0" applyProtection="0">
      <alignment horizontal="left" vertical="center" indent="1"/>
    </xf>
    <xf numFmtId="4" fontId="17" fillId="2" borderId="1" applyNumberFormat="0" applyProtection="0">
      <alignment horizontal="right" vertical="center"/>
    </xf>
    <xf numFmtId="4" fontId="22" fillId="7" borderId="0" applyNumberFormat="0" applyProtection="0">
      <alignment horizontal="left" vertical="center" indent="1"/>
    </xf>
    <xf numFmtId="4" fontId="22" fillId="6" borderId="0" applyNumberFormat="0" applyProtection="0">
      <alignment horizontal="left" vertical="center" indent="1"/>
    </xf>
    <xf numFmtId="0" fontId="14" fillId="17" borderId="1" applyNumberFormat="0" applyProtection="0">
      <alignment horizontal="left" vertical="center" indent="1"/>
    </xf>
    <xf numFmtId="0" fontId="14" fillId="17" borderId="1" applyNumberFormat="0" applyProtection="0">
      <alignment horizontal="left" vertical="top" indent="1"/>
    </xf>
    <xf numFmtId="0" fontId="14" fillId="6" borderId="1" applyNumberFormat="0" applyProtection="0">
      <alignment horizontal="left" vertical="center" indent="1"/>
    </xf>
    <xf numFmtId="0" fontId="14" fillId="6" borderId="1" applyNumberFormat="0" applyProtection="0">
      <alignment horizontal="left" vertical="top" indent="1"/>
    </xf>
    <xf numFmtId="0" fontId="14" fillId="18" borderId="1" applyNumberFormat="0" applyProtection="0">
      <alignment horizontal="left" vertical="center" indent="1"/>
    </xf>
    <xf numFmtId="0" fontId="14" fillId="18" borderId="1" applyNumberFormat="0" applyProtection="0">
      <alignment horizontal="left" vertical="top" indent="1"/>
    </xf>
    <xf numFmtId="0" fontId="14" fillId="19" borderId="1" applyNumberFormat="0" applyProtection="0">
      <alignment horizontal="left" vertical="center" indent="1"/>
    </xf>
    <xf numFmtId="0" fontId="14" fillId="19" borderId="1" applyNumberFormat="0" applyProtection="0">
      <alignment horizontal="left" vertical="top" indent="1"/>
    </xf>
    <xf numFmtId="4" fontId="17" fillId="20" borderId="1" applyNumberFormat="0" applyProtection="0">
      <alignment vertical="center"/>
    </xf>
    <xf numFmtId="4" fontId="23" fillId="20" borderId="1" applyNumberFormat="0" applyProtection="0">
      <alignment vertical="center"/>
    </xf>
    <xf numFmtId="4" fontId="17" fillId="20" borderId="1" applyNumberFormat="0" applyProtection="0">
      <alignment horizontal="left" vertical="center" indent="1"/>
    </xf>
    <xf numFmtId="0" fontId="17" fillId="20" borderId="1" applyNumberFormat="0" applyProtection="0">
      <alignment horizontal="left" vertical="top" indent="1"/>
    </xf>
    <xf numFmtId="4" fontId="23" fillId="7" borderId="1" applyNumberFormat="0" applyProtection="0">
      <alignment horizontal="right" vertical="center"/>
    </xf>
    <xf numFmtId="0" fontId="17" fillId="6" borderId="1" applyNumberFormat="0" applyProtection="0">
      <alignment horizontal="left" vertical="top" indent="1"/>
    </xf>
    <xf numFmtId="4" fontId="24" fillId="0" borderId="0" applyNumberFormat="0" applyProtection="0">
      <alignment horizontal="left" vertical="center" indent="1"/>
    </xf>
    <xf numFmtId="4" fontId="25" fillId="7" borderId="1" applyNumberFormat="0" applyProtection="0">
      <alignment horizontal="right" vertical="center"/>
    </xf>
    <xf numFmtId="0" fontId="14" fillId="0" borderId="0"/>
    <xf numFmtId="0" fontId="10" fillId="0" borderId="0"/>
    <xf numFmtId="0" fontId="9" fillId="0" borderId="0"/>
    <xf numFmtId="0" fontId="8" fillId="0" borderId="0"/>
    <xf numFmtId="0" fontId="14" fillId="0" borderId="0"/>
    <xf numFmtId="0" fontId="7" fillId="0" borderId="0"/>
    <xf numFmtId="0" fontId="7" fillId="0" borderId="0"/>
    <xf numFmtId="9"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14" fillId="0" borderId="0"/>
    <xf numFmtId="0" fontId="7" fillId="0" borderId="0"/>
    <xf numFmtId="0" fontId="7" fillId="0" borderId="0"/>
    <xf numFmtId="0" fontId="7" fillId="0" borderId="0"/>
    <xf numFmtId="0" fontId="44" fillId="0" borderId="0"/>
    <xf numFmtId="0" fontId="44" fillId="21" borderId="4" applyNumberFormat="0" applyFont="0" applyFill="0" applyAlignment="0" applyProtection="0"/>
    <xf numFmtId="0" fontId="44" fillId="21" borderId="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3" fontId="44" fillId="21" borderId="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177" fontId="44" fillId="21" borderId="0" applyFont="0" applyFill="0" applyBorder="0" applyAlignment="0" applyProtection="0"/>
    <xf numFmtId="0" fontId="44" fillId="0" borderId="0"/>
    <xf numFmtId="0" fontId="14" fillId="0" borderId="0"/>
    <xf numFmtId="2" fontId="44" fillId="21" borderId="0" applyFont="0" applyFill="0" applyBorder="0" applyAlignment="0" applyProtection="0"/>
    <xf numFmtId="0" fontId="46" fillId="21" borderId="0" applyNumberFormat="0" applyFill="0" applyBorder="0" applyAlignment="0" applyProtection="0"/>
    <xf numFmtId="0" fontId="47" fillId="21" borderId="0" applyNumberFormat="0" applyFill="0" applyBorder="0" applyAlignment="0" applyProtection="0"/>
    <xf numFmtId="0" fontId="6" fillId="0" borderId="0"/>
    <xf numFmtId="9" fontId="6" fillId="0" borderId="0" applyFont="0" applyFill="0" applyBorder="0" applyAlignment="0" applyProtection="0"/>
    <xf numFmtId="1" fontId="48" fillId="0" borderId="0">
      <alignment horizontal="left"/>
      <protection hidden="1"/>
    </xf>
    <xf numFmtId="1" fontId="49" fillId="0" borderId="0">
      <protection hidden="1"/>
    </xf>
    <xf numFmtId="0" fontId="14" fillId="0" borderId="0"/>
    <xf numFmtId="0" fontId="14" fillId="0" borderId="0"/>
    <xf numFmtId="0" fontId="5" fillId="0" borderId="0"/>
    <xf numFmtId="0" fontId="4" fillId="0" borderId="0"/>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2"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3" fontId="48"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1" fontId="48" fillId="26" borderId="6">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183" fontId="48" fillId="27" borderId="6" applyBorder="0">
      <alignment horizontal="right"/>
      <protection locked="0"/>
    </xf>
    <xf numFmtId="0" fontId="114" fillId="0" borderId="0"/>
    <xf numFmtId="0" fontId="115" fillId="0" borderId="0"/>
    <xf numFmtId="0" fontId="114" fillId="0" borderId="0" applyFont="0" applyFill="0" applyBorder="0" applyAlignment="0" applyProtection="0"/>
    <xf numFmtId="0" fontId="114" fillId="0" borderId="0" applyFont="0" applyFill="0" applyBorder="0" applyAlignment="0" applyProtection="0"/>
    <xf numFmtId="0" fontId="116" fillId="0" borderId="0"/>
    <xf numFmtId="0" fontId="116" fillId="0" borderId="0"/>
    <xf numFmtId="0" fontId="117" fillId="28" borderId="0" applyNumberFormat="0" applyBorder="0" applyAlignment="0" applyProtection="0"/>
    <xf numFmtId="0" fontId="117" fillId="9" borderId="0" applyNumberFormat="0" applyBorder="0" applyAlignment="0" applyProtection="0"/>
    <xf numFmtId="0" fontId="117" fillId="29" borderId="0" applyNumberFormat="0" applyBorder="0" applyAlignment="0" applyProtection="0"/>
    <xf numFmtId="0" fontId="117" fillId="30" borderId="0" applyNumberFormat="0" applyBorder="0" applyAlignment="0" applyProtection="0"/>
    <xf numFmtId="0" fontId="117" fillId="31" borderId="0" applyNumberFormat="0" applyBorder="0" applyAlignment="0" applyProtection="0"/>
    <xf numFmtId="0" fontId="117" fillId="29" borderId="0" applyNumberFormat="0" applyBorder="0" applyAlignment="0" applyProtection="0"/>
    <xf numFmtId="0" fontId="117" fillId="31" borderId="0" applyNumberFormat="0" applyBorder="0" applyAlignment="0" applyProtection="0"/>
    <xf numFmtId="0" fontId="117" fillId="9" borderId="0" applyNumberFormat="0" applyBorder="0" applyAlignment="0" applyProtection="0"/>
    <xf numFmtId="0" fontId="117" fillId="4" borderId="0" applyNumberFormat="0" applyBorder="0" applyAlignment="0" applyProtection="0"/>
    <xf numFmtId="0" fontId="117" fillId="8" borderId="0" applyNumberFormat="0" applyBorder="0" applyAlignment="0" applyProtection="0"/>
    <xf numFmtId="0" fontId="117" fillId="31" borderId="0" applyNumberFormat="0" applyBorder="0" applyAlignment="0" applyProtection="0"/>
    <xf numFmtId="0" fontId="117" fillId="29" borderId="0" applyNumberFormat="0" applyBorder="0" applyAlignment="0" applyProtection="0"/>
    <xf numFmtId="0" fontId="118" fillId="31" borderId="0" applyNumberFormat="0" applyBorder="0" applyAlignment="0" applyProtection="0"/>
    <xf numFmtId="0" fontId="118" fillId="13" borderId="0" applyNumberFormat="0" applyBorder="0" applyAlignment="0" applyProtection="0"/>
    <xf numFmtId="0" fontId="118" fillId="11" borderId="0" applyNumberFormat="0" applyBorder="0" applyAlignment="0" applyProtection="0"/>
    <xf numFmtId="0" fontId="118" fillId="8" borderId="0" applyNumberFormat="0" applyBorder="0" applyAlignment="0" applyProtection="0"/>
    <xf numFmtId="0" fontId="118" fillId="31" borderId="0" applyNumberFormat="0" applyBorder="0" applyAlignment="0" applyProtection="0"/>
    <xf numFmtId="0" fontId="118" fillId="9" borderId="0" applyNumberFormat="0" applyBorder="0" applyAlignment="0" applyProtection="0"/>
    <xf numFmtId="0" fontId="119" fillId="32" borderId="0" applyNumberFormat="0" applyBorder="0" applyAlignment="0" applyProtection="0"/>
    <xf numFmtId="0" fontId="119" fillId="33" borderId="0" applyNumberFormat="0" applyBorder="0" applyAlignment="0" applyProtection="0"/>
    <xf numFmtId="0" fontId="120" fillId="34" borderId="0" applyNumberFormat="0" applyBorder="0" applyAlignment="0" applyProtection="0"/>
    <xf numFmtId="0" fontId="119" fillId="35" borderId="0" applyNumberFormat="0" applyBorder="0" applyAlignment="0" applyProtection="0"/>
    <xf numFmtId="0" fontId="119" fillId="36" borderId="0" applyNumberFormat="0" applyBorder="0" applyAlignment="0" applyProtection="0"/>
    <xf numFmtId="0" fontId="120" fillId="37" borderId="0" applyNumberFormat="0" applyBorder="0" applyAlignment="0" applyProtection="0"/>
    <xf numFmtId="0" fontId="119" fillId="38" borderId="0" applyNumberFormat="0" applyBorder="0" applyAlignment="0" applyProtection="0"/>
    <xf numFmtId="0" fontId="119" fillId="39" borderId="0" applyNumberFormat="0" applyBorder="0" applyAlignment="0" applyProtection="0"/>
    <xf numFmtId="0" fontId="120" fillId="40" borderId="0" applyNumberFormat="0" applyBorder="0" applyAlignment="0" applyProtection="0"/>
    <xf numFmtId="0" fontId="119" fillId="35" borderId="0" applyNumberFormat="0" applyBorder="0" applyAlignment="0" applyProtection="0"/>
    <xf numFmtId="0" fontId="119" fillId="41" borderId="0" applyNumberFormat="0" applyBorder="0" applyAlignment="0" applyProtection="0"/>
    <xf numFmtId="0" fontId="120" fillId="36" borderId="0" applyNumberFormat="0" applyBorder="0" applyAlignment="0" applyProtection="0"/>
    <xf numFmtId="0" fontId="119" fillId="42" borderId="0" applyNumberFormat="0" applyBorder="0" applyAlignment="0" applyProtection="0"/>
    <xf numFmtId="0" fontId="119" fillId="43" borderId="0" applyNumberFormat="0" applyBorder="0" applyAlignment="0" applyProtection="0"/>
    <xf numFmtId="0" fontId="120" fillId="34" borderId="0" applyNumberFormat="0" applyBorder="0" applyAlignment="0" applyProtection="0"/>
    <xf numFmtId="0" fontId="119" fillId="27" borderId="0" applyNumberFormat="0" applyBorder="0" applyAlignment="0" applyProtection="0"/>
    <xf numFmtId="0" fontId="119" fillId="44" borderId="0" applyNumberFormat="0" applyBorder="0" applyAlignment="0" applyProtection="0"/>
    <xf numFmtId="0" fontId="120" fillId="45" borderId="0" applyNumberFormat="0" applyBorder="0" applyAlignment="0" applyProtection="0"/>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1" fillId="19" borderId="3" applyNumberFormat="0" applyFont="0" applyFill="0" applyBorder="0" applyAlignment="0">
      <alignment vertical="center"/>
    </xf>
    <xf numFmtId="0" fontId="122" fillId="0" borderId="0">
      <alignment horizontal="center" wrapText="1"/>
      <protection locked="0"/>
    </xf>
    <xf numFmtId="0" fontId="122" fillId="0" borderId="0">
      <alignment horizontal="center" wrapText="1"/>
      <protection locked="0"/>
    </xf>
    <xf numFmtId="0" fontId="122" fillId="0" borderId="0">
      <alignment horizontal="center" wrapText="1"/>
      <protection locked="0"/>
    </xf>
    <xf numFmtId="0" fontId="122" fillId="0" borderId="0">
      <alignment horizontal="center" wrapText="1"/>
      <protection locked="0"/>
    </xf>
    <xf numFmtId="184" fontId="14" fillId="0" borderId="0" applyFill="0" applyBorder="0" applyAlignment="0"/>
    <xf numFmtId="184" fontId="14" fillId="0" borderId="0" applyFill="0" applyBorder="0" applyAlignment="0"/>
    <xf numFmtId="184" fontId="14" fillId="0" borderId="0" applyFill="0" applyBorder="0" applyAlignment="0"/>
    <xf numFmtId="184" fontId="14" fillId="0" borderId="0" applyFill="0" applyBorder="0" applyAlignment="0"/>
    <xf numFmtId="1" fontId="15" fillId="0" borderId="8" applyAlignment="0">
      <alignment horizontal="left" vertical="center"/>
    </xf>
    <xf numFmtId="185" fontId="123" fillId="5" borderId="9" applyNumberFormat="0" applyFont="0" applyFill="0" applyBorder="0" applyAlignment="0">
      <alignment horizontal="center"/>
    </xf>
    <xf numFmtId="185" fontId="123" fillId="5" borderId="9" applyNumberFormat="0" applyFont="0" applyFill="0" applyBorder="0" applyAlignment="0">
      <alignment horizontal="center"/>
    </xf>
    <xf numFmtId="0" fontId="124" fillId="0" borderId="10" applyNumberFormat="0" applyFill="0" applyAlignment="0" applyProtection="0"/>
    <xf numFmtId="0" fontId="125" fillId="0" borderId="11"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5" fillId="0" borderId="11"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4" fillId="0" borderId="10" applyNumberFormat="0" applyFill="0" applyAlignment="0" applyProtection="0"/>
    <xf numFmtId="0" fontId="125" fillId="0" borderId="11" applyNumberFormat="0" applyFill="0" applyAlignment="0" applyProtection="0"/>
    <xf numFmtId="0" fontId="126" fillId="0" borderId="0" applyNumberFormat="0" applyFill="0" applyBorder="0" applyAlignment="0" applyProtection="0"/>
    <xf numFmtId="0" fontId="127" fillId="0" borderId="0" applyNumberFormat="0" applyAlignment="0">
      <alignment horizontal="left"/>
    </xf>
    <xf numFmtId="0" fontId="128" fillId="0" borderId="0" applyNumberFormat="0" applyAlignment="0">
      <alignment horizontal="left"/>
    </xf>
    <xf numFmtId="0" fontId="127" fillId="0" borderId="0" applyNumberFormat="0" applyAlignment="0">
      <alignment horizontal="left"/>
    </xf>
    <xf numFmtId="0" fontId="127" fillId="0" borderId="0" applyNumberFormat="0" applyAlignment="0">
      <alignment horizontal="left"/>
    </xf>
    <xf numFmtId="0" fontId="129" fillId="0" borderId="0" applyNumberFormat="0" applyAlignment="0"/>
    <xf numFmtId="0" fontId="130" fillId="0" borderId="0" applyNumberFormat="0" applyAlignment="0"/>
    <xf numFmtId="0" fontId="129" fillId="0" borderId="0" applyNumberFormat="0" applyAlignment="0"/>
    <xf numFmtId="0" fontId="130" fillId="0" borderId="0" applyNumberFormat="0" applyAlignment="0"/>
    <xf numFmtId="4" fontId="125" fillId="0" borderId="0" applyFill="0" applyBorder="0" applyAlignment="0" applyProtection="0"/>
    <xf numFmtId="4" fontId="125" fillId="0" borderId="0" applyFill="0" applyBorder="0" applyAlignment="0" applyProtection="0"/>
    <xf numFmtId="4" fontId="125" fillId="0" borderId="0" applyFill="0" applyBorder="0" applyAlignment="0" applyProtection="0"/>
    <xf numFmtId="0" fontId="131" fillId="0" borderId="0">
      <alignment horizontal="center" vertical="center"/>
    </xf>
    <xf numFmtId="0" fontId="131" fillId="46" borderId="0">
      <alignment horizontal="center" vertical="center"/>
    </xf>
    <xf numFmtId="0" fontId="131" fillId="47" borderId="0">
      <alignment horizontal="center" vertical="center"/>
    </xf>
    <xf numFmtId="0" fontId="131" fillId="48" borderId="0">
      <alignment horizontal="center" vertical="center"/>
    </xf>
    <xf numFmtId="15" fontId="116" fillId="0" borderId="0"/>
    <xf numFmtId="15" fontId="116" fillId="0" borderId="0"/>
    <xf numFmtId="15" fontId="116" fillId="0" borderId="0"/>
    <xf numFmtId="15" fontId="116" fillId="0" borderId="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32" fillId="49" borderId="0" applyNumberFormat="0" applyBorder="0" applyAlignment="0" applyProtection="0"/>
    <xf numFmtId="0" fontId="132" fillId="50" borderId="0" applyNumberFormat="0" applyBorder="0" applyAlignment="0" applyProtection="0"/>
    <xf numFmtId="0" fontId="132" fillId="51" borderId="0" applyNumberFormat="0" applyBorder="0" applyAlignment="0" applyProtection="0"/>
    <xf numFmtId="0" fontId="133" fillId="0" borderId="0" applyNumberFormat="0" applyAlignment="0">
      <alignment horizontal="left"/>
    </xf>
    <xf numFmtId="0" fontId="134" fillId="0" borderId="0" applyNumberFormat="0" applyAlignment="0">
      <alignment horizontal="left"/>
    </xf>
    <xf numFmtId="0" fontId="133" fillId="0" borderId="0" applyNumberFormat="0" applyAlignment="0">
      <alignment horizontal="left"/>
    </xf>
    <xf numFmtId="0" fontId="133" fillId="0" borderId="0" applyNumberFormat="0" applyAlignment="0">
      <alignment horizontal="left"/>
    </xf>
    <xf numFmtId="38" fontId="135" fillId="23" borderId="0" applyNumberFormat="0" applyBorder="0" applyAlignment="0" applyProtection="0"/>
    <xf numFmtId="0" fontId="136" fillId="0" borderId="12" applyNumberFormat="0" applyAlignment="0" applyProtection="0">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6" fillId="0" borderId="13">
      <alignment horizontal="left" vertical="center"/>
    </xf>
    <xf numFmtId="0" fontId="137" fillId="52" borderId="0"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0" fontId="135" fillId="20" borderId="6" applyNumberFormat="0" applyBorder="0" applyAlignment="0" applyProtection="0"/>
    <xf numFmtId="186" fontId="14" fillId="53" borderId="0"/>
    <xf numFmtId="186" fontId="14" fillId="53" borderId="0"/>
    <xf numFmtId="186" fontId="14" fillId="53" borderId="0"/>
    <xf numFmtId="186" fontId="14" fillId="53" borderId="0"/>
    <xf numFmtId="0" fontId="138" fillId="54" borderId="14" applyNumberFormat="0" applyAlignment="0" applyProtection="0"/>
    <xf numFmtId="186" fontId="14" fillId="55" borderId="0"/>
    <xf numFmtId="186" fontId="14" fillId="55" borderId="0"/>
    <xf numFmtId="186" fontId="14" fillId="55" borderId="0"/>
    <xf numFmtId="186" fontId="14" fillId="55" borderId="0"/>
    <xf numFmtId="187" fontId="125" fillId="0" borderId="0" applyFill="0" applyBorder="0" applyAlignment="0" applyProtection="0"/>
    <xf numFmtId="187" fontId="125" fillId="0" borderId="0" applyFill="0" applyBorder="0" applyAlignment="0" applyProtection="0"/>
    <xf numFmtId="187" fontId="125" fillId="0" borderId="0" applyFill="0" applyBorder="0" applyAlignment="0" applyProtection="0"/>
    <xf numFmtId="188" fontId="14" fillId="0" borderId="0" applyFont="0" applyFill="0" applyBorder="0" applyAlignment="0" applyProtection="0"/>
    <xf numFmtId="189" fontId="14" fillId="0" borderId="0" applyFont="0" applyFill="0" applyBorder="0" applyAlignment="0" applyProtection="0"/>
    <xf numFmtId="190" fontId="14" fillId="0" borderId="0" applyFont="0" applyFill="0" applyBorder="0" applyAlignment="0" applyProtection="0"/>
    <xf numFmtId="191" fontId="14" fillId="0" borderId="0" applyFont="0" applyFill="0" applyBorder="0" applyAlignment="0" applyProtection="0"/>
    <xf numFmtId="0" fontId="139" fillId="0" borderId="15" applyNumberFormat="0" applyFill="0" applyAlignment="0" applyProtection="0"/>
    <xf numFmtId="0" fontId="140" fillId="0" borderId="16" applyNumberFormat="0" applyFill="0" applyAlignment="0" applyProtection="0"/>
    <xf numFmtId="0" fontId="141" fillId="0" borderId="17" applyNumberFormat="0" applyFill="0" applyAlignment="0" applyProtection="0"/>
    <xf numFmtId="0" fontId="141" fillId="0" borderId="0" applyNumberFormat="0" applyFill="0" applyBorder="0" applyAlignment="0" applyProtection="0"/>
    <xf numFmtId="0" fontId="142" fillId="0" borderId="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6" fillId="4" borderId="0" applyNumberFormat="0" applyBorder="0" applyAlignment="0" applyProtection="0"/>
    <xf numFmtId="0" fontId="108" fillId="25" borderId="0" applyNumberFormat="0" applyBorder="0" applyAlignment="0" applyProtection="0"/>
    <xf numFmtId="0" fontId="147" fillId="0" borderId="0"/>
    <xf numFmtId="0" fontId="147" fillId="0" borderId="0"/>
    <xf numFmtId="0" fontId="147" fillId="0" borderId="0"/>
    <xf numFmtId="0" fontId="147" fillId="0" borderId="0"/>
    <xf numFmtId="192" fontId="14" fillId="0" borderId="0"/>
    <xf numFmtId="192" fontId="14" fillId="0" borderId="0"/>
    <xf numFmtId="192" fontId="14" fillId="0" borderId="0"/>
    <xf numFmtId="192" fontId="14" fillId="0" borderId="0"/>
    <xf numFmtId="0" fontId="1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14" fillId="0" borderId="0"/>
    <xf numFmtId="0" fontId="14" fillId="0" borderId="0"/>
    <xf numFmtId="0" fontId="14" fillId="0" borderId="0"/>
    <xf numFmtId="0" fontId="148" fillId="0" borderId="0"/>
    <xf numFmtId="0" fontId="148" fillId="0" borderId="0"/>
    <xf numFmtId="0" fontId="149" fillId="0" borderId="0"/>
    <xf numFmtId="0" fontId="114" fillId="0" borderId="0"/>
    <xf numFmtId="0" fontId="2" fillId="0" borderId="0"/>
    <xf numFmtId="0" fontId="14" fillId="0" borderId="0"/>
    <xf numFmtId="0" fontId="14" fillId="0" borderId="0"/>
    <xf numFmtId="0" fontId="14" fillId="0" borderId="0"/>
    <xf numFmtId="0" fontId="14" fillId="0" borderId="0"/>
    <xf numFmtId="0" fontId="2" fillId="0" borderId="0"/>
    <xf numFmtId="0" fontId="2" fillId="0" borderId="0"/>
    <xf numFmtId="0" fontId="14" fillId="0" borderId="0"/>
    <xf numFmtId="165" fontId="14" fillId="0" borderId="0" applyFont="0" applyFill="0" applyBorder="0" applyAlignment="0" applyProtection="0"/>
    <xf numFmtId="164" fontId="14" fillId="0" borderId="0" applyFont="0" applyFill="0" applyBorder="0" applyAlignment="0" applyProtection="0"/>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2" fontId="125" fillId="0" borderId="0" applyFill="0" applyBorder="0" applyAlignment="0" applyProtection="0"/>
    <xf numFmtId="2" fontId="125" fillId="0" borderId="0" applyFill="0" applyBorder="0" applyAlignment="0" applyProtection="0"/>
    <xf numFmtId="2" fontId="125" fillId="0" borderId="0" applyFill="0" applyBorder="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29" borderId="18" applyNumberFormat="0" applyFont="0" applyAlignment="0" applyProtection="0"/>
    <xf numFmtId="0" fontId="114" fillId="0" borderId="0"/>
    <xf numFmtId="0" fontId="1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50" fillId="0" borderId="19" applyNumberFormat="0" applyFill="0" applyAlignment="0" applyProtection="0"/>
    <xf numFmtId="0" fontId="116" fillId="0" borderId="0" applyNumberFormat="0" applyFont="0" applyFill="0" applyBorder="0" applyAlignment="0" applyProtection="0">
      <alignment horizontal="left"/>
    </xf>
    <xf numFmtId="0" fontId="116" fillId="0" borderId="0" applyNumberFormat="0" applyFont="0" applyFill="0" applyBorder="0" applyAlignment="0" applyProtection="0">
      <alignment horizontal="left"/>
    </xf>
    <xf numFmtId="0" fontId="116" fillId="0" borderId="0" applyNumberFormat="0" applyFont="0" applyFill="0" applyBorder="0" applyAlignment="0" applyProtection="0">
      <alignment horizontal="left"/>
    </xf>
    <xf numFmtId="193" fontId="14" fillId="0" borderId="0" applyNumberFormat="0" applyFill="0" applyBorder="0" applyAlignment="0" applyProtection="0">
      <alignment horizontal="left"/>
    </xf>
    <xf numFmtId="193" fontId="14" fillId="0" borderId="0" applyNumberFormat="0" applyFill="0" applyBorder="0" applyAlignment="0" applyProtection="0">
      <alignment horizontal="left"/>
    </xf>
    <xf numFmtId="193" fontId="14" fillId="0" borderId="0" applyNumberFormat="0" applyFill="0" applyBorder="0" applyAlignment="0" applyProtection="0">
      <alignment horizontal="left"/>
    </xf>
    <xf numFmtId="193" fontId="14" fillId="0" borderId="0" applyNumberFormat="0" applyFill="0" applyBorder="0" applyAlignment="0" applyProtection="0">
      <alignment horizontal="left"/>
    </xf>
    <xf numFmtId="0" fontId="126" fillId="0" borderId="0" applyNumberFormat="0" applyFill="0" applyBorder="0" applyAlignment="0" applyProtection="0"/>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0" fontId="14" fillId="0" borderId="0"/>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0" fontId="14" fillId="0" borderId="0"/>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51" fillId="5" borderId="21" applyNumberFormat="0" applyProtection="0">
      <alignment vertical="center"/>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0" fontId="14" fillId="0" borderId="0"/>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4" fillId="0" borderId="0"/>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0" fontId="152" fillId="4" borderId="1" applyNumberFormat="0" applyProtection="0">
      <alignment horizontal="left" vertical="top" indent="1"/>
    </xf>
    <xf numFmtId="4" fontId="135" fillId="8" borderId="21" applyNumberFormat="0" applyProtection="0">
      <alignment horizontal="right" vertical="center"/>
    </xf>
    <xf numFmtId="4" fontId="135" fillId="8" borderId="21" applyNumberFormat="0" applyProtection="0">
      <alignment horizontal="right" vertical="center"/>
    </xf>
    <xf numFmtId="0" fontId="14" fillId="0" borderId="0"/>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8"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0" fontId="14" fillId="0" borderId="0"/>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55" borderId="21"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0" fontId="14" fillId="0" borderId="0"/>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0" borderId="22"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0" fontId="14" fillId="0" borderId="0"/>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1"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0" fontId="14" fillId="0" borderId="0"/>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2"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0" fontId="14" fillId="0" borderId="0"/>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3"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0" fontId="14" fillId="0" borderId="0"/>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4"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0" fontId="14" fillId="0" borderId="0"/>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5"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0" fontId="14" fillId="0" borderId="0"/>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16" borderId="21" applyNumberFormat="0" applyProtection="0">
      <alignment horizontal="right" vertical="center"/>
    </xf>
    <xf numFmtId="4" fontId="135" fillId="56" borderId="22" applyNumberFormat="0" applyProtection="0">
      <alignment horizontal="left" vertical="center" indent="1"/>
    </xf>
    <xf numFmtId="4" fontId="135" fillId="56" borderId="22" applyNumberFormat="0" applyProtection="0">
      <alignment horizontal="left" vertical="center" indent="1"/>
    </xf>
    <xf numFmtId="0" fontId="14" fillId="0" borderId="0"/>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35" fillId="56"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0" fontId="14" fillId="0" borderId="0"/>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0" fontId="14" fillId="0" borderId="0"/>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53" fillId="57" borderId="22" applyNumberFormat="0" applyProtection="0">
      <alignment horizontal="left" vertical="center" indent="1"/>
    </xf>
    <xf numFmtId="4" fontId="135" fillId="2" borderId="21" applyNumberFormat="0" applyProtection="0">
      <alignment horizontal="right" vertical="center"/>
    </xf>
    <xf numFmtId="4" fontId="135" fillId="2" borderId="21" applyNumberFormat="0" applyProtection="0">
      <alignment horizontal="right" vertical="center"/>
    </xf>
    <xf numFmtId="0" fontId="14" fillId="0" borderId="0"/>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2" borderId="21" applyNumberFormat="0" applyProtection="0">
      <alignment horizontal="right" vertical="center"/>
    </xf>
    <xf numFmtId="4" fontId="135" fillId="7" borderId="22" applyNumberFormat="0" applyProtection="0">
      <alignment horizontal="left" vertical="center" indent="1"/>
    </xf>
    <xf numFmtId="4" fontId="135" fillId="7" borderId="22" applyNumberFormat="0" applyProtection="0">
      <alignment horizontal="left" vertical="center" indent="1"/>
    </xf>
    <xf numFmtId="0" fontId="14" fillId="0" borderId="0"/>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7"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0" fontId="14" fillId="0" borderId="0"/>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4" fontId="135" fillId="2" borderId="22"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4" fillId="59" borderId="20"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4" fillId="0" borderId="0"/>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8" borderId="21" applyNumberFormat="0" applyProtection="0">
      <alignment horizontal="left" vertical="center"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4" fillId="0" borderId="0"/>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57" borderId="1" applyNumberFormat="0" applyProtection="0">
      <alignment horizontal="left" vertical="top"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4" fillId="61" borderId="20"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4" fillId="0" borderId="0"/>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60" borderId="21" applyNumberFormat="0" applyProtection="0">
      <alignment horizontal="left" vertical="center"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4" fillId="0" borderId="0"/>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 borderId="1" applyNumberFormat="0" applyProtection="0">
      <alignment horizontal="left" vertical="top"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4" fillId="0" borderId="0"/>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21" applyNumberFormat="0" applyProtection="0">
      <alignment horizontal="left" vertical="center"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4" fillId="0" borderId="0"/>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28" borderId="1" applyNumberFormat="0" applyProtection="0">
      <alignment horizontal="left" vertical="top"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4" fillId="0" borderId="0"/>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21" applyNumberFormat="0" applyProtection="0">
      <alignment horizontal="left" vertical="center"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4" fillId="0" borderId="0"/>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35" fillId="7" borderId="1" applyNumberFormat="0" applyProtection="0">
      <alignment horizontal="left" vertical="top"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0" borderId="0"/>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35" fillId="63" borderId="23" applyNumberFormat="0">
      <protection locked="0"/>
    </xf>
    <xf numFmtId="0" fontId="14" fillId="0" borderId="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0" fontId="154" fillId="57" borderId="24" applyBorder="0"/>
    <xf numFmtId="4" fontId="155" fillId="29" borderId="1" applyNumberFormat="0" applyProtection="0">
      <alignment vertical="center"/>
    </xf>
    <xf numFmtId="4" fontId="155" fillId="29" borderId="1" applyNumberFormat="0" applyProtection="0">
      <alignment vertical="center"/>
    </xf>
    <xf numFmtId="0" fontId="14" fillId="0" borderId="0"/>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5" fillId="29" borderId="1"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4" fontId="151" fillId="20" borderId="6" applyNumberFormat="0" applyProtection="0">
      <alignment vertical="center"/>
    </xf>
    <xf numFmtId="0" fontId="14" fillId="0" borderId="0"/>
    <xf numFmtId="4" fontId="155" fillId="58" borderId="1" applyNumberFormat="0" applyProtection="0">
      <alignment horizontal="left" vertical="center" indent="1"/>
    </xf>
    <xf numFmtId="4" fontId="155" fillId="58" borderId="1" applyNumberFormat="0" applyProtection="0">
      <alignment horizontal="left" vertical="center" indent="1"/>
    </xf>
    <xf numFmtId="0" fontId="14" fillId="0" borderId="0"/>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4" fontId="155" fillId="58" borderId="1" applyNumberFormat="0" applyProtection="0">
      <alignment horizontal="left" vertical="center"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4" fillId="0" borderId="0"/>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0" fontId="155" fillId="29" borderId="1" applyNumberFormat="0" applyProtection="0">
      <alignment horizontal="left" vertical="top" indent="1"/>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0" fontId="14" fillId="0" borderId="0"/>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35" fillId="0" borderId="21"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0" fontId="14" fillId="0" borderId="0"/>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5" fillId="0" borderId="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5" fillId="0" borderId="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0" borderId="0"/>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56" fillId="0" borderId="0"/>
    <xf numFmtId="0" fontId="14" fillId="0" borderId="0"/>
    <xf numFmtId="0" fontId="156" fillId="0" borderId="0"/>
    <xf numFmtId="0" fontId="135" fillId="65" borderId="25"/>
    <xf numFmtId="0" fontId="135" fillId="65" borderId="25"/>
    <xf numFmtId="0" fontId="135" fillId="65" borderId="25"/>
    <xf numFmtId="0" fontId="135" fillId="65" borderId="25"/>
    <xf numFmtId="0" fontId="135" fillId="65" borderId="25"/>
    <xf numFmtId="0" fontId="135" fillId="65" borderId="25"/>
    <xf numFmtId="0" fontId="135" fillId="65" borderId="25"/>
    <xf numFmtId="0" fontId="135" fillId="65" borderId="25"/>
    <xf numFmtId="0" fontId="135" fillId="65" borderId="25"/>
    <xf numFmtId="0" fontId="135" fillId="65" borderId="25"/>
    <xf numFmtId="0" fontId="135" fillId="65" borderId="25"/>
    <xf numFmtId="0" fontId="135" fillId="65" borderId="25"/>
    <xf numFmtId="0" fontId="135" fillId="65" borderId="25"/>
    <xf numFmtId="0" fontId="135" fillId="65" borderId="25"/>
    <xf numFmtId="4" fontId="157" fillId="63" borderId="21" applyNumberFormat="0" applyProtection="0">
      <alignment horizontal="right" vertical="center"/>
    </xf>
    <xf numFmtId="4" fontId="157" fillId="63" borderId="21" applyNumberFormat="0" applyProtection="0">
      <alignment horizontal="right" vertical="center"/>
    </xf>
    <xf numFmtId="0" fontId="14" fillId="0" borderId="0"/>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4" fontId="157" fillId="63" borderId="21" applyNumberFormat="0" applyProtection="0">
      <alignment horizontal="right" vertical="center"/>
    </xf>
    <xf numFmtId="0" fontId="158" fillId="0" borderId="0" applyNumberFormat="0" applyFill="0" applyBorder="0" applyAlignment="0" applyProtection="0"/>
    <xf numFmtId="0" fontId="159" fillId="31" borderId="0" applyNumberFormat="0" applyBorder="0" applyAlignment="0" applyProtection="0"/>
    <xf numFmtId="0" fontId="107" fillId="24" borderId="0" applyNumberFormat="0" applyBorder="0" applyAlignment="0" applyProtection="0"/>
    <xf numFmtId="0" fontId="160" fillId="0" borderId="0"/>
    <xf numFmtId="40" fontId="161" fillId="0" borderId="0" applyBorder="0">
      <alignment horizontal="right"/>
    </xf>
    <xf numFmtId="0" fontId="150" fillId="0" borderId="0" applyNumberFormat="0" applyFill="0" applyBorder="0" applyAlignment="0" applyProtection="0"/>
    <xf numFmtId="0" fontId="162" fillId="4"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2" fillId="30" borderId="26" applyNumberFormat="0" applyAlignment="0" applyProtection="0"/>
    <xf numFmtId="0" fontId="163" fillId="63"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4" fillId="58" borderId="26" applyNumberFormat="0" applyAlignment="0" applyProtection="0"/>
    <xf numFmtId="0" fontId="165" fillId="63"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5" fillId="58" borderId="20" applyNumberFormat="0" applyAlignment="0" applyProtection="0"/>
    <xf numFmtId="0" fontId="166" fillId="0" borderId="0" applyNumberFormat="0" applyFill="0" applyBorder="0" applyAlignment="0" applyProtection="0"/>
    <xf numFmtId="0" fontId="118" fillId="66" borderId="0" applyNumberFormat="0" applyBorder="0" applyAlignment="0" applyProtection="0"/>
    <xf numFmtId="0" fontId="118" fillId="13" borderId="0" applyNumberFormat="0" applyBorder="0" applyAlignment="0" applyProtection="0"/>
    <xf numFmtId="0" fontId="118" fillId="11" borderId="0" applyNumberFormat="0" applyBorder="0" applyAlignment="0" applyProtection="0"/>
    <xf numFmtId="0" fontId="118" fillId="57" borderId="0" applyNumberFormat="0" applyBorder="0" applyAlignment="0" applyProtection="0"/>
    <xf numFmtId="0" fontId="118" fillId="67" borderId="0" applyNumberFormat="0" applyBorder="0" applyAlignment="0" applyProtection="0"/>
    <xf numFmtId="0" fontId="118" fillId="10" borderId="0" applyNumberFormat="0" applyBorder="0" applyAlignment="0" applyProtection="0"/>
    <xf numFmtId="0" fontId="14" fillId="0" borderId="0"/>
    <xf numFmtId="0" fontId="1" fillId="0" borderId="0"/>
    <xf numFmtId="0" fontId="14" fillId="0" borderId="0"/>
  </cellStyleXfs>
  <cellXfs count="1830">
    <xf numFmtId="0" fontId="0" fillId="0" borderId="0" xfId="0"/>
    <xf numFmtId="169" fontId="85" fillId="22" borderId="0" xfId="3" applyNumberFormat="1" applyFont="1" applyFill="1" applyAlignment="1">
      <alignment horizontal="center" vertical="center"/>
    </xf>
    <xf numFmtId="3" fontId="52" fillId="0" borderId="0" xfId="82" applyNumberFormat="1" applyFont="1" applyAlignment="1">
      <alignment horizontal="right"/>
    </xf>
    <xf numFmtId="176" fontId="52" fillId="0" borderId="0" xfId="82" applyNumberFormat="1" applyFont="1" applyAlignment="1">
      <alignment horizontal="right"/>
    </xf>
    <xf numFmtId="3" fontId="52" fillId="0" borderId="0" xfId="83" applyNumberFormat="1" applyFont="1" applyAlignment="1">
      <alignment horizontal="left" indent="1"/>
    </xf>
    <xf numFmtId="0" fontId="52" fillId="0" borderId="0" xfId="83" applyFont="1" applyAlignment="1">
      <alignment horizontal="left" indent="1"/>
    </xf>
    <xf numFmtId="0" fontId="58" fillId="0" borderId="0" xfId="0" applyFont="1"/>
    <xf numFmtId="0" fontId="52" fillId="0" borderId="0" xfId="3" applyFont="1"/>
    <xf numFmtId="0" fontId="55" fillId="0" borderId="0" xfId="3" applyFont="1" applyAlignment="1">
      <alignment vertical="center"/>
    </xf>
    <xf numFmtId="0" fontId="58" fillId="0" borderId="0" xfId="3" applyFont="1"/>
    <xf numFmtId="0" fontId="58" fillId="0" borderId="0" xfId="3" applyFont="1" applyAlignment="1">
      <alignment horizontal="right"/>
    </xf>
    <xf numFmtId="0" fontId="57" fillId="0" borderId="0" xfId="3" applyFont="1" applyAlignment="1">
      <alignment horizontal="left"/>
    </xf>
    <xf numFmtId="0" fontId="87" fillId="0" borderId="0" xfId="3" applyFont="1"/>
    <xf numFmtId="0" fontId="55" fillId="0" borderId="0" xfId="3" applyFont="1" applyAlignment="1">
      <alignment horizontal="left" vertical="center"/>
    </xf>
    <xf numFmtId="3" fontId="52" fillId="0" borderId="0" xfId="0" applyNumberFormat="1" applyFont="1"/>
    <xf numFmtId="0" fontId="54" fillId="0" borderId="0" xfId="0" applyFont="1"/>
    <xf numFmtId="0" fontId="52" fillId="0" borderId="0" xfId="0" applyFont="1"/>
    <xf numFmtId="3" fontId="52" fillId="0" borderId="2" xfId="0" applyNumberFormat="1" applyFont="1" applyBorder="1"/>
    <xf numFmtId="169" fontId="52" fillId="0" borderId="0" xfId="0" applyNumberFormat="1" applyFont="1"/>
    <xf numFmtId="169" fontId="52" fillId="0" borderId="0" xfId="3" applyNumberFormat="1" applyFont="1"/>
    <xf numFmtId="168" fontId="52" fillId="0" borderId="0" xfId="3" applyNumberFormat="1" applyFont="1"/>
    <xf numFmtId="0" fontId="52" fillId="0" borderId="0" xfId="3" applyFont="1" applyAlignment="1">
      <alignment vertical="top" wrapText="1"/>
    </xf>
    <xf numFmtId="166" fontId="52" fillId="0" borderId="0" xfId="1" applyNumberFormat="1" applyFont="1" applyFill="1" applyBorder="1"/>
    <xf numFmtId="1" fontId="52" fillId="0" borderId="0" xfId="3" applyNumberFormat="1" applyFont="1"/>
    <xf numFmtId="9" fontId="52" fillId="0" borderId="0" xfId="1" applyFont="1" applyFill="1" applyBorder="1"/>
    <xf numFmtId="169" fontId="52" fillId="0" borderId="0" xfId="3" applyNumberFormat="1" applyFont="1" applyAlignment="1">
      <alignment horizontal="right" vertical="center"/>
    </xf>
    <xf numFmtId="169" fontId="52" fillId="0" borderId="0" xfId="3" applyNumberFormat="1" applyFont="1" applyAlignment="1">
      <alignment vertical="center"/>
    </xf>
    <xf numFmtId="169" fontId="52" fillId="0" borderId="0" xfId="3" applyNumberFormat="1" applyFont="1" applyAlignment="1">
      <alignment horizontal="right"/>
    </xf>
    <xf numFmtId="3" fontId="52" fillId="0" borderId="0" xfId="3" applyNumberFormat="1" applyFont="1"/>
    <xf numFmtId="0" fontId="28" fillId="0" borderId="0" xfId="3" applyFont="1"/>
    <xf numFmtId="4" fontId="28" fillId="0" borderId="0" xfId="3" applyNumberFormat="1" applyFont="1"/>
    <xf numFmtId="180" fontId="28" fillId="0" borderId="0" xfId="3" applyNumberFormat="1" applyFont="1"/>
    <xf numFmtId="169" fontId="28" fillId="0" borderId="0" xfId="3" applyNumberFormat="1" applyFont="1"/>
    <xf numFmtId="166" fontId="28" fillId="0" borderId="0" xfId="1" applyNumberFormat="1" applyFont="1" applyFill="1" applyBorder="1"/>
    <xf numFmtId="0" fontId="37" fillId="0" borderId="0" xfId="3" applyFont="1"/>
    <xf numFmtId="168" fontId="37" fillId="0" borderId="0" xfId="3" applyNumberFormat="1" applyFont="1"/>
    <xf numFmtId="169" fontId="37" fillId="0" borderId="0" xfId="3" applyNumberFormat="1" applyFont="1"/>
    <xf numFmtId="1" fontId="28" fillId="0" borderId="0" xfId="3" applyNumberFormat="1" applyFont="1"/>
    <xf numFmtId="168" fontId="28" fillId="0" borderId="0" xfId="3" applyNumberFormat="1" applyFont="1"/>
    <xf numFmtId="167" fontId="28" fillId="0" borderId="0" xfId="3" applyNumberFormat="1" applyFont="1"/>
    <xf numFmtId="0" fontId="28" fillId="0" borderId="0" xfId="3" applyFont="1" applyAlignment="1">
      <alignment wrapText="1"/>
    </xf>
    <xf numFmtId="2" fontId="31" fillId="0" borderId="0" xfId="3" applyNumberFormat="1" applyFont="1"/>
    <xf numFmtId="2" fontId="31" fillId="0" borderId="0" xfId="1" applyNumberFormat="1" applyFont="1" applyFill="1" applyBorder="1" applyAlignment="1">
      <alignment horizontal="right"/>
    </xf>
    <xf numFmtId="3" fontId="40" fillId="0" borderId="0" xfId="0" applyNumberFormat="1" applyFont="1" applyAlignment="1">
      <alignment horizontal="right" vertical="center"/>
    </xf>
    <xf numFmtId="168" fontId="26" fillId="0" borderId="0" xfId="0" applyNumberFormat="1" applyFont="1" applyAlignment="1">
      <alignment horizontal="center" vertical="center"/>
    </xf>
    <xf numFmtId="169" fontId="31" fillId="0" borderId="0" xfId="3" applyNumberFormat="1" applyFont="1"/>
    <xf numFmtId="0" fontId="31" fillId="0" borderId="0" xfId="3" applyFont="1"/>
    <xf numFmtId="3" fontId="31" fillId="0" borderId="0" xfId="3" applyNumberFormat="1" applyFont="1" applyAlignment="1">
      <alignment horizontal="right"/>
    </xf>
    <xf numFmtId="168" fontId="31" fillId="0" borderId="0" xfId="3" applyNumberFormat="1" applyFont="1"/>
    <xf numFmtId="0" fontId="27" fillId="0" borderId="0" xfId="0" applyFont="1" applyAlignment="1">
      <alignment horizontal="center" vertical="center"/>
    </xf>
    <xf numFmtId="2" fontId="31" fillId="0" borderId="0" xfId="3" applyNumberFormat="1" applyFont="1" applyAlignment="1">
      <alignment horizontal="right"/>
    </xf>
    <xf numFmtId="0" fontId="31" fillId="0" borderId="0" xfId="3" applyFont="1" applyAlignment="1">
      <alignment horizontal="center" vertical="center"/>
    </xf>
    <xf numFmtId="4" fontId="40" fillId="0" borderId="0" xfId="3" applyNumberFormat="1" applyFont="1" applyAlignment="1">
      <alignment horizontal="center" vertical="center"/>
    </xf>
    <xf numFmtId="0" fontId="26" fillId="0" borderId="0" xfId="0" applyFont="1" applyAlignment="1">
      <alignment horizontal="center" vertical="center"/>
    </xf>
    <xf numFmtId="0" fontId="28" fillId="0" borderId="0" xfId="3" applyFont="1" applyAlignment="1">
      <alignment horizontal="center" vertical="center"/>
    </xf>
    <xf numFmtId="0" fontId="40" fillId="0" borderId="0" xfId="3" applyFont="1" applyAlignment="1">
      <alignment horizontal="center" vertical="center"/>
    </xf>
    <xf numFmtId="2" fontId="37" fillId="0" borderId="0" xfId="3" applyNumberFormat="1" applyFont="1" applyAlignment="1">
      <alignment horizontal="center"/>
    </xf>
    <xf numFmtId="1" fontId="37" fillId="0" borderId="0" xfId="3" applyNumberFormat="1" applyFont="1" applyAlignment="1">
      <alignment horizontal="right"/>
    </xf>
    <xf numFmtId="4" fontId="41" fillId="0" borderId="0" xfId="3" applyNumberFormat="1" applyFont="1" applyAlignment="1">
      <alignment horizontal="center" vertical="center"/>
    </xf>
    <xf numFmtId="4" fontId="31" fillId="0" borderId="0" xfId="3" applyNumberFormat="1" applyFont="1"/>
    <xf numFmtId="1" fontId="31" fillId="0" borderId="0" xfId="3" applyNumberFormat="1" applyFont="1"/>
    <xf numFmtId="172" fontId="31" fillId="0" borderId="0" xfId="3" applyNumberFormat="1" applyFont="1"/>
    <xf numFmtId="168" fontId="26" fillId="0" borderId="0" xfId="0" applyNumberFormat="1" applyFont="1" applyAlignment="1">
      <alignment horizontal="right" vertical="center"/>
    </xf>
    <xf numFmtId="169" fontId="52" fillId="0" borderId="0" xfId="15" applyNumberFormat="1" applyFont="1"/>
    <xf numFmtId="3" fontId="52" fillId="0" borderId="0" xfId="15" applyNumberFormat="1" applyFont="1"/>
    <xf numFmtId="4" fontId="52" fillId="0" borderId="0" xfId="15" applyNumberFormat="1" applyFont="1"/>
    <xf numFmtId="169" fontId="58" fillId="0" borderId="0" xfId="15" applyNumberFormat="1" applyFont="1"/>
    <xf numFmtId="0" fontId="58" fillId="0" borderId="0" xfId="15" applyFont="1"/>
    <xf numFmtId="0" fontId="52" fillId="0" borderId="0" xfId="15" applyFont="1"/>
    <xf numFmtId="0" fontId="68" fillId="0" borderId="0" xfId="15" applyFont="1" applyAlignment="1">
      <alignment horizontal="right"/>
    </xf>
    <xf numFmtId="1" fontId="56" fillId="0" borderId="0" xfId="15" applyNumberFormat="1" applyFont="1"/>
    <xf numFmtId="3" fontId="68" fillId="0" borderId="0" xfId="15" applyNumberFormat="1" applyFont="1"/>
    <xf numFmtId="3" fontId="56" fillId="0" borderId="0" xfId="15" applyNumberFormat="1" applyFont="1"/>
    <xf numFmtId="0" fontId="68" fillId="0" borderId="0" xfId="15" applyFont="1"/>
    <xf numFmtId="0" fontId="56" fillId="0" borderId="0" xfId="15" applyFont="1"/>
    <xf numFmtId="169" fontId="68" fillId="0" borderId="0" xfId="15" applyNumberFormat="1" applyFont="1"/>
    <xf numFmtId="0" fontId="52" fillId="0" borderId="0" xfId="15" applyFont="1" applyAlignment="1">
      <alignment wrapText="1"/>
    </xf>
    <xf numFmtId="0" fontId="52" fillId="0" borderId="0" xfId="15" applyFont="1" applyAlignment="1">
      <alignment horizontal="center"/>
    </xf>
    <xf numFmtId="2" fontId="52" fillId="0" borderId="0" xfId="15" applyNumberFormat="1" applyFont="1"/>
    <xf numFmtId="2" fontId="56" fillId="0" borderId="0" xfId="15" applyNumberFormat="1" applyFont="1"/>
    <xf numFmtId="2" fontId="56" fillId="0" borderId="0" xfId="15" applyNumberFormat="1" applyFont="1" applyAlignment="1">
      <alignment wrapText="1"/>
    </xf>
    <xf numFmtId="169" fontId="56" fillId="0" borderId="0" xfId="15" applyNumberFormat="1" applyFont="1" applyAlignment="1">
      <alignment horizontal="right"/>
    </xf>
    <xf numFmtId="2" fontId="56" fillId="0" borderId="0" xfId="15" applyNumberFormat="1" applyFont="1" applyAlignment="1">
      <alignment horizontal="left"/>
    </xf>
    <xf numFmtId="3" fontId="56" fillId="0" borderId="0" xfId="15" applyNumberFormat="1" applyFont="1" applyAlignment="1">
      <alignment horizontal="left"/>
    </xf>
    <xf numFmtId="0" fontId="56" fillId="0" borderId="0" xfId="15" applyFont="1" applyAlignment="1">
      <alignment vertical="top" wrapText="1"/>
    </xf>
    <xf numFmtId="0" fontId="56" fillId="0" borderId="0" xfId="15" applyFont="1" applyAlignment="1">
      <alignment horizontal="left" vertical="top" wrapText="1"/>
    </xf>
    <xf numFmtId="0" fontId="56" fillId="0" borderId="0" xfId="15" applyFont="1" applyAlignment="1">
      <alignment horizontal="right" vertical="top" wrapText="1"/>
    </xf>
    <xf numFmtId="0" fontId="52" fillId="0" borderId="0" xfId="15" applyFont="1" applyAlignment="1">
      <alignment vertical="top" wrapText="1"/>
    </xf>
    <xf numFmtId="0" fontId="58" fillId="0" borderId="0" xfId="15" applyFont="1" applyAlignment="1">
      <alignment horizontal="right"/>
    </xf>
    <xf numFmtId="0" fontId="52" fillId="0" borderId="0" xfId="15" applyFont="1" applyAlignment="1">
      <alignment horizontal="left"/>
    </xf>
    <xf numFmtId="0" fontId="58" fillId="0" borderId="0" xfId="15" applyFont="1" applyAlignment="1">
      <alignment horizontal="left"/>
    </xf>
    <xf numFmtId="0" fontId="66" fillId="0" borderId="0" xfId="15" applyFont="1" applyAlignment="1">
      <alignment horizontal="center" vertical="center"/>
    </xf>
    <xf numFmtId="0" fontId="53" fillId="0" borderId="0" xfId="15" applyFont="1" applyAlignment="1">
      <alignment horizontal="right"/>
    </xf>
    <xf numFmtId="0" fontId="62" fillId="0" borderId="0" xfId="15" applyFont="1" applyAlignment="1">
      <alignment vertical="center"/>
    </xf>
    <xf numFmtId="0" fontId="52" fillId="0" borderId="0" xfId="3" applyFont="1" applyAlignment="1">
      <alignment horizontal="right"/>
    </xf>
    <xf numFmtId="3" fontId="28" fillId="0" borderId="0" xfId="15" applyNumberFormat="1" applyFont="1"/>
    <xf numFmtId="4" fontId="28" fillId="0" borderId="0" xfId="15" applyNumberFormat="1" applyFont="1"/>
    <xf numFmtId="169" fontId="31" fillId="0" borderId="0" xfId="15" applyNumberFormat="1" applyFont="1"/>
    <xf numFmtId="0" fontId="31" fillId="0" borderId="0" xfId="15" applyFont="1"/>
    <xf numFmtId="169" fontId="28" fillId="0" borderId="0" xfId="15" applyNumberFormat="1" applyFont="1"/>
    <xf numFmtId="0" fontId="28" fillId="0" borderId="0" xfId="15" applyFont="1"/>
    <xf numFmtId="0" fontId="52" fillId="0" borderId="0" xfId="15" applyFont="1" applyAlignment="1">
      <alignment horizontal="right"/>
    </xf>
    <xf numFmtId="3" fontId="52" fillId="0" borderId="0" xfId="15" applyNumberFormat="1" applyFont="1" applyAlignment="1">
      <alignment horizontal="right"/>
    </xf>
    <xf numFmtId="168" fontId="56" fillId="0" borderId="0" xfId="3" applyNumberFormat="1" applyFont="1"/>
    <xf numFmtId="1" fontId="56" fillId="0" borderId="0" xfId="3" applyNumberFormat="1" applyFont="1"/>
    <xf numFmtId="0" fontId="70" fillId="0" borderId="0" xfId="15" applyFont="1" applyAlignment="1">
      <alignment horizontal="right"/>
    </xf>
    <xf numFmtId="1" fontId="53" fillId="0" borderId="0" xfId="15" applyNumberFormat="1" applyFont="1"/>
    <xf numFmtId="3" fontId="70" fillId="0" borderId="0" xfId="15" applyNumberFormat="1" applyFont="1"/>
    <xf numFmtId="3" fontId="53" fillId="0" borderId="0" xfId="15" applyNumberFormat="1" applyFont="1"/>
    <xf numFmtId="0" fontId="89" fillId="0" borderId="0" xfId="15" applyFont="1" applyAlignment="1">
      <alignment horizontal="left" vertical="top" wrapText="1"/>
    </xf>
    <xf numFmtId="0" fontId="42" fillId="0" borderId="0" xfId="15" applyFont="1" applyAlignment="1">
      <alignment horizontal="center" vertical="center"/>
    </xf>
    <xf numFmtId="1" fontId="58" fillId="0" borderId="0" xfId="15" applyNumberFormat="1" applyFont="1"/>
    <xf numFmtId="3" fontId="58" fillId="0" borderId="0" xfId="15" applyNumberFormat="1" applyFont="1"/>
    <xf numFmtId="169" fontId="58" fillId="0" borderId="0" xfId="15" applyNumberFormat="1" applyFont="1" applyAlignment="1">
      <alignment horizontal="right"/>
    </xf>
    <xf numFmtId="1" fontId="52" fillId="0" borderId="0" xfId="15" applyNumberFormat="1" applyFont="1"/>
    <xf numFmtId="4" fontId="58" fillId="0" borderId="0" xfId="15" applyNumberFormat="1" applyFont="1"/>
    <xf numFmtId="168" fontId="52" fillId="0" borderId="0" xfId="15" applyNumberFormat="1" applyFont="1"/>
    <xf numFmtId="169" fontId="56" fillId="0" borderId="0" xfId="15" applyNumberFormat="1" applyFont="1"/>
    <xf numFmtId="166" fontId="28" fillId="0" borderId="0" xfId="3" applyNumberFormat="1" applyFont="1"/>
    <xf numFmtId="2" fontId="28" fillId="0" borderId="0" xfId="3" applyNumberFormat="1" applyFont="1"/>
    <xf numFmtId="169" fontId="28" fillId="0" borderId="0" xfId="3" applyNumberFormat="1" applyFont="1" applyAlignment="1">
      <alignment horizontal="right" vertical="center"/>
    </xf>
    <xf numFmtId="169" fontId="33" fillId="0" borderId="0" xfId="3" applyNumberFormat="1" applyFont="1" applyAlignment="1">
      <alignment horizontal="right" vertical="center"/>
    </xf>
    <xf numFmtId="169" fontId="37" fillId="0" borderId="0" xfId="3" applyNumberFormat="1" applyFont="1" applyAlignment="1">
      <alignment horizontal="right" vertical="center"/>
    </xf>
    <xf numFmtId="166" fontId="28" fillId="0" borderId="0" xfId="1" applyNumberFormat="1" applyFont="1" applyFill="1" applyBorder="1" applyAlignment="1">
      <alignment horizontal="right" vertical="center"/>
    </xf>
    <xf numFmtId="178" fontId="28" fillId="0" borderId="0" xfId="3" applyNumberFormat="1" applyFont="1"/>
    <xf numFmtId="169" fontId="28" fillId="0" borderId="0" xfId="3" applyNumberFormat="1" applyFont="1" applyAlignment="1">
      <alignment vertical="center"/>
    </xf>
    <xf numFmtId="1" fontId="71" fillId="0" borderId="0" xfId="3" applyNumberFormat="1" applyFont="1" applyAlignment="1">
      <alignment vertical="center" wrapText="1"/>
    </xf>
    <xf numFmtId="0" fontId="34" fillId="0" borderId="0" xfId="0" applyFont="1" applyAlignment="1">
      <alignment horizontal="center" wrapText="1"/>
    </xf>
    <xf numFmtId="0" fontId="37" fillId="0" borderId="0" xfId="0" applyFont="1" applyAlignment="1">
      <alignment horizontal="center" wrapText="1"/>
    </xf>
    <xf numFmtId="1" fontId="37" fillId="0" borderId="0" xfId="0" applyNumberFormat="1" applyFont="1" applyAlignment="1">
      <alignment horizontal="center" wrapText="1"/>
    </xf>
    <xf numFmtId="0" fontId="33" fillId="0" borderId="0" xfId="3" applyFont="1" applyAlignment="1">
      <alignment horizontal="center" wrapText="1"/>
    </xf>
    <xf numFmtId="0" fontId="28" fillId="0" borderId="0" xfId="0" applyFont="1" applyAlignment="1">
      <alignment horizontal="center" wrapText="1"/>
    </xf>
    <xf numFmtId="0" fontId="43" fillId="0" borderId="0" xfId="3" applyFont="1"/>
    <xf numFmtId="0" fontId="50" fillId="0" borderId="0" xfId="3" applyFont="1" applyAlignment="1">
      <alignment horizontal="right"/>
    </xf>
    <xf numFmtId="0" fontId="29" fillId="0" borderId="0" xfId="3" applyFont="1" applyAlignment="1">
      <alignment vertical="top" wrapText="1"/>
    </xf>
    <xf numFmtId="166" fontId="52" fillId="0" borderId="0" xfId="1" applyNumberFormat="1" applyFont="1" applyFill="1" applyBorder="1" applyAlignment="1">
      <alignment horizontal="right" vertical="center"/>
    </xf>
    <xf numFmtId="169" fontId="61" fillId="0" borderId="0" xfId="3" applyNumberFormat="1" applyFont="1" applyAlignment="1">
      <alignment vertical="center"/>
    </xf>
    <xf numFmtId="169" fontId="61" fillId="0" borderId="0" xfId="3" applyNumberFormat="1" applyFont="1" applyAlignment="1">
      <alignment horizontal="right" vertical="center"/>
    </xf>
    <xf numFmtId="169" fontId="56" fillId="0" borderId="0" xfId="3" applyNumberFormat="1" applyFont="1" applyAlignment="1">
      <alignment horizontal="right" vertical="center"/>
    </xf>
    <xf numFmtId="166" fontId="56" fillId="0" borderId="0" xfId="1" applyNumberFormat="1" applyFont="1" applyFill="1" applyBorder="1" applyAlignment="1">
      <alignment horizontal="right" vertical="center"/>
    </xf>
    <xf numFmtId="3" fontId="56" fillId="0" borderId="0" xfId="3" applyNumberFormat="1" applyFont="1"/>
    <xf numFmtId="3" fontId="37" fillId="0" borderId="0" xfId="3" applyNumberFormat="1" applyFont="1"/>
    <xf numFmtId="9" fontId="56" fillId="0" borderId="0" xfId="1" applyFont="1" applyFill="1" applyBorder="1" applyAlignment="1">
      <alignment horizontal="right" vertical="center"/>
    </xf>
    <xf numFmtId="0" fontId="56" fillId="0" borderId="0" xfId="3" applyFont="1"/>
    <xf numFmtId="0" fontId="71" fillId="0" borderId="0" xfId="3" applyFont="1" applyAlignment="1">
      <alignment vertical="center"/>
    </xf>
    <xf numFmtId="0" fontId="52" fillId="0" borderId="0" xfId="3" applyFont="1" applyAlignment="1">
      <alignment vertical="top"/>
    </xf>
    <xf numFmtId="0" fontId="58" fillId="0" borderId="0" xfId="3" applyFont="1" applyAlignment="1">
      <alignment vertical="top" wrapText="1"/>
    </xf>
    <xf numFmtId="0" fontId="52" fillId="0" borderId="0" xfId="3" applyFont="1" applyAlignment="1">
      <alignment vertical="center" wrapText="1"/>
    </xf>
    <xf numFmtId="0" fontId="56" fillId="0" borderId="0" xfId="3" applyFont="1" applyAlignment="1">
      <alignment vertical="center" wrapText="1"/>
    </xf>
    <xf numFmtId="1" fontId="52" fillId="0" borderId="0" xfId="3" applyNumberFormat="1" applyFont="1" applyAlignment="1">
      <alignment horizontal="center" wrapText="1"/>
    </xf>
    <xf numFmtId="1" fontId="61" fillId="0" borderId="0" xfId="3" applyNumberFormat="1" applyFont="1" applyAlignment="1">
      <alignment horizontal="center" wrapText="1"/>
    </xf>
    <xf numFmtId="0" fontId="74" fillId="0" borderId="0" xfId="0" applyFont="1" applyAlignment="1">
      <alignment horizontal="center" wrapText="1"/>
    </xf>
    <xf numFmtId="0" fontId="56" fillId="0" borderId="0" xfId="0" applyFont="1" applyAlignment="1">
      <alignment horizontal="center" wrapText="1"/>
    </xf>
    <xf numFmtId="0" fontId="56" fillId="0" borderId="0" xfId="3" applyFont="1" applyAlignment="1">
      <alignment horizontal="center" wrapText="1"/>
    </xf>
    <xf numFmtId="0" fontId="62" fillId="0" borderId="0" xfId="3" applyFont="1" applyAlignment="1">
      <alignment vertical="center"/>
    </xf>
    <xf numFmtId="0" fontId="52" fillId="0" borderId="0" xfId="3" applyFont="1" applyAlignment="1">
      <alignment vertical="center"/>
    </xf>
    <xf numFmtId="0" fontId="56" fillId="0" borderId="0" xfId="3" applyFont="1" applyAlignment="1">
      <alignment horizontal="right"/>
    </xf>
    <xf numFmtId="169" fontId="56" fillId="0" borderId="0" xfId="3" applyNumberFormat="1" applyFont="1" applyAlignment="1">
      <alignment horizontal="left"/>
    </xf>
    <xf numFmtId="0" fontId="71" fillId="0" borderId="0" xfId="3" applyFont="1" applyAlignment="1">
      <alignment vertical="center" wrapText="1"/>
    </xf>
    <xf numFmtId="0" fontId="52" fillId="0" borderId="0" xfId="3" applyFont="1" applyAlignment="1">
      <alignment horizontal="left" vertical="center"/>
    </xf>
    <xf numFmtId="169" fontId="52" fillId="0" borderId="0" xfId="1" applyNumberFormat="1" applyFont="1" applyFill="1" applyBorder="1" applyAlignment="1">
      <alignment horizontal="right"/>
    </xf>
    <xf numFmtId="168" fontId="52" fillId="0" borderId="0" xfId="3" applyNumberFormat="1" applyFont="1" applyAlignment="1">
      <alignment horizontal="center"/>
    </xf>
    <xf numFmtId="169" fontId="58" fillId="0" borderId="0" xfId="3" applyNumberFormat="1" applyFont="1"/>
    <xf numFmtId="169" fontId="52" fillId="0" borderId="0" xfId="3" applyNumberFormat="1" applyFont="1" applyAlignment="1">
      <alignment horizontal="center"/>
    </xf>
    <xf numFmtId="166" fontId="52" fillId="0" borderId="0" xfId="1" applyNumberFormat="1" applyFont="1" applyFill="1" applyBorder="1" applyAlignment="1">
      <alignment horizontal="center"/>
    </xf>
    <xf numFmtId="168" fontId="58" fillId="0" borderId="0" xfId="3" applyNumberFormat="1" applyFont="1"/>
    <xf numFmtId="0" fontId="52" fillId="0" borderId="0" xfId="3" applyFont="1" applyAlignment="1">
      <alignment horizontal="center"/>
    </xf>
    <xf numFmtId="1" fontId="52" fillId="0" borderId="0" xfId="3" applyNumberFormat="1" applyFont="1" applyAlignment="1">
      <alignment horizontal="right"/>
    </xf>
    <xf numFmtId="168" fontId="52" fillId="0" borderId="0" xfId="1" applyNumberFormat="1" applyFont="1" applyFill="1" applyBorder="1" applyAlignment="1">
      <alignment horizontal="right"/>
    </xf>
    <xf numFmtId="169" fontId="56" fillId="0" borderId="0" xfId="3" applyNumberFormat="1" applyFont="1" applyAlignment="1">
      <alignment horizontal="right"/>
    </xf>
    <xf numFmtId="0" fontId="52" fillId="0" borderId="0" xfId="3" applyFont="1" applyAlignment="1">
      <alignment horizontal="center" vertical="center" wrapText="1"/>
    </xf>
    <xf numFmtId="167" fontId="52" fillId="0" borderId="0" xfId="3" applyNumberFormat="1" applyFont="1" applyAlignment="1">
      <alignment horizontal="center"/>
    </xf>
    <xf numFmtId="166" fontId="56" fillId="0" borderId="0" xfId="3" applyNumberFormat="1" applyFont="1"/>
    <xf numFmtId="166" fontId="58" fillId="0" borderId="0" xfId="3" applyNumberFormat="1" applyFont="1"/>
    <xf numFmtId="0" fontId="52" fillId="0" borderId="0" xfId="3" applyFont="1" applyAlignment="1">
      <alignment horizontal="center" vertical="center"/>
    </xf>
    <xf numFmtId="167" fontId="52" fillId="0" borderId="0" xfId="19" applyNumberFormat="1" applyFont="1" applyAlignment="1">
      <alignment horizontal="right"/>
    </xf>
    <xf numFmtId="0" fontId="28" fillId="0" borderId="0" xfId="19" applyFont="1"/>
    <xf numFmtId="167" fontId="28" fillId="0" borderId="0" xfId="19" applyNumberFormat="1" applyFont="1"/>
    <xf numFmtId="168" fontId="28" fillId="0" borderId="0" xfId="19" applyNumberFormat="1" applyFont="1"/>
    <xf numFmtId="0" fontId="28" fillId="0" borderId="0" xfId="19" applyFont="1" applyAlignment="1">
      <alignment horizontal="right"/>
    </xf>
    <xf numFmtId="167" fontId="28" fillId="0" borderId="0" xfId="19" applyNumberFormat="1" applyFont="1" applyAlignment="1">
      <alignment horizontal="right"/>
    </xf>
    <xf numFmtId="168" fontId="28" fillId="0" borderId="0" xfId="19" applyNumberFormat="1" applyFont="1" applyAlignment="1">
      <alignment horizontal="center"/>
    </xf>
    <xf numFmtId="0" fontId="39" fillId="0" borderId="0" xfId="19" applyFont="1" applyAlignment="1">
      <alignment horizontal="right"/>
    </xf>
    <xf numFmtId="0" fontId="28" fillId="0" borderId="0" xfId="19" applyFont="1" applyAlignment="1">
      <alignment horizontal="right" vertical="center" wrapText="1"/>
    </xf>
    <xf numFmtId="168" fontId="28" fillId="0" borderId="0" xfId="19" applyNumberFormat="1" applyFont="1" applyAlignment="1">
      <alignment horizontal="right"/>
    </xf>
    <xf numFmtId="0" fontId="171" fillId="0" borderId="0" xfId="3" applyFont="1"/>
    <xf numFmtId="167" fontId="52" fillId="0" borderId="0" xfId="19" applyNumberFormat="1" applyFont="1" applyAlignment="1">
      <alignment horizontal="center"/>
    </xf>
    <xf numFmtId="0" fontId="52" fillId="0" borderId="0" xfId="19" applyFont="1" applyAlignment="1">
      <alignment horizontal="right"/>
    </xf>
    <xf numFmtId="0" fontId="56" fillId="0" borderId="0" xfId="19" applyFont="1" applyAlignment="1">
      <alignment horizontal="right"/>
    </xf>
    <xf numFmtId="170" fontId="28" fillId="0" borderId="0" xfId="19" applyNumberFormat="1" applyFont="1"/>
    <xf numFmtId="1" fontId="56" fillId="0" borderId="0" xfId="19" applyNumberFormat="1" applyFont="1" applyAlignment="1">
      <alignment horizontal="right"/>
    </xf>
    <xf numFmtId="167" fontId="56" fillId="0" borderId="0" xfId="19" applyNumberFormat="1" applyFont="1" applyAlignment="1">
      <alignment horizontal="right"/>
    </xf>
    <xf numFmtId="0" fontId="28" fillId="0" borderId="0" xfId="19" applyFont="1" applyAlignment="1">
      <alignment horizontal="left"/>
    </xf>
    <xf numFmtId="167" fontId="28" fillId="0" borderId="0" xfId="19" applyNumberFormat="1" applyFont="1" applyAlignment="1">
      <alignment horizontal="center"/>
    </xf>
    <xf numFmtId="1" fontId="37" fillId="0" borderId="0" xfId="19" applyNumberFormat="1" applyFont="1" applyAlignment="1">
      <alignment horizontal="right"/>
    </xf>
    <xf numFmtId="167" fontId="37" fillId="0" borderId="0" xfId="19" applyNumberFormat="1" applyFont="1" applyAlignment="1">
      <alignment horizontal="right"/>
    </xf>
    <xf numFmtId="0" fontId="52" fillId="0" borderId="0" xfId="19" applyFont="1" applyAlignment="1">
      <alignment horizontal="center" vertical="center"/>
    </xf>
    <xf numFmtId="168" fontId="52" fillId="0" borderId="0" xfId="19" applyNumberFormat="1" applyFont="1" applyAlignment="1">
      <alignment horizontal="right"/>
    </xf>
    <xf numFmtId="2" fontId="28" fillId="0" borderId="0" xfId="19" applyNumberFormat="1" applyFont="1"/>
    <xf numFmtId="167" fontId="28" fillId="0" borderId="0" xfId="19" applyNumberFormat="1" applyFont="1" applyAlignment="1">
      <alignment horizontal="right" vertical="center" wrapText="1"/>
    </xf>
    <xf numFmtId="0" fontId="29" fillId="0" borderId="0" xfId="19" applyFont="1" applyAlignment="1">
      <alignment vertical="center"/>
    </xf>
    <xf numFmtId="171" fontId="37" fillId="0" borderId="0" xfId="3" applyNumberFormat="1" applyFont="1"/>
    <xf numFmtId="171" fontId="37" fillId="0" borderId="0" xfId="1" applyNumberFormat="1" applyFont="1" applyFill="1"/>
    <xf numFmtId="0" fontId="28" fillId="0" borderId="0" xfId="3" applyFont="1" applyAlignment="1">
      <alignment horizontal="right"/>
    </xf>
    <xf numFmtId="168" fontId="28" fillId="0" borderId="0" xfId="3" applyNumberFormat="1" applyFont="1" applyAlignment="1">
      <alignment horizontal="right"/>
    </xf>
    <xf numFmtId="20" fontId="52" fillId="0" borderId="0" xfId="3" applyNumberFormat="1" applyFont="1" applyAlignment="1">
      <alignment horizontal="right" vertical="center"/>
    </xf>
    <xf numFmtId="169" fontId="66" fillId="0" borderId="0" xfId="3" applyNumberFormat="1" applyFont="1" applyAlignment="1">
      <alignment horizontal="right" vertical="center"/>
    </xf>
    <xf numFmtId="0" fontId="74" fillId="0" borderId="0" xfId="56" applyFont="1"/>
    <xf numFmtId="20" fontId="52" fillId="0" borderId="0" xfId="3" applyNumberFormat="1" applyFont="1" applyAlignment="1">
      <alignment horizontal="center" vertical="center"/>
    </xf>
    <xf numFmtId="168" fontId="74" fillId="0" borderId="0" xfId="56" applyNumberFormat="1" applyFont="1" applyAlignment="1">
      <alignment horizontal="center"/>
    </xf>
    <xf numFmtId="173" fontId="74" fillId="0" borderId="0" xfId="56" applyNumberFormat="1" applyFont="1"/>
    <xf numFmtId="169" fontId="74" fillId="0" borderId="0" xfId="56" applyNumberFormat="1" applyFont="1"/>
    <xf numFmtId="175" fontId="74" fillId="0" borderId="0" xfId="56" applyNumberFormat="1" applyFont="1"/>
    <xf numFmtId="169" fontId="56" fillId="0" borderId="0" xfId="56" applyNumberFormat="1" applyFont="1"/>
    <xf numFmtId="0" fontId="56" fillId="0" borderId="0" xfId="56" applyFont="1"/>
    <xf numFmtId="0" fontId="83" fillId="0" borderId="0" xfId="3" applyFont="1" applyAlignment="1">
      <alignment vertical="center"/>
    </xf>
    <xf numFmtId="0" fontId="57" fillId="0" borderId="0" xfId="3" applyFont="1"/>
    <xf numFmtId="0" fontId="80" fillId="0" borderId="0" xfId="56" applyFont="1"/>
    <xf numFmtId="0" fontId="75" fillId="0" borderId="0" xfId="56" applyFont="1"/>
    <xf numFmtId="0" fontId="81" fillId="0" borderId="0" xfId="56" applyFont="1"/>
    <xf numFmtId="0" fontId="62" fillId="0" borderId="0" xfId="3" applyFont="1"/>
    <xf numFmtId="0" fontId="79" fillId="0" borderId="0" xfId="56" applyFont="1"/>
    <xf numFmtId="0" fontId="53" fillId="0" borderId="0" xfId="56" applyFont="1" applyAlignment="1">
      <alignment horizontal="center"/>
    </xf>
    <xf numFmtId="0" fontId="72" fillId="0" borderId="0" xfId="3" applyFont="1" applyAlignment="1">
      <alignment horizontal="center"/>
    </xf>
    <xf numFmtId="0" fontId="82" fillId="0" borderId="0" xfId="3" applyFont="1" applyAlignment="1">
      <alignment vertical="center"/>
    </xf>
    <xf numFmtId="0" fontId="60" fillId="0" borderId="0" xfId="3" applyFont="1"/>
    <xf numFmtId="0" fontId="28" fillId="0" borderId="0" xfId="0" applyFont="1"/>
    <xf numFmtId="168" fontId="28" fillId="0" borderId="0" xfId="0" applyNumberFormat="1" applyFont="1"/>
    <xf numFmtId="169" fontId="28" fillId="0" borderId="0" xfId="0" applyNumberFormat="1" applyFont="1"/>
    <xf numFmtId="0" fontId="77" fillId="0" borderId="0" xfId="0" applyFont="1" applyAlignment="1">
      <alignment vertical="center"/>
    </xf>
    <xf numFmtId="169" fontId="57" fillId="0" borderId="0" xfId="3" applyNumberFormat="1" applyFont="1" applyAlignment="1">
      <alignment horizontal="center"/>
    </xf>
    <xf numFmtId="0" fontId="58" fillId="0" borderId="0" xfId="3" applyFont="1" applyAlignment="1">
      <alignment horizontal="center"/>
    </xf>
    <xf numFmtId="169" fontId="52" fillId="0" borderId="0" xfId="3" applyNumberFormat="1" applyFont="1" applyAlignment="1">
      <alignment horizontal="center" wrapText="1"/>
    </xf>
    <xf numFmtId="169" fontId="52" fillId="0" borderId="0" xfId="3" applyNumberFormat="1" applyFont="1" applyAlignment="1">
      <alignment horizontal="center" vertical="center" wrapText="1"/>
    </xf>
    <xf numFmtId="16" fontId="52" fillId="0" borderId="0" xfId="3" applyNumberFormat="1" applyFont="1" applyAlignment="1">
      <alignment horizontal="center" wrapText="1"/>
    </xf>
    <xf numFmtId="2" fontId="58" fillId="0" borderId="0" xfId="3" applyNumberFormat="1" applyFont="1"/>
    <xf numFmtId="169" fontId="85" fillId="0" borderId="0" xfId="3" applyNumberFormat="1" applyFont="1" applyAlignment="1">
      <alignment horizontal="center" vertical="center" wrapText="1"/>
    </xf>
    <xf numFmtId="3" fontId="58" fillId="0" borderId="0" xfId="3" applyNumberFormat="1" applyFont="1"/>
    <xf numFmtId="169" fontId="69" fillId="0" borderId="0" xfId="3" applyNumberFormat="1" applyFont="1" applyAlignment="1">
      <alignment horizontal="left" vertical="top" wrapText="1"/>
    </xf>
    <xf numFmtId="169" fontId="52" fillId="0" borderId="0" xfId="3" applyNumberFormat="1" applyFont="1" applyAlignment="1">
      <alignment wrapText="1"/>
    </xf>
    <xf numFmtId="169" fontId="59" fillId="0" borderId="0" xfId="3" applyNumberFormat="1" applyFont="1" applyAlignment="1">
      <alignment horizontal="right" vertical="center" wrapText="1"/>
    </xf>
    <xf numFmtId="0" fontId="52" fillId="0" borderId="0" xfId="3" applyFont="1" applyAlignment="1">
      <alignment wrapText="1"/>
    </xf>
    <xf numFmtId="169" fontId="68" fillId="0" borderId="0" xfId="3" applyNumberFormat="1" applyFont="1" applyAlignment="1">
      <alignment horizontal="center" vertical="center"/>
    </xf>
    <xf numFmtId="169" fontId="84" fillId="0" borderId="0" xfId="3" applyNumberFormat="1" applyFont="1" applyAlignment="1">
      <alignment horizontal="center" wrapText="1"/>
    </xf>
    <xf numFmtId="16" fontId="52" fillId="0" borderId="0" xfId="3" applyNumberFormat="1" applyFont="1" applyAlignment="1">
      <alignment horizontal="right" vertical="center" wrapText="1"/>
    </xf>
    <xf numFmtId="16" fontId="52" fillId="0" borderId="0" xfId="3" applyNumberFormat="1" applyFont="1" applyAlignment="1">
      <alignment horizontal="left" wrapText="1"/>
    </xf>
    <xf numFmtId="0" fontId="52" fillId="0" borderId="0" xfId="3" applyFont="1" applyAlignment="1">
      <alignment horizontal="left"/>
    </xf>
    <xf numFmtId="0" fontId="60" fillId="0" borderId="0" xfId="3" applyFont="1" applyAlignment="1">
      <alignment horizontal="center" wrapText="1"/>
    </xf>
    <xf numFmtId="0" fontId="60" fillId="0" borderId="0" xfId="3" applyFont="1" applyAlignment="1">
      <alignment horizontal="center"/>
    </xf>
    <xf numFmtId="169" fontId="60" fillId="0" borderId="0" xfId="3" applyNumberFormat="1" applyFont="1" applyAlignment="1">
      <alignment horizontal="center" wrapText="1"/>
    </xf>
    <xf numFmtId="3" fontId="52" fillId="0" borderId="0" xfId="3" applyNumberFormat="1" applyFont="1" applyAlignment="1">
      <alignment horizontal="right" vertical="center"/>
    </xf>
    <xf numFmtId="3" fontId="58" fillId="0" borderId="0" xfId="3" applyNumberFormat="1" applyFont="1" applyAlignment="1">
      <alignment horizontal="right" vertical="center"/>
    </xf>
    <xf numFmtId="3" fontId="52" fillId="0" borderId="0" xfId="5" applyNumberFormat="1" applyFont="1" applyFill="1" applyBorder="1" applyAlignment="1">
      <alignment horizontal="right" vertical="center"/>
    </xf>
    <xf numFmtId="0" fontId="74" fillId="0" borderId="0" xfId="94" applyFont="1"/>
    <xf numFmtId="172" fontId="74" fillId="0" borderId="0" xfId="94" applyNumberFormat="1" applyFont="1"/>
    <xf numFmtId="169" fontId="74" fillId="0" borderId="0" xfId="94" applyNumberFormat="1" applyFont="1"/>
    <xf numFmtId="172" fontId="52" fillId="0" borderId="0" xfId="3" applyNumberFormat="1" applyFont="1" applyAlignment="1">
      <alignment vertical="top" wrapText="1"/>
    </xf>
    <xf numFmtId="172" fontId="88" fillId="0" borderId="0" xfId="94" applyNumberFormat="1" applyFont="1"/>
    <xf numFmtId="14" fontId="74" fillId="0" borderId="0" xfId="94" applyNumberFormat="1" applyFont="1" applyAlignment="1">
      <alignment wrapText="1"/>
    </xf>
    <xf numFmtId="0" fontId="84" fillId="0" borderId="0" xfId="94" applyFont="1" applyAlignment="1">
      <alignment horizontal="center"/>
    </xf>
    <xf numFmtId="14" fontId="58" fillId="0" borderId="0" xfId="3" applyNumberFormat="1" applyFont="1" applyAlignment="1">
      <alignment horizontal="center" vertical="center" textRotation="90" wrapText="1"/>
    </xf>
    <xf numFmtId="0" fontId="52" fillId="0" borderId="0" xfId="3" applyFont="1" applyAlignment="1">
      <alignment horizontal="center" textRotation="90" wrapText="1"/>
    </xf>
    <xf numFmtId="0" fontId="56" fillId="0" borderId="0" xfId="94" applyFont="1"/>
    <xf numFmtId="14" fontId="56" fillId="0" borderId="0" xfId="94" applyNumberFormat="1" applyFont="1" applyAlignment="1">
      <alignment wrapText="1"/>
    </xf>
    <xf numFmtId="14" fontId="56" fillId="0" borderId="0" xfId="94" applyNumberFormat="1" applyFont="1"/>
    <xf numFmtId="0" fontId="87" fillId="0" borderId="0" xfId="94" applyFont="1" applyAlignment="1">
      <alignment vertical="center"/>
    </xf>
    <xf numFmtId="174" fontId="56" fillId="0" borderId="0" xfId="94" applyNumberFormat="1" applyFont="1"/>
    <xf numFmtId="169" fontId="56" fillId="0" borderId="0" xfId="94" applyNumberFormat="1" applyFont="1"/>
    <xf numFmtId="172" fontId="56" fillId="0" borderId="0" xfId="94" applyNumberFormat="1" applyFont="1"/>
    <xf numFmtId="20" fontId="56" fillId="0" borderId="0" xfId="94" applyNumberFormat="1" applyFont="1"/>
    <xf numFmtId="0" fontId="56" fillId="0" borderId="0" xfId="94" applyFont="1" applyAlignment="1">
      <alignment vertical="center"/>
    </xf>
    <xf numFmtId="166" fontId="56" fillId="0" borderId="0" xfId="1" applyNumberFormat="1" applyFont="1" applyFill="1"/>
    <xf numFmtId="166" fontId="56" fillId="0" borderId="0" xfId="94" applyNumberFormat="1" applyFont="1"/>
    <xf numFmtId="0" fontId="88" fillId="0" borderId="0" xfId="3" applyFont="1"/>
    <xf numFmtId="169" fontId="56" fillId="0" borderId="0" xfId="3" applyNumberFormat="1" applyFont="1"/>
    <xf numFmtId="1" fontId="56" fillId="0" borderId="0" xfId="3" applyNumberFormat="1" applyFont="1" applyAlignment="1">
      <alignment horizontal="right" wrapText="1"/>
    </xf>
    <xf numFmtId="1" fontId="56" fillId="0" borderId="0" xfId="1" applyNumberFormat="1" applyFont="1" applyFill="1" applyBorder="1"/>
    <xf numFmtId="1" fontId="52" fillId="0" borderId="0" xfId="1" applyNumberFormat="1" applyFont="1" applyFill="1" applyBorder="1"/>
    <xf numFmtId="0" fontId="58" fillId="0" borderId="0" xfId="3" applyFont="1" applyAlignment="1">
      <alignment horizontal="center" vertical="center" wrapText="1"/>
    </xf>
    <xf numFmtId="0" fontId="52" fillId="0" borderId="0" xfId="3" applyFont="1" applyAlignment="1">
      <alignment horizontal="center" wrapText="1"/>
    </xf>
    <xf numFmtId="2" fontId="52" fillId="0" borderId="0" xfId="3" applyNumberFormat="1" applyFont="1"/>
    <xf numFmtId="3" fontId="64" fillId="0" borderId="0" xfId="3" applyNumberFormat="1" applyFont="1" applyAlignment="1">
      <alignment horizontal="right" vertical="center"/>
    </xf>
    <xf numFmtId="3" fontId="52" fillId="0" borderId="0" xfId="3" applyNumberFormat="1" applyFont="1" applyAlignment="1">
      <alignment vertical="center"/>
    </xf>
    <xf numFmtId="4" fontId="52" fillId="0" borderId="0" xfId="3" applyNumberFormat="1" applyFont="1"/>
    <xf numFmtId="3" fontId="52" fillId="0" borderId="0" xfId="3" applyNumberFormat="1" applyFont="1" applyAlignment="1">
      <alignment horizontal="right"/>
    </xf>
    <xf numFmtId="3" fontId="52" fillId="0" borderId="0" xfId="1" applyNumberFormat="1" applyFont="1" applyFill="1" applyBorder="1"/>
    <xf numFmtId="179" fontId="52" fillId="0" borderId="0" xfId="3" applyNumberFormat="1" applyFont="1"/>
    <xf numFmtId="172" fontId="52" fillId="0" borderId="0" xfId="3" applyNumberFormat="1" applyFont="1" applyAlignment="1">
      <alignment horizontal="right"/>
    </xf>
    <xf numFmtId="3" fontId="58" fillId="0" borderId="0" xfId="0" applyNumberFormat="1" applyFont="1"/>
    <xf numFmtId="1" fontId="52" fillId="0" borderId="0" xfId="0" applyNumberFormat="1" applyFont="1" applyAlignment="1">
      <alignment vertical="center" wrapText="1"/>
    </xf>
    <xf numFmtId="166" fontId="58" fillId="0" borderId="0" xfId="0" applyNumberFormat="1" applyFont="1"/>
    <xf numFmtId="0" fontId="52" fillId="0" borderId="0" xfId="0" applyFont="1" applyAlignment="1">
      <alignment vertical="center" wrapText="1"/>
    </xf>
    <xf numFmtId="3" fontId="52" fillId="0" borderId="0" xfId="0" applyNumberFormat="1" applyFont="1" applyAlignment="1">
      <alignment horizontal="right" vertical="center" wrapText="1"/>
    </xf>
    <xf numFmtId="4" fontId="58" fillId="0" borderId="0" xfId="0" applyNumberFormat="1" applyFont="1"/>
    <xf numFmtId="169" fontId="58" fillId="0" borderId="0" xfId="0" applyNumberFormat="1" applyFont="1"/>
    <xf numFmtId="1" fontId="58" fillId="0" borderId="0" xfId="0" applyNumberFormat="1" applyFont="1"/>
    <xf numFmtId="0" fontId="52" fillId="0" borderId="0" xfId="0" applyFont="1" applyAlignment="1">
      <alignment vertical="center"/>
    </xf>
    <xf numFmtId="0" fontId="52" fillId="0" borderId="0" xfId="0" applyFont="1" applyAlignment="1">
      <alignment horizontal="right" vertical="center"/>
    </xf>
    <xf numFmtId="3" fontId="52" fillId="0" borderId="0" xfId="0" applyNumberFormat="1" applyFont="1" applyAlignment="1">
      <alignment horizontal="right" vertical="center"/>
    </xf>
    <xf numFmtId="0" fontId="99" fillId="0" borderId="0" xfId="0" applyFont="1"/>
    <xf numFmtId="0" fontId="58" fillId="0" borderId="0" xfId="0" applyFont="1" applyAlignment="1">
      <alignment vertical="center"/>
    </xf>
    <xf numFmtId="175" fontId="58" fillId="0" borderId="0" xfId="0" applyNumberFormat="1" applyFont="1"/>
    <xf numFmtId="0" fontId="52" fillId="0" borderId="0" xfId="0" applyFont="1" applyAlignment="1">
      <alignment horizontal="center" vertical="center" wrapText="1"/>
    </xf>
    <xf numFmtId="0" fontId="58" fillId="0" borderId="0" xfId="3" applyFont="1" applyAlignment="1">
      <alignment vertical="center"/>
    </xf>
    <xf numFmtId="0" fontId="52" fillId="0" borderId="0" xfId="0" applyFont="1" applyAlignment="1">
      <alignment horizontal="center"/>
    </xf>
    <xf numFmtId="0" fontId="52" fillId="0" borderId="0" xfId="0" applyFont="1" applyAlignment="1">
      <alignment horizontal="right"/>
    </xf>
    <xf numFmtId="168" fontId="52" fillId="0" borderId="0" xfId="0" applyNumberFormat="1" applyFont="1" applyAlignment="1">
      <alignment horizontal="right"/>
    </xf>
    <xf numFmtId="168" fontId="58" fillId="0" borderId="0" xfId="0" applyNumberFormat="1" applyFont="1"/>
    <xf numFmtId="3" fontId="52" fillId="0" borderId="0" xfId="1" applyNumberFormat="1" applyFont="1" applyFill="1"/>
    <xf numFmtId="169" fontId="52" fillId="0" borderId="0" xfId="0" applyNumberFormat="1" applyFont="1" applyAlignment="1">
      <alignment horizontal="right"/>
    </xf>
    <xf numFmtId="9" fontId="58" fillId="0" borderId="0" xfId="0" applyNumberFormat="1" applyFont="1"/>
    <xf numFmtId="0" fontId="89" fillId="0" borderId="0" xfId="0" applyFont="1"/>
    <xf numFmtId="3" fontId="52" fillId="0" borderId="0" xfId="0" applyNumberFormat="1" applyFont="1" applyAlignment="1">
      <alignment vertical="center"/>
    </xf>
    <xf numFmtId="0" fontId="52" fillId="0" borderId="0" xfId="0" applyFont="1" applyAlignment="1">
      <alignment wrapText="1"/>
    </xf>
    <xf numFmtId="3" fontId="56" fillId="0" borderId="0" xfId="0" applyNumberFormat="1" applyFont="1" applyAlignment="1">
      <alignment horizontal="right" vertical="center" wrapText="1"/>
    </xf>
    <xf numFmtId="0" fontId="3" fillId="0" borderId="0" xfId="93" applyFont="1"/>
    <xf numFmtId="0" fontId="92" fillId="0" borderId="0" xfId="93" applyFont="1" applyAlignment="1">
      <alignment horizontal="left" vertical="top" wrapText="1"/>
    </xf>
    <xf numFmtId="49" fontId="80" fillId="0" borderId="0" xfId="93" applyNumberFormat="1" applyFont="1" applyAlignment="1">
      <alignment vertical="center" wrapText="1"/>
    </xf>
    <xf numFmtId="0" fontId="100" fillId="0" borderId="0" xfId="93" applyFont="1" applyAlignment="1">
      <alignment horizontal="center" wrapText="1"/>
    </xf>
    <xf numFmtId="0" fontId="74" fillId="0" borderId="0" xfId="93" applyFont="1" applyAlignment="1">
      <alignment vertical="top" wrapText="1"/>
    </xf>
    <xf numFmtId="49" fontId="74" fillId="0" borderId="0" xfId="93" applyNumberFormat="1" applyFont="1" applyAlignment="1">
      <alignment horizontal="right" vertical="center"/>
    </xf>
    <xf numFmtId="0" fontId="100" fillId="0" borderId="0" xfId="93" applyFont="1" applyAlignment="1">
      <alignment horizontal="center"/>
    </xf>
    <xf numFmtId="3" fontId="74" fillId="0" borderId="0" xfId="93" applyNumberFormat="1" applyFont="1" applyAlignment="1">
      <alignment vertical="top" wrapText="1"/>
    </xf>
    <xf numFmtId="3" fontId="52" fillId="0" borderId="0" xfId="93" applyNumberFormat="1" applyFont="1"/>
    <xf numFmtId="49" fontId="66" fillId="0" borderId="0" xfId="93" applyNumberFormat="1" applyFont="1" applyAlignment="1">
      <alignment horizontal="left" vertical="center"/>
    </xf>
    <xf numFmtId="3" fontId="74" fillId="0" borderId="0" xfId="93" applyNumberFormat="1" applyFont="1" applyAlignment="1">
      <alignment horizontal="right"/>
    </xf>
    <xf numFmtId="3" fontId="74" fillId="0" borderId="0" xfId="93" applyNumberFormat="1" applyFont="1" applyAlignment="1">
      <alignment horizontal="right" wrapText="1"/>
    </xf>
    <xf numFmtId="1" fontId="52" fillId="0" borderId="0" xfId="90" applyFont="1" applyAlignment="1" applyProtection="1">
      <alignment horizontal="right" vertical="center" wrapText="1"/>
    </xf>
    <xf numFmtId="3" fontId="74" fillId="0" borderId="0" xfId="93" applyNumberFormat="1" applyFont="1"/>
    <xf numFmtId="1" fontId="59" fillId="0" borderId="0" xfId="90" applyFont="1" applyAlignment="1" applyProtection="1">
      <alignment horizontal="left" vertical="center"/>
    </xf>
    <xf numFmtId="1" fontId="52" fillId="0" borderId="0" xfId="89" applyFont="1" applyAlignment="1" applyProtection="1">
      <alignment horizontal="right"/>
    </xf>
    <xf numFmtId="1" fontId="60" fillId="0" borderId="0" xfId="90" applyFont="1" applyAlignment="1" applyProtection="1">
      <alignment horizontal="left"/>
    </xf>
    <xf numFmtId="1" fontId="52" fillId="0" borderId="0" xfId="90" applyFont="1" applyAlignment="1" applyProtection="1">
      <alignment horizontal="left" vertical="center" wrapText="1"/>
    </xf>
    <xf numFmtId="0" fontId="52" fillId="0" borderId="0" xfId="92" applyFont="1" applyAlignment="1">
      <alignment horizontal="left" vertical="center" wrapText="1"/>
    </xf>
    <xf numFmtId="0" fontId="52" fillId="0" borderId="0" xfId="91" applyFont="1" applyAlignment="1" applyProtection="1">
      <alignment vertical="center" wrapText="1"/>
      <protection locked="0"/>
    </xf>
    <xf numFmtId="169" fontId="74" fillId="0" borderId="0" xfId="93" applyNumberFormat="1" applyFont="1"/>
    <xf numFmtId="0" fontId="64" fillId="0" borderId="0" xfId="91" applyFont="1" applyAlignment="1">
      <alignment horizontal="center" vertical="center"/>
    </xf>
    <xf numFmtId="3" fontId="100" fillId="0" borderId="0" xfId="93" applyNumberFormat="1" applyFont="1" applyAlignment="1">
      <alignment horizontal="center" wrapText="1"/>
    </xf>
    <xf numFmtId="0" fontId="52" fillId="0" borderId="0" xfId="91" applyFont="1" applyAlignment="1">
      <alignment horizontal="center"/>
    </xf>
    <xf numFmtId="3" fontId="100" fillId="0" borderId="0" xfId="93" applyNumberFormat="1" applyFont="1" applyAlignment="1">
      <alignment horizontal="center"/>
    </xf>
    <xf numFmtId="0" fontId="52" fillId="0" borderId="0" xfId="91" applyFont="1" applyAlignment="1">
      <alignment horizontal="right" vertical="center" wrapText="1"/>
    </xf>
    <xf numFmtId="0" fontId="74" fillId="0" borderId="0" xfId="93" applyFont="1"/>
    <xf numFmtId="0" fontId="87" fillId="0" borderId="0" xfId="0" applyFont="1"/>
    <xf numFmtId="0" fontId="95" fillId="0" borderId="0" xfId="0" applyFont="1" applyAlignment="1">
      <alignment vertical="center"/>
    </xf>
    <xf numFmtId="0" fontId="66" fillId="0" borderId="0" xfId="0" applyFont="1" applyAlignment="1">
      <alignment vertical="center"/>
    </xf>
    <xf numFmtId="1" fontId="56" fillId="0" borderId="0" xfId="0" applyNumberFormat="1" applyFont="1" applyAlignment="1">
      <alignment horizontal="center" vertical="center" wrapText="1"/>
    </xf>
    <xf numFmtId="0" fontId="97" fillId="0" borderId="0" xfId="0" applyFont="1" applyAlignment="1">
      <alignment horizontal="center" vertical="center" wrapText="1"/>
    </xf>
    <xf numFmtId="166" fontId="97" fillId="0" borderId="0" xfId="1" applyNumberFormat="1" applyFont="1" applyFill="1" applyBorder="1" applyAlignment="1">
      <alignment horizontal="right" vertical="center"/>
    </xf>
    <xf numFmtId="0" fontId="52" fillId="0" borderId="0" xfId="0" applyFont="1" applyAlignment="1">
      <alignment horizontal="left" vertical="center"/>
    </xf>
    <xf numFmtId="0" fontId="99" fillId="0" borderId="0" xfId="0" applyFont="1" applyAlignment="1">
      <alignment vertical="center"/>
    </xf>
    <xf numFmtId="169" fontId="52" fillId="0" borderId="0" xfId="0" applyNumberFormat="1" applyFont="1" applyAlignment="1">
      <alignment horizontal="right" vertical="center"/>
    </xf>
    <xf numFmtId="169" fontId="52" fillId="0" borderId="0" xfId="1" applyNumberFormat="1" applyFont="1" applyFill="1" applyBorder="1" applyAlignment="1">
      <alignment horizontal="right" vertical="center"/>
    </xf>
    <xf numFmtId="169" fontId="97" fillId="0" borderId="0" xfId="1" applyNumberFormat="1" applyFont="1" applyFill="1" applyBorder="1" applyAlignment="1">
      <alignment horizontal="right" vertical="center"/>
    </xf>
    <xf numFmtId="1" fontId="52" fillId="0" borderId="0" xfId="0" applyNumberFormat="1" applyFont="1" applyAlignment="1">
      <alignment horizontal="left" wrapText="1"/>
    </xf>
    <xf numFmtId="0" fontId="71" fillId="0" borderId="0" xfId="0" applyFont="1" applyAlignment="1">
      <alignment wrapText="1"/>
    </xf>
    <xf numFmtId="178" fontId="52" fillId="0" borderId="0" xfId="3" applyNumberFormat="1" applyFont="1"/>
    <xf numFmtId="169" fontId="104" fillId="0" borderId="0" xfId="57" applyNumberFormat="1" applyFont="1"/>
    <xf numFmtId="0" fontId="52" fillId="0" borderId="0" xfId="57" applyFont="1"/>
    <xf numFmtId="168" fontId="52" fillId="0" borderId="0" xfId="57" applyNumberFormat="1" applyFont="1"/>
    <xf numFmtId="0" fontId="89" fillId="0" borderId="0" xfId="57" applyFont="1"/>
    <xf numFmtId="0" fontId="52" fillId="0" borderId="0" xfId="57" applyFont="1" applyAlignment="1">
      <alignment horizontal="right"/>
    </xf>
    <xf numFmtId="3" fontId="52" fillId="0" borderId="0" xfId="57" applyNumberFormat="1" applyFont="1"/>
    <xf numFmtId="169" fontId="52" fillId="0" borderId="0" xfId="57" applyNumberFormat="1" applyFont="1"/>
    <xf numFmtId="0" fontId="52" fillId="0" borderId="0" xfId="57" applyFont="1" applyAlignment="1">
      <alignment horizontal="left"/>
    </xf>
    <xf numFmtId="0" fontId="63" fillId="0" borderId="0" xfId="57" applyFont="1"/>
    <xf numFmtId="0" fontId="28" fillId="0" borderId="0" xfId="57" applyFont="1"/>
    <xf numFmtId="0" fontId="52" fillId="0" borderId="0" xfId="57" applyFont="1" applyAlignment="1">
      <alignment vertical="center"/>
    </xf>
    <xf numFmtId="0" fontId="66" fillId="0" borderId="0" xfId="57" applyFont="1" applyAlignment="1">
      <alignment vertical="center"/>
    </xf>
    <xf numFmtId="0" fontId="52" fillId="0" borderId="0" xfId="57" applyFont="1" applyAlignment="1">
      <alignment horizontal="center"/>
    </xf>
    <xf numFmtId="0" fontId="76" fillId="0" borderId="0" xfId="57" applyFont="1" applyAlignment="1">
      <alignment vertical="center"/>
    </xf>
    <xf numFmtId="0" fontId="59" fillId="0" borderId="0" xfId="57" applyFont="1" applyAlignment="1">
      <alignment vertical="center"/>
    </xf>
    <xf numFmtId="0" fontId="60" fillId="0" borderId="0" xfId="57" applyFont="1" applyAlignment="1">
      <alignment vertical="center"/>
    </xf>
    <xf numFmtId="0" fontId="54" fillId="0" borderId="0" xfId="57" applyFont="1" applyAlignment="1">
      <alignment horizontal="right"/>
    </xf>
    <xf numFmtId="0" fontId="91" fillId="0" borderId="0" xfId="57" applyFont="1" applyAlignment="1">
      <alignment horizontal="right"/>
    </xf>
    <xf numFmtId="0" fontId="104" fillId="0" borderId="0" xfId="57" applyFont="1"/>
    <xf numFmtId="169" fontId="28" fillId="0" borderId="0" xfId="57" applyNumberFormat="1" applyFont="1"/>
    <xf numFmtId="169" fontId="52" fillId="0" borderId="0" xfId="3" applyNumberFormat="1" applyFont="1" applyAlignment="1">
      <alignment horizontal="center" vertical="center"/>
    </xf>
    <xf numFmtId="0" fontId="56" fillId="0" borderId="0" xfId="3" applyFont="1" applyAlignment="1">
      <alignment horizontal="right" vertical="center"/>
    </xf>
    <xf numFmtId="1" fontId="56" fillId="0" borderId="0" xfId="3" applyNumberFormat="1" applyFont="1" applyAlignment="1">
      <alignment horizontal="right" vertical="center"/>
    </xf>
    <xf numFmtId="168" fontId="56" fillId="0" borderId="0" xfId="3" applyNumberFormat="1" applyFont="1" applyAlignment="1">
      <alignment horizontal="right" vertical="center"/>
    </xf>
    <xf numFmtId="168" fontId="52" fillId="0" borderId="0" xfId="3" applyNumberFormat="1" applyFont="1" applyAlignment="1">
      <alignment vertical="center"/>
    </xf>
    <xf numFmtId="168" fontId="52" fillId="0" borderId="0" xfId="3" applyNumberFormat="1" applyFont="1" applyAlignment="1">
      <alignment horizontal="right"/>
    </xf>
    <xf numFmtId="0" fontId="106" fillId="0" borderId="0" xfId="3" applyFont="1" applyAlignment="1">
      <alignment horizontal="right"/>
    </xf>
    <xf numFmtId="168" fontId="56" fillId="0" borderId="0" xfId="3" applyNumberFormat="1" applyFont="1" applyAlignment="1">
      <alignment horizontal="right"/>
    </xf>
    <xf numFmtId="3" fontId="68" fillId="0" borderId="0" xfId="3" applyNumberFormat="1" applyFont="1"/>
    <xf numFmtId="166" fontId="31" fillId="0" borderId="0" xfId="1" applyNumberFormat="1" applyFont="1" applyFill="1" applyAlignment="1">
      <alignment horizontal="right"/>
    </xf>
    <xf numFmtId="0" fontId="68" fillId="0" borderId="0" xfId="3" applyFont="1"/>
    <xf numFmtId="0" fontId="52" fillId="3" borderId="0" xfId="0" applyFont="1" applyFill="1"/>
    <xf numFmtId="0" fontId="54" fillId="3" borderId="0" xfId="0" applyFont="1" applyFill="1"/>
    <xf numFmtId="1" fontId="58" fillId="0" borderId="0" xfId="89" applyFont="1" applyAlignment="1" applyProtection="1"/>
    <xf numFmtId="0" fontId="92" fillId="3" borderId="0" xfId="93" applyFont="1" applyFill="1" applyAlignment="1">
      <alignment horizontal="left" vertical="top" wrapText="1"/>
    </xf>
    <xf numFmtId="49" fontId="58" fillId="3" borderId="0" xfId="93" applyNumberFormat="1" applyFont="1" applyFill="1" applyAlignment="1">
      <alignment vertical="center" wrapText="1"/>
    </xf>
    <xf numFmtId="3" fontId="74" fillId="3" borderId="0" xfId="93" applyNumberFormat="1" applyFont="1" applyFill="1" applyAlignment="1">
      <alignment horizontal="right" wrapText="1"/>
    </xf>
    <xf numFmtId="3" fontId="74" fillId="3" borderId="0" xfId="93" applyNumberFormat="1" applyFont="1" applyFill="1"/>
    <xf numFmtId="0" fontId="58" fillId="0" borderId="0" xfId="1533" applyFont="1"/>
    <xf numFmtId="0" fontId="109" fillId="0" borderId="0" xfId="1533" applyFont="1" applyAlignment="1">
      <alignment horizontal="center" vertical="center"/>
    </xf>
    <xf numFmtId="49" fontId="174" fillId="0" borderId="0" xfId="1534" applyNumberFormat="1" applyFont="1" applyAlignment="1">
      <alignment vertical="top" wrapText="1"/>
    </xf>
    <xf numFmtId="49" fontId="110" fillId="0" borderId="0" xfId="1533" applyNumberFormat="1" applyFont="1" applyAlignment="1">
      <alignment vertical="center"/>
    </xf>
    <xf numFmtId="0" fontId="111" fillId="0" borderId="0" xfId="1533" applyFont="1"/>
    <xf numFmtId="0" fontId="71" fillId="0" borderId="0" xfId="1533" applyFont="1"/>
    <xf numFmtId="0" fontId="58" fillId="0" borderId="0" xfId="1533" applyFont="1" applyAlignment="1">
      <alignment horizontal="left" vertical="center"/>
    </xf>
    <xf numFmtId="0" fontId="71" fillId="0" borderId="0" xfId="1533" applyFont="1" applyAlignment="1">
      <alignment horizontal="center"/>
    </xf>
    <xf numFmtId="0" fontId="58" fillId="0" borderId="0" xfId="1533" applyFont="1" applyAlignment="1">
      <alignment horizontal="right" vertical="center"/>
    </xf>
    <xf numFmtId="0" fontId="58" fillId="0" borderId="0" xfId="1533" applyFont="1" applyAlignment="1">
      <alignment horizontal="left" vertical="center" indent="1"/>
    </xf>
    <xf numFmtId="0" fontId="112" fillId="0" borderId="0" xfId="1533" applyFont="1"/>
    <xf numFmtId="0" fontId="112" fillId="0" borderId="0" xfId="1533" applyFont="1" applyAlignment="1">
      <alignment horizontal="right" vertical="center"/>
    </xf>
    <xf numFmtId="0" fontId="112" fillId="0" borderId="0" xfId="1533" applyFont="1" applyAlignment="1">
      <alignment horizontal="left" vertical="center" indent="1"/>
    </xf>
    <xf numFmtId="49" fontId="109" fillId="0" borderId="0" xfId="1533" applyNumberFormat="1" applyFont="1" applyAlignment="1">
      <alignment vertical="center"/>
    </xf>
    <xf numFmtId="0" fontId="88" fillId="0" borderId="0" xfId="0" applyFont="1"/>
    <xf numFmtId="169" fontId="88" fillId="0" borderId="0" xfId="0" applyNumberFormat="1" applyFont="1"/>
    <xf numFmtId="0" fontId="56" fillId="0" borderId="0" xfId="0" applyFont="1"/>
    <xf numFmtId="0" fontId="37" fillId="0" borderId="0" xfId="0" applyFont="1"/>
    <xf numFmtId="168" fontId="37" fillId="0" borderId="0" xfId="0" applyNumberFormat="1" applyFont="1"/>
    <xf numFmtId="173" fontId="56" fillId="0" borderId="0" xfId="94" applyNumberFormat="1" applyFont="1"/>
    <xf numFmtId="0" fontId="56" fillId="0" borderId="0" xfId="3" applyFont="1" applyAlignment="1">
      <alignment vertical="top" wrapText="1"/>
    </xf>
    <xf numFmtId="169" fontId="66" fillId="0" borderId="0" xfId="15" applyNumberFormat="1" applyFont="1" applyAlignment="1">
      <alignment horizontal="center" vertical="center"/>
    </xf>
    <xf numFmtId="0" fontId="175" fillId="0" borderId="0" xfId="3" applyFont="1" applyAlignment="1">
      <alignment vertical="center"/>
    </xf>
    <xf numFmtId="0" fontId="169" fillId="0" borderId="0" xfId="93" applyFont="1"/>
    <xf numFmtId="0" fontId="56" fillId="0" borderId="0" xfId="93" applyFont="1"/>
    <xf numFmtId="3" fontId="56" fillId="0" borderId="0" xfId="93" applyNumberFormat="1" applyFont="1"/>
    <xf numFmtId="1" fontId="56" fillId="0" borderId="0" xfId="93" applyNumberFormat="1" applyFont="1"/>
    <xf numFmtId="0" fontId="173" fillId="0" borderId="0" xfId="1534" applyFont="1" applyAlignment="1">
      <alignment horizontal="left" vertical="center" wrapText="1"/>
    </xf>
    <xf numFmtId="0" fontId="52" fillId="0" borderId="0" xfId="0" applyFont="1" applyAlignment="1">
      <alignment horizontal="center" wrapText="1"/>
    </xf>
    <xf numFmtId="0" fontId="109" fillId="0" borderId="0" xfId="1533" applyFont="1" applyAlignment="1">
      <alignment horizontal="left" vertical="center"/>
    </xf>
    <xf numFmtId="0" fontId="178" fillId="0" borderId="0" xfId="3" applyFont="1" applyAlignment="1">
      <alignment horizontal="right"/>
    </xf>
    <xf numFmtId="0" fontId="177" fillId="0" borderId="0" xfId="0" applyFont="1"/>
    <xf numFmtId="0" fontId="111" fillId="0" borderId="0" xfId="15" applyFont="1"/>
    <xf numFmtId="0" fontId="180" fillId="0" borderId="0" xfId="15" applyFont="1" applyAlignment="1">
      <alignment vertical="center"/>
    </xf>
    <xf numFmtId="0" fontId="181" fillId="0" borderId="0" xfId="3" applyFont="1"/>
    <xf numFmtId="0" fontId="180" fillId="0" borderId="0" xfId="19" applyFont="1" applyAlignment="1">
      <alignment vertical="center"/>
    </xf>
    <xf numFmtId="0" fontId="179" fillId="0" borderId="0" xfId="3" applyFont="1" applyAlignment="1">
      <alignment horizontal="right"/>
    </xf>
    <xf numFmtId="0" fontId="181" fillId="0" borderId="0" xfId="19" applyFont="1"/>
    <xf numFmtId="169" fontId="74" fillId="0" borderId="0" xfId="56" applyNumberFormat="1" applyFont="1" applyAlignment="1">
      <alignment horizontal="center" wrapText="1"/>
    </xf>
    <xf numFmtId="0" fontId="52" fillId="0" borderId="0" xfId="94" applyFont="1" applyAlignment="1">
      <alignment horizontal="center" vertical="center"/>
    </xf>
    <xf numFmtId="0" fontId="30" fillId="0" borderId="0" xfId="3" applyFont="1" applyAlignment="1">
      <alignment horizontal="left" vertical="top" wrapText="1"/>
    </xf>
    <xf numFmtId="0" fontId="64" fillId="3" borderId="13" xfId="3" applyFont="1" applyFill="1" applyBorder="1" applyAlignment="1">
      <alignment horizontal="right" vertical="top" wrapText="1"/>
    </xf>
    <xf numFmtId="0" fontId="52" fillId="3" borderId="13" xfId="3" applyFont="1" applyFill="1" applyBorder="1" applyAlignment="1">
      <alignment horizontal="left"/>
    </xf>
    <xf numFmtId="0" fontId="57" fillId="0" borderId="0" xfId="0" applyFont="1" applyAlignment="1">
      <alignment horizontal="center"/>
    </xf>
    <xf numFmtId="0" fontId="52" fillId="3" borderId="13" xfId="0" applyFont="1" applyFill="1" applyBorder="1"/>
    <xf numFmtId="0" fontId="52" fillId="0" borderId="2" xfId="0" applyFont="1" applyBorder="1"/>
    <xf numFmtId="169" fontId="52" fillId="0" borderId="2" xfId="0" applyNumberFormat="1" applyFont="1" applyBorder="1"/>
    <xf numFmtId="0" fontId="52" fillId="0" borderId="0" xfId="15" applyFont="1" applyAlignment="1">
      <alignment vertical="center"/>
    </xf>
    <xf numFmtId="0" fontId="52" fillId="0" borderId="0" xfId="15" applyFont="1" applyAlignment="1">
      <alignment horizontal="center" vertical="center"/>
    </xf>
    <xf numFmtId="169" fontId="85" fillId="69" borderId="0" xfId="3" applyNumberFormat="1" applyFont="1" applyFill="1" applyAlignment="1">
      <alignment horizontal="center" vertical="center" wrapText="1"/>
    </xf>
    <xf numFmtId="169" fontId="85" fillId="70" borderId="0" xfId="3" applyNumberFormat="1" applyFont="1" applyFill="1" applyAlignment="1">
      <alignment horizontal="center" vertical="center" wrapText="1"/>
    </xf>
    <xf numFmtId="169" fontId="85" fillId="71" borderId="0" xfId="3" applyNumberFormat="1" applyFont="1" applyFill="1" applyAlignment="1">
      <alignment horizontal="center" vertical="center" wrapText="1"/>
    </xf>
    <xf numFmtId="169" fontId="85" fillId="72" borderId="0" xfId="3" applyNumberFormat="1" applyFont="1" applyFill="1" applyAlignment="1">
      <alignment horizontal="center" vertical="center" wrapText="1"/>
    </xf>
    <xf numFmtId="168" fontId="85" fillId="72" borderId="0" xfId="3" applyNumberFormat="1" applyFont="1" applyFill="1" applyAlignment="1">
      <alignment horizontal="center" vertical="center"/>
    </xf>
    <xf numFmtId="169" fontId="68" fillId="71" borderId="0" xfId="3" applyNumberFormat="1" applyFont="1" applyFill="1" applyAlignment="1">
      <alignment horizontal="center" vertical="center"/>
    </xf>
    <xf numFmtId="169" fontId="69" fillId="73" borderId="0" xfId="3" applyNumberFormat="1" applyFont="1" applyFill="1" applyAlignment="1">
      <alignment horizontal="center" vertical="center" wrapText="1"/>
    </xf>
    <xf numFmtId="168" fontId="85" fillId="74" borderId="0" xfId="3" applyNumberFormat="1" applyFont="1" applyFill="1" applyAlignment="1">
      <alignment horizontal="center" vertical="center"/>
    </xf>
    <xf numFmtId="169" fontId="85" fillId="74" borderId="5" xfId="3" applyNumberFormat="1" applyFont="1" applyFill="1" applyBorder="1" applyAlignment="1">
      <alignment horizontal="center" vertical="center" wrapText="1"/>
    </xf>
    <xf numFmtId="169" fontId="85" fillId="74" borderId="0" xfId="3" applyNumberFormat="1" applyFont="1" applyFill="1" applyAlignment="1">
      <alignment horizontal="center" vertical="center" wrapText="1"/>
    </xf>
    <xf numFmtId="169" fontId="55" fillId="68" borderId="0" xfId="3" applyNumberFormat="1" applyFont="1" applyFill="1" applyAlignment="1">
      <alignment horizontal="center" vertical="center" wrapText="1"/>
    </xf>
    <xf numFmtId="16" fontId="184" fillId="0" borderId="0" xfId="3" applyNumberFormat="1" applyFont="1" applyAlignment="1">
      <alignment horizontal="right" vertical="center" wrapText="1"/>
    </xf>
    <xf numFmtId="169" fontId="179" fillId="0" borderId="0" xfId="3" applyNumberFormat="1" applyFont="1" applyAlignment="1">
      <alignment horizontal="center" wrapText="1"/>
    </xf>
    <xf numFmtId="0" fontId="64" fillId="0" borderId="0" xfId="3" applyFont="1" applyAlignment="1">
      <alignment vertical="top" wrapText="1"/>
    </xf>
    <xf numFmtId="0" fontId="65" fillId="0" borderId="0" xfId="3" applyFont="1" applyAlignment="1">
      <alignment horizontal="left" vertical="top" wrapText="1"/>
    </xf>
    <xf numFmtId="0" fontId="52" fillId="0" borderId="29" xfId="3" applyFont="1" applyBorder="1" applyAlignment="1">
      <alignment horizontal="left"/>
    </xf>
    <xf numFmtId="0" fontId="52" fillId="0" borderId="2" xfId="3" applyFont="1" applyBorder="1" applyAlignment="1">
      <alignment horizontal="left"/>
    </xf>
    <xf numFmtId="0" fontId="77" fillId="0" borderId="0" xfId="0" applyFont="1" applyAlignment="1">
      <alignment horizontal="left" vertical="center" wrapText="1"/>
    </xf>
    <xf numFmtId="3" fontId="52" fillId="3" borderId="0" xfId="0" applyNumberFormat="1" applyFont="1" applyFill="1" applyAlignment="1">
      <alignment horizontal="right" vertical="center"/>
    </xf>
    <xf numFmtId="0" fontId="52" fillId="3" borderId="0" xfId="0" applyFont="1" applyFill="1" applyAlignment="1">
      <alignment horizontal="right" vertical="center"/>
    </xf>
    <xf numFmtId="0" fontId="52" fillId="3" borderId="0" xfId="0" applyFont="1" applyFill="1" applyAlignment="1">
      <alignment vertical="center" wrapText="1"/>
    </xf>
    <xf numFmtId="3" fontId="73" fillId="3" borderId="0" xfId="0" applyNumberFormat="1" applyFont="1" applyFill="1" applyAlignment="1">
      <alignment horizontal="right" vertical="center"/>
    </xf>
    <xf numFmtId="3" fontId="73" fillId="3" borderId="0" xfId="0" applyNumberFormat="1" applyFont="1" applyFill="1" applyAlignment="1">
      <alignment vertical="center"/>
    </xf>
    <xf numFmtId="3" fontId="73" fillId="3" borderId="0" xfId="0" applyNumberFormat="1" applyFont="1" applyFill="1" applyAlignment="1">
      <alignment vertical="center" wrapText="1"/>
    </xf>
    <xf numFmtId="0" fontId="52" fillId="3" borderId="0" xfId="0" applyFont="1" applyFill="1" applyAlignment="1">
      <alignment vertical="center"/>
    </xf>
    <xf numFmtId="0" fontId="97" fillId="3" borderId="0" xfId="0" applyFont="1" applyFill="1" applyAlignment="1">
      <alignment vertical="center" wrapText="1"/>
    </xf>
    <xf numFmtId="3" fontId="95" fillId="3" borderId="0" xfId="0" applyNumberFormat="1" applyFont="1" applyFill="1" applyAlignment="1">
      <alignment vertical="center" wrapText="1"/>
    </xf>
    <xf numFmtId="3" fontId="95" fillId="3" borderId="0" xfId="0" applyNumberFormat="1" applyFont="1" applyFill="1" applyAlignment="1">
      <alignment vertical="center"/>
    </xf>
    <xf numFmtId="0" fontId="98" fillId="3" borderId="0" xfId="0" applyFont="1" applyFill="1" applyAlignment="1">
      <alignment vertical="center"/>
    </xf>
    <xf numFmtId="0" fontId="64" fillId="3" borderId="13" xfId="3" applyFont="1" applyFill="1" applyBorder="1" applyAlignment="1">
      <alignment horizontal="right" textRotation="90" wrapText="1"/>
    </xf>
    <xf numFmtId="3" fontId="52" fillId="0" borderId="29" xfId="0" applyNumberFormat="1" applyFont="1" applyBorder="1" applyAlignment="1">
      <alignment horizontal="right" vertical="center" wrapText="1"/>
    </xf>
    <xf numFmtId="0" fontId="52" fillId="0" borderId="0" xfId="0" applyFont="1" applyAlignment="1">
      <alignment horizontal="left" vertical="center" wrapText="1"/>
    </xf>
    <xf numFmtId="0" fontId="74" fillId="0" borderId="0" xfId="93" applyFont="1" applyAlignment="1">
      <alignment horizontal="center"/>
    </xf>
    <xf numFmtId="0" fontId="111" fillId="0" borderId="0" xfId="0" applyFont="1"/>
    <xf numFmtId="0" fontId="71" fillId="3" borderId="0" xfId="0" applyFont="1" applyFill="1" applyAlignment="1">
      <alignment horizontal="right"/>
    </xf>
    <xf numFmtId="0" fontId="64" fillId="0" borderId="0" xfId="3" applyFont="1" applyAlignment="1">
      <alignment horizontal="left" vertical="top" wrapText="1"/>
    </xf>
    <xf numFmtId="0" fontId="168" fillId="3" borderId="0" xfId="3" applyFont="1" applyFill="1"/>
    <xf numFmtId="0" fontId="177" fillId="0" borderId="0" xfId="57" applyFont="1"/>
    <xf numFmtId="0" fontId="82" fillId="0" borderId="0" xfId="57" applyFont="1" applyAlignment="1">
      <alignment horizontal="left" vertical="center" wrapText="1"/>
    </xf>
    <xf numFmtId="0" fontId="82" fillId="0" borderId="0" xfId="57" applyFont="1" applyAlignment="1">
      <alignment vertical="center"/>
    </xf>
    <xf numFmtId="0" fontId="105" fillId="0" borderId="0" xfId="57" applyFont="1" applyAlignment="1">
      <alignment horizontal="left" vertical="center" wrapText="1"/>
    </xf>
    <xf numFmtId="167" fontId="52" fillId="3" borderId="29" xfId="19" applyNumberFormat="1" applyFont="1" applyFill="1" applyBorder="1" applyAlignment="1">
      <alignment horizontal="right"/>
    </xf>
    <xf numFmtId="167" fontId="52" fillId="0" borderId="2" xfId="19" applyNumberFormat="1" applyFont="1" applyBorder="1" applyAlignment="1">
      <alignment horizontal="right"/>
    </xf>
    <xf numFmtId="0" fontId="64" fillId="3" borderId="0" xfId="19" applyFont="1" applyFill="1" applyAlignment="1">
      <alignment horizontal="right"/>
    </xf>
    <xf numFmtId="2" fontId="88" fillId="0" borderId="0" xfId="0" applyNumberFormat="1" applyFont="1"/>
    <xf numFmtId="0" fontId="64" fillId="3" borderId="13" xfId="0" applyFont="1" applyFill="1" applyBorder="1" applyAlignment="1">
      <alignment horizontal="right"/>
    </xf>
    <xf numFmtId="0" fontId="77" fillId="0" borderId="0" xfId="3" applyFont="1" applyAlignment="1">
      <alignment horizontal="left" vertical="center"/>
    </xf>
    <xf numFmtId="167" fontId="52" fillId="0" borderId="29" xfId="19" applyNumberFormat="1" applyFont="1" applyBorder="1" applyAlignment="1">
      <alignment horizontal="right"/>
    </xf>
    <xf numFmtId="0" fontId="64" fillId="3" borderId="2" xfId="19" applyFont="1" applyFill="1" applyBorder="1"/>
    <xf numFmtId="0" fontId="64" fillId="3" borderId="2" xfId="3" applyFont="1" applyFill="1" applyBorder="1" applyAlignment="1">
      <alignment horizontal="right" textRotation="90" wrapText="1"/>
    </xf>
    <xf numFmtId="2" fontId="28" fillId="0" borderId="0" xfId="0" applyNumberFormat="1" applyFont="1"/>
    <xf numFmtId="174" fontId="37" fillId="0" borderId="0" xfId="0" applyNumberFormat="1" applyFont="1"/>
    <xf numFmtId="169" fontId="37" fillId="0" borderId="0" xfId="0" applyNumberFormat="1" applyFont="1"/>
    <xf numFmtId="0" fontId="82" fillId="0" borderId="0" xfId="3" applyFont="1" applyAlignment="1">
      <alignment horizontal="left" vertical="center"/>
    </xf>
    <xf numFmtId="0" fontId="93" fillId="0" borderId="0" xfId="3" applyFont="1" applyAlignment="1">
      <alignment horizontal="right" vertical="center"/>
    </xf>
    <xf numFmtId="0" fontId="52" fillId="0" borderId="29" xfId="0" applyFont="1" applyBorder="1" applyAlignment="1">
      <alignment horizontal="left" vertical="center" wrapText="1"/>
    </xf>
    <xf numFmtId="0" fontId="52" fillId="0" borderId="2" xfId="0" applyFont="1" applyBorder="1" applyAlignment="1">
      <alignment horizontal="left" vertical="center" wrapText="1"/>
    </xf>
    <xf numFmtId="3" fontId="52" fillId="0" borderId="2" xfId="0" applyNumberFormat="1" applyFont="1" applyBorder="1" applyAlignment="1">
      <alignment vertical="center" wrapText="1"/>
    </xf>
    <xf numFmtId="0" fontId="82" fillId="0" borderId="0" xfId="0" applyFont="1" applyAlignment="1">
      <alignment horizontal="left" vertical="center" wrapText="1"/>
    </xf>
    <xf numFmtId="0" fontId="60" fillId="0" borderId="0" xfId="3" applyFont="1" applyAlignment="1">
      <alignment horizontal="right" vertical="center"/>
    </xf>
    <xf numFmtId="0" fontId="64" fillId="3" borderId="13" xfId="3" applyFont="1" applyFill="1" applyBorder="1" applyAlignment="1">
      <alignment horizontal="left" textRotation="90"/>
    </xf>
    <xf numFmtId="0" fontId="52" fillId="0" borderId="29" xfId="3" applyFont="1" applyBorder="1"/>
    <xf numFmtId="3" fontId="64" fillId="0" borderId="29" xfId="0" applyNumberFormat="1" applyFont="1" applyBorder="1" applyAlignment="1">
      <alignment horizontal="right" vertical="center" wrapText="1"/>
    </xf>
    <xf numFmtId="3" fontId="64" fillId="0" borderId="0" xfId="0" applyNumberFormat="1" applyFont="1" applyAlignment="1">
      <alignment horizontal="right" vertical="center" wrapText="1"/>
    </xf>
    <xf numFmtId="3" fontId="64" fillId="0" borderId="0" xfId="0" applyNumberFormat="1" applyFont="1" applyAlignment="1">
      <alignment vertical="center"/>
    </xf>
    <xf numFmtId="3" fontId="64" fillId="0" borderId="2" xfId="0" applyNumberFormat="1" applyFont="1" applyBorder="1" applyAlignment="1">
      <alignment vertical="center" wrapText="1"/>
    </xf>
    <xf numFmtId="0" fontId="64" fillId="3" borderId="2" xfId="3" applyFont="1" applyFill="1" applyBorder="1" applyAlignment="1">
      <alignment textRotation="90"/>
    </xf>
    <xf numFmtId="14" fontId="64" fillId="3" borderId="0" xfId="3" applyNumberFormat="1" applyFont="1" applyFill="1" applyAlignment="1">
      <alignment horizontal="left" textRotation="90" wrapText="1"/>
    </xf>
    <xf numFmtId="49" fontId="57" fillId="0" borderId="29" xfId="3" applyNumberFormat="1" applyFont="1" applyBorder="1" applyAlignment="1">
      <alignment horizontal="right"/>
    </xf>
    <xf numFmtId="0" fontId="58" fillId="0" borderId="29" xfId="3" applyFont="1" applyBorder="1"/>
    <xf numFmtId="49" fontId="52" fillId="0" borderId="29" xfId="3" applyNumberFormat="1" applyFont="1" applyBorder="1"/>
    <xf numFmtId="3" fontId="52" fillId="0" borderId="2" xfId="0" applyNumberFormat="1" applyFont="1" applyBorder="1" applyAlignment="1">
      <alignment horizontal="right" vertical="center" wrapText="1"/>
    </xf>
    <xf numFmtId="3" fontId="64" fillId="0" borderId="2" xfId="0" applyNumberFormat="1" applyFont="1" applyBorder="1" applyAlignment="1">
      <alignment horizontal="right" vertical="center" wrapText="1"/>
    </xf>
    <xf numFmtId="3" fontId="52" fillId="0" borderId="29" xfId="0" applyNumberFormat="1" applyFont="1" applyBorder="1" applyAlignment="1">
      <alignment vertical="center" wrapText="1"/>
    </xf>
    <xf numFmtId="3" fontId="64" fillId="0" borderId="29" xfId="0" applyNumberFormat="1" applyFont="1" applyBorder="1" applyAlignment="1">
      <alignment vertical="center" wrapText="1"/>
    </xf>
    <xf numFmtId="0" fontId="109" fillId="0" borderId="0" xfId="57" applyFont="1"/>
    <xf numFmtId="0" fontId="189" fillId="0" borderId="0" xfId="57" applyFont="1"/>
    <xf numFmtId="0" fontId="58" fillId="0" borderId="0" xfId="57" applyFont="1" applyAlignment="1">
      <alignment vertical="center"/>
    </xf>
    <xf numFmtId="0" fontId="1" fillId="0" borderId="0" xfId="93" applyFont="1"/>
    <xf numFmtId="3" fontId="1" fillId="0" borderId="0" xfId="93" applyNumberFormat="1" applyFont="1"/>
    <xf numFmtId="166" fontId="189" fillId="0" borderId="0" xfId="1" applyNumberFormat="1" applyFont="1" applyFill="1" applyBorder="1" applyAlignment="1"/>
    <xf numFmtId="0" fontId="189" fillId="0" borderId="0" xfId="57" applyFont="1" applyAlignment="1">
      <alignment vertical="center"/>
    </xf>
    <xf numFmtId="3" fontId="189" fillId="0" borderId="0" xfId="3" applyNumberFormat="1" applyFont="1"/>
    <xf numFmtId="0" fontId="189" fillId="0" borderId="0" xfId="3" applyFont="1"/>
    <xf numFmtId="3" fontId="189" fillId="0" borderId="0" xfId="3" applyNumberFormat="1" applyFont="1" applyAlignment="1">
      <alignment vertical="center"/>
    </xf>
    <xf numFmtId="0" fontId="189" fillId="0" borderId="0" xfId="0" applyFont="1" applyAlignment="1">
      <alignment wrapText="1"/>
    </xf>
    <xf numFmtId="0" fontId="82" fillId="0" borderId="0" xfId="0" applyFont="1" applyAlignment="1">
      <alignment vertical="center" wrapText="1"/>
    </xf>
    <xf numFmtId="3" fontId="56" fillId="0" borderId="0" xfId="1" applyNumberFormat="1" applyFont="1" applyFill="1" applyBorder="1"/>
    <xf numFmtId="0" fontId="191" fillId="0" borderId="0" xfId="3" applyFont="1"/>
    <xf numFmtId="0" fontId="191" fillId="0" borderId="0" xfId="3" applyFont="1" applyAlignment="1">
      <alignment horizontal="left"/>
    </xf>
    <xf numFmtId="0" fontId="167" fillId="0" borderId="0" xfId="3" applyFont="1" applyAlignment="1">
      <alignment vertical="top" wrapText="1"/>
    </xf>
    <xf numFmtId="0" fontId="51" fillId="0" borderId="0" xfId="3" applyFont="1" applyAlignment="1">
      <alignment vertical="top" wrapText="1"/>
    </xf>
    <xf numFmtId="0" fontId="198" fillId="0" borderId="0" xfId="3" applyFont="1"/>
    <xf numFmtId="0" fontId="198" fillId="0" borderId="0" xfId="3" applyFont="1" applyAlignment="1">
      <alignment horizontal="left"/>
    </xf>
    <xf numFmtId="0" fontId="198" fillId="0" borderId="0" xfId="0" applyFont="1"/>
    <xf numFmtId="0" fontId="199" fillId="0" borderId="0" xfId="0" applyFont="1"/>
    <xf numFmtId="0" fontId="199" fillId="0" borderId="0" xfId="0" applyFont="1" applyAlignment="1">
      <alignment horizontal="right"/>
    </xf>
    <xf numFmtId="0" fontId="200" fillId="0" borderId="0" xfId="0" applyFont="1"/>
    <xf numFmtId="0" fontId="194" fillId="0" borderId="0" xfId="0" applyFont="1" applyAlignment="1">
      <alignment horizontal="left" vertical="center"/>
    </xf>
    <xf numFmtId="0" fontId="198" fillId="0" borderId="0" xfId="15" applyFont="1"/>
    <xf numFmtId="0" fontId="202" fillId="0" borderId="0" xfId="15" applyFont="1"/>
    <xf numFmtId="0" fontId="199" fillId="0" borderId="0" xfId="15" applyFont="1"/>
    <xf numFmtId="0" fontId="203" fillId="0" borderId="0" xfId="15" applyFont="1" applyAlignment="1">
      <alignment horizontal="left" vertical="center"/>
    </xf>
    <xf numFmtId="0" fontId="201" fillId="0" borderId="0" xfId="3" applyFont="1" applyAlignment="1">
      <alignment horizontal="right"/>
    </xf>
    <xf numFmtId="0" fontId="199" fillId="0" borderId="0" xfId="15" applyFont="1" applyAlignment="1">
      <alignment horizontal="center" vertical="center"/>
    </xf>
    <xf numFmtId="0" fontId="204" fillId="0" borderId="0" xfId="3" applyFont="1" applyAlignment="1">
      <alignment horizontal="left" vertical="center"/>
    </xf>
    <xf numFmtId="0" fontId="177" fillId="0" borderId="0" xfId="3" applyFont="1" applyAlignment="1">
      <alignment vertical="center"/>
    </xf>
    <xf numFmtId="0" fontId="200" fillId="0" borderId="0" xfId="19" applyFont="1" applyAlignment="1">
      <alignment vertical="center"/>
    </xf>
    <xf numFmtId="0" fontId="206" fillId="0" borderId="0" xfId="3" applyFont="1"/>
    <xf numFmtId="0" fontId="200" fillId="0" borderId="0" xfId="3" applyFont="1" applyAlignment="1">
      <alignment vertical="center"/>
    </xf>
    <xf numFmtId="0" fontId="199" fillId="0" borderId="0" xfId="3" applyFont="1"/>
    <xf numFmtId="0" fontId="191" fillId="0" borderId="0" xfId="57" applyFont="1"/>
    <xf numFmtId="0" fontId="200" fillId="0" borderId="0" xfId="15" applyFont="1" applyAlignment="1">
      <alignment vertical="center"/>
    </xf>
    <xf numFmtId="0" fontId="201" fillId="0" borderId="0" xfId="15" applyFont="1" applyAlignment="1">
      <alignment horizontal="right"/>
    </xf>
    <xf numFmtId="0" fontId="183" fillId="0" borderId="0" xfId="3" applyFont="1" applyAlignment="1">
      <alignment vertical="center"/>
    </xf>
    <xf numFmtId="0" fontId="64" fillId="0" borderId="0" xfId="0" applyFont="1" applyAlignment="1">
      <alignment horizontal="left"/>
    </xf>
    <xf numFmtId="3" fontId="64" fillId="0" borderId="0" xfId="0" applyNumberFormat="1" applyFont="1" applyAlignment="1">
      <alignment horizontal="right"/>
    </xf>
    <xf numFmtId="0" fontId="207" fillId="0" borderId="0" xfId="3" applyFont="1" applyAlignment="1">
      <alignment horizontal="center" vertical="center"/>
    </xf>
    <xf numFmtId="0" fontId="208" fillId="0" borderId="0" xfId="3" applyFont="1"/>
    <xf numFmtId="0" fontId="64" fillId="3" borderId="0" xfId="3" applyFont="1" applyFill="1" applyAlignment="1">
      <alignment horizontal="center" vertical="center"/>
    </xf>
    <xf numFmtId="0" fontId="52" fillId="3" borderId="0" xfId="3" applyFont="1" applyFill="1" applyAlignment="1">
      <alignment horizontal="right"/>
    </xf>
    <xf numFmtId="169" fontId="52" fillId="3" borderId="0" xfId="3" applyNumberFormat="1" applyFont="1" applyFill="1" applyAlignment="1">
      <alignment horizontal="right"/>
    </xf>
    <xf numFmtId="169" fontId="52" fillId="3" borderId="0" xfId="3" applyNumberFormat="1" applyFont="1" applyFill="1" applyAlignment="1">
      <alignment horizontal="right" vertical="center"/>
    </xf>
    <xf numFmtId="169" fontId="208" fillId="0" borderId="0" xfId="3" applyNumberFormat="1" applyFont="1"/>
    <xf numFmtId="169" fontId="193" fillId="0" borderId="0" xfId="3" applyNumberFormat="1" applyFont="1" applyAlignment="1">
      <alignment horizontal="center"/>
    </xf>
    <xf numFmtId="0" fontId="109" fillId="0" borderId="0" xfId="94" applyFont="1" applyAlignment="1">
      <alignment vertical="center"/>
    </xf>
    <xf numFmtId="166" fontId="109" fillId="0" borderId="0" xfId="1" applyNumberFormat="1" applyFont="1" applyFill="1" applyBorder="1" applyAlignment="1"/>
    <xf numFmtId="3" fontId="109" fillId="0" borderId="0" xfId="3" applyNumberFormat="1" applyFont="1" applyAlignment="1">
      <alignment vertical="center"/>
    </xf>
    <xf numFmtId="0" fontId="109" fillId="0" borderId="0" xfId="57" applyFont="1" applyAlignment="1">
      <alignment vertical="center"/>
    </xf>
    <xf numFmtId="0" fontId="52" fillId="0" borderId="0" xfId="15" applyFont="1" applyAlignment="1">
      <alignment horizontal="left" vertical="top" wrapText="1"/>
    </xf>
    <xf numFmtId="0" fontId="52" fillId="0" borderId="0" xfId="0" applyFont="1" applyAlignment="1">
      <alignment horizontal="center" vertical="top" wrapText="1"/>
    </xf>
    <xf numFmtId="0" fontId="64" fillId="3" borderId="29" xfId="0" applyFont="1" applyFill="1" applyBorder="1" applyAlignment="1">
      <alignment horizontal="right"/>
    </xf>
    <xf numFmtId="3" fontId="31" fillId="0" borderId="0" xfId="15" applyNumberFormat="1" applyFont="1"/>
    <xf numFmtId="0" fontId="72" fillId="3" borderId="0" xfId="19" applyFont="1" applyFill="1" applyAlignment="1">
      <alignment horizontal="center"/>
    </xf>
    <xf numFmtId="1" fontId="74" fillId="0" borderId="0" xfId="56" applyNumberFormat="1" applyFont="1"/>
    <xf numFmtId="167" fontId="74" fillId="0" borderId="0" xfId="56" applyNumberFormat="1" applyFont="1"/>
    <xf numFmtId="168" fontId="74" fillId="0" borderId="0" xfId="56" applyNumberFormat="1" applyFont="1"/>
    <xf numFmtId="3" fontId="68" fillId="0" borderId="0" xfId="3" applyNumberFormat="1" applyFont="1" applyAlignment="1">
      <alignment horizontal="right" vertical="center"/>
    </xf>
    <xf numFmtId="174" fontId="74" fillId="0" borderId="0" xfId="94" applyNumberFormat="1" applyFont="1"/>
    <xf numFmtId="0" fontId="52" fillId="0" borderId="0" xfId="0" applyFont="1" applyAlignment="1">
      <alignment vertical="top" wrapText="1"/>
    </xf>
    <xf numFmtId="3" fontId="52" fillId="0" borderId="29" xfId="0" applyNumberFormat="1" applyFont="1" applyBorder="1" applyAlignment="1">
      <alignment horizontal="right" vertical="top"/>
    </xf>
    <xf numFmtId="3" fontId="52" fillId="0" borderId="0" xfId="0" applyNumberFormat="1" applyFont="1" applyAlignment="1">
      <alignment horizontal="right" vertical="top"/>
    </xf>
    <xf numFmtId="3" fontId="52" fillId="0" borderId="2" xfId="0" applyNumberFormat="1" applyFont="1" applyBorder="1" applyAlignment="1">
      <alignment horizontal="right" vertical="top"/>
    </xf>
    <xf numFmtId="0" fontId="64" fillId="0" borderId="29" xfId="0" applyFont="1" applyBorder="1" applyAlignment="1">
      <alignment horizontal="left" vertical="top"/>
    </xf>
    <xf numFmtId="3" fontId="64" fillId="0" borderId="29" xfId="0" applyNumberFormat="1" applyFont="1" applyBorder="1" applyAlignment="1">
      <alignment horizontal="right" vertical="top"/>
    </xf>
    <xf numFmtId="3" fontId="64" fillId="0" borderId="0" xfId="0" applyNumberFormat="1" applyFont="1" applyAlignment="1">
      <alignment horizontal="right" vertical="top"/>
    </xf>
    <xf numFmtId="3" fontId="64" fillId="0" borderId="2" xfId="0" applyNumberFormat="1" applyFont="1" applyBorder="1" applyAlignment="1">
      <alignment horizontal="right" vertical="top"/>
    </xf>
    <xf numFmtId="3" fontId="64" fillId="0" borderId="13" xfId="0" applyNumberFormat="1" applyFont="1" applyBorder="1" applyAlignment="1">
      <alignment horizontal="right" vertical="top"/>
    </xf>
    <xf numFmtId="3" fontId="52" fillId="0" borderId="13" xfId="0" applyNumberFormat="1" applyFont="1" applyBorder="1" applyAlignment="1">
      <alignment horizontal="right" vertical="top"/>
    </xf>
    <xf numFmtId="0" fontId="52" fillId="3" borderId="29" xfId="3" applyFont="1" applyFill="1" applyBorder="1" applyAlignment="1">
      <alignment horizontal="left" vertical="top"/>
    </xf>
    <xf numFmtId="169" fontId="52" fillId="3" borderId="29" xfId="3" applyNumberFormat="1" applyFont="1" applyFill="1" applyBorder="1" applyAlignment="1">
      <alignment horizontal="right" vertical="top"/>
    </xf>
    <xf numFmtId="169" fontId="52" fillId="3" borderId="29" xfId="3" applyNumberFormat="1" applyFont="1" applyFill="1" applyBorder="1" applyAlignment="1">
      <alignment vertical="top"/>
    </xf>
    <xf numFmtId="0" fontId="52" fillId="3" borderId="0" xfId="3" applyFont="1" applyFill="1" applyAlignment="1">
      <alignment horizontal="left" vertical="top"/>
    </xf>
    <xf numFmtId="169" fontId="52" fillId="3" borderId="0" xfId="3" applyNumberFormat="1" applyFont="1" applyFill="1" applyAlignment="1">
      <alignment horizontal="right" vertical="top"/>
    </xf>
    <xf numFmtId="169" fontId="52" fillId="3" borderId="0" xfId="3" applyNumberFormat="1" applyFont="1" applyFill="1" applyAlignment="1">
      <alignment vertical="top"/>
    </xf>
    <xf numFmtId="0" fontId="52" fillId="3" borderId="2" xfId="3" applyFont="1" applyFill="1" applyBorder="1" applyAlignment="1">
      <alignment horizontal="left" vertical="top"/>
    </xf>
    <xf numFmtId="169" fontId="52" fillId="3" borderId="2" xfId="3" applyNumberFormat="1" applyFont="1" applyFill="1" applyBorder="1" applyAlignment="1">
      <alignment horizontal="right" vertical="top"/>
    </xf>
    <xf numFmtId="169" fontId="52" fillId="3" borderId="2" xfId="3" applyNumberFormat="1" applyFont="1" applyFill="1" applyBorder="1" applyAlignment="1">
      <alignment vertical="top"/>
    </xf>
    <xf numFmtId="0" fontId="52" fillId="3" borderId="13" xfId="3" applyFont="1" applyFill="1" applyBorder="1" applyAlignment="1">
      <alignment horizontal="left" vertical="top"/>
    </xf>
    <xf numFmtId="169" fontId="52" fillId="3" borderId="13" xfId="3" applyNumberFormat="1" applyFont="1" applyFill="1" applyBorder="1" applyAlignment="1">
      <alignment horizontal="right" vertical="top"/>
    </xf>
    <xf numFmtId="0" fontId="52" fillId="0" borderId="29" xfId="3" applyFont="1" applyBorder="1" applyAlignment="1">
      <alignment horizontal="left" vertical="top"/>
    </xf>
    <xf numFmtId="169" fontId="52" fillId="0" borderId="29" xfId="3" applyNumberFormat="1" applyFont="1" applyBorder="1" applyAlignment="1">
      <alignment horizontal="right" vertical="top"/>
    </xf>
    <xf numFmtId="169" fontId="52" fillId="0" borderId="29" xfId="3" applyNumberFormat="1" applyFont="1" applyBorder="1" applyAlignment="1">
      <alignment vertical="top"/>
    </xf>
    <xf numFmtId="0" fontId="52" fillId="0" borderId="0" xfId="3" applyFont="1" applyAlignment="1">
      <alignment horizontal="left" vertical="top"/>
    </xf>
    <xf numFmtId="169" fontId="52" fillId="0" borderId="0" xfId="3" applyNumberFormat="1" applyFont="1" applyAlignment="1">
      <alignment horizontal="right" vertical="top"/>
    </xf>
    <xf numFmtId="169" fontId="52" fillId="0" borderId="0" xfId="3" applyNumberFormat="1" applyFont="1" applyAlignment="1">
      <alignment vertical="top"/>
    </xf>
    <xf numFmtId="0" fontId="52" fillId="0" borderId="2" xfId="3" applyFont="1" applyBorder="1" applyAlignment="1">
      <alignment horizontal="left" vertical="top"/>
    </xf>
    <xf numFmtId="169" fontId="52" fillId="0" borderId="2" xfId="3" applyNumberFormat="1" applyFont="1" applyBorder="1" applyAlignment="1">
      <alignment horizontal="right" vertical="top"/>
    </xf>
    <xf numFmtId="169" fontId="52" fillId="0" borderId="2" xfId="3" applyNumberFormat="1" applyFont="1" applyBorder="1" applyAlignment="1">
      <alignment vertical="top"/>
    </xf>
    <xf numFmtId="0" fontId="31" fillId="0" borderId="0" xfId="3" applyFont="1" applyAlignment="1">
      <alignment vertical="top"/>
    </xf>
    <xf numFmtId="0" fontId="35" fillId="0" borderId="0" xfId="3" applyFont="1" applyAlignment="1">
      <alignment horizontal="center" vertical="top"/>
    </xf>
    <xf numFmtId="0" fontId="36" fillId="0" borderId="0" xfId="3" applyFont="1" applyAlignment="1">
      <alignment vertical="top"/>
    </xf>
    <xf numFmtId="0" fontId="64" fillId="3" borderId="13" xfId="3" applyFont="1" applyFill="1" applyBorder="1" applyAlignment="1">
      <alignment horizontal="right" vertical="top"/>
    </xf>
    <xf numFmtId="0" fontId="52" fillId="3" borderId="2" xfId="3" applyFont="1" applyFill="1" applyBorder="1" applyAlignment="1">
      <alignment horizontal="right" vertical="top"/>
    </xf>
    <xf numFmtId="0" fontId="71" fillId="3" borderId="0" xfId="15" applyFont="1" applyFill="1" applyAlignment="1">
      <alignment horizontal="left" vertical="top"/>
    </xf>
    <xf numFmtId="0" fontId="52" fillId="3" borderId="29" xfId="15" applyFont="1" applyFill="1" applyBorder="1" applyAlignment="1">
      <alignment horizontal="left" vertical="top"/>
    </xf>
    <xf numFmtId="0" fontId="52" fillId="3" borderId="29" xfId="15" applyFont="1" applyFill="1" applyBorder="1" applyAlignment="1">
      <alignment horizontal="right" vertical="top"/>
    </xf>
    <xf numFmtId="169" fontId="52" fillId="3" borderId="29" xfId="15" applyNumberFormat="1" applyFont="1" applyFill="1" applyBorder="1" applyAlignment="1">
      <alignment vertical="top"/>
    </xf>
    <xf numFmtId="169" fontId="52" fillId="3" borderId="29" xfId="15" applyNumberFormat="1" applyFont="1" applyFill="1" applyBorder="1" applyAlignment="1">
      <alignment horizontal="right" vertical="top"/>
    </xf>
    <xf numFmtId="166" fontId="52" fillId="3" borderId="29" xfId="1" applyNumberFormat="1" applyFont="1" applyFill="1" applyBorder="1" applyAlignment="1">
      <alignment horizontal="right" vertical="top"/>
    </xf>
    <xf numFmtId="166" fontId="52" fillId="3" borderId="29" xfId="1" applyNumberFormat="1" applyFont="1" applyFill="1" applyBorder="1" applyAlignment="1">
      <alignment vertical="top"/>
    </xf>
    <xf numFmtId="166" fontId="52" fillId="3" borderId="13" xfId="1" applyNumberFormat="1" applyFont="1" applyFill="1" applyBorder="1" applyAlignment="1">
      <alignment horizontal="right" vertical="top"/>
    </xf>
    <xf numFmtId="0" fontId="52" fillId="3" borderId="2" xfId="15" applyFont="1" applyFill="1" applyBorder="1" applyAlignment="1">
      <alignment horizontal="left" vertical="top"/>
    </xf>
    <xf numFmtId="0" fontId="52" fillId="3" borderId="2" xfId="15" applyFont="1" applyFill="1" applyBorder="1" applyAlignment="1">
      <alignment horizontal="right" vertical="top"/>
    </xf>
    <xf numFmtId="169" fontId="52" fillId="3" borderId="2" xfId="15" applyNumberFormat="1" applyFont="1" applyFill="1" applyBorder="1" applyAlignment="1">
      <alignment vertical="top"/>
    </xf>
    <xf numFmtId="166" fontId="52" fillId="3" borderId="2" xfId="1" applyNumberFormat="1" applyFont="1" applyFill="1" applyBorder="1" applyAlignment="1">
      <alignment horizontal="right" vertical="top"/>
    </xf>
    <xf numFmtId="166" fontId="52" fillId="3" borderId="2" xfId="1" applyNumberFormat="1" applyFont="1" applyFill="1" applyBorder="1" applyAlignment="1">
      <alignment vertical="top"/>
    </xf>
    <xf numFmtId="0" fontId="64" fillId="3" borderId="13" xfId="15" applyFont="1" applyFill="1" applyBorder="1" applyAlignment="1">
      <alignment horizontal="right" vertical="top" wrapText="1"/>
    </xf>
    <xf numFmtId="0" fontId="52" fillId="3" borderId="0" xfId="15" applyFont="1" applyFill="1" applyAlignment="1">
      <alignment horizontal="left" vertical="top" wrapText="1"/>
    </xf>
    <xf numFmtId="169" fontId="52" fillId="3" borderId="0" xfId="15" applyNumberFormat="1" applyFont="1" applyFill="1" applyAlignment="1">
      <alignment horizontal="right" vertical="top"/>
    </xf>
    <xf numFmtId="169" fontId="52" fillId="3" borderId="0" xfId="15" applyNumberFormat="1" applyFont="1" applyFill="1" applyAlignment="1">
      <alignment vertical="top"/>
    </xf>
    <xf numFmtId="0" fontId="52" fillId="3" borderId="29" xfId="15" applyFont="1" applyFill="1" applyBorder="1" applyAlignment="1">
      <alignment horizontal="left" vertical="top" wrapText="1"/>
    </xf>
    <xf numFmtId="0" fontId="52" fillId="3" borderId="2" xfId="15" applyFont="1" applyFill="1" applyBorder="1" applyAlignment="1">
      <alignment horizontal="left" vertical="top" wrapText="1"/>
    </xf>
    <xf numFmtId="169" fontId="52" fillId="3" borderId="2" xfId="15" applyNumberFormat="1" applyFont="1" applyFill="1" applyBorder="1" applyAlignment="1">
      <alignment horizontal="right" vertical="top"/>
    </xf>
    <xf numFmtId="0" fontId="52" fillId="3" borderId="29" xfId="0" applyFont="1" applyFill="1" applyBorder="1" applyAlignment="1">
      <alignment vertical="top"/>
    </xf>
    <xf numFmtId="0" fontId="52" fillId="3" borderId="2" xfId="0" applyFont="1" applyFill="1" applyBorder="1" applyAlignment="1">
      <alignment vertical="top"/>
    </xf>
    <xf numFmtId="0" fontId="64" fillId="3" borderId="13" xfId="0" applyFont="1" applyFill="1" applyBorder="1" applyAlignment="1">
      <alignment horizontal="right" vertical="top"/>
    </xf>
    <xf numFmtId="0" fontId="52" fillId="3" borderId="29" xfId="19" applyFont="1" applyFill="1" applyBorder="1" applyAlignment="1">
      <alignment horizontal="left" vertical="top"/>
    </xf>
    <xf numFmtId="169" fontId="52" fillId="3" borderId="29" xfId="0" applyNumberFormat="1" applyFont="1" applyFill="1" applyBorder="1" applyAlignment="1">
      <alignment vertical="top"/>
    </xf>
    <xf numFmtId="169" fontId="52" fillId="3" borderId="29" xfId="0" applyNumberFormat="1" applyFont="1" applyFill="1" applyBorder="1" applyAlignment="1">
      <alignment horizontal="right" vertical="top"/>
    </xf>
    <xf numFmtId="0" fontId="52" fillId="3" borderId="0" xfId="19" applyFont="1" applyFill="1" applyAlignment="1">
      <alignment horizontal="left" vertical="top"/>
    </xf>
    <xf numFmtId="169" fontId="52" fillId="3" borderId="0" xfId="0" applyNumberFormat="1" applyFont="1" applyFill="1" applyAlignment="1">
      <alignment vertical="top"/>
    </xf>
    <xf numFmtId="166" fontId="52" fillId="3" borderId="0" xfId="1" applyNumberFormat="1" applyFont="1" applyFill="1" applyBorder="1" applyAlignment="1">
      <alignment horizontal="right" vertical="top"/>
    </xf>
    <xf numFmtId="166" fontId="56" fillId="3" borderId="0" xfId="1" applyNumberFormat="1" applyFont="1" applyFill="1" applyBorder="1" applyAlignment="1">
      <alignment horizontal="right" vertical="top"/>
    </xf>
    <xf numFmtId="0" fontId="52" fillId="3" borderId="2" xfId="19" applyFont="1" applyFill="1" applyBorder="1" applyAlignment="1">
      <alignment horizontal="left" vertical="top"/>
    </xf>
    <xf numFmtId="166" fontId="56" fillId="3" borderId="29" xfId="1" applyNumberFormat="1" applyFont="1" applyFill="1" applyBorder="1" applyAlignment="1">
      <alignment horizontal="right" vertical="top"/>
    </xf>
    <xf numFmtId="172" fontId="52" fillId="3" borderId="29" xfId="15" applyNumberFormat="1" applyFont="1" applyFill="1" applyBorder="1" applyAlignment="1">
      <alignment horizontal="right" vertical="top"/>
    </xf>
    <xf numFmtId="172" fontId="52" fillId="3" borderId="0" xfId="15" applyNumberFormat="1" applyFont="1" applyFill="1" applyAlignment="1">
      <alignment horizontal="right" vertical="top"/>
    </xf>
    <xf numFmtId="172" fontId="52" fillId="3" borderId="2" xfId="15" applyNumberFormat="1" applyFont="1" applyFill="1" applyBorder="1" applyAlignment="1">
      <alignment horizontal="right" vertical="top"/>
    </xf>
    <xf numFmtId="0" fontId="52" fillId="3" borderId="29" xfId="15" applyFont="1" applyFill="1" applyBorder="1" applyAlignment="1">
      <alignment horizontal="right" vertical="top" wrapText="1"/>
    </xf>
    <xf numFmtId="0" fontId="52" fillId="3" borderId="0" xfId="15" applyFont="1" applyFill="1" applyAlignment="1">
      <alignment horizontal="right" vertical="top" wrapText="1"/>
    </xf>
    <xf numFmtId="0" fontId="52" fillId="3" borderId="2" xfId="15" applyFont="1" applyFill="1" applyBorder="1" applyAlignment="1">
      <alignment horizontal="right" vertical="top" wrapText="1"/>
    </xf>
    <xf numFmtId="166" fontId="52" fillId="0" borderId="0" xfId="1" applyNumberFormat="1" applyFont="1" applyFill="1" applyBorder="1" applyAlignment="1">
      <alignment horizontal="right" vertical="top"/>
    </xf>
    <xf numFmtId="166" fontId="52" fillId="0" borderId="29" xfId="1" applyNumberFormat="1" applyFont="1" applyFill="1" applyBorder="1" applyAlignment="1">
      <alignment horizontal="right" vertical="top"/>
    </xf>
    <xf numFmtId="166" fontId="52" fillId="0" borderId="2" xfId="1" applyNumberFormat="1" applyFont="1" applyFill="1" applyBorder="1" applyAlignment="1">
      <alignment horizontal="right" vertical="top"/>
    </xf>
    <xf numFmtId="0" fontId="75" fillId="3" borderId="13" xfId="0" applyFont="1" applyFill="1" applyBorder="1" applyAlignment="1">
      <alignment horizontal="right" vertical="top" wrapText="1"/>
    </xf>
    <xf numFmtId="0" fontId="52" fillId="3" borderId="13" xfId="0" applyFont="1" applyFill="1" applyBorder="1" applyAlignment="1">
      <alignment horizontal="right" vertical="top" wrapText="1"/>
    </xf>
    <xf numFmtId="169" fontId="52" fillId="0" borderId="2" xfId="1" applyNumberFormat="1" applyFont="1" applyFill="1" applyBorder="1" applyAlignment="1">
      <alignment horizontal="right" vertical="top"/>
    </xf>
    <xf numFmtId="0" fontId="64" fillId="3" borderId="0" xfId="19" applyFont="1" applyFill="1" applyAlignment="1">
      <alignment horizontal="left" vertical="top" wrapText="1"/>
    </xf>
    <xf numFmtId="0" fontId="64" fillId="3" borderId="0" xfId="19" applyFont="1" applyFill="1" applyAlignment="1">
      <alignment horizontal="right" vertical="top"/>
    </xf>
    <xf numFmtId="0" fontId="52" fillId="3" borderId="29" xfId="19" applyFont="1" applyFill="1" applyBorder="1" applyAlignment="1">
      <alignment horizontal="left" vertical="top" wrapText="1"/>
    </xf>
    <xf numFmtId="167" fontId="52" fillId="3" borderId="29" xfId="19" applyNumberFormat="1" applyFont="1" applyFill="1" applyBorder="1" applyAlignment="1">
      <alignment horizontal="right" vertical="top"/>
    </xf>
    <xf numFmtId="168" fontId="52" fillId="3" borderId="29" xfId="19" applyNumberFormat="1" applyFont="1" applyFill="1" applyBorder="1" applyAlignment="1">
      <alignment horizontal="right" vertical="top"/>
    </xf>
    <xf numFmtId="0" fontId="52" fillId="3" borderId="0" xfId="19" applyFont="1" applyFill="1" applyAlignment="1">
      <alignment horizontal="left" vertical="top" wrapText="1"/>
    </xf>
    <xf numFmtId="167" fontId="52" fillId="3" borderId="0" xfId="19" applyNumberFormat="1" applyFont="1" applyFill="1" applyAlignment="1">
      <alignment horizontal="right" vertical="top"/>
    </xf>
    <xf numFmtId="168" fontId="52" fillId="3" borderId="0" xfId="19" applyNumberFormat="1" applyFont="1" applyFill="1" applyAlignment="1">
      <alignment horizontal="right" vertical="top"/>
    </xf>
    <xf numFmtId="0" fontId="52" fillId="3" borderId="2" xfId="19" applyFont="1" applyFill="1" applyBorder="1" applyAlignment="1">
      <alignment horizontal="left" vertical="top" wrapText="1"/>
    </xf>
    <xf numFmtId="167" fontId="52" fillId="3" borderId="2" xfId="19" applyNumberFormat="1" applyFont="1" applyFill="1" applyBorder="1" applyAlignment="1">
      <alignment horizontal="right" vertical="top"/>
    </xf>
    <xf numFmtId="168" fontId="52" fillId="3" borderId="2" xfId="19" applyNumberFormat="1" applyFont="1" applyFill="1" applyBorder="1" applyAlignment="1">
      <alignment horizontal="right" vertical="top"/>
    </xf>
    <xf numFmtId="168" fontId="52" fillId="3" borderId="13" xfId="3" applyNumberFormat="1" applyFont="1" applyFill="1" applyBorder="1" applyAlignment="1">
      <alignment vertical="top"/>
    </xf>
    <xf numFmtId="0" fontId="31" fillId="0" borderId="0" xfId="3" applyFont="1" applyAlignment="1">
      <alignment horizontal="right" vertical="top"/>
    </xf>
    <xf numFmtId="168" fontId="38" fillId="0" borderId="0" xfId="3" applyNumberFormat="1" applyFont="1" applyAlignment="1">
      <alignment horizontal="right" vertical="top"/>
    </xf>
    <xf numFmtId="168" fontId="28" fillId="0" borderId="0" xfId="3" applyNumberFormat="1" applyFont="1" applyAlignment="1">
      <alignment horizontal="right" vertical="top"/>
    </xf>
    <xf numFmtId="0" fontId="28" fillId="0" borderId="0" xfId="3" applyFont="1" applyAlignment="1">
      <alignment horizontal="right" vertical="top"/>
    </xf>
    <xf numFmtId="0" fontId="64" fillId="3" borderId="13" xfId="0" applyFont="1" applyFill="1" applyBorder="1" applyAlignment="1">
      <alignment vertical="top"/>
    </xf>
    <xf numFmtId="169" fontId="52" fillId="0" borderId="29" xfId="0" applyNumberFormat="1" applyFont="1" applyBorder="1" applyAlignment="1">
      <alignment vertical="top"/>
    </xf>
    <xf numFmtId="169" fontId="52" fillId="0" borderId="2" xfId="0" applyNumberFormat="1" applyFont="1" applyBorder="1" applyAlignment="1">
      <alignment vertical="top"/>
    </xf>
    <xf numFmtId="169" fontId="52" fillId="0" borderId="13" xfId="0" applyNumberFormat="1" applyFont="1" applyBorder="1" applyAlignment="1">
      <alignment vertical="top"/>
    </xf>
    <xf numFmtId="14" fontId="52" fillId="0" borderId="0" xfId="3" applyNumberFormat="1" applyFont="1" applyAlignment="1">
      <alignment horizontal="center" vertical="top" wrapText="1"/>
    </xf>
    <xf numFmtId="14" fontId="52" fillId="0" borderId="0" xfId="3" applyNumberFormat="1" applyFont="1" applyAlignment="1">
      <alignment horizontal="center" vertical="top" textRotation="90" wrapText="1"/>
    </xf>
    <xf numFmtId="169" fontId="56" fillId="76" borderId="0" xfId="3" applyNumberFormat="1" applyFont="1" applyFill="1" applyAlignment="1">
      <alignment horizontal="right" vertical="top"/>
    </xf>
    <xf numFmtId="169" fontId="56" fillId="75" borderId="0" xfId="3" applyNumberFormat="1" applyFont="1" applyFill="1" applyAlignment="1">
      <alignment horizontal="right" vertical="top"/>
    </xf>
    <xf numFmtId="169" fontId="64" fillId="3" borderId="2" xfId="3" applyNumberFormat="1" applyFont="1" applyFill="1" applyBorder="1" applyAlignment="1">
      <alignment horizontal="right" vertical="top"/>
    </xf>
    <xf numFmtId="0" fontId="74" fillId="3" borderId="0" xfId="94" applyFont="1" applyFill="1" applyAlignment="1">
      <alignment vertical="top"/>
    </xf>
    <xf numFmtId="20" fontId="52" fillId="3" borderId="0" xfId="3" applyNumberFormat="1" applyFont="1" applyFill="1" applyAlignment="1">
      <alignment horizontal="right" vertical="top"/>
    </xf>
    <xf numFmtId="169" fontId="66" fillId="3" borderId="0" xfId="3" applyNumberFormat="1" applyFont="1" applyFill="1" applyAlignment="1">
      <alignment horizontal="right" vertical="top"/>
    </xf>
    <xf numFmtId="169" fontId="64" fillId="3" borderId="29" xfId="3" applyNumberFormat="1" applyFont="1" applyFill="1" applyBorder="1" applyAlignment="1">
      <alignment horizontal="right" vertical="top"/>
    </xf>
    <xf numFmtId="0" fontId="74" fillId="0" borderId="0" xfId="94" applyFont="1" applyAlignment="1">
      <alignment vertical="top"/>
    </xf>
    <xf numFmtId="3" fontId="52" fillId="0" borderId="29" xfId="3" applyNumberFormat="1" applyFont="1" applyBorder="1" applyAlignment="1">
      <alignment horizontal="right" vertical="top"/>
    </xf>
    <xf numFmtId="172" fontId="52" fillId="0" borderId="29" xfId="3" applyNumberFormat="1" applyFont="1" applyBorder="1" applyAlignment="1">
      <alignment horizontal="right" vertical="top"/>
    </xf>
    <xf numFmtId="172" fontId="52" fillId="0" borderId="29" xfId="3" applyNumberFormat="1" applyFont="1" applyBorder="1" applyAlignment="1">
      <alignment vertical="top"/>
    </xf>
    <xf numFmtId="3" fontId="52" fillId="0" borderId="0" xfId="3" applyNumberFormat="1" applyFont="1" applyAlignment="1">
      <alignment horizontal="right" vertical="top"/>
    </xf>
    <xf numFmtId="172" fontId="52" fillId="0" borderId="0" xfId="3" applyNumberFormat="1" applyFont="1" applyAlignment="1">
      <alignment horizontal="right" vertical="top"/>
    </xf>
    <xf numFmtId="172" fontId="52" fillId="0" borderId="0" xfId="3" applyNumberFormat="1" applyFont="1" applyAlignment="1">
      <alignment vertical="top"/>
    </xf>
    <xf numFmtId="3" fontId="52" fillId="0" borderId="2" xfId="3" applyNumberFormat="1" applyFont="1" applyBorder="1" applyAlignment="1">
      <alignment horizontal="right" vertical="top"/>
    </xf>
    <xf numFmtId="172" fontId="52" fillId="0" borderId="2" xfId="3" applyNumberFormat="1" applyFont="1" applyBorder="1" applyAlignment="1">
      <alignment horizontal="right" vertical="top"/>
    </xf>
    <xf numFmtId="172" fontId="52" fillId="0" borderId="2" xfId="3" applyNumberFormat="1" applyFont="1" applyBorder="1" applyAlignment="1">
      <alignment vertical="top"/>
    </xf>
    <xf numFmtId="3" fontId="52" fillId="3" borderId="13" xfId="3" applyNumberFormat="1" applyFont="1" applyFill="1" applyBorder="1" applyAlignment="1">
      <alignment horizontal="right" vertical="top"/>
    </xf>
    <xf numFmtId="172" fontId="52" fillId="3" borderId="13" xfId="3" applyNumberFormat="1" applyFont="1" applyFill="1" applyBorder="1" applyAlignment="1">
      <alignment horizontal="right" vertical="top"/>
    </xf>
    <xf numFmtId="172" fontId="52" fillId="3" borderId="13" xfId="3" applyNumberFormat="1" applyFont="1" applyFill="1" applyBorder="1" applyAlignment="1">
      <alignment vertical="top"/>
    </xf>
    <xf numFmtId="0" fontId="56" fillId="0" borderId="0" xfId="3" applyFont="1" applyAlignment="1">
      <alignment horizontal="center" vertical="top"/>
    </xf>
    <xf numFmtId="172" fontId="66" fillId="0" borderId="0" xfId="3" applyNumberFormat="1" applyFont="1" applyAlignment="1">
      <alignment horizontal="right" vertical="top"/>
    </xf>
    <xf numFmtId="172" fontId="60" fillId="0" borderId="0" xfId="3" applyNumberFormat="1" applyFont="1" applyAlignment="1">
      <alignment vertical="top"/>
    </xf>
    <xf numFmtId="168" fontId="52" fillId="0" borderId="29" xfId="3" applyNumberFormat="1" applyFont="1" applyBorder="1" applyAlignment="1">
      <alignment horizontal="right" vertical="top"/>
    </xf>
    <xf numFmtId="168" fontId="52" fillId="0" borderId="2" xfId="3" applyNumberFormat="1" applyFont="1" applyBorder="1" applyAlignment="1">
      <alignment horizontal="right" vertical="top"/>
    </xf>
    <xf numFmtId="168" fontId="52" fillId="0" borderId="0" xfId="3" applyNumberFormat="1" applyFont="1" applyAlignment="1">
      <alignment horizontal="right" vertical="top"/>
    </xf>
    <xf numFmtId="3" fontId="52" fillId="3" borderId="29" xfId="3" applyNumberFormat="1" applyFont="1" applyFill="1" applyBorder="1" applyAlignment="1">
      <alignment horizontal="right" vertical="top"/>
    </xf>
    <xf numFmtId="3" fontId="52" fillId="3" borderId="29" xfId="3" applyNumberFormat="1" applyFont="1" applyFill="1" applyBorder="1" applyAlignment="1">
      <alignment vertical="top"/>
    </xf>
    <xf numFmtId="166" fontId="52" fillId="3" borderId="29" xfId="3" applyNumberFormat="1" applyFont="1" applyFill="1" applyBorder="1" applyAlignment="1">
      <alignment horizontal="right" vertical="top"/>
    </xf>
    <xf numFmtId="3" fontId="52" fillId="3" borderId="0" xfId="3" applyNumberFormat="1" applyFont="1" applyFill="1" applyAlignment="1">
      <alignment horizontal="right" vertical="top"/>
    </xf>
    <xf numFmtId="3" fontId="52" fillId="3" borderId="0" xfId="3" applyNumberFormat="1" applyFont="1" applyFill="1" applyAlignment="1">
      <alignment vertical="top"/>
    </xf>
    <xf numFmtId="166" fontId="52" fillId="3" borderId="0" xfId="3" applyNumberFormat="1" applyFont="1" applyFill="1" applyAlignment="1">
      <alignment horizontal="right" vertical="top"/>
    </xf>
    <xf numFmtId="3" fontId="52" fillId="3" borderId="2" xfId="3" applyNumberFormat="1" applyFont="1" applyFill="1" applyBorder="1" applyAlignment="1">
      <alignment horizontal="right" vertical="top"/>
    </xf>
    <xf numFmtId="3" fontId="52" fillId="3" borderId="2" xfId="3" applyNumberFormat="1" applyFont="1" applyFill="1" applyBorder="1" applyAlignment="1">
      <alignment vertical="top"/>
    </xf>
    <xf numFmtId="166" fontId="52" fillId="3" borderId="2" xfId="3" applyNumberFormat="1" applyFont="1" applyFill="1" applyBorder="1" applyAlignment="1">
      <alignment horizontal="right" vertical="top"/>
    </xf>
    <xf numFmtId="3" fontId="52" fillId="3" borderId="13" xfId="3" applyNumberFormat="1" applyFont="1" applyFill="1" applyBorder="1" applyAlignment="1">
      <alignment vertical="top"/>
    </xf>
    <xf numFmtId="166" fontId="52" fillId="3" borderId="13" xfId="3" applyNumberFormat="1" applyFont="1" applyFill="1" applyBorder="1" applyAlignment="1">
      <alignment horizontal="right" vertical="top"/>
    </xf>
    <xf numFmtId="0" fontId="52" fillId="0" borderId="0" xfId="3" applyFont="1" applyAlignment="1">
      <alignment horizontal="center" vertical="top"/>
    </xf>
    <xf numFmtId="3" fontId="52" fillId="0" borderId="0" xfId="3" applyNumberFormat="1" applyFont="1" applyAlignment="1">
      <alignment vertical="top"/>
    </xf>
    <xf numFmtId="166" fontId="52" fillId="0" borderId="0" xfId="3" applyNumberFormat="1" applyFont="1" applyAlignment="1">
      <alignment horizontal="center" vertical="top"/>
    </xf>
    <xf numFmtId="3" fontId="52" fillId="0" borderId="29" xfId="3" applyNumberFormat="1" applyFont="1" applyBorder="1" applyAlignment="1">
      <alignment vertical="top"/>
    </xf>
    <xf numFmtId="166" fontId="52" fillId="0" borderId="29" xfId="3" applyNumberFormat="1" applyFont="1" applyBorder="1" applyAlignment="1">
      <alignment horizontal="right" vertical="top"/>
    </xf>
    <xf numFmtId="3" fontId="52" fillId="0" borderId="2" xfId="3" applyNumberFormat="1" applyFont="1" applyBorder="1" applyAlignment="1">
      <alignment vertical="top"/>
    </xf>
    <xf numFmtId="166" fontId="52" fillId="0" borderId="2" xfId="3" applyNumberFormat="1" applyFont="1" applyBorder="1" applyAlignment="1">
      <alignment horizontal="right" vertical="top"/>
    </xf>
    <xf numFmtId="166" fontId="52" fillId="0" borderId="0" xfId="3" applyNumberFormat="1" applyFont="1" applyAlignment="1">
      <alignment horizontal="right" vertical="top"/>
    </xf>
    <xf numFmtId="3" fontId="66" fillId="0" borderId="0" xfId="3" applyNumberFormat="1" applyFont="1" applyAlignment="1">
      <alignment horizontal="right" vertical="top"/>
    </xf>
    <xf numFmtId="3" fontId="60" fillId="0" borderId="0" xfId="3" applyNumberFormat="1" applyFont="1" applyAlignment="1">
      <alignment vertical="top"/>
    </xf>
    <xf numFmtId="172" fontId="52" fillId="3" borderId="29" xfId="3" applyNumberFormat="1" applyFont="1" applyFill="1" applyBorder="1" applyAlignment="1">
      <alignment horizontal="right" vertical="top"/>
    </xf>
    <xf numFmtId="172" fontId="52" fillId="3" borderId="29" xfId="3" applyNumberFormat="1" applyFont="1" applyFill="1" applyBorder="1" applyAlignment="1">
      <alignment vertical="top"/>
    </xf>
    <xf numFmtId="172" fontId="52" fillId="3" borderId="0" xfId="3" applyNumberFormat="1" applyFont="1" applyFill="1" applyAlignment="1">
      <alignment horizontal="right" vertical="top"/>
    </xf>
    <xf numFmtId="172" fontId="52" fillId="3" borderId="0" xfId="3" applyNumberFormat="1" applyFont="1" applyFill="1" applyAlignment="1">
      <alignment vertical="top"/>
    </xf>
    <xf numFmtId="172" fontId="52" fillId="3" borderId="2" xfId="3" applyNumberFormat="1" applyFont="1" applyFill="1" applyBorder="1" applyAlignment="1">
      <alignment horizontal="right" vertical="top"/>
    </xf>
    <xf numFmtId="172" fontId="52" fillId="3" borderId="2" xfId="3" applyNumberFormat="1" applyFont="1" applyFill="1" applyBorder="1" applyAlignment="1">
      <alignment vertical="top"/>
    </xf>
    <xf numFmtId="0" fontId="52" fillId="0" borderId="0" xfId="3" applyFont="1" applyAlignment="1">
      <alignment horizontal="right" vertical="top"/>
    </xf>
    <xf numFmtId="0" fontId="56" fillId="0" borderId="0" xfId="3" applyFont="1" applyAlignment="1">
      <alignment horizontal="right" vertical="top"/>
    </xf>
    <xf numFmtId="169" fontId="54" fillId="0" borderId="0" xfId="3" applyNumberFormat="1" applyFont="1" applyAlignment="1">
      <alignment horizontal="right" vertical="top"/>
    </xf>
    <xf numFmtId="169" fontId="91" fillId="0" borderId="0" xfId="3" applyNumberFormat="1" applyFont="1" applyAlignment="1">
      <alignment horizontal="right" vertical="top"/>
    </xf>
    <xf numFmtId="166" fontId="56" fillId="0" borderId="0" xfId="3" applyNumberFormat="1" applyFont="1" applyAlignment="1">
      <alignment horizontal="right" vertical="top"/>
    </xf>
    <xf numFmtId="1" fontId="64" fillId="3" borderId="13" xfId="0" applyNumberFormat="1" applyFont="1" applyFill="1" applyBorder="1" applyAlignment="1">
      <alignment horizontal="right" vertical="top" wrapText="1"/>
    </xf>
    <xf numFmtId="3" fontId="64" fillId="0" borderId="0" xfId="3" applyNumberFormat="1" applyFont="1" applyAlignment="1">
      <alignment vertical="top"/>
    </xf>
    <xf numFmtId="3" fontId="64" fillId="0" borderId="29" xfId="3" applyNumberFormat="1" applyFont="1" applyBorder="1" applyAlignment="1">
      <alignment vertical="top"/>
    </xf>
    <xf numFmtId="3" fontId="64" fillId="0" borderId="2" xfId="3" applyNumberFormat="1" applyFont="1" applyBorder="1" applyAlignment="1">
      <alignment vertical="top"/>
    </xf>
    <xf numFmtId="3" fontId="64" fillId="0" borderId="29" xfId="3" applyNumberFormat="1" applyFont="1" applyBorder="1" applyAlignment="1">
      <alignment horizontal="right" vertical="top"/>
    </xf>
    <xf numFmtId="3" fontId="64" fillId="0" borderId="0" xfId="3" applyNumberFormat="1" applyFont="1" applyAlignment="1">
      <alignment horizontal="right" vertical="top"/>
    </xf>
    <xf numFmtId="3" fontId="64" fillId="0" borderId="2" xfId="3" applyNumberFormat="1" applyFont="1" applyBorder="1" applyAlignment="1">
      <alignment horizontal="right" vertical="top"/>
    </xf>
    <xf numFmtId="3" fontId="52" fillId="3" borderId="13" xfId="0" applyNumberFormat="1" applyFont="1" applyFill="1" applyBorder="1" applyAlignment="1">
      <alignment horizontal="right" vertical="top" wrapText="1"/>
    </xf>
    <xf numFmtId="3" fontId="64" fillId="3" borderId="13" xfId="3" applyNumberFormat="1" applyFont="1" applyFill="1" applyBorder="1" applyAlignment="1">
      <alignment horizontal="right" vertical="top" wrapText="1"/>
    </xf>
    <xf numFmtId="0" fontId="64" fillId="0" borderId="0" xfId="3" applyFont="1" applyAlignment="1">
      <alignment vertical="top"/>
    </xf>
    <xf numFmtId="0" fontId="73" fillId="0" borderId="0" xfId="3" applyFont="1" applyAlignment="1">
      <alignment vertical="top"/>
    </xf>
    <xf numFmtId="169" fontId="64" fillId="0" borderId="0" xfId="3" applyNumberFormat="1" applyFont="1" applyAlignment="1">
      <alignment vertical="top"/>
    </xf>
    <xf numFmtId="169" fontId="56" fillId="0" borderId="0" xfId="3" applyNumberFormat="1" applyFont="1" applyAlignment="1">
      <alignment vertical="top"/>
    </xf>
    <xf numFmtId="1" fontId="56" fillId="0" borderId="0" xfId="3" applyNumberFormat="1" applyFont="1" applyAlignment="1">
      <alignment horizontal="right" vertical="top" wrapText="1"/>
    </xf>
    <xf numFmtId="0" fontId="56" fillId="0" borderId="0" xfId="3" applyFont="1" applyAlignment="1">
      <alignment vertical="top"/>
    </xf>
    <xf numFmtId="3" fontId="52" fillId="3" borderId="0" xfId="0" applyNumberFormat="1" applyFont="1" applyFill="1" applyAlignment="1">
      <alignment horizontal="right" vertical="top" wrapText="1"/>
    </xf>
    <xf numFmtId="166" fontId="52" fillId="3" borderId="0" xfId="1" applyNumberFormat="1" applyFont="1" applyFill="1" applyBorder="1" applyAlignment="1">
      <alignment horizontal="right" vertical="top" wrapText="1"/>
    </xf>
    <xf numFmtId="3" fontId="52" fillId="3" borderId="13" xfId="1" applyNumberFormat="1" applyFont="1" applyFill="1" applyBorder="1" applyAlignment="1">
      <alignment horizontal="right" vertical="top" wrapText="1"/>
    </xf>
    <xf numFmtId="1" fontId="52" fillId="0" borderId="0" xfId="0" applyNumberFormat="1" applyFont="1" applyAlignment="1">
      <alignment vertical="top" wrapText="1"/>
    </xf>
    <xf numFmtId="1" fontId="52" fillId="0" borderId="0" xfId="0" applyNumberFormat="1" applyFont="1" applyAlignment="1">
      <alignment horizontal="left" vertical="top" wrapText="1"/>
    </xf>
    <xf numFmtId="0" fontId="52" fillId="0" borderId="0" xfId="0" applyFont="1" applyAlignment="1">
      <alignment vertical="top"/>
    </xf>
    <xf numFmtId="10" fontId="52" fillId="3" borderId="0" xfId="1" applyNumberFormat="1" applyFont="1" applyFill="1" applyBorder="1" applyAlignment="1">
      <alignment horizontal="right" vertical="top" wrapText="1"/>
    </xf>
    <xf numFmtId="1" fontId="57" fillId="3" borderId="29" xfId="0" applyNumberFormat="1" applyFont="1" applyFill="1" applyBorder="1" applyAlignment="1">
      <alignment horizontal="right" vertical="top" wrapText="1"/>
    </xf>
    <xf numFmtId="1" fontId="57" fillId="3" borderId="0" xfId="0" applyNumberFormat="1" applyFont="1" applyFill="1" applyAlignment="1">
      <alignment horizontal="right" vertical="top" wrapText="1"/>
    </xf>
    <xf numFmtId="0" fontId="57" fillId="3" borderId="2" xfId="0" applyFont="1" applyFill="1" applyBorder="1" applyAlignment="1">
      <alignment horizontal="right" vertical="top" wrapText="1"/>
    </xf>
    <xf numFmtId="0" fontId="52" fillId="3" borderId="29" xfId="0" applyFont="1" applyFill="1" applyBorder="1" applyAlignment="1">
      <alignment horizontal="center" vertical="top" wrapText="1"/>
    </xf>
    <xf numFmtId="0" fontId="52" fillId="3" borderId="0" xfId="0" applyFont="1" applyFill="1" applyAlignment="1">
      <alignment vertical="top" wrapText="1"/>
    </xf>
    <xf numFmtId="0" fontId="52" fillId="3" borderId="0" xfId="0" applyFont="1" applyFill="1" applyAlignment="1">
      <alignment horizontal="right" vertical="top"/>
    </xf>
    <xf numFmtId="3" fontId="52" fillId="3" borderId="0" xfId="0" applyNumberFormat="1" applyFont="1" applyFill="1" applyAlignment="1">
      <alignment horizontal="right" vertical="top"/>
    </xf>
    <xf numFmtId="0" fontId="58" fillId="3" borderId="0" xfId="0" applyFont="1" applyFill="1" applyAlignment="1">
      <alignment vertical="top"/>
    </xf>
    <xf numFmtId="1" fontId="58" fillId="3" borderId="0" xfId="0" applyNumberFormat="1" applyFont="1" applyFill="1" applyAlignment="1">
      <alignment vertical="top" wrapText="1"/>
    </xf>
    <xf numFmtId="3" fontId="56" fillId="3" borderId="0" xfId="0" applyNumberFormat="1" applyFont="1" applyFill="1" applyAlignment="1">
      <alignment horizontal="right" vertical="top"/>
    </xf>
    <xf numFmtId="1" fontId="96" fillId="3" borderId="0" xfId="0" applyNumberFormat="1" applyFont="1" applyFill="1" applyAlignment="1">
      <alignment vertical="top" wrapText="1"/>
    </xf>
    <xf numFmtId="3" fontId="64" fillId="3" borderId="13" xfId="0" applyNumberFormat="1" applyFont="1" applyFill="1" applyBorder="1" applyAlignment="1">
      <alignment horizontal="right" vertical="top"/>
    </xf>
    <xf numFmtId="166" fontId="64" fillId="3" borderId="13" xfId="1" applyNumberFormat="1" applyFont="1" applyFill="1" applyBorder="1" applyAlignment="1">
      <alignment horizontal="right" vertical="top"/>
    </xf>
    <xf numFmtId="0" fontId="58" fillId="3" borderId="29" xfId="0" applyFont="1" applyFill="1" applyBorder="1" applyAlignment="1">
      <alignment vertical="top"/>
    </xf>
    <xf numFmtId="0" fontId="52" fillId="3" borderId="0" xfId="0" applyFont="1" applyFill="1" applyAlignment="1">
      <alignment horizontal="right" vertical="top" wrapText="1"/>
    </xf>
    <xf numFmtId="0" fontId="52" fillId="3" borderId="29" xfId="0" applyFont="1" applyFill="1" applyBorder="1" applyAlignment="1">
      <alignment vertical="top" wrapText="1"/>
    </xf>
    <xf numFmtId="0" fontId="52" fillId="3" borderId="29" xfId="0" applyFont="1" applyFill="1" applyBorder="1" applyAlignment="1">
      <alignment horizontal="right" vertical="top" wrapText="1"/>
    </xf>
    <xf numFmtId="0" fontId="58" fillId="3" borderId="0" xfId="0" applyFont="1" applyFill="1" applyAlignment="1">
      <alignment horizontal="right" vertical="top"/>
    </xf>
    <xf numFmtId="0" fontId="52" fillId="3" borderId="0" xfId="0" applyFont="1" applyFill="1" applyAlignment="1">
      <alignment vertical="top"/>
    </xf>
    <xf numFmtId="0" fontId="64" fillId="3" borderId="2" xfId="3" applyFont="1" applyFill="1" applyBorder="1" applyAlignment="1">
      <alignment vertical="top"/>
    </xf>
    <xf numFmtId="0" fontId="52" fillId="3" borderId="29" xfId="3" applyFont="1" applyFill="1" applyBorder="1" applyAlignment="1">
      <alignment horizontal="right" vertical="top"/>
    </xf>
    <xf numFmtId="0" fontId="64" fillId="3" borderId="29" xfId="19" applyFont="1" applyFill="1" applyBorder="1" applyAlignment="1">
      <alignment horizontal="left" vertical="top"/>
    </xf>
    <xf numFmtId="169" fontId="64" fillId="3" borderId="29" xfId="19" applyNumberFormat="1" applyFont="1" applyFill="1" applyBorder="1" applyAlignment="1">
      <alignment horizontal="right" vertical="top"/>
    </xf>
    <xf numFmtId="0" fontId="64" fillId="3" borderId="13" xfId="19" applyFont="1" applyFill="1" applyBorder="1" applyAlignment="1">
      <alignment horizontal="left" vertical="top"/>
    </xf>
    <xf numFmtId="169" fontId="64" fillId="3" borderId="13" xfId="19" applyNumberFormat="1" applyFont="1" applyFill="1" applyBorder="1" applyAlignment="1">
      <alignment horizontal="right" vertical="top"/>
    </xf>
    <xf numFmtId="0" fontId="64" fillId="0" borderId="0" xfId="0" applyFont="1" applyAlignment="1">
      <alignment horizontal="center" vertical="top" wrapText="1"/>
    </xf>
    <xf numFmtId="3" fontId="52" fillId="3" borderId="29" xfId="0" applyNumberFormat="1" applyFont="1" applyFill="1" applyBorder="1" applyAlignment="1">
      <alignment horizontal="right" vertical="top" wrapText="1"/>
    </xf>
    <xf numFmtId="3" fontId="52" fillId="0" borderId="29" xfId="0" applyNumberFormat="1" applyFont="1" applyBorder="1" applyAlignment="1">
      <alignment horizontal="right" vertical="top" wrapText="1"/>
    </xf>
    <xf numFmtId="3" fontId="64" fillId="0" borderId="29" xfId="0" applyNumberFormat="1" applyFont="1" applyBorder="1" applyAlignment="1">
      <alignment horizontal="right" vertical="top" wrapText="1"/>
    </xf>
    <xf numFmtId="3" fontId="52" fillId="0" borderId="0" xfId="0" applyNumberFormat="1" applyFont="1" applyAlignment="1">
      <alignment horizontal="right" vertical="top" wrapText="1"/>
    </xf>
    <xf numFmtId="3" fontId="64" fillId="0" borderId="0" xfId="0" applyNumberFormat="1" applyFont="1" applyAlignment="1">
      <alignment horizontal="right" vertical="top" wrapText="1"/>
    </xf>
    <xf numFmtId="3" fontId="64" fillId="3" borderId="13" xfId="0" applyNumberFormat="1" applyFont="1" applyFill="1" applyBorder="1" applyAlignment="1">
      <alignment horizontal="right" vertical="top" wrapText="1"/>
    </xf>
    <xf numFmtId="0" fontId="52" fillId="0" borderId="0" xfId="0" applyFont="1" applyAlignment="1">
      <alignment horizontal="right" vertical="top" wrapText="1"/>
    </xf>
    <xf numFmtId="3" fontId="52" fillId="0" borderId="0" xfId="0" applyNumberFormat="1" applyFont="1" applyAlignment="1">
      <alignment vertical="top" wrapText="1"/>
    </xf>
    <xf numFmtId="0" fontId="58" fillId="0" borderId="0" xfId="0" applyFont="1" applyAlignment="1">
      <alignment vertical="top"/>
    </xf>
    <xf numFmtId="0" fontId="52" fillId="0" borderId="0" xfId="0" applyFont="1" applyAlignment="1">
      <alignment horizontal="left" vertical="top" wrapText="1"/>
    </xf>
    <xf numFmtId="3" fontId="64" fillId="3" borderId="29" xfId="0" applyNumberFormat="1" applyFont="1" applyFill="1" applyBorder="1" applyAlignment="1">
      <alignment horizontal="right" vertical="top" wrapText="1"/>
    </xf>
    <xf numFmtId="3" fontId="64" fillId="3" borderId="0" xfId="0" applyNumberFormat="1" applyFont="1" applyFill="1" applyAlignment="1">
      <alignment horizontal="right" vertical="top" wrapText="1"/>
    </xf>
    <xf numFmtId="0" fontId="190" fillId="3" borderId="2" xfId="93" applyFont="1" applyFill="1" applyBorder="1" applyAlignment="1">
      <alignment horizontal="right" vertical="top"/>
    </xf>
    <xf numFmtId="49" fontId="172" fillId="0" borderId="29" xfId="93" applyNumberFormat="1" applyFont="1" applyBorder="1" applyAlignment="1">
      <alignment horizontal="left" vertical="top"/>
    </xf>
    <xf numFmtId="3" fontId="100" fillId="0" borderId="29" xfId="93" applyNumberFormat="1" applyFont="1" applyBorder="1" applyAlignment="1">
      <alignment horizontal="right" vertical="top"/>
    </xf>
    <xf numFmtId="1" fontId="172" fillId="0" borderId="0" xfId="90" applyFont="1" applyAlignment="1" applyProtection="1">
      <alignment horizontal="left" vertical="top"/>
    </xf>
    <xf numFmtId="1" fontId="94" fillId="0" borderId="0" xfId="89" applyFont="1" applyAlignment="1" applyProtection="1">
      <alignment horizontal="left" vertical="top"/>
    </xf>
    <xf numFmtId="1" fontId="172" fillId="0" borderId="29" xfId="90" applyFont="1" applyBorder="1" applyAlignment="1" applyProtection="1">
      <alignment horizontal="left" vertical="top"/>
    </xf>
    <xf numFmtId="1" fontId="94" fillId="0" borderId="13" xfId="90" applyFont="1" applyBorder="1" applyAlignment="1" applyProtection="1">
      <alignment horizontal="left" vertical="top" wrapText="1"/>
    </xf>
    <xf numFmtId="0" fontId="172" fillId="3" borderId="13" xfId="92" applyFont="1" applyFill="1" applyBorder="1" applyAlignment="1">
      <alignment horizontal="left" vertical="top" wrapText="1"/>
    </xf>
    <xf numFmtId="0" fontId="97" fillId="3" borderId="0" xfId="0" applyFont="1" applyFill="1" applyAlignment="1">
      <alignment vertical="top" wrapText="1"/>
    </xf>
    <xf numFmtId="0" fontId="99" fillId="3" borderId="0" xfId="0" applyFont="1" applyFill="1" applyAlignment="1">
      <alignment vertical="top"/>
    </xf>
    <xf numFmtId="1" fontId="99" fillId="3" borderId="0" xfId="0" applyNumberFormat="1" applyFont="1" applyFill="1" applyAlignment="1">
      <alignment vertical="top" wrapText="1"/>
    </xf>
    <xf numFmtId="0" fontId="99" fillId="3" borderId="2" xfId="0" applyFont="1" applyFill="1" applyBorder="1" applyAlignment="1">
      <alignment vertical="top"/>
    </xf>
    <xf numFmtId="1" fontId="99" fillId="3" borderId="2" xfId="0" applyNumberFormat="1" applyFont="1" applyFill="1" applyBorder="1" applyAlignment="1">
      <alignment vertical="top" wrapText="1"/>
    </xf>
    <xf numFmtId="3" fontId="64" fillId="3" borderId="13" xfId="0" applyNumberFormat="1" applyFont="1" applyFill="1" applyBorder="1" applyAlignment="1">
      <alignment vertical="top"/>
    </xf>
    <xf numFmtId="3" fontId="52" fillId="3" borderId="0" xfId="0" applyNumberFormat="1" applyFont="1" applyFill="1" applyAlignment="1">
      <alignment horizontal="center" vertical="top" wrapText="1"/>
    </xf>
    <xf numFmtId="0" fontId="52" fillId="3" borderId="0" xfId="0" applyFont="1" applyFill="1" applyAlignment="1">
      <alignment horizontal="center" vertical="top" wrapText="1"/>
    </xf>
    <xf numFmtId="3" fontId="52" fillId="3" borderId="29" xfId="0" applyNumberFormat="1" applyFont="1" applyFill="1" applyBorder="1" applyAlignment="1">
      <alignment horizontal="center" vertical="top" wrapText="1"/>
    </xf>
    <xf numFmtId="1" fontId="101" fillId="3" borderId="29" xfId="0" applyNumberFormat="1" applyFont="1" applyFill="1" applyBorder="1" applyAlignment="1">
      <alignment horizontal="right" vertical="top" wrapText="1"/>
    </xf>
    <xf numFmtId="1" fontId="101" fillId="3" borderId="0" xfId="0" applyNumberFormat="1" applyFont="1" applyFill="1" applyAlignment="1">
      <alignment horizontal="right" vertical="top" wrapText="1"/>
    </xf>
    <xf numFmtId="0" fontId="101" fillId="3" borderId="2" xfId="0" applyFont="1" applyFill="1" applyBorder="1" applyAlignment="1">
      <alignment horizontal="right" vertical="top" wrapText="1"/>
    </xf>
    <xf numFmtId="1" fontId="99" fillId="0" borderId="2" xfId="0" applyNumberFormat="1" applyFont="1" applyBorder="1" applyAlignment="1">
      <alignment vertical="top" wrapText="1"/>
    </xf>
    <xf numFmtId="166" fontId="64" fillId="3" borderId="13" xfId="0" applyNumberFormat="1" applyFont="1" applyFill="1" applyBorder="1" applyAlignment="1">
      <alignment vertical="top"/>
    </xf>
    <xf numFmtId="1" fontId="56" fillId="0" borderId="0" xfId="0" applyNumberFormat="1" applyFont="1" applyAlignment="1">
      <alignment horizontal="center" vertical="top" wrapText="1"/>
    </xf>
    <xf numFmtId="3" fontId="56" fillId="3" borderId="0" xfId="0" applyNumberFormat="1" applyFont="1" applyFill="1" applyAlignment="1">
      <alignment vertical="top"/>
    </xf>
    <xf numFmtId="0" fontId="188" fillId="3" borderId="29" xfId="57" applyFont="1" applyFill="1" applyBorder="1" applyAlignment="1">
      <alignment horizontal="left" vertical="top" wrapText="1"/>
    </xf>
    <xf numFmtId="0" fontId="104" fillId="0" borderId="29" xfId="57" applyFont="1" applyBorder="1" applyAlignment="1">
      <alignment horizontal="left" vertical="top"/>
    </xf>
    <xf numFmtId="169" fontId="104" fillId="0" borderId="29" xfId="57" applyNumberFormat="1" applyFont="1" applyBorder="1" applyAlignment="1">
      <alignment vertical="top"/>
    </xf>
    <xf numFmtId="3" fontId="104" fillId="0" borderId="29" xfId="57" applyNumberFormat="1" applyFont="1" applyBorder="1" applyAlignment="1">
      <alignment vertical="top"/>
    </xf>
    <xf numFmtId="168" fontId="104" fillId="0" borderId="29" xfId="57" applyNumberFormat="1" applyFont="1" applyBorder="1" applyAlignment="1">
      <alignment vertical="top"/>
    </xf>
    <xf numFmtId="0" fontId="104" fillId="0" borderId="0" xfId="57" applyFont="1" applyAlignment="1">
      <alignment horizontal="left" vertical="top"/>
    </xf>
    <xf numFmtId="169" fontId="104" fillId="0" borderId="0" xfId="57" applyNumberFormat="1" applyFont="1" applyAlignment="1">
      <alignment vertical="top"/>
    </xf>
    <xf numFmtId="3" fontId="104" fillId="0" borderId="0" xfId="57" applyNumberFormat="1" applyFont="1" applyAlignment="1">
      <alignment vertical="top"/>
    </xf>
    <xf numFmtId="168" fontId="104" fillId="0" borderId="0" xfId="57" applyNumberFormat="1" applyFont="1" applyAlignment="1">
      <alignment vertical="top"/>
    </xf>
    <xf numFmtId="0" fontId="104" fillId="0" borderId="2" xfId="57" applyFont="1" applyBorder="1" applyAlignment="1">
      <alignment horizontal="left" vertical="top"/>
    </xf>
    <xf numFmtId="169" fontId="104" fillId="0" borderId="2" xfId="57" applyNumberFormat="1" applyFont="1" applyBorder="1" applyAlignment="1">
      <alignment vertical="top"/>
    </xf>
    <xf numFmtId="3" fontId="104" fillId="0" borderId="2" xfId="57" applyNumberFormat="1" applyFont="1" applyBorder="1" applyAlignment="1">
      <alignment vertical="top"/>
    </xf>
    <xf numFmtId="168" fontId="104" fillId="0" borderId="2" xfId="57" applyNumberFormat="1" applyFont="1" applyBorder="1" applyAlignment="1">
      <alignment vertical="top"/>
    </xf>
    <xf numFmtId="0" fontId="52" fillId="0" borderId="29" xfId="57" applyFont="1" applyBorder="1" applyAlignment="1">
      <alignment horizontal="left" vertical="top"/>
    </xf>
    <xf numFmtId="169" fontId="52" fillId="0" borderId="29" xfId="57" applyNumberFormat="1" applyFont="1" applyBorder="1" applyAlignment="1">
      <alignment vertical="top"/>
    </xf>
    <xf numFmtId="169" fontId="52" fillId="3" borderId="29" xfId="57" applyNumberFormat="1" applyFont="1" applyFill="1" applyBorder="1" applyAlignment="1">
      <alignment vertical="top"/>
    </xf>
    <xf numFmtId="169" fontId="52" fillId="0" borderId="29" xfId="57" applyNumberFormat="1" applyFont="1" applyBorder="1" applyAlignment="1">
      <alignment horizontal="right" vertical="top"/>
    </xf>
    <xf numFmtId="169" fontId="64" fillId="3" borderId="29" xfId="57" applyNumberFormat="1" applyFont="1" applyFill="1" applyBorder="1" applyAlignment="1">
      <alignment vertical="top"/>
    </xf>
    <xf numFmtId="0" fontId="52" fillId="0" borderId="0" xfId="57" applyFont="1" applyAlignment="1">
      <alignment horizontal="left" vertical="top"/>
    </xf>
    <xf numFmtId="0" fontId="52" fillId="0" borderId="2" xfId="57" applyFont="1" applyBorder="1" applyAlignment="1">
      <alignment horizontal="left" vertical="top"/>
    </xf>
    <xf numFmtId="169" fontId="52" fillId="0" borderId="2" xfId="57" applyNumberFormat="1" applyFont="1" applyBorder="1" applyAlignment="1">
      <alignment vertical="top"/>
    </xf>
    <xf numFmtId="169" fontId="52" fillId="3" borderId="2" xfId="57" applyNumberFormat="1" applyFont="1" applyFill="1" applyBorder="1" applyAlignment="1">
      <alignment vertical="top"/>
    </xf>
    <xf numFmtId="169" fontId="52" fillId="0" borderId="2" xfId="57" applyNumberFormat="1" applyFont="1" applyBorder="1" applyAlignment="1">
      <alignment horizontal="right" vertical="top"/>
    </xf>
    <xf numFmtId="169" fontId="64" fillId="3" borderId="2" xfId="57" applyNumberFormat="1" applyFont="1" applyFill="1" applyBorder="1" applyAlignment="1">
      <alignment vertical="top"/>
    </xf>
    <xf numFmtId="3" fontId="214" fillId="0" borderId="2" xfId="93" applyNumberFormat="1" applyFont="1" applyBorder="1" applyAlignment="1">
      <alignment horizontal="right" vertical="top"/>
    </xf>
    <xf numFmtId="3" fontId="214" fillId="0" borderId="13" xfId="93" applyNumberFormat="1" applyFont="1" applyBorder="1" applyAlignment="1">
      <alignment horizontal="right" vertical="top"/>
    </xf>
    <xf numFmtId="3" fontId="215" fillId="3" borderId="13" xfId="93" applyNumberFormat="1" applyFont="1" applyFill="1" applyBorder="1" applyAlignment="1">
      <alignment horizontal="right" vertical="top"/>
    </xf>
    <xf numFmtId="0" fontId="52" fillId="3" borderId="0" xfId="15" applyFont="1" applyFill="1" applyAlignment="1">
      <alignment horizontal="left" vertical="top"/>
    </xf>
    <xf numFmtId="0" fontId="52" fillId="3" borderId="0" xfId="15" applyFont="1" applyFill="1" applyAlignment="1">
      <alignment horizontal="right" vertical="top"/>
    </xf>
    <xf numFmtId="166" fontId="52" fillId="3" borderId="0" xfId="1" applyNumberFormat="1" applyFont="1" applyFill="1" applyBorder="1" applyAlignment="1">
      <alignment vertical="top"/>
    </xf>
    <xf numFmtId="0" fontId="36" fillId="0" borderId="0" xfId="0" applyFont="1" applyAlignment="1">
      <alignment horizontal="center"/>
    </xf>
    <xf numFmtId="169" fontId="52" fillId="0" borderId="0" xfId="0" applyNumberFormat="1" applyFont="1" applyAlignment="1">
      <alignment vertical="top"/>
    </xf>
    <xf numFmtId="3" fontId="52" fillId="3" borderId="0" xfId="0" applyNumberFormat="1" applyFont="1" applyFill="1" applyAlignment="1">
      <alignment vertical="center"/>
    </xf>
    <xf numFmtId="3" fontId="58" fillId="3" borderId="0" xfId="0" applyNumberFormat="1" applyFont="1" applyFill="1"/>
    <xf numFmtId="0" fontId="58" fillId="3" borderId="0" xfId="0" applyFont="1" applyFill="1"/>
    <xf numFmtId="0" fontId="172" fillId="0" borderId="0" xfId="3" applyFont="1" applyAlignment="1">
      <alignment horizontal="left" vertical="top"/>
    </xf>
    <xf numFmtId="3" fontId="94" fillId="0" borderId="0" xfId="3" applyNumberFormat="1" applyFont="1" applyAlignment="1">
      <alignment horizontal="right" vertical="top"/>
    </xf>
    <xf numFmtId="3" fontId="94" fillId="0" borderId="0" xfId="3" applyNumberFormat="1" applyFont="1" applyAlignment="1">
      <alignment vertical="top"/>
    </xf>
    <xf numFmtId="3" fontId="172" fillId="0" borderId="0" xfId="3" applyNumberFormat="1" applyFont="1" applyAlignment="1">
      <alignment vertical="top"/>
    </xf>
    <xf numFmtId="0" fontId="172" fillId="3" borderId="13" xfId="3" applyFont="1" applyFill="1" applyBorder="1" applyAlignment="1">
      <alignment horizontal="left" vertical="top"/>
    </xf>
    <xf numFmtId="3" fontId="172" fillId="3" borderId="13" xfId="3" applyNumberFormat="1" applyFont="1" applyFill="1" applyBorder="1" applyAlignment="1">
      <alignment horizontal="right" vertical="top"/>
    </xf>
    <xf numFmtId="3" fontId="172" fillId="3" borderId="13" xfId="3" applyNumberFormat="1" applyFont="1" applyFill="1" applyBorder="1" applyAlignment="1">
      <alignment vertical="top"/>
    </xf>
    <xf numFmtId="0" fontId="56" fillId="3" borderId="0" xfId="3" applyFont="1" applyFill="1"/>
    <xf numFmtId="0" fontId="52" fillId="3" borderId="0" xfId="3" applyFont="1" applyFill="1"/>
    <xf numFmtId="178" fontId="52" fillId="3" borderId="0" xfId="3" applyNumberFormat="1" applyFont="1" applyFill="1"/>
    <xf numFmtId="0" fontId="52" fillId="3" borderId="0" xfId="57" applyFont="1" applyFill="1"/>
    <xf numFmtId="169" fontId="52" fillId="3" borderId="0" xfId="0" applyNumberFormat="1" applyFont="1" applyFill="1" applyAlignment="1">
      <alignment horizontal="right" vertical="top"/>
    </xf>
    <xf numFmtId="168" fontId="52" fillId="3" borderId="2" xfId="3" applyNumberFormat="1" applyFont="1" applyFill="1" applyBorder="1" applyAlignment="1">
      <alignment horizontal="right" vertical="top"/>
    </xf>
    <xf numFmtId="168" fontId="52" fillId="3" borderId="2" xfId="3" applyNumberFormat="1" applyFont="1" applyFill="1" applyBorder="1" applyAlignment="1">
      <alignment vertical="top"/>
    </xf>
    <xf numFmtId="168" fontId="52" fillId="3" borderId="2" xfId="3" applyNumberFormat="1" applyFont="1" applyFill="1" applyBorder="1" applyAlignment="1">
      <alignment horizontal="left" vertical="top"/>
    </xf>
    <xf numFmtId="168" fontId="52" fillId="3" borderId="29" xfId="3" applyNumberFormat="1" applyFont="1" applyFill="1" applyBorder="1" applyAlignment="1">
      <alignment horizontal="right" vertical="top"/>
    </xf>
    <xf numFmtId="168" fontId="52" fillId="3" borderId="29" xfId="3" applyNumberFormat="1" applyFont="1" applyFill="1" applyBorder="1" applyAlignment="1">
      <alignment vertical="top"/>
    </xf>
    <xf numFmtId="168" fontId="52" fillId="3" borderId="29" xfId="3" applyNumberFormat="1" applyFont="1" applyFill="1" applyBorder="1" applyAlignment="1">
      <alignment horizontal="left" vertical="top"/>
    </xf>
    <xf numFmtId="20" fontId="64" fillId="3" borderId="13" xfId="3" applyNumberFormat="1" applyFont="1" applyFill="1" applyBorder="1" applyAlignment="1">
      <alignment horizontal="left" vertical="top"/>
    </xf>
    <xf numFmtId="169" fontId="64" fillId="3" borderId="13" xfId="3" applyNumberFormat="1" applyFont="1" applyFill="1" applyBorder="1" applyAlignment="1">
      <alignment horizontal="right" vertical="top"/>
    </xf>
    <xf numFmtId="3" fontId="52" fillId="3" borderId="2" xfId="0" applyNumberFormat="1" applyFont="1" applyFill="1" applyBorder="1" applyAlignment="1">
      <alignment horizontal="right" vertical="top" wrapText="1"/>
    </xf>
    <xf numFmtId="0" fontId="64" fillId="0" borderId="2" xfId="3" applyFont="1" applyBorder="1" applyAlignment="1">
      <alignment horizontal="right" vertical="top"/>
    </xf>
    <xf numFmtId="168" fontId="52" fillId="0" borderId="2" xfId="3" applyNumberFormat="1" applyFont="1" applyBorder="1" applyAlignment="1">
      <alignment vertical="top"/>
    </xf>
    <xf numFmtId="0" fontId="64" fillId="0" borderId="29" xfId="3" applyFont="1" applyBorder="1" applyAlignment="1">
      <alignment horizontal="right" vertical="top"/>
    </xf>
    <xf numFmtId="168" fontId="52" fillId="0" borderId="29" xfId="3" applyNumberFormat="1" applyFont="1" applyBorder="1" applyAlignment="1">
      <alignment vertical="top"/>
    </xf>
    <xf numFmtId="0" fontId="200" fillId="0" borderId="0" xfId="3" applyFont="1"/>
    <xf numFmtId="0" fontId="52" fillId="0" borderId="2" xfId="0" applyFont="1" applyBorder="1" applyAlignment="1">
      <alignment vertical="top" wrapText="1"/>
    </xf>
    <xf numFmtId="1" fontId="56" fillId="0" borderId="2" xfId="0" applyNumberFormat="1" applyFont="1" applyBorder="1" applyAlignment="1">
      <alignment horizontal="center" vertical="top" wrapText="1"/>
    </xf>
    <xf numFmtId="0" fontId="52" fillId="0" borderId="2" xfId="0" applyFont="1" applyBorder="1" applyAlignment="1">
      <alignment horizontal="center" vertical="top" wrapText="1"/>
    </xf>
    <xf numFmtId="0" fontId="58" fillId="0" borderId="2" xfId="0" applyFont="1" applyBorder="1" applyAlignment="1">
      <alignment vertical="top"/>
    </xf>
    <xf numFmtId="0" fontId="64" fillId="3" borderId="0" xfId="0" applyFont="1" applyFill="1" applyAlignment="1">
      <alignment wrapText="1"/>
    </xf>
    <xf numFmtId="0" fontId="99" fillId="0" borderId="2" xfId="0" applyFont="1" applyBorder="1" applyAlignment="1">
      <alignment vertical="top"/>
    </xf>
    <xf numFmtId="20" fontId="52" fillId="3" borderId="29" xfId="3" applyNumberFormat="1" applyFont="1" applyFill="1" applyBorder="1" applyAlignment="1">
      <alignment horizontal="right" vertical="top"/>
    </xf>
    <xf numFmtId="20" fontId="52" fillId="3" borderId="2" xfId="3" applyNumberFormat="1" applyFont="1" applyFill="1" applyBorder="1" applyAlignment="1">
      <alignment horizontal="right" vertical="top"/>
    </xf>
    <xf numFmtId="0" fontId="193" fillId="0" borderId="0" xfId="3" applyFont="1" applyAlignment="1">
      <alignment horizontal="right"/>
    </xf>
    <xf numFmtId="0" fontId="202" fillId="0" borderId="0" xfId="3" applyFont="1"/>
    <xf numFmtId="0" fontId="216" fillId="0" borderId="0" xfId="3" applyFont="1"/>
    <xf numFmtId="0" fontId="217" fillId="0" borderId="0" xfId="3" quotePrefix="1" applyFont="1" applyAlignment="1">
      <alignment horizontal="left"/>
    </xf>
    <xf numFmtId="0" fontId="217" fillId="0" borderId="0" xfId="3" applyFont="1" applyAlignment="1">
      <alignment horizontal="left"/>
    </xf>
    <xf numFmtId="0" fontId="217" fillId="0" borderId="0" xfId="3" applyFont="1" applyAlignment="1">
      <alignment horizontal="right"/>
    </xf>
    <xf numFmtId="0" fontId="218" fillId="0" borderId="0" xfId="3" quotePrefix="1" applyFont="1" applyAlignment="1">
      <alignment horizontal="left"/>
    </xf>
    <xf numFmtId="0" fontId="218" fillId="0" borderId="0" xfId="3" applyFont="1" applyAlignment="1">
      <alignment horizontal="left"/>
    </xf>
    <xf numFmtId="0" fontId="218" fillId="0" borderId="0" xfId="3" applyFont="1" applyAlignment="1">
      <alignment horizontal="right"/>
    </xf>
    <xf numFmtId="0" fontId="218" fillId="0" borderId="0" xfId="3" quotePrefix="1" applyFont="1" applyAlignment="1">
      <alignment horizontal="left" vertical="center"/>
    </xf>
    <xf numFmtId="0" fontId="218" fillId="0" borderId="0" xfId="3" applyFont="1" applyAlignment="1">
      <alignment horizontal="left" vertical="center"/>
    </xf>
    <xf numFmtId="0" fontId="193" fillId="0" borderId="0" xfId="3" applyFont="1"/>
    <xf numFmtId="0" fontId="218" fillId="0" borderId="0" xfId="3" quotePrefix="1" applyFont="1" applyAlignment="1">
      <alignment vertical="top"/>
    </xf>
    <xf numFmtId="0" fontId="218" fillId="0" borderId="0" xfId="3" applyFont="1" applyAlignment="1">
      <alignment vertical="top"/>
    </xf>
    <xf numFmtId="0" fontId="218" fillId="0" borderId="0" xfId="0" quotePrefix="1" applyFont="1" applyAlignment="1">
      <alignment horizontal="left" vertical="top"/>
    </xf>
    <xf numFmtId="0" fontId="218" fillId="0" borderId="0" xfId="0" applyFont="1" applyAlignment="1">
      <alignment horizontal="left" vertical="top"/>
    </xf>
    <xf numFmtId="0" fontId="218" fillId="0" borderId="0" xfId="0" quotePrefix="1" applyFont="1" applyAlignment="1">
      <alignment vertical="top"/>
    </xf>
    <xf numFmtId="0" fontId="218" fillId="0" borderId="0" xfId="0" applyFont="1" applyAlignment="1">
      <alignment vertical="top"/>
    </xf>
    <xf numFmtId="0" fontId="217" fillId="0" borderId="0" xfId="3" quotePrefix="1" applyFont="1"/>
    <xf numFmtId="0" fontId="217" fillId="0" borderId="0" xfId="3" applyFont="1"/>
    <xf numFmtId="0" fontId="218" fillId="0" borderId="0" xfId="3" quotePrefix="1" applyFont="1"/>
    <xf numFmtId="0" fontId="218" fillId="0" borderId="0" xfId="3" applyFont="1"/>
    <xf numFmtId="0" fontId="202" fillId="0" borderId="0" xfId="3" applyFont="1" applyAlignment="1">
      <alignment horizontal="right"/>
    </xf>
    <xf numFmtId="0" fontId="64" fillId="3" borderId="32" xfId="3" applyFont="1" applyFill="1" applyBorder="1" applyAlignment="1">
      <alignment horizontal="right" vertical="top" wrapText="1"/>
    </xf>
    <xf numFmtId="169" fontId="52" fillId="3" borderId="32" xfId="3" applyNumberFormat="1" applyFont="1" applyFill="1" applyBorder="1" applyAlignment="1">
      <alignment horizontal="right" vertical="top"/>
    </xf>
    <xf numFmtId="169" fontId="52" fillId="3" borderId="33" xfId="3" applyNumberFormat="1" applyFont="1" applyFill="1" applyBorder="1" applyAlignment="1">
      <alignment horizontal="right" vertical="top"/>
    </xf>
    <xf numFmtId="169" fontId="52" fillId="3" borderId="34" xfId="3" applyNumberFormat="1" applyFont="1" applyFill="1" applyBorder="1" applyAlignment="1">
      <alignment horizontal="right" vertical="top"/>
    </xf>
    <xf numFmtId="169" fontId="52" fillId="3" borderId="31" xfId="3" applyNumberFormat="1" applyFont="1" applyFill="1" applyBorder="1" applyAlignment="1">
      <alignment horizontal="right" vertical="top"/>
    </xf>
    <xf numFmtId="169" fontId="52" fillId="3" borderId="35" xfId="3" applyNumberFormat="1" applyFont="1" applyFill="1" applyBorder="1" applyAlignment="1">
      <alignment vertical="top"/>
    </xf>
    <xf numFmtId="169" fontId="52" fillId="3" borderId="36" xfId="3" applyNumberFormat="1" applyFont="1" applyFill="1" applyBorder="1" applyAlignment="1">
      <alignment vertical="top"/>
    </xf>
    <xf numFmtId="169" fontId="52" fillId="3" borderId="37" xfId="3" applyNumberFormat="1" applyFont="1" applyFill="1" applyBorder="1" applyAlignment="1">
      <alignment vertical="top"/>
    </xf>
    <xf numFmtId="169" fontId="52" fillId="3" borderId="35" xfId="3" applyNumberFormat="1" applyFont="1" applyFill="1" applyBorder="1" applyAlignment="1">
      <alignment horizontal="right" vertical="top"/>
    </xf>
    <xf numFmtId="169" fontId="52" fillId="3" borderId="36" xfId="3" applyNumberFormat="1" applyFont="1" applyFill="1" applyBorder="1" applyAlignment="1">
      <alignment horizontal="right" vertical="top"/>
    </xf>
    <xf numFmtId="169" fontId="52" fillId="3" borderId="37" xfId="3" applyNumberFormat="1" applyFont="1" applyFill="1" applyBorder="1" applyAlignment="1">
      <alignment horizontal="right" vertical="top"/>
    </xf>
    <xf numFmtId="169" fontId="52" fillId="3" borderId="38" xfId="3" applyNumberFormat="1" applyFont="1" applyFill="1" applyBorder="1" applyAlignment="1">
      <alignment horizontal="right" vertical="top"/>
    </xf>
    <xf numFmtId="169" fontId="52" fillId="0" borderId="32" xfId="3" applyNumberFormat="1" applyFont="1" applyBorder="1" applyAlignment="1">
      <alignment horizontal="right" vertical="top"/>
    </xf>
    <xf numFmtId="169" fontId="52" fillId="0" borderId="33" xfId="3" applyNumberFormat="1" applyFont="1" applyBorder="1" applyAlignment="1">
      <alignment horizontal="right" vertical="top"/>
    </xf>
    <xf numFmtId="169" fontId="52" fillId="0" borderId="34" xfId="3" applyNumberFormat="1" applyFont="1" applyBorder="1" applyAlignment="1">
      <alignment horizontal="right" vertical="top"/>
    </xf>
    <xf numFmtId="169" fontId="52" fillId="0" borderId="35" xfId="3" applyNumberFormat="1" applyFont="1" applyBorder="1" applyAlignment="1">
      <alignment vertical="top"/>
    </xf>
    <xf numFmtId="169" fontId="52" fillId="0" borderId="36" xfId="3" applyNumberFormat="1" applyFont="1" applyBorder="1" applyAlignment="1">
      <alignment vertical="top"/>
    </xf>
    <xf numFmtId="169" fontId="52" fillId="0" borderId="37" xfId="3" applyNumberFormat="1" applyFont="1" applyBorder="1" applyAlignment="1">
      <alignment vertical="top"/>
    </xf>
    <xf numFmtId="0" fontId="52" fillId="3" borderId="0" xfId="3" applyFont="1" applyFill="1" applyAlignment="1">
      <alignment horizontal="right" vertical="top"/>
    </xf>
    <xf numFmtId="169" fontId="52" fillId="3" borderId="33" xfId="15" applyNumberFormat="1" applyFont="1" applyFill="1" applyBorder="1" applyAlignment="1">
      <alignment horizontal="right" vertical="top"/>
    </xf>
    <xf numFmtId="169" fontId="52" fillId="3" borderId="36" xfId="15" applyNumberFormat="1" applyFont="1" applyFill="1" applyBorder="1" applyAlignment="1">
      <alignment horizontal="right" vertical="top"/>
    </xf>
    <xf numFmtId="169" fontId="52" fillId="3" borderId="32" xfId="15" applyNumberFormat="1" applyFont="1" applyFill="1" applyBorder="1" applyAlignment="1">
      <alignment horizontal="right" vertical="top"/>
    </xf>
    <xf numFmtId="169" fontId="52" fillId="3" borderId="35" xfId="15" applyNumberFormat="1" applyFont="1" applyFill="1" applyBorder="1" applyAlignment="1">
      <alignment horizontal="right" vertical="top"/>
    </xf>
    <xf numFmtId="169" fontId="52" fillId="3" borderId="34" xfId="15" applyNumberFormat="1" applyFont="1" applyFill="1" applyBorder="1" applyAlignment="1">
      <alignment horizontal="right" vertical="top"/>
    </xf>
    <xf numFmtId="169" fontId="52" fillId="3" borderId="37" xfId="15" applyNumberFormat="1" applyFont="1" applyFill="1" applyBorder="1" applyAlignment="1">
      <alignment horizontal="right" vertical="top"/>
    </xf>
    <xf numFmtId="0" fontId="64" fillId="3" borderId="36" xfId="3" applyFont="1" applyFill="1" applyBorder="1" applyAlignment="1">
      <alignment vertical="top"/>
    </xf>
    <xf numFmtId="0" fontId="64" fillId="3" borderId="37" xfId="3" applyFont="1" applyFill="1" applyBorder="1" applyAlignment="1">
      <alignment vertical="top"/>
    </xf>
    <xf numFmtId="0" fontId="64" fillId="3" borderId="35" xfId="3" applyFont="1" applyFill="1" applyBorder="1" applyAlignment="1">
      <alignment horizontal="left" vertical="center"/>
    </xf>
    <xf numFmtId="0" fontId="64" fillId="3" borderId="35" xfId="3" applyFont="1" applyFill="1" applyBorder="1" applyAlignment="1">
      <alignment vertical="center"/>
    </xf>
    <xf numFmtId="3" fontId="64" fillId="3" borderId="34" xfId="3" applyNumberFormat="1" applyFont="1" applyFill="1" applyBorder="1" applyAlignment="1">
      <alignment horizontal="right" vertical="top"/>
    </xf>
    <xf numFmtId="3" fontId="64" fillId="3" borderId="2" xfId="3" applyNumberFormat="1" applyFont="1" applyFill="1" applyBorder="1" applyAlignment="1">
      <alignment horizontal="right" vertical="top"/>
    </xf>
    <xf numFmtId="169" fontId="52" fillId="3" borderId="32" xfId="15" applyNumberFormat="1" applyFont="1" applyFill="1" applyBorder="1" applyAlignment="1">
      <alignment vertical="top"/>
    </xf>
    <xf numFmtId="166" fontId="52" fillId="3" borderId="35" xfId="1" applyNumberFormat="1" applyFont="1" applyFill="1" applyBorder="1" applyAlignment="1">
      <alignment horizontal="right" vertical="top"/>
    </xf>
    <xf numFmtId="169" fontId="52" fillId="3" borderId="33" xfId="15" applyNumberFormat="1" applyFont="1" applyFill="1" applyBorder="1" applyAlignment="1">
      <alignment vertical="top"/>
    </xf>
    <xf numFmtId="166" fontId="52" fillId="3" borderId="36" xfId="1" applyNumberFormat="1" applyFont="1" applyFill="1" applyBorder="1" applyAlignment="1">
      <alignment horizontal="right" vertical="top"/>
    </xf>
    <xf numFmtId="169" fontId="52" fillId="3" borderId="34" xfId="15" applyNumberFormat="1" applyFont="1" applyFill="1" applyBorder="1" applyAlignment="1">
      <alignment vertical="top"/>
    </xf>
    <xf numFmtId="166" fontId="52" fillId="3" borderId="37" xfId="1" applyNumberFormat="1" applyFont="1" applyFill="1" applyBorder="1" applyAlignment="1">
      <alignment horizontal="right" vertical="top"/>
    </xf>
    <xf numFmtId="169" fontId="52" fillId="3" borderId="32" xfId="0" applyNumberFormat="1" applyFont="1" applyFill="1" applyBorder="1" applyAlignment="1">
      <alignment horizontal="right" vertical="top"/>
    </xf>
    <xf numFmtId="169" fontId="52" fillId="3" borderId="33" xfId="0" applyNumberFormat="1" applyFont="1" applyFill="1" applyBorder="1" applyAlignment="1">
      <alignment horizontal="right" vertical="top"/>
    </xf>
    <xf numFmtId="169" fontId="52" fillId="3" borderId="32" xfId="0" applyNumberFormat="1" applyFont="1" applyFill="1" applyBorder="1" applyAlignment="1">
      <alignment vertical="top"/>
    </xf>
    <xf numFmtId="169" fontId="52" fillId="3" borderId="33" xfId="0" applyNumberFormat="1" applyFont="1" applyFill="1" applyBorder="1" applyAlignment="1">
      <alignment vertical="top"/>
    </xf>
    <xf numFmtId="172" fontId="52" fillId="3" borderId="32" xfId="15" applyNumberFormat="1" applyFont="1" applyFill="1" applyBorder="1" applyAlignment="1">
      <alignment horizontal="right" vertical="top"/>
    </xf>
    <xf numFmtId="172" fontId="52" fillId="3" borderId="35" xfId="15" applyNumberFormat="1" applyFont="1" applyFill="1" applyBorder="1" applyAlignment="1">
      <alignment horizontal="right" vertical="top"/>
    </xf>
    <xf numFmtId="172" fontId="52" fillId="3" borderId="33" xfId="15" applyNumberFormat="1" applyFont="1" applyFill="1" applyBorder="1" applyAlignment="1">
      <alignment horizontal="right" vertical="top"/>
    </xf>
    <xf numFmtId="172" fontId="52" fillId="3" borderId="36" xfId="15" applyNumberFormat="1" applyFont="1" applyFill="1" applyBorder="1" applyAlignment="1">
      <alignment horizontal="right" vertical="top"/>
    </xf>
    <xf numFmtId="172" fontId="52" fillId="3" borderId="34" xfId="15" applyNumberFormat="1" applyFont="1" applyFill="1" applyBorder="1" applyAlignment="1">
      <alignment horizontal="right" vertical="top"/>
    </xf>
    <xf numFmtId="172" fontId="52" fillId="3" borderId="37" xfId="15" applyNumberFormat="1" applyFont="1" applyFill="1" applyBorder="1" applyAlignment="1">
      <alignment horizontal="right" vertical="top"/>
    </xf>
    <xf numFmtId="166" fontId="52" fillId="0" borderId="36" xfId="1" applyNumberFormat="1" applyFont="1" applyFill="1" applyBorder="1" applyAlignment="1">
      <alignment horizontal="right" vertical="top"/>
    </xf>
    <xf numFmtId="166" fontId="52" fillId="0" borderId="35" xfId="1" applyNumberFormat="1" applyFont="1" applyFill="1" applyBorder="1" applyAlignment="1">
      <alignment horizontal="right" vertical="top"/>
    </xf>
    <xf numFmtId="166" fontId="52" fillId="0" borderId="37" xfId="1" applyNumberFormat="1" applyFont="1" applyFill="1" applyBorder="1" applyAlignment="1">
      <alignment horizontal="right" vertical="top"/>
    </xf>
    <xf numFmtId="169" fontId="52" fillId="3" borderId="32" xfId="1" applyNumberFormat="1" applyFont="1" applyFill="1" applyBorder="1" applyAlignment="1">
      <alignment horizontal="right" vertical="top"/>
    </xf>
    <xf numFmtId="169" fontId="52" fillId="3" borderId="35" xfId="1" applyNumberFormat="1" applyFont="1" applyFill="1" applyBorder="1" applyAlignment="1">
      <alignment horizontal="right" vertical="top"/>
    </xf>
    <xf numFmtId="169" fontId="52" fillId="0" borderId="34" xfId="1" applyNumberFormat="1" applyFont="1" applyFill="1" applyBorder="1" applyAlignment="1">
      <alignment horizontal="right" vertical="top"/>
    </xf>
    <xf numFmtId="169" fontId="52" fillId="0" borderId="37" xfId="1" applyNumberFormat="1" applyFont="1" applyFill="1" applyBorder="1" applyAlignment="1">
      <alignment horizontal="right" vertical="top"/>
    </xf>
    <xf numFmtId="169" fontId="52" fillId="0" borderId="32" xfId="1" applyNumberFormat="1" applyFont="1" applyFill="1" applyBorder="1" applyAlignment="1">
      <alignment horizontal="right" vertical="top"/>
    </xf>
    <xf numFmtId="169" fontId="52" fillId="0" borderId="35" xfId="1" applyNumberFormat="1" applyFont="1" applyFill="1" applyBorder="1" applyAlignment="1">
      <alignment horizontal="right" vertical="top"/>
    </xf>
    <xf numFmtId="169" fontId="52" fillId="0" borderId="33" xfId="1" applyNumberFormat="1" applyFont="1" applyFill="1" applyBorder="1" applyAlignment="1">
      <alignment horizontal="right" vertical="top"/>
    </xf>
    <xf numFmtId="169" fontId="52" fillId="0" borderId="36" xfId="1" applyNumberFormat="1" applyFont="1" applyFill="1" applyBorder="1" applyAlignment="1">
      <alignment horizontal="right" vertical="top"/>
    </xf>
    <xf numFmtId="0" fontId="64" fillId="3" borderId="33" xfId="19" applyFont="1" applyFill="1" applyBorder="1" applyAlignment="1">
      <alignment horizontal="right" vertical="top"/>
    </xf>
    <xf numFmtId="167" fontId="52" fillId="3" borderId="32" xfId="19" applyNumberFormat="1" applyFont="1" applyFill="1" applyBorder="1" applyAlignment="1">
      <alignment horizontal="right" vertical="top"/>
    </xf>
    <xf numFmtId="167" fontId="52" fillId="3" borderId="33" xfId="19" applyNumberFormat="1" applyFont="1" applyFill="1" applyBorder="1" applyAlignment="1">
      <alignment horizontal="right" vertical="top"/>
    </xf>
    <xf numFmtId="167" fontId="52" fillId="3" borderId="34" xfId="19" applyNumberFormat="1" applyFont="1" applyFill="1" applyBorder="1" applyAlignment="1">
      <alignment horizontal="right" vertical="top"/>
    </xf>
    <xf numFmtId="0" fontId="64" fillId="3" borderId="36" xfId="19" applyFont="1" applyFill="1" applyBorder="1" applyAlignment="1">
      <alignment horizontal="right" vertical="top"/>
    </xf>
    <xf numFmtId="168" fontId="52" fillId="3" borderId="35" xfId="19" applyNumberFormat="1" applyFont="1" applyFill="1" applyBorder="1" applyAlignment="1">
      <alignment horizontal="right" vertical="top"/>
    </xf>
    <xf numFmtId="168" fontId="52" fillId="3" borderId="36" xfId="19" applyNumberFormat="1" applyFont="1" applyFill="1" applyBorder="1" applyAlignment="1">
      <alignment horizontal="right" vertical="top"/>
    </xf>
    <xf numFmtId="168" fontId="52" fillId="3" borderId="37" xfId="19" applyNumberFormat="1" applyFont="1" applyFill="1" applyBorder="1" applyAlignment="1">
      <alignment horizontal="right" vertical="top"/>
    </xf>
    <xf numFmtId="168" fontId="52" fillId="3" borderId="32" xfId="3" applyNumberFormat="1" applyFont="1" applyFill="1" applyBorder="1" applyAlignment="1">
      <alignment horizontal="right" vertical="top"/>
    </xf>
    <xf numFmtId="168" fontId="52" fillId="3" borderId="35" xfId="3" applyNumberFormat="1" applyFont="1" applyFill="1" applyBorder="1" applyAlignment="1">
      <alignment horizontal="right" vertical="top"/>
    </xf>
    <xf numFmtId="168" fontId="52" fillId="3" borderId="34" xfId="3" applyNumberFormat="1" applyFont="1" applyFill="1" applyBorder="1" applyAlignment="1">
      <alignment horizontal="right" vertical="top"/>
    </xf>
    <xf numFmtId="168" fontId="52" fillId="3" borderId="37" xfId="3" applyNumberFormat="1" applyFont="1" applyFill="1" applyBorder="1" applyAlignment="1">
      <alignment horizontal="right" vertical="top"/>
    </xf>
    <xf numFmtId="0" fontId="64" fillId="3" borderId="34" xfId="3" applyFont="1" applyFill="1" applyBorder="1" applyAlignment="1">
      <alignment horizontal="right" textRotation="90" wrapText="1"/>
    </xf>
    <xf numFmtId="0" fontId="64" fillId="3" borderId="37" xfId="3" applyFont="1" applyFill="1" applyBorder="1" applyAlignment="1">
      <alignment horizontal="right" textRotation="90" wrapText="1"/>
    </xf>
    <xf numFmtId="169" fontId="64" fillId="3" borderId="31" xfId="3" applyNumberFormat="1" applyFont="1" applyFill="1" applyBorder="1" applyAlignment="1">
      <alignment horizontal="right" vertical="top"/>
    </xf>
    <xf numFmtId="169" fontId="64" fillId="3" borderId="38" xfId="3" applyNumberFormat="1" applyFont="1" applyFill="1" applyBorder="1" applyAlignment="1">
      <alignment horizontal="right" vertical="top"/>
    </xf>
    <xf numFmtId="169" fontId="64" fillId="3" borderId="32" xfId="3" applyNumberFormat="1" applyFont="1" applyFill="1" applyBorder="1" applyAlignment="1">
      <alignment horizontal="right" vertical="top"/>
    </xf>
    <xf numFmtId="169" fontId="64" fillId="3" borderId="35" xfId="3" applyNumberFormat="1" applyFont="1" applyFill="1" applyBorder="1" applyAlignment="1">
      <alignment horizontal="right" vertical="top"/>
    </xf>
    <xf numFmtId="169" fontId="64" fillId="3" borderId="34" xfId="3" applyNumberFormat="1" applyFont="1" applyFill="1" applyBorder="1" applyAlignment="1">
      <alignment horizontal="right" vertical="top"/>
    </xf>
    <xf numFmtId="169" fontId="64" fillId="3" borderId="37" xfId="3" applyNumberFormat="1" applyFont="1" applyFill="1" applyBorder="1" applyAlignment="1">
      <alignment horizontal="right" vertical="top"/>
    </xf>
    <xf numFmtId="168" fontId="52" fillId="3" borderId="32" xfId="56" applyNumberFormat="1" applyFont="1" applyFill="1" applyBorder="1" applyAlignment="1">
      <alignment horizontal="right" vertical="top"/>
    </xf>
    <xf numFmtId="168" fontId="52" fillId="3" borderId="33" xfId="56" applyNumberFormat="1" applyFont="1" applyFill="1" applyBorder="1" applyAlignment="1">
      <alignment horizontal="right" vertical="top"/>
    </xf>
    <xf numFmtId="168" fontId="52" fillId="3" borderId="34" xfId="56" applyNumberFormat="1" applyFont="1" applyFill="1" applyBorder="1" applyAlignment="1">
      <alignment horizontal="right" vertical="top"/>
    </xf>
    <xf numFmtId="3" fontId="52" fillId="0" borderId="32" xfId="3" applyNumberFormat="1" applyFont="1" applyBorder="1" applyAlignment="1">
      <alignment horizontal="right" vertical="top"/>
    </xf>
    <xf numFmtId="3" fontId="52" fillId="0" borderId="33" xfId="3" applyNumberFormat="1" applyFont="1" applyBorder="1" applyAlignment="1">
      <alignment horizontal="right" vertical="top"/>
    </xf>
    <xf numFmtId="3" fontId="52" fillId="0" borderId="34" xfId="3" applyNumberFormat="1" applyFont="1" applyBorder="1" applyAlignment="1">
      <alignment horizontal="right" vertical="top"/>
    </xf>
    <xf numFmtId="3" fontId="52" fillId="3" borderId="31" xfId="3" applyNumberFormat="1" applyFont="1" applyFill="1" applyBorder="1" applyAlignment="1">
      <alignment horizontal="right" vertical="top"/>
    </xf>
    <xf numFmtId="3" fontId="64" fillId="0" borderId="36" xfId="3" applyNumberFormat="1" applyFont="1" applyBorder="1" applyAlignment="1">
      <alignment vertical="top"/>
    </xf>
    <xf numFmtId="3" fontId="64" fillId="0" borderId="35" xfId="3" applyNumberFormat="1" applyFont="1" applyBorder="1" applyAlignment="1">
      <alignment vertical="top"/>
    </xf>
    <xf numFmtId="3" fontId="64" fillId="0" borderId="37" xfId="3" applyNumberFormat="1" applyFont="1" applyBorder="1" applyAlignment="1">
      <alignment vertical="top"/>
    </xf>
    <xf numFmtId="3" fontId="64" fillId="0" borderId="35" xfId="3" applyNumberFormat="1" applyFont="1" applyBorder="1" applyAlignment="1">
      <alignment horizontal="right" vertical="top"/>
    </xf>
    <xf numFmtId="3" fontId="64" fillId="0" borderId="36" xfId="3" applyNumberFormat="1" applyFont="1" applyBorder="1" applyAlignment="1">
      <alignment horizontal="right" vertical="top"/>
    </xf>
    <xf numFmtId="3" fontId="64" fillId="0" borderId="37" xfId="3" applyNumberFormat="1" applyFont="1" applyBorder="1" applyAlignment="1">
      <alignment horizontal="right" vertical="top"/>
    </xf>
    <xf numFmtId="3" fontId="52" fillId="3" borderId="31" xfId="0" applyNumberFormat="1" applyFont="1" applyFill="1" applyBorder="1" applyAlignment="1">
      <alignment horizontal="right" vertical="top" wrapText="1"/>
    </xf>
    <xf numFmtId="3" fontId="64" fillId="3" borderId="38" xfId="3" applyNumberFormat="1" applyFont="1" applyFill="1" applyBorder="1" applyAlignment="1">
      <alignment horizontal="right" vertical="top"/>
    </xf>
    <xf numFmtId="3" fontId="64" fillId="3" borderId="38" xfId="3" applyNumberFormat="1" applyFont="1" applyFill="1" applyBorder="1" applyAlignment="1">
      <alignment horizontal="right" vertical="top" wrapText="1"/>
    </xf>
    <xf numFmtId="3" fontId="52" fillId="3" borderId="29" xfId="0" applyNumberFormat="1" applyFont="1" applyFill="1" applyBorder="1" applyAlignment="1">
      <alignment vertical="top"/>
    </xf>
    <xf numFmtId="0" fontId="64" fillId="3" borderId="34" xfId="0" applyFont="1" applyFill="1" applyBorder="1" applyAlignment="1">
      <alignment horizontal="right" vertical="top" wrapText="1"/>
    </xf>
    <xf numFmtId="0" fontId="52" fillId="3" borderId="32" xfId="0" applyFont="1" applyFill="1" applyBorder="1" applyAlignment="1">
      <alignment horizontal="center" vertical="top" wrapText="1"/>
    </xf>
    <xf numFmtId="3" fontId="52" fillId="3" borderId="33" xfId="0" applyNumberFormat="1" applyFont="1" applyFill="1" applyBorder="1" applyAlignment="1">
      <alignment horizontal="right" vertical="top"/>
    </xf>
    <xf numFmtId="3" fontId="64" fillId="3" borderId="31" xfId="0" applyNumberFormat="1" applyFont="1" applyFill="1" applyBorder="1" applyAlignment="1">
      <alignment horizontal="right" vertical="top"/>
    </xf>
    <xf numFmtId="0" fontId="64" fillId="3" borderId="37" xfId="0" applyFont="1" applyFill="1" applyBorder="1" applyAlignment="1">
      <alignment horizontal="right" vertical="top" wrapText="1"/>
    </xf>
    <xf numFmtId="3" fontId="52" fillId="3" borderId="32" xfId="0" applyNumberFormat="1" applyFont="1" applyFill="1" applyBorder="1" applyAlignment="1">
      <alignment horizontal="right" vertical="top" wrapText="1"/>
    </xf>
    <xf numFmtId="3" fontId="52" fillId="3" borderId="35" xfId="0" applyNumberFormat="1" applyFont="1" applyFill="1" applyBorder="1" applyAlignment="1">
      <alignment horizontal="right" vertical="top" wrapText="1"/>
    </xf>
    <xf numFmtId="3" fontId="52" fillId="0" borderId="33" xfId="0" applyNumberFormat="1" applyFont="1" applyBorder="1" applyAlignment="1">
      <alignment horizontal="right" vertical="top" wrapText="1"/>
    </xf>
    <xf numFmtId="3" fontId="52" fillId="0" borderId="36" xfId="0" applyNumberFormat="1" applyFont="1" applyBorder="1" applyAlignment="1">
      <alignment horizontal="right" vertical="top" wrapText="1"/>
    </xf>
    <xf numFmtId="3" fontId="64" fillId="3" borderId="31" xfId="0" applyNumberFormat="1" applyFont="1" applyFill="1" applyBorder="1" applyAlignment="1">
      <alignment horizontal="right" vertical="top" wrapText="1"/>
    </xf>
    <xf numFmtId="3" fontId="64" fillId="3" borderId="38" xfId="0" applyNumberFormat="1" applyFont="1" applyFill="1" applyBorder="1" applyAlignment="1">
      <alignment horizontal="right" vertical="top" wrapText="1"/>
    </xf>
    <xf numFmtId="3" fontId="52" fillId="3" borderId="38" xfId="0" applyNumberFormat="1" applyFont="1" applyFill="1" applyBorder="1" applyAlignment="1">
      <alignment horizontal="right" vertical="top" wrapText="1"/>
    </xf>
    <xf numFmtId="3" fontId="52" fillId="3" borderId="33" xfId="0" applyNumberFormat="1" applyFont="1" applyFill="1" applyBorder="1" applyAlignment="1">
      <alignment horizontal="right" vertical="top" wrapText="1"/>
    </xf>
    <xf numFmtId="3" fontId="52" fillId="3" borderId="36" xfId="0" applyNumberFormat="1" applyFont="1" applyFill="1" applyBorder="1" applyAlignment="1">
      <alignment horizontal="right" vertical="top" wrapText="1"/>
    </xf>
    <xf numFmtId="3" fontId="52" fillId="0" borderId="32" xfId="0" applyNumberFormat="1" applyFont="1" applyBorder="1" applyAlignment="1">
      <alignment horizontal="right" vertical="top" wrapText="1"/>
    </xf>
    <xf numFmtId="3" fontId="52" fillId="0" borderId="35" xfId="0" applyNumberFormat="1" applyFont="1" applyBorder="1" applyAlignment="1">
      <alignment horizontal="right" vertical="top" wrapText="1"/>
    </xf>
    <xf numFmtId="3" fontId="52" fillId="0" borderId="32" xfId="0" applyNumberFormat="1" applyFont="1" applyBorder="1" applyAlignment="1">
      <alignment horizontal="right" vertical="center" wrapText="1"/>
    </xf>
    <xf numFmtId="3" fontId="52" fillId="0" borderId="35" xfId="0" applyNumberFormat="1" applyFont="1" applyBorder="1" applyAlignment="1">
      <alignment horizontal="right" vertical="center" wrapText="1"/>
    </xf>
    <xf numFmtId="3" fontId="52" fillId="0" borderId="34" xfId="0" applyNumberFormat="1" applyFont="1" applyBorder="1" applyAlignment="1">
      <alignment horizontal="right" vertical="center" wrapText="1"/>
    </xf>
    <xf numFmtId="3" fontId="52" fillId="0" borderId="37" xfId="0" applyNumberFormat="1" applyFont="1" applyBorder="1" applyAlignment="1">
      <alignment horizontal="right" vertical="center" wrapText="1"/>
    </xf>
    <xf numFmtId="3" fontId="52" fillId="0" borderId="33" xfId="0" applyNumberFormat="1" applyFont="1" applyBorder="1" applyAlignment="1">
      <alignment horizontal="right" vertical="center" wrapText="1"/>
    </xf>
    <xf numFmtId="3" fontId="52" fillId="0" borderId="36" xfId="0" applyNumberFormat="1" applyFont="1" applyBorder="1" applyAlignment="1">
      <alignment horizontal="right" vertical="center" wrapText="1"/>
    </xf>
    <xf numFmtId="3" fontId="52" fillId="0" borderId="34" xfId="0" applyNumberFormat="1" applyFont="1" applyBorder="1" applyAlignment="1">
      <alignment vertical="center" wrapText="1"/>
    </xf>
    <xf numFmtId="3" fontId="52" fillId="0" borderId="37" xfId="0" applyNumberFormat="1" applyFont="1" applyBorder="1" applyAlignment="1">
      <alignment vertical="center" wrapText="1"/>
    </xf>
    <xf numFmtId="3" fontId="52" fillId="0" borderId="33" xfId="0" applyNumberFormat="1" applyFont="1" applyBorder="1" applyAlignment="1">
      <alignment vertical="center"/>
    </xf>
    <xf numFmtId="3" fontId="52" fillId="0" borderId="36" xfId="0" applyNumberFormat="1" applyFont="1" applyBorder="1" applyAlignment="1">
      <alignment vertical="center"/>
    </xf>
    <xf numFmtId="3" fontId="52" fillId="0" borderId="32" xfId="0" applyNumberFormat="1" applyFont="1" applyBorder="1" applyAlignment="1">
      <alignment vertical="center" wrapText="1"/>
    </xf>
    <xf numFmtId="3" fontId="52" fillId="0" borderId="35" xfId="0" applyNumberFormat="1" applyFont="1" applyBorder="1" applyAlignment="1">
      <alignment vertical="center" wrapText="1"/>
    </xf>
    <xf numFmtId="3" fontId="100" fillId="0" borderId="35" xfId="93" applyNumberFormat="1" applyFont="1" applyBorder="1" applyAlignment="1">
      <alignment horizontal="right" vertical="top" wrapText="1"/>
    </xf>
    <xf numFmtId="3" fontId="214" fillId="0" borderId="0" xfId="93" applyNumberFormat="1" applyFont="1" applyAlignment="1">
      <alignment horizontal="right" vertical="top"/>
    </xf>
    <xf numFmtId="3" fontId="214" fillId="0" borderId="36" xfId="93" applyNumberFormat="1" applyFont="1" applyBorder="1" applyAlignment="1">
      <alignment horizontal="right" vertical="top" wrapText="1"/>
    </xf>
    <xf numFmtId="3" fontId="214" fillId="0" borderId="36" xfId="93" applyNumberFormat="1" applyFont="1" applyBorder="1" applyAlignment="1">
      <alignment horizontal="right" vertical="top"/>
    </xf>
    <xf numFmtId="3" fontId="214" fillId="0" borderId="37" xfId="93" applyNumberFormat="1" applyFont="1" applyBorder="1" applyAlignment="1">
      <alignment horizontal="right" vertical="top"/>
    </xf>
    <xf numFmtId="3" fontId="100" fillId="0" borderId="0" xfId="93" applyNumberFormat="1" applyFont="1" applyAlignment="1">
      <alignment horizontal="right" vertical="top"/>
    </xf>
    <xf numFmtId="3" fontId="100" fillId="0" borderId="36" xfId="93" applyNumberFormat="1" applyFont="1" applyBorder="1" applyAlignment="1">
      <alignment horizontal="right" vertical="top"/>
    </xf>
    <xf numFmtId="3" fontId="100" fillId="0" borderId="35" xfId="93" applyNumberFormat="1" applyFont="1" applyBorder="1" applyAlignment="1">
      <alignment horizontal="right" vertical="top"/>
    </xf>
    <xf numFmtId="3" fontId="214" fillId="0" borderId="38" xfId="93" applyNumberFormat="1" applyFont="1" applyBorder="1" applyAlignment="1">
      <alignment horizontal="right" vertical="top"/>
    </xf>
    <xf numFmtId="3" fontId="215" fillId="3" borderId="38" xfId="93" applyNumberFormat="1" applyFont="1" applyFill="1" applyBorder="1" applyAlignment="1">
      <alignment horizontal="right" vertical="top"/>
    </xf>
    <xf numFmtId="3" fontId="52" fillId="3" borderId="32" xfId="0" applyNumberFormat="1" applyFont="1" applyFill="1" applyBorder="1" applyAlignment="1">
      <alignment horizontal="center" vertical="top" wrapText="1"/>
    </xf>
    <xf numFmtId="3" fontId="52" fillId="3" borderId="33" xfId="0" applyNumberFormat="1" applyFont="1" applyFill="1" applyBorder="1" applyAlignment="1">
      <alignment horizontal="center" vertical="top" wrapText="1"/>
    </xf>
    <xf numFmtId="169" fontId="52" fillId="0" borderId="32" xfId="57" applyNumberFormat="1" applyFont="1" applyBorder="1" applyAlignment="1">
      <alignment vertical="top"/>
    </xf>
    <xf numFmtId="169" fontId="52" fillId="0" borderId="33" xfId="57" applyNumberFormat="1" applyFont="1" applyBorder="1" applyAlignment="1">
      <alignment vertical="top"/>
    </xf>
    <xf numFmtId="169" fontId="52" fillId="0" borderId="0" xfId="57" applyNumberFormat="1" applyFont="1" applyAlignment="1">
      <alignment vertical="top"/>
    </xf>
    <xf numFmtId="169" fontId="52" fillId="3" borderId="0" xfId="57" applyNumberFormat="1" applyFont="1" applyFill="1" applyAlignment="1">
      <alignment vertical="top"/>
    </xf>
    <xf numFmtId="169" fontId="52" fillId="0" borderId="34" xfId="57" applyNumberFormat="1" applyFont="1" applyBorder="1" applyAlignment="1">
      <alignment vertical="top"/>
    </xf>
    <xf numFmtId="169" fontId="52" fillId="0" borderId="33" xfId="57" applyNumberFormat="1" applyFont="1" applyBorder="1" applyAlignment="1">
      <alignment horizontal="right" vertical="top"/>
    </xf>
    <xf numFmtId="169" fontId="52" fillId="0" borderId="0" xfId="57" applyNumberFormat="1" applyFont="1" applyAlignment="1">
      <alignment horizontal="right" vertical="top"/>
    </xf>
    <xf numFmtId="169" fontId="52" fillId="0" borderId="32" xfId="57" applyNumberFormat="1" applyFont="1" applyBorder="1" applyAlignment="1">
      <alignment horizontal="right" vertical="top"/>
    </xf>
    <xf numFmtId="0" fontId="64" fillId="3" borderId="2" xfId="19" applyFont="1" applyFill="1" applyBorder="1" applyAlignment="1">
      <alignment horizontal="left" vertical="top"/>
    </xf>
    <xf numFmtId="3" fontId="52" fillId="3" borderId="33" xfId="19" applyNumberFormat="1" applyFont="1" applyFill="1" applyBorder="1" applyAlignment="1">
      <alignment horizontal="right" vertical="top"/>
    </xf>
    <xf numFmtId="3" fontId="52" fillId="3" borderId="36" xfId="19" applyNumberFormat="1" applyFont="1" applyFill="1" applyBorder="1" applyAlignment="1">
      <alignment horizontal="right" vertical="top"/>
    </xf>
    <xf numFmtId="3" fontId="52" fillId="3" borderId="33" xfId="0" applyNumberFormat="1" applyFont="1" applyFill="1" applyBorder="1" applyAlignment="1">
      <alignment vertical="top"/>
    </xf>
    <xf numFmtId="3" fontId="52" fillId="3" borderId="36" xfId="0" applyNumberFormat="1" applyFont="1" applyFill="1" applyBorder="1" applyAlignment="1">
      <alignment vertical="top"/>
    </xf>
    <xf numFmtId="3" fontId="64" fillId="3" borderId="32" xfId="19" applyNumberFormat="1" applyFont="1" applyFill="1" applyBorder="1" applyAlignment="1">
      <alignment horizontal="right" vertical="top"/>
    </xf>
    <xf numFmtId="3" fontId="64" fillId="3" borderId="35" xfId="19" applyNumberFormat="1" applyFont="1" applyFill="1" applyBorder="1" applyAlignment="1">
      <alignment horizontal="right" vertical="top"/>
    </xf>
    <xf numFmtId="3" fontId="64" fillId="3" borderId="31" xfId="19" applyNumberFormat="1" applyFont="1" applyFill="1" applyBorder="1" applyAlignment="1">
      <alignment horizontal="right" vertical="top"/>
    </xf>
    <xf numFmtId="3" fontId="64" fillId="3" borderId="38" xfId="19" applyNumberFormat="1" applyFont="1" applyFill="1" applyBorder="1" applyAlignment="1">
      <alignment horizontal="right" vertical="top"/>
    </xf>
    <xf numFmtId="166" fontId="56" fillId="3" borderId="36" xfId="1" applyNumberFormat="1" applyFont="1" applyFill="1" applyBorder="1" applyAlignment="1">
      <alignment horizontal="right" vertical="top"/>
    </xf>
    <xf numFmtId="169" fontId="64" fillId="3" borderId="32" xfId="19" applyNumberFormat="1" applyFont="1" applyFill="1" applyBorder="1" applyAlignment="1">
      <alignment horizontal="right" vertical="top"/>
    </xf>
    <xf numFmtId="169" fontId="64" fillId="3" borderId="31" xfId="19" applyNumberFormat="1" applyFont="1" applyFill="1" applyBorder="1" applyAlignment="1">
      <alignment horizontal="right" vertical="top"/>
    </xf>
    <xf numFmtId="0" fontId="64" fillId="3" borderId="34" xfId="0" applyFont="1" applyFill="1" applyBorder="1" applyAlignment="1">
      <alignment horizontal="right" vertical="top"/>
    </xf>
    <xf numFmtId="0" fontId="64" fillId="3" borderId="2" xfId="0" applyFont="1" applyFill="1" applyBorder="1" applyAlignment="1">
      <alignment horizontal="right" vertical="top"/>
    </xf>
    <xf numFmtId="169" fontId="64" fillId="3" borderId="36" xfId="3" applyNumberFormat="1" applyFont="1" applyFill="1" applyBorder="1" applyAlignment="1">
      <alignment horizontal="right" vertical="top"/>
    </xf>
    <xf numFmtId="169" fontId="64" fillId="3" borderId="31" xfId="0" applyNumberFormat="1" applyFont="1" applyFill="1" applyBorder="1" applyAlignment="1">
      <alignment vertical="top"/>
    </xf>
    <xf numFmtId="169" fontId="64" fillId="3" borderId="13" xfId="0" applyNumberFormat="1" applyFont="1" applyFill="1" applyBorder="1" applyAlignment="1">
      <alignment vertical="top"/>
    </xf>
    <xf numFmtId="169" fontId="64" fillId="3" borderId="31" xfId="0" applyNumberFormat="1" applyFont="1" applyFill="1" applyBorder="1" applyAlignment="1">
      <alignment horizontal="right" vertical="top"/>
    </xf>
    <xf numFmtId="169" fontId="64" fillId="3" borderId="13" xfId="0" applyNumberFormat="1" applyFont="1" applyFill="1" applyBorder="1" applyAlignment="1">
      <alignment horizontal="right" vertical="top"/>
    </xf>
    <xf numFmtId="169" fontId="64" fillId="3" borderId="34" xfId="0" applyNumberFormat="1" applyFont="1" applyFill="1" applyBorder="1" applyAlignment="1">
      <alignment vertical="top"/>
    </xf>
    <xf numFmtId="169" fontId="64" fillId="3" borderId="2" xfId="0" applyNumberFormat="1" applyFont="1" applyFill="1" applyBorder="1" applyAlignment="1">
      <alignment vertical="top"/>
    </xf>
    <xf numFmtId="166" fontId="64" fillId="3" borderId="2" xfId="1" applyNumberFormat="1" applyFont="1" applyFill="1" applyBorder="1" applyAlignment="1">
      <alignment horizontal="right" vertical="top"/>
    </xf>
    <xf numFmtId="169" fontId="64" fillId="3" borderId="34" xfId="0" applyNumberFormat="1" applyFont="1" applyFill="1" applyBorder="1" applyAlignment="1">
      <alignment horizontal="right" vertical="top"/>
    </xf>
    <xf numFmtId="169" fontId="64" fillId="3" borderId="2" xfId="0" applyNumberFormat="1" applyFont="1" applyFill="1" applyBorder="1" applyAlignment="1">
      <alignment horizontal="right" vertical="top"/>
    </xf>
    <xf numFmtId="1" fontId="64" fillId="3" borderId="34" xfId="3" applyNumberFormat="1" applyFont="1" applyFill="1" applyBorder="1" applyAlignment="1">
      <alignment horizontal="right" vertical="top" wrapText="1"/>
    </xf>
    <xf numFmtId="1" fontId="64" fillId="3" borderId="34" xfId="3" applyNumberFormat="1" applyFont="1" applyFill="1" applyBorder="1" applyAlignment="1">
      <alignment horizontal="right" vertical="center" wrapText="1"/>
    </xf>
    <xf numFmtId="1" fontId="64" fillId="3" borderId="2" xfId="3" applyNumberFormat="1" applyFont="1" applyFill="1" applyBorder="1" applyAlignment="1">
      <alignment horizontal="right" vertical="center" wrapText="1"/>
    </xf>
    <xf numFmtId="1" fontId="52" fillId="3" borderId="37" xfId="3" applyNumberFormat="1" applyFont="1" applyFill="1" applyBorder="1" applyAlignment="1">
      <alignment horizontal="right" vertical="top" wrapText="1"/>
    </xf>
    <xf numFmtId="1" fontId="52" fillId="3" borderId="2" xfId="3" applyNumberFormat="1" applyFont="1" applyFill="1" applyBorder="1" applyAlignment="1">
      <alignment horizontal="right" vertical="top" wrapText="1"/>
    </xf>
    <xf numFmtId="0" fontId="74" fillId="3" borderId="13" xfId="0" applyFont="1" applyFill="1" applyBorder="1" applyAlignment="1">
      <alignment horizontal="right" vertical="top" wrapText="1"/>
    </xf>
    <xf numFmtId="3" fontId="64" fillId="3" borderId="2" xfId="0" applyNumberFormat="1" applyFont="1" applyFill="1" applyBorder="1" applyAlignment="1">
      <alignment horizontal="right" vertical="top" wrapText="1"/>
    </xf>
    <xf numFmtId="166" fontId="64" fillId="3" borderId="0" xfId="1" applyNumberFormat="1" applyFont="1" applyFill="1" applyBorder="1" applyAlignment="1">
      <alignment horizontal="right" vertical="top" wrapText="1"/>
    </xf>
    <xf numFmtId="3" fontId="64" fillId="3" borderId="13" xfId="1" applyNumberFormat="1" applyFont="1" applyFill="1" applyBorder="1" applyAlignment="1">
      <alignment horizontal="right" vertical="top" wrapText="1"/>
    </xf>
    <xf numFmtId="3" fontId="64" fillId="3" borderId="29" xfId="3" applyNumberFormat="1" applyFont="1" applyFill="1" applyBorder="1" applyAlignment="1">
      <alignment horizontal="right" vertical="top"/>
    </xf>
    <xf numFmtId="3" fontId="64" fillId="3" borderId="0" xfId="3" applyNumberFormat="1" applyFont="1" applyFill="1" applyAlignment="1">
      <alignment horizontal="right" vertical="top"/>
    </xf>
    <xf numFmtId="3" fontId="64" fillId="3" borderId="13" xfId="3" applyNumberFormat="1" applyFont="1" applyFill="1" applyBorder="1" applyAlignment="1">
      <alignment horizontal="right" vertical="top"/>
    </xf>
    <xf numFmtId="168" fontId="64" fillId="3" borderId="13" xfId="3" applyNumberFormat="1" applyFont="1" applyFill="1" applyBorder="1" applyAlignment="1">
      <alignment vertical="top"/>
    </xf>
    <xf numFmtId="168" fontId="64" fillId="0" borderId="29" xfId="3" applyNumberFormat="1" applyFont="1" applyBorder="1" applyAlignment="1">
      <alignment vertical="top"/>
    </xf>
    <xf numFmtId="168" fontId="64" fillId="0" borderId="2" xfId="3" applyNumberFormat="1" applyFont="1" applyBorder="1" applyAlignment="1">
      <alignment vertical="top"/>
    </xf>
    <xf numFmtId="0" fontId="60" fillId="3" borderId="0" xfId="15" applyFont="1" applyFill="1" applyAlignment="1">
      <alignment vertical="top"/>
    </xf>
    <xf numFmtId="0" fontId="64" fillId="3" borderId="2" xfId="57" applyFont="1" applyFill="1" applyBorder="1" applyAlignment="1">
      <alignment horizontal="right"/>
    </xf>
    <xf numFmtId="169" fontId="52" fillId="0" borderId="35" xfId="57" applyNumberFormat="1" applyFont="1" applyBorder="1" applyAlignment="1">
      <alignment horizontal="right" vertical="top"/>
    </xf>
    <xf numFmtId="169" fontId="52" fillId="0" borderId="36" xfId="57" applyNumberFormat="1" applyFont="1" applyBorder="1" applyAlignment="1">
      <alignment horizontal="right" vertical="top"/>
    </xf>
    <xf numFmtId="169" fontId="52" fillId="0" borderId="34" xfId="57" applyNumberFormat="1" applyFont="1" applyBorder="1" applyAlignment="1">
      <alignment horizontal="right" vertical="top"/>
    </xf>
    <xf numFmtId="169" fontId="52" fillId="0" borderId="37" xfId="57" applyNumberFormat="1" applyFont="1" applyBorder="1" applyAlignment="1">
      <alignment horizontal="right" vertical="top"/>
    </xf>
    <xf numFmtId="169" fontId="52" fillId="0" borderId="36" xfId="57" applyNumberFormat="1" applyFont="1" applyBorder="1" applyAlignment="1">
      <alignment vertical="top"/>
    </xf>
    <xf numFmtId="169" fontId="52" fillId="0" borderId="37" xfId="57" applyNumberFormat="1" applyFont="1" applyBorder="1" applyAlignment="1">
      <alignment vertical="top"/>
    </xf>
    <xf numFmtId="169" fontId="52" fillId="0" borderId="35" xfId="57" applyNumberFormat="1" applyFont="1" applyBorder="1" applyAlignment="1">
      <alignment vertical="top"/>
    </xf>
    <xf numFmtId="169" fontId="52" fillId="0" borderId="33" xfId="3" applyNumberFormat="1" applyFont="1" applyBorder="1" applyAlignment="1">
      <alignment horizontal="right" vertical="center"/>
    </xf>
    <xf numFmtId="169" fontId="52" fillId="0" borderId="33" xfId="19" applyNumberFormat="1" applyFont="1" applyBorder="1" applyAlignment="1">
      <alignment horizontal="right" vertical="center"/>
    </xf>
    <xf numFmtId="169" fontId="52" fillId="0" borderId="0" xfId="19" applyNumberFormat="1" applyFont="1" applyAlignment="1">
      <alignment horizontal="right" vertical="center"/>
    </xf>
    <xf numFmtId="166" fontId="52" fillId="0" borderId="36" xfId="1" applyNumberFormat="1" applyFont="1" applyFill="1" applyBorder="1" applyAlignment="1">
      <alignment horizontal="right" vertical="center"/>
    </xf>
    <xf numFmtId="169" fontId="52" fillId="0" borderId="32" xfId="3" applyNumberFormat="1" applyFont="1" applyBorder="1" applyAlignment="1">
      <alignment horizontal="right" vertical="center"/>
    </xf>
    <xf numFmtId="169" fontId="52" fillId="0" borderId="29" xfId="3" applyNumberFormat="1" applyFont="1" applyBorder="1" applyAlignment="1">
      <alignment horizontal="right" vertical="center"/>
    </xf>
    <xf numFmtId="166" fontId="52" fillId="0" borderId="29" xfId="1" applyNumberFormat="1" applyFont="1" applyFill="1" applyBorder="1" applyAlignment="1">
      <alignment horizontal="right" vertical="center"/>
    </xf>
    <xf numFmtId="169" fontId="52" fillId="0" borderId="32" xfId="19" applyNumberFormat="1" applyFont="1" applyBorder="1" applyAlignment="1">
      <alignment horizontal="right" vertical="center"/>
    </xf>
    <xf numFmtId="169" fontId="52" fillId="0" borderId="29" xfId="19" applyNumberFormat="1" applyFont="1" applyBorder="1" applyAlignment="1">
      <alignment horizontal="right" vertical="center"/>
    </xf>
    <xf numFmtId="166" fontId="52" fillId="0" borderId="35" xfId="1" applyNumberFormat="1" applyFont="1" applyFill="1" applyBorder="1" applyAlignment="1">
      <alignment horizontal="right" vertical="center"/>
    </xf>
    <xf numFmtId="169" fontId="52" fillId="0" borderId="34" xfId="3" applyNumberFormat="1" applyFont="1" applyBorder="1" applyAlignment="1">
      <alignment horizontal="right" vertical="center"/>
    </xf>
    <xf numFmtId="169" fontId="52" fillId="0" borderId="2" xfId="3" applyNumberFormat="1" applyFont="1" applyBorder="1" applyAlignment="1">
      <alignment horizontal="right" vertical="center"/>
    </xf>
    <xf numFmtId="166" fontId="52" fillId="0" borderId="2" xfId="1" applyNumberFormat="1" applyFont="1" applyFill="1" applyBorder="1" applyAlignment="1">
      <alignment horizontal="right" vertical="center"/>
    </xf>
    <xf numFmtId="169" fontId="52" fillId="0" borderId="34" xfId="19" applyNumberFormat="1" applyFont="1" applyBorder="1" applyAlignment="1">
      <alignment horizontal="right" vertical="center"/>
    </xf>
    <xf numFmtId="169" fontId="52" fillId="0" borderId="2" xfId="19" applyNumberFormat="1" applyFont="1" applyBorder="1" applyAlignment="1">
      <alignment horizontal="right" vertical="center"/>
    </xf>
    <xf numFmtId="166" fontId="52" fillId="0" borderId="37" xfId="1" applyNumberFormat="1" applyFont="1" applyFill="1" applyBorder="1" applyAlignment="1">
      <alignment horizontal="right" vertical="center"/>
    </xf>
    <xf numFmtId="169" fontId="52" fillId="3" borderId="31" xfId="3" applyNumberFormat="1" applyFont="1" applyFill="1" applyBorder="1" applyAlignment="1">
      <alignment horizontal="right" vertical="center"/>
    </xf>
    <xf numFmtId="169" fontId="52" fillId="3" borderId="13" xfId="3" applyNumberFormat="1" applyFont="1" applyFill="1" applyBorder="1" applyAlignment="1">
      <alignment horizontal="right" vertical="center"/>
    </xf>
    <xf numFmtId="166" fontId="52" fillId="3" borderId="13" xfId="1" applyNumberFormat="1" applyFont="1" applyFill="1" applyBorder="1" applyAlignment="1">
      <alignment horizontal="right" vertical="center"/>
    </xf>
    <xf numFmtId="166" fontId="52" fillId="3" borderId="38" xfId="1" applyNumberFormat="1" applyFont="1" applyFill="1" applyBorder="1" applyAlignment="1">
      <alignment horizontal="right" vertical="center"/>
    </xf>
    <xf numFmtId="0" fontId="52" fillId="0" borderId="29" xfId="3" applyFont="1" applyBorder="1" applyAlignment="1">
      <alignment horizontal="left" vertical="center"/>
    </xf>
    <xf numFmtId="0" fontId="52" fillId="0" borderId="2" xfId="3" applyFont="1" applyBorder="1" applyAlignment="1">
      <alignment horizontal="left" vertical="center"/>
    </xf>
    <xf numFmtId="0" fontId="52" fillId="3" borderId="13" xfId="3" applyFont="1" applyFill="1" applyBorder="1" applyAlignment="1">
      <alignment horizontal="left" vertical="center"/>
    </xf>
    <xf numFmtId="166" fontId="52" fillId="0" borderId="33" xfId="1" applyNumberFormat="1" applyFont="1" applyFill="1" applyBorder="1" applyAlignment="1">
      <alignment horizontal="right" vertical="center"/>
    </xf>
    <xf numFmtId="166" fontId="52" fillId="0" borderId="33" xfId="1" applyNumberFormat="1" applyFont="1" applyFill="1" applyBorder="1" applyAlignment="1">
      <alignment vertical="center"/>
    </xf>
    <xf numFmtId="166" fontId="52" fillId="0" borderId="0" xfId="1" applyNumberFormat="1" applyFont="1" applyFill="1" applyBorder="1" applyAlignment="1">
      <alignment vertical="center"/>
    </xf>
    <xf numFmtId="0" fontId="52" fillId="0" borderId="29" xfId="3" applyFont="1" applyBorder="1" applyAlignment="1">
      <alignment vertical="center"/>
    </xf>
    <xf numFmtId="166" fontId="52" fillId="0" borderId="32" xfId="1" applyNumberFormat="1" applyFont="1" applyFill="1" applyBorder="1" applyAlignment="1">
      <alignment horizontal="right" vertical="center"/>
    </xf>
    <xf numFmtId="166" fontId="52" fillId="0" borderId="32" xfId="1" applyNumberFormat="1" applyFont="1" applyFill="1" applyBorder="1" applyAlignment="1">
      <alignment vertical="center"/>
    </xf>
    <xf numFmtId="166" fontId="52" fillId="0" borderId="29" xfId="1" applyNumberFormat="1" applyFont="1" applyFill="1" applyBorder="1" applyAlignment="1">
      <alignment vertical="center"/>
    </xf>
    <xf numFmtId="0" fontId="52" fillId="0" borderId="2" xfId="3" applyFont="1" applyBorder="1" applyAlignment="1">
      <alignment vertical="center"/>
    </xf>
    <xf numFmtId="166" fontId="52" fillId="0" borderId="34" xfId="1" applyNumberFormat="1" applyFont="1" applyFill="1" applyBorder="1" applyAlignment="1">
      <alignment horizontal="right" vertical="center"/>
    </xf>
    <xf numFmtId="166" fontId="52" fillId="0" borderId="34" xfId="1" applyNumberFormat="1" applyFont="1" applyFill="1" applyBorder="1" applyAlignment="1">
      <alignment vertical="center"/>
    </xf>
    <xf numFmtId="166" fontId="52" fillId="0" borderId="2" xfId="1" applyNumberFormat="1" applyFont="1" applyFill="1" applyBorder="1" applyAlignment="1">
      <alignment vertical="center"/>
    </xf>
    <xf numFmtId="0" fontId="52" fillId="0" borderId="13" xfId="3" applyFont="1" applyBorder="1" applyAlignment="1">
      <alignment vertical="center"/>
    </xf>
    <xf numFmtId="166" fontId="52" fillId="0" borderId="31" xfId="1" applyNumberFormat="1" applyFont="1" applyFill="1" applyBorder="1" applyAlignment="1">
      <alignment horizontal="right" vertical="center"/>
    </xf>
    <xf numFmtId="166" fontId="52" fillId="0" borderId="38" xfId="1" applyNumberFormat="1" applyFont="1" applyFill="1" applyBorder="1" applyAlignment="1">
      <alignment horizontal="right" vertical="center"/>
    </xf>
    <xf numFmtId="166" fontId="52" fillId="0" borderId="31" xfId="1" applyNumberFormat="1" applyFont="1" applyFill="1" applyBorder="1" applyAlignment="1">
      <alignment vertical="center"/>
    </xf>
    <xf numFmtId="166" fontId="52" fillId="0" borderId="13" xfId="1" applyNumberFormat="1" applyFont="1" applyFill="1" applyBorder="1" applyAlignment="1">
      <alignment vertical="center"/>
    </xf>
    <xf numFmtId="0" fontId="64" fillId="3" borderId="29" xfId="3" applyFont="1" applyFill="1" applyBorder="1" applyAlignment="1">
      <alignment horizontal="right" wrapText="1"/>
    </xf>
    <xf numFmtId="0" fontId="64" fillId="3" borderId="35" xfId="3" applyFont="1" applyFill="1" applyBorder="1" applyAlignment="1">
      <alignment horizontal="right" wrapText="1"/>
    </xf>
    <xf numFmtId="169" fontId="52" fillId="3" borderId="29" xfId="3" applyNumberFormat="1" applyFont="1" applyFill="1" applyBorder="1" applyAlignment="1">
      <alignment horizontal="right" vertical="center"/>
    </xf>
    <xf numFmtId="169" fontId="52" fillId="3" borderId="0" xfId="3" applyNumberFormat="1" applyFont="1" applyFill="1" applyAlignment="1">
      <alignment vertical="center"/>
    </xf>
    <xf numFmtId="169" fontId="52" fillId="3" borderId="2" xfId="3" applyNumberFormat="1" applyFont="1" applyFill="1" applyBorder="1" applyAlignment="1">
      <alignment vertical="center"/>
    </xf>
    <xf numFmtId="169" fontId="52" fillId="3" borderId="2" xfId="3" applyNumberFormat="1" applyFont="1" applyFill="1" applyBorder="1" applyAlignment="1">
      <alignment horizontal="right" vertical="center"/>
    </xf>
    <xf numFmtId="167" fontId="52" fillId="3" borderId="29" xfId="19" applyNumberFormat="1" applyFont="1" applyFill="1" applyBorder="1" applyAlignment="1">
      <alignment horizontal="right" vertical="center"/>
    </xf>
    <xf numFmtId="167" fontId="52" fillId="3" borderId="0" xfId="19" applyNumberFormat="1" applyFont="1" applyFill="1" applyAlignment="1">
      <alignment horizontal="right" vertical="center"/>
    </xf>
    <xf numFmtId="167" fontId="52" fillId="3" borderId="2" xfId="19" applyNumberFormat="1" applyFont="1" applyFill="1" applyBorder="1" applyAlignment="1">
      <alignment horizontal="right" vertical="center"/>
    </xf>
    <xf numFmtId="167" fontId="52" fillId="0" borderId="2" xfId="19" applyNumberFormat="1" applyFont="1" applyBorder="1" applyAlignment="1">
      <alignment horizontal="right" vertical="center"/>
    </xf>
    <xf numFmtId="3" fontId="52" fillId="3" borderId="0" xfId="0" applyNumberFormat="1" applyFont="1" applyFill="1" applyAlignment="1">
      <alignment vertical="top"/>
    </xf>
    <xf numFmtId="3" fontId="52" fillId="3" borderId="32" xfId="0" applyNumberFormat="1" applyFont="1" applyFill="1" applyBorder="1" applyAlignment="1">
      <alignment vertical="top"/>
    </xf>
    <xf numFmtId="3" fontId="52" fillId="3" borderId="33" xfId="0" applyNumberFormat="1" applyFont="1" applyFill="1" applyBorder="1" applyAlignment="1">
      <alignment vertical="top" wrapText="1"/>
    </xf>
    <xf numFmtId="3" fontId="52" fillId="3" borderId="32" xfId="0" applyNumberFormat="1" applyFont="1" applyFill="1" applyBorder="1" applyAlignment="1">
      <alignment vertical="top" wrapText="1"/>
    </xf>
    <xf numFmtId="0" fontId="72" fillId="3" borderId="2" xfId="3" applyFont="1" applyFill="1" applyBorder="1" applyAlignment="1">
      <alignment horizontal="left"/>
    </xf>
    <xf numFmtId="0" fontId="72" fillId="3" borderId="2" xfId="3" applyFont="1" applyFill="1" applyBorder="1" applyAlignment="1">
      <alignment horizontal="right" textRotation="90" wrapText="1"/>
    </xf>
    <xf numFmtId="0" fontId="72" fillId="3" borderId="2" xfId="3" applyFont="1" applyFill="1" applyBorder="1" applyAlignment="1">
      <alignment horizontal="left" vertical="top"/>
    </xf>
    <xf numFmtId="0" fontId="64" fillId="3" borderId="13" xfId="3" applyFont="1" applyFill="1" applyBorder="1" applyAlignment="1">
      <alignment horizontal="left" vertical="center"/>
    </xf>
    <xf numFmtId="1" fontId="64" fillId="3" borderId="31" xfId="3" applyNumberFormat="1" applyFont="1" applyFill="1" applyBorder="1" applyAlignment="1">
      <alignment vertical="center"/>
    </xf>
    <xf numFmtId="1" fontId="64" fillId="3" borderId="13" xfId="3" applyNumberFormat="1" applyFont="1" applyFill="1" applyBorder="1" applyAlignment="1">
      <alignment vertical="center"/>
    </xf>
    <xf numFmtId="1" fontId="64" fillId="3" borderId="38" xfId="3" applyNumberFormat="1" applyFont="1" applyFill="1" applyBorder="1" applyAlignment="1">
      <alignment vertical="center"/>
    </xf>
    <xf numFmtId="168" fontId="52" fillId="0" borderId="32" xfId="3" applyNumberFormat="1" applyFont="1" applyBorder="1" applyAlignment="1">
      <alignment horizontal="right" vertical="center"/>
    </xf>
    <xf numFmtId="168" fontId="52" fillId="0" borderId="29" xfId="3" applyNumberFormat="1" applyFont="1" applyBorder="1" applyAlignment="1">
      <alignment horizontal="right" vertical="center"/>
    </xf>
    <xf numFmtId="168" fontId="52" fillId="0" borderId="35" xfId="3" applyNumberFormat="1" applyFont="1" applyBorder="1" applyAlignment="1">
      <alignment horizontal="right" vertical="center"/>
    </xf>
    <xf numFmtId="168" fontId="52" fillId="0" borderId="33" xfId="3" applyNumberFormat="1" applyFont="1" applyBorder="1" applyAlignment="1">
      <alignment horizontal="right" vertical="center"/>
    </xf>
    <xf numFmtId="168" fontId="52" fillId="0" borderId="0" xfId="3" applyNumberFormat="1" applyFont="1" applyAlignment="1">
      <alignment horizontal="right" vertical="center"/>
    </xf>
    <xf numFmtId="168" fontId="52" fillId="0" borderId="36" xfId="3" applyNumberFormat="1" applyFont="1" applyBorder="1" applyAlignment="1">
      <alignment horizontal="right" vertical="center"/>
    </xf>
    <xf numFmtId="168" fontId="52" fillId="0" borderId="36" xfId="1" applyNumberFormat="1" applyFont="1" applyFill="1" applyBorder="1" applyAlignment="1">
      <alignment horizontal="right" vertical="center"/>
    </xf>
    <xf numFmtId="168" fontId="52" fillId="0" borderId="34" xfId="3" applyNumberFormat="1" applyFont="1" applyBorder="1" applyAlignment="1">
      <alignment horizontal="right" vertical="center"/>
    </xf>
    <xf numFmtId="168" fontId="52" fillId="0" borderId="2" xfId="3" applyNumberFormat="1" applyFont="1" applyBorder="1" applyAlignment="1">
      <alignment horizontal="right" vertical="center"/>
    </xf>
    <xf numFmtId="168" fontId="52" fillId="0" borderId="37" xfId="3" applyNumberFormat="1" applyFont="1" applyBorder="1" applyAlignment="1">
      <alignment horizontal="right" vertical="center"/>
    </xf>
    <xf numFmtId="168" fontId="52" fillId="0" borderId="37" xfId="1" applyNumberFormat="1" applyFont="1" applyFill="1" applyBorder="1" applyAlignment="1">
      <alignment horizontal="right" vertical="center"/>
    </xf>
    <xf numFmtId="168" fontId="52" fillId="0" borderId="35" xfId="1" applyNumberFormat="1" applyFont="1" applyFill="1" applyBorder="1" applyAlignment="1">
      <alignment horizontal="right" vertical="center"/>
    </xf>
    <xf numFmtId="168" fontId="52" fillId="3" borderId="31" xfId="3" applyNumberFormat="1" applyFont="1" applyFill="1" applyBorder="1" applyAlignment="1">
      <alignment horizontal="right" vertical="center"/>
    </xf>
    <xf numFmtId="168" fontId="52" fillId="3" borderId="13" xfId="3" applyNumberFormat="1" applyFont="1" applyFill="1" applyBorder="1" applyAlignment="1">
      <alignment horizontal="right" vertical="center"/>
    </xf>
    <xf numFmtId="168" fontId="52" fillId="3" borderId="38" xfId="3" applyNumberFormat="1" applyFont="1" applyFill="1" applyBorder="1" applyAlignment="1">
      <alignment horizontal="right" vertical="center"/>
    </xf>
    <xf numFmtId="0" fontId="64" fillId="3" borderId="31" xfId="56" applyFont="1" applyFill="1" applyBorder="1" applyAlignment="1">
      <alignment vertical="center"/>
    </xf>
    <xf numFmtId="0" fontId="64" fillId="3" borderId="2" xfId="57" applyFont="1" applyFill="1" applyBorder="1" applyAlignment="1">
      <alignment horizontal="left" vertical="center"/>
    </xf>
    <xf numFmtId="0" fontId="64" fillId="3" borderId="34" xfId="57" applyFont="1" applyFill="1" applyBorder="1" applyAlignment="1">
      <alignment horizontal="right" vertical="center"/>
    </xf>
    <xf numFmtId="0" fontId="64" fillId="3" borderId="2" xfId="57" applyFont="1" applyFill="1" applyBorder="1" applyAlignment="1">
      <alignment horizontal="right" vertical="center"/>
    </xf>
    <xf numFmtId="0" fontId="64" fillId="3" borderId="37" xfId="57" applyFont="1" applyFill="1" applyBorder="1" applyAlignment="1">
      <alignment horizontal="right" vertical="center"/>
    </xf>
    <xf numFmtId="0" fontId="58" fillId="3" borderId="0" xfId="3" applyFont="1" applyFill="1"/>
    <xf numFmtId="4" fontId="88" fillId="0" borderId="0" xfId="0" applyNumberFormat="1" applyFont="1"/>
    <xf numFmtId="167" fontId="56" fillId="0" borderId="0" xfId="3" applyNumberFormat="1" applyFont="1" applyAlignment="1">
      <alignment horizontal="center"/>
    </xf>
    <xf numFmtId="0" fontId="56" fillId="0" borderId="0" xfId="3" applyFont="1" applyAlignment="1">
      <alignment horizontal="center"/>
    </xf>
    <xf numFmtId="168" fontId="56" fillId="0" borderId="0" xfId="3" applyNumberFormat="1" applyFont="1" applyAlignment="1">
      <alignment horizontal="center"/>
    </xf>
    <xf numFmtId="9" fontId="52" fillId="0" borderId="0" xfId="1" applyFont="1"/>
    <xf numFmtId="172" fontId="74" fillId="0" borderId="0" xfId="56" applyNumberFormat="1" applyFont="1"/>
    <xf numFmtId="4" fontId="51" fillId="0" borderId="0" xfId="0" applyNumberFormat="1" applyFont="1" applyAlignment="1">
      <alignment horizontal="right" vertical="center"/>
    </xf>
    <xf numFmtId="166" fontId="64" fillId="3" borderId="0" xfId="1" applyNumberFormat="1" applyFont="1" applyFill="1" applyBorder="1" applyAlignment="1"/>
    <xf numFmtId="166" fontId="56" fillId="3" borderId="37" xfId="1" applyNumberFormat="1" applyFont="1" applyFill="1" applyBorder="1" applyAlignment="1">
      <alignment horizontal="right" vertical="top"/>
    </xf>
    <xf numFmtId="3" fontId="52" fillId="0" borderId="29" xfId="0" applyNumberFormat="1" applyFont="1" applyBorder="1" applyAlignment="1">
      <alignment vertical="top"/>
    </xf>
    <xf numFmtId="3" fontId="52" fillId="0" borderId="2" xfId="0" applyNumberFormat="1" applyFont="1" applyBorder="1" applyAlignment="1">
      <alignment vertical="top"/>
    </xf>
    <xf numFmtId="3" fontId="56" fillId="0" borderId="29" xfId="0" applyNumberFormat="1" applyFont="1" applyBorder="1" applyAlignment="1">
      <alignment vertical="top"/>
    </xf>
    <xf numFmtId="3" fontId="56" fillId="0" borderId="0" xfId="0" applyNumberFormat="1" applyFont="1" applyAlignment="1">
      <alignment vertical="top"/>
    </xf>
    <xf numFmtId="3" fontId="56" fillId="0" borderId="2" xfId="0" applyNumberFormat="1" applyFont="1" applyBorder="1" applyAlignment="1">
      <alignment vertical="top"/>
    </xf>
    <xf numFmtId="0" fontId="14" fillId="0" borderId="0" xfId="1535"/>
    <xf numFmtId="0" fontId="212" fillId="0" borderId="0" xfId="1535" applyFont="1"/>
    <xf numFmtId="0" fontId="211" fillId="0" borderId="0" xfId="1535" applyFont="1"/>
    <xf numFmtId="0" fontId="219" fillId="0" borderId="0" xfId="1535" applyFont="1" applyAlignment="1">
      <alignment horizontal="left"/>
    </xf>
    <xf numFmtId="194" fontId="219" fillId="0" borderId="0" xfId="1535" applyNumberFormat="1" applyFont="1" applyAlignment="1">
      <alignment horizontal="left"/>
    </xf>
    <xf numFmtId="169" fontId="52" fillId="0" borderId="0" xfId="1" applyNumberFormat="1" applyFont="1" applyFill="1" applyBorder="1"/>
    <xf numFmtId="0" fontId="68" fillId="0" borderId="0" xfId="0" applyFont="1"/>
    <xf numFmtId="3" fontId="68" fillId="0" borderId="0" xfId="0" applyNumberFormat="1" applyFont="1"/>
    <xf numFmtId="3" fontId="56" fillId="0" borderId="0" xfId="0" applyNumberFormat="1" applyFont="1" applyAlignment="1">
      <alignment horizontal="right" vertical="center"/>
    </xf>
    <xf numFmtId="166" fontId="52" fillId="0" borderId="0" xfId="1" applyNumberFormat="1" applyFont="1"/>
    <xf numFmtId="166" fontId="58" fillId="0" borderId="0" xfId="1" applyNumberFormat="1" applyFont="1"/>
    <xf numFmtId="9" fontId="58" fillId="0" borderId="0" xfId="1" applyFont="1"/>
    <xf numFmtId="169" fontId="184" fillId="0" borderId="0" xfId="3" applyNumberFormat="1" applyFont="1" applyAlignment="1">
      <alignment horizontal="center" wrapText="1"/>
    </xf>
    <xf numFmtId="169" fontId="64" fillId="3" borderId="0" xfId="57" applyNumberFormat="1" applyFont="1" applyFill="1" applyAlignment="1">
      <alignment vertical="top"/>
    </xf>
    <xf numFmtId="168" fontId="28" fillId="0" borderId="0" xfId="57" applyNumberFormat="1" applyFont="1"/>
    <xf numFmtId="0" fontId="37" fillId="0" borderId="0" xfId="57" applyFont="1"/>
    <xf numFmtId="169" fontId="37" fillId="0" borderId="0" xfId="57" applyNumberFormat="1" applyFont="1"/>
    <xf numFmtId="168" fontId="37" fillId="0" borderId="0" xfId="57" applyNumberFormat="1" applyFont="1"/>
    <xf numFmtId="0" fontId="64" fillId="3" borderId="35" xfId="3" applyFont="1" applyFill="1" applyBorder="1" applyAlignment="1">
      <alignment vertical="top"/>
    </xf>
    <xf numFmtId="0" fontId="64" fillId="3" borderId="37" xfId="3" applyFont="1" applyFill="1" applyBorder="1" applyAlignment="1">
      <alignment horizontal="right"/>
    </xf>
    <xf numFmtId="0" fontId="64" fillId="3" borderId="38" xfId="3" applyFont="1" applyFill="1" applyBorder="1" applyAlignment="1">
      <alignment horizontal="left" vertical="top"/>
    </xf>
    <xf numFmtId="0" fontId="52" fillId="3" borderId="35" xfId="3" applyFont="1" applyFill="1" applyBorder="1" applyAlignment="1">
      <alignment horizontal="left" vertical="center"/>
    </xf>
    <xf numFmtId="0" fontId="52" fillId="3" borderId="36" xfId="3" applyFont="1" applyFill="1" applyBorder="1" applyAlignment="1">
      <alignment horizontal="left" vertical="center"/>
    </xf>
    <xf numFmtId="0" fontId="52" fillId="3" borderId="37" xfId="3" applyFont="1" applyFill="1" applyBorder="1" applyAlignment="1">
      <alignment horizontal="left" vertical="center"/>
    </xf>
    <xf numFmtId="0" fontId="52" fillId="3" borderId="38" xfId="3" applyFont="1" applyFill="1" applyBorder="1" applyAlignment="1">
      <alignment horizontal="left" vertical="center"/>
    </xf>
    <xf numFmtId="0" fontId="64" fillId="3" borderId="35" xfId="19" applyFont="1" applyFill="1" applyBorder="1" applyAlignment="1">
      <alignment horizontal="left" vertical="center" wrapText="1"/>
    </xf>
    <xf numFmtId="0" fontId="64" fillId="3" borderId="36" xfId="19" applyFont="1" applyFill="1" applyBorder="1" applyAlignment="1">
      <alignment vertical="top" wrapText="1"/>
    </xf>
    <xf numFmtId="0" fontId="64" fillId="3" borderId="37" xfId="19" applyFont="1" applyFill="1" applyBorder="1" applyAlignment="1">
      <alignment vertical="top" wrapText="1"/>
    </xf>
    <xf numFmtId="0" fontId="52" fillId="3" borderId="35" xfId="19" applyFont="1" applyFill="1" applyBorder="1" applyAlignment="1">
      <alignment horizontal="left" vertical="center" wrapText="1"/>
    </xf>
    <xf numFmtId="0" fontId="52" fillId="3" borderId="36" xfId="19" applyFont="1" applyFill="1" applyBorder="1" applyAlignment="1">
      <alignment horizontal="left" vertical="center" wrapText="1"/>
    </xf>
    <xf numFmtId="0" fontId="52" fillId="3" borderId="37" xfId="19" applyFont="1" applyFill="1" applyBorder="1" applyAlignment="1">
      <alignment horizontal="left" vertical="center" wrapText="1"/>
    </xf>
    <xf numFmtId="0" fontId="52" fillId="0" borderId="37" xfId="19" applyFont="1" applyBorder="1" applyAlignment="1">
      <alignment horizontal="left" vertical="center" wrapText="1"/>
    </xf>
    <xf numFmtId="0" fontId="52" fillId="3" borderId="35" xfId="19" applyFont="1" applyFill="1" applyBorder="1" applyAlignment="1">
      <alignment wrapText="1"/>
    </xf>
    <xf numFmtId="0" fontId="64" fillId="3" borderId="36" xfId="19" applyFont="1" applyFill="1" applyBorder="1" applyAlignment="1">
      <alignment horizontal="left" wrapText="1"/>
    </xf>
    <xf numFmtId="0" fontId="52" fillId="3" borderId="35" xfId="19" applyFont="1" applyFill="1" applyBorder="1" applyAlignment="1">
      <alignment horizontal="left"/>
    </xf>
    <xf numFmtId="0" fontId="52" fillId="0" borderId="36" xfId="19" applyFont="1" applyBorder="1" applyAlignment="1">
      <alignment horizontal="left"/>
    </xf>
    <xf numFmtId="0" fontId="52" fillId="0" borderId="35" xfId="19" applyFont="1" applyBorder="1" applyAlignment="1">
      <alignment horizontal="left"/>
    </xf>
    <xf numFmtId="0" fontId="52" fillId="0" borderId="37" xfId="19" applyFont="1" applyBorder="1" applyAlignment="1">
      <alignment horizontal="left"/>
    </xf>
    <xf numFmtId="0" fontId="52" fillId="0" borderId="35" xfId="3" applyFont="1" applyBorder="1" applyAlignment="1">
      <alignment horizontal="left" vertical="top"/>
    </xf>
    <xf numFmtId="0" fontId="52" fillId="0" borderId="36" xfId="3" applyFont="1" applyBorder="1" applyAlignment="1">
      <alignment horizontal="left" vertical="top"/>
    </xf>
    <xf numFmtId="0" fontId="52" fillId="0" borderId="37" xfId="3" applyFont="1" applyBorder="1" applyAlignment="1">
      <alignment horizontal="left" vertical="top"/>
    </xf>
    <xf numFmtId="0" fontId="52" fillId="3" borderId="38" xfId="3" applyFont="1" applyFill="1" applyBorder="1" applyAlignment="1">
      <alignment horizontal="left" vertical="top"/>
    </xf>
    <xf numFmtId="0" fontId="52" fillId="3" borderId="35" xfId="3" applyFont="1" applyFill="1" applyBorder="1" applyAlignment="1">
      <alignment horizontal="left" vertical="top"/>
    </xf>
    <xf numFmtId="0" fontId="52" fillId="3" borderId="36" xfId="3" applyFont="1" applyFill="1" applyBorder="1" applyAlignment="1">
      <alignment horizontal="left" vertical="top"/>
    </xf>
    <xf numFmtId="0" fontId="52" fillId="3" borderId="37" xfId="3" applyFont="1" applyFill="1" applyBorder="1" applyAlignment="1">
      <alignment horizontal="left" vertical="top"/>
    </xf>
    <xf numFmtId="3" fontId="100" fillId="0" borderId="32" xfId="93" applyNumberFormat="1" applyFont="1" applyBorder="1" applyAlignment="1">
      <alignment horizontal="right" vertical="top"/>
    </xf>
    <xf numFmtId="3" fontId="214" fillId="0" borderId="33" xfId="93" applyNumberFormat="1" applyFont="1" applyBorder="1" applyAlignment="1">
      <alignment horizontal="right" vertical="top"/>
    </xf>
    <xf numFmtId="3" fontId="214" fillId="0" borderId="34" xfId="93" applyNumberFormat="1" applyFont="1" applyBorder="1" applyAlignment="1">
      <alignment horizontal="right" vertical="top"/>
    </xf>
    <xf numFmtId="3" fontId="100" fillId="0" borderId="33" xfId="93" applyNumberFormat="1" applyFont="1" applyBorder="1" applyAlignment="1">
      <alignment horizontal="right" vertical="top"/>
    </xf>
    <xf numFmtId="3" fontId="214" fillId="0" borderId="31" xfId="93" applyNumberFormat="1" applyFont="1" applyBorder="1" applyAlignment="1">
      <alignment horizontal="right" vertical="top"/>
    </xf>
    <xf numFmtId="3" fontId="215" fillId="3" borderId="31" xfId="93" applyNumberFormat="1" applyFont="1" applyFill="1" applyBorder="1" applyAlignment="1">
      <alignment horizontal="right" vertical="top"/>
    </xf>
    <xf numFmtId="0" fontId="64" fillId="3" borderId="38" xfId="3" applyFont="1" applyFill="1" applyBorder="1" applyAlignment="1">
      <alignment horizontal="left"/>
    </xf>
    <xf numFmtId="0" fontId="52" fillId="0" borderId="35" xfId="3" applyFont="1" applyBorder="1" applyAlignment="1">
      <alignment horizontal="left"/>
    </xf>
    <xf numFmtId="0" fontId="52" fillId="0" borderId="37" xfId="3" applyFont="1" applyBorder="1" applyAlignment="1">
      <alignment horizontal="left"/>
    </xf>
    <xf numFmtId="0" fontId="52" fillId="0" borderId="36" xfId="3" applyFont="1" applyBorder="1" applyAlignment="1">
      <alignment horizontal="left"/>
    </xf>
    <xf numFmtId="0" fontId="104" fillId="0" borderId="35" xfId="57" applyFont="1" applyBorder="1" applyAlignment="1">
      <alignment horizontal="left" vertical="top"/>
    </xf>
    <xf numFmtId="0" fontId="104" fillId="0" borderId="36" xfId="57" applyFont="1" applyBorder="1" applyAlignment="1">
      <alignment horizontal="left" vertical="top"/>
    </xf>
    <xf numFmtId="0" fontId="104" fillId="0" borderId="37" xfId="57" applyFont="1" applyBorder="1" applyAlignment="1">
      <alignment horizontal="left" vertical="top"/>
    </xf>
    <xf numFmtId="0" fontId="64" fillId="3" borderId="2" xfId="57" applyFont="1" applyFill="1" applyBorder="1" applyAlignment="1">
      <alignment vertical="top"/>
    </xf>
    <xf numFmtId="0" fontId="188" fillId="3" borderId="35" xfId="57" applyFont="1" applyFill="1" applyBorder="1" applyAlignment="1">
      <alignment horizontal="left" vertical="top" wrapText="1"/>
    </xf>
    <xf numFmtId="0" fontId="64" fillId="3" borderId="37" xfId="57" applyFont="1" applyFill="1" applyBorder="1" applyAlignment="1">
      <alignment vertical="top"/>
    </xf>
    <xf numFmtId="0" fontId="52" fillId="3" borderId="0" xfId="3" applyFont="1" applyFill="1" applyAlignment="1">
      <alignment horizontal="left" vertical="center"/>
    </xf>
    <xf numFmtId="168" fontId="52" fillId="3" borderId="0" xfId="3" applyNumberFormat="1" applyFont="1" applyFill="1" applyAlignment="1">
      <alignment horizontal="right" vertical="center"/>
    </xf>
    <xf numFmtId="166" fontId="52" fillId="0" borderId="0" xfId="0" applyNumberFormat="1" applyFont="1"/>
    <xf numFmtId="0" fontId="64" fillId="0" borderId="13" xfId="0" applyFont="1" applyBorder="1" applyAlignment="1">
      <alignment horizontal="right" vertical="top"/>
    </xf>
    <xf numFmtId="169" fontId="40" fillId="0" borderId="0" xfId="0" applyNumberFormat="1" applyFont="1" applyAlignment="1">
      <alignment horizontal="right" vertical="center"/>
    </xf>
    <xf numFmtId="3" fontId="94" fillId="0" borderId="29" xfId="3" applyNumberFormat="1" applyFont="1" applyBorder="1" applyAlignment="1">
      <alignment horizontal="right" vertical="top"/>
    </xf>
    <xf numFmtId="3" fontId="94" fillId="0" borderId="29" xfId="3" applyNumberFormat="1" applyFont="1" applyBorder="1" applyAlignment="1">
      <alignment vertical="top"/>
    </xf>
    <xf numFmtId="3" fontId="172" fillId="0" borderId="29" xfId="3" applyNumberFormat="1" applyFont="1" applyBorder="1" applyAlignment="1">
      <alignment vertical="top"/>
    </xf>
    <xf numFmtId="3" fontId="94" fillId="0" borderId="2" xfId="3" applyNumberFormat="1" applyFont="1" applyBorder="1" applyAlignment="1">
      <alignment horizontal="right" vertical="top"/>
    </xf>
    <xf numFmtId="3" fontId="94" fillId="0" borderId="2" xfId="3" applyNumberFormat="1" applyFont="1" applyBorder="1" applyAlignment="1">
      <alignment vertical="top"/>
    </xf>
    <xf numFmtId="3" fontId="172" fillId="0" borderId="2" xfId="3" applyNumberFormat="1" applyFont="1" applyBorder="1" applyAlignment="1">
      <alignment vertical="top"/>
    </xf>
    <xf numFmtId="3" fontId="172" fillId="0" borderId="29" xfId="3" applyNumberFormat="1" applyFont="1" applyBorder="1" applyAlignment="1">
      <alignment horizontal="right" vertical="top"/>
    </xf>
    <xf numFmtId="3" fontId="172" fillId="0" borderId="0" xfId="3" applyNumberFormat="1" applyFont="1" applyAlignment="1">
      <alignment horizontal="right" vertical="top"/>
    </xf>
    <xf numFmtId="3" fontId="172" fillId="0" borderId="2" xfId="3" applyNumberFormat="1" applyFont="1" applyBorder="1" applyAlignment="1">
      <alignment horizontal="right" vertical="top"/>
    </xf>
    <xf numFmtId="3" fontId="94" fillId="3" borderId="13" xfId="3" applyNumberFormat="1" applyFont="1" applyFill="1" applyBorder="1" applyAlignment="1">
      <alignment horizontal="right" vertical="top"/>
    </xf>
    <xf numFmtId="3" fontId="94" fillId="0" borderId="29" xfId="3" applyNumberFormat="1" applyFont="1" applyBorder="1" applyAlignment="1">
      <alignment vertical="center"/>
    </xf>
    <xf numFmtId="3" fontId="172" fillId="0" borderId="29" xfId="3" applyNumberFormat="1" applyFont="1" applyBorder="1" applyAlignment="1">
      <alignment vertical="center"/>
    </xf>
    <xf numFmtId="3" fontId="94" fillId="0" borderId="2" xfId="3" applyNumberFormat="1" applyFont="1" applyBorder="1" applyAlignment="1">
      <alignment vertical="center"/>
    </xf>
    <xf numFmtId="3" fontId="172" fillId="0" borderId="2" xfId="3" applyNumberFormat="1" applyFont="1" applyBorder="1" applyAlignment="1">
      <alignment vertical="center"/>
    </xf>
    <xf numFmtId="3" fontId="94" fillId="0" borderId="0" xfId="3" applyNumberFormat="1" applyFont="1" applyAlignment="1">
      <alignment vertical="center"/>
    </xf>
    <xf numFmtId="3" fontId="172" fillId="0" borderId="0" xfId="3" applyNumberFormat="1" applyFont="1" applyAlignment="1">
      <alignment vertical="center"/>
    </xf>
    <xf numFmtId="3" fontId="94" fillId="3" borderId="29" xfId="3" applyNumberFormat="1" applyFont="1" applyFill="1" applyBorder="1" applyAlignment="1">
      <alignment horizontal="right" vertical="top"/>
    </xf>
    <xf numFmtId="3" fontId="172" fillId="3" borderId="29" xfId="3" applyNumberFormat="1" applyFont="1" applyFill="1" applyBorder="1" applyAlignment="1">
      <alignment horizontal="right" vertical="top"/>
    </xf>
    <xf numFmtId="169" fontId="94" fillId="0" borderId="29" xfId="3" applyNumberFormat="1" applyFont="1" applyBorder="1" applyAlignment="1">
      <alignment horizontal="right" vertical="top"/>
    </xf>
    <xf numFmtId="169" fontId="94" fillId="0" borderId="29" xfId="3" applyNumberFormat="1" applyFont="1" applyBorder="1" applyAlignment="1">
      <alignment vertical="top"/>
    </xf>
    <xf numFmtId="169" fontId="172" fillId="0" borderId="29" xfId="3" applyNumberFormat="1" applyFont="1" applyBorder="1" applyAlignment="1">
      <alignment vertical="top"/>
    </xf>
    <xf numFmtId="169" fontId="94" fillId="0" borderId="0" xfId="3" applyNumberFormat="1" applyFont="1" applyAlignment="1">
      <alignment horizontal="right" vertical="top"/>
    </xf>
    <xf numFmtId="169" fontId="94" fillId="0" borderId="0" xfId="3" applyNumberFormat="1" applyFont="1" applyAlignment="1">
      <alignment vertical="top"/>
    </xf>
    <xf numFmtId="169" fontId="172" fillId="0" borderId="0" xfId="3" applyNumberFormat="1" applyFont="1" applyAlignment="1">
      <alignment vertical="top"/>
    </xf>
    <xf numFmtId="169" fontId="94" fillId="0" borderId="2" xfId="3" applyNumberFormat="1" applyFont="1" applyBorder="1" applyAlignment="1">
      <alignment horizontal="right" vertical="top"/>
    </xf>
    <xf numFmtId="169" fontId="94" fillId="0" borderId="2" xfId="3" applyNumberFormat="1" applyFont="1" applyBorder="1" applyAlignment="1">
      <alignment vertical="top"/>
    </xf>
    <xf numFmtId="169" fontId="172" fillId="0" borderId="2" xfId="3" applyNumberFormat="1" applyFont="1" applyBorder="1" applyAlignment="1">
      <alignment vertical="top"/>
    </xf>
    <xf numFmtId="169" fontId="172" fillId="0" borderId="0" xfId="3" applyNumberFormat="1" applyFont="1" applyAlignment="1">
      <alignment horizontal="right" vertical="top"/>
    </xf>
    <xf numFmtId="169" fontId="172" fillId="0" borderId="29" xfId="3" applyNumberFormat="1" applyFont="1" applyBorder="1" applyAlignment="1">
      <alignment horizontal="right" vertical="top"/>
    </xf>
    <xf numFmtId="169" fontId="172" fillId="0" borderId="2" xfId="3" applyNumberFormat="1" applyFont="1" applyBorder="1" applyAlignment="1">
      <alignment horizontal="right" vertical="top"/>
    </xf>
    <xf numFmtId="169" fontId="94" fillId="3" borderId="13" xfId="3" applyNumberFormat="1" applyFont="1" applyFill="1" applyBorder="1" applyAlignment="1">
      <alignment horizontal="right" vertical="top"/>
    </xf>
    <xf numFmtId="169" fontId="172" fillId="3" borderId="13" xfId="3" applyNumberFormat="1" applyFont="1" applyFill="1" applyBorder="1" applyAlignment="1">
      <alignment horizontal="right" vertical="top"/>
    </xf>
    <xf numFmtId="0" fontId="64" fillId="3" borderId="29" xfId="0" applyFont="1" applyFill="1" applyBorder="1" applyAlignment="1">
      <alignment vertical="top" wrapText="1"/>
    </xf>
    <xf numFmtId="0" fontId="64" fillId="3" borderId="0" xfId="0" applyFont="1" applyFill="1" applyAlignment="1">
      <alignment vertical="top" wrapText="1"/>
    </xf>
    <xf numFmtId="1" fontId="52" fillId="0" borderId="0" xfId="3" applyNumberFormat="1" applyFont="1" applyAlignment="1">
      <alignment vertical="center"/>
    </xf>
    <xf numFmtId="3" fontId="56" fillId="0" borderId="0" xfId="0" applyNumberFormat="1" applyFont="1"/>
    <xf numFmtId="167" fontId="52" fillId="3" borderId="31" xfId="19" applyNumberFormat="1" applyFont="1" applyFill="1" applyBorder="1" applyAlignment="1">
      <alignment horizontal="right" vertical="top"/>
    </xf>
    <xf numFmtId="171" fontId="28" fillId="0" borderId="0" xfId="19" applyNumberFormat="1" applyFont="1"/>
    <xf numFmtId="0" fontId="220" fillId="0" borderId="0" xfId="3" applyFont="1" applyAlignment="1">
      <alignment vertical="center"/>
    </xf>
    <xf numFmtId="0" fontId="88" fillId="0" borderId="0" xfId="94" applyFont="1"/>
    <xf numFmtId="0" fontId="221" fillId="0" borderId="0" xfId="3" applyFont="1" applyAlignment="1">
      <alignment vertical="center"/>
    </xf>
    <xf numFmtId="169" fontId="88" fillId="0" borderId="0" xfId="94" applyNumberFormat="1" applyFont="1"/>
    <xf numFmtId="173" fontId="88" fillId="0" borderId="0" xfId="94" applyNumberFormat="1" applyFont="1"/>
    <xf numFmtId="166" fontId="64" fillId="0" borderId="0" xfId="1" applyNumberFormat="1" applyFont="1" applyFill="1" applyBorder="1" applyAlignment="1"/>
    <xf numFmtId="169" fontId="52" fillId="3" borderId="33" xfId="19" applyNumberFormat="1" applyFont="1" applyFill="1" applyBorder="1" applyAlignment="1">
      <alignment horizontal="right" vertical="top"/>
    </xf>
    <xf numFmtId="169" fontId="52" fillId="3" borderId="0" xfId="19" applyNumberFormat="1" applyFont="1" applyFill="1" applyAlignment="1">
      <alignment horizontal="right" vertical="top"/>
    </xf>
    <xf numFmtId="1" fontId="52" fillId="0" borderId="0" xfId="0" applyNumberFormat="1" applyFont="1"/>
    <xf numFmtId="172" fontId="58" fillId="0" borderId="0" xfId="0" applyNumberFormat="1" applyFont="1"/>
    <xf numFmtId="0" fontId="37" fillId="0" borderId="0" xfId="3" applyFont="1" applyAlignment="1">
      <alignment horizontal="center"/>
    </xf>
    <xf numFmtId="170" fontId="37" fillId="0" borderId="0" xfId="3" applyNumberFormat="1" applyFont="1"/>
    <xf numFmtId="167" fontId="37" fillId="0" borderId="0" xfId="3" applyNumberFormat="1" applyFont="1"/>
    <xf numFmtId="167" fontId="37" fillId="0" borderId="0" xfId="19" applyNumberFormat="1" applyFont="1"/>
    <xf numFmtId="168" fontId="37" fillId="0" borderId="0" xfId="19" applyNumberFormat="1" applyFont="1"/>
    <xf numFmtId="0" fontId="37" fillId="0" borderId="0" xfId="19" applyFont="1"/>
    <xf numFmtId="3" fontId="100" fillId="3" borderId="29" xfId="93" applyNumberFormat="1" applyFont="1" applyFill="1" applyBorder="1" applyAlignment="1">
      <alignment horizontal="right" vertical="top"/>
    </xf>
    <xf numFmtId="3" fontId="100" fillId="3" borderId="29" xfId="93" applyNumberFormat="1" applyFont="1" applyFill="1" applyBorder="1" applyAlignment="1">
      <alignment horizontal="right" vertical="top" wrapText="1"/>
    </xf>
    <xf numFmtId="3" fontId="214" fillId="3" borderId="0" xfId="93" applyNumberFormat="1" applyFont="1" applyFill="1" applyAlignment="1">
      <alignment horizontal="right" vertical="top"/>
    </xf>
    <xf numFmtId="3" fontId="214" fillId="3" borderId="0" xfId="93" applyNumberFormat="1" applyFont="1" applyFill="1" applyAlignment="1">
      <alignment horizontal="right" vertical="top" wrapText="1"/>
    </xf>
    <xf numFmtId="3" fontId="214" fillId="3" borderId="2" xfId="93" applyNumberFormat="1" applyFont="1" applyFill="1" applyBorder="1" applyAlignment="1">
      <alignment horizontal="right" vertical="top"/>
    </xf>
    <xf numFmtId="3" fontId="100" fillId="3" borderId="0" xfId="93" applyNumberFormat="1" applyFont="1" applyFill="1" applyAlignment="1">
      <alignment horizontal="right" vertical="top"/>
    </xf>
    <xf numFmtId="1" fontId="56" fillId="0" borderId="0" xfId="93" applyNumberFormat="1" applyFont="1" applyAlignment="1">
      <alignment horizontal="right"/>
    </xf>
    <xf numFmtId="0" fontId="190" fillId="3" borderId="33" xfId="93" applyFont="1" applyFill="1" applyBorder="1" applyAlignment="1">
      <alignment horizontal="right" vertical="top" wrapText="1"/>
    </xf>
    <xf numFmtId="0" fontId="190" fillId="3" borderId="34" xfId="93" applyFont="1" applyFill="1" applyBorder="1" applyAlignment="1">
      <alignment horizontal="right" vertical="top"/>
    </xf>
    <xf numFmtId="3" fontId="52" fillId="3" borderId="13" xfId="0" applyNumberFormat="1" applyFont="1" applyFill="1" applyBorder="1" applyAlignment="1">
      <alignment horizontal="right" vertical="top"/>
    </xf>
    <xf numFmtId="9" fontId="28" fillId="0" borderId="0" xfId="1" applyFont="1" applyFill="1" applyBorder="1"/>
    <xf numFmtId="4" fontId="52" fillId="3" borderId="0" xfId="15" applyNumberFormat="1" applyFont="1" applyFill="1"/>
    <xf numFmtId="0" fontId="64" fillId="3" borderId="35" xfId="93" applyFont="1" applyFill="1" applyBorder="1" applyAlignment="1">
      <alignment horizontal="left" vertical="top"/>
    </xf>
    <xf numFmtId="0" fontId="174" fillId="0" borderId="0" xfId="3" applyFont="1"/>
    <xf numFmtId="0" fontId="222" fillId="0" borderId="0" xfId="3" applyFont="1"/>
    <xf numFmtId="2" fontId="222" fillId="0" borderId="0" xfId="3" applyNumberFormat="1" applyFont="1"/>
    <xf numFmtId="16" fontId="222" fillId="0" borderId="0" xfId="3" applyNumberFormat="1" applyFont="1"/>
    <xf numFmtId="0" fontId="52" fillId="0" borderId="0" xfId="94" applyFont="1"/>
    <xf numFmtId="0" fontId="174" fillId="0" borderId="0" xfId="0" applyFont="1"/>
    <xf numFmtId="3" fontId="174" fillId="0" borderId="0" xfId="0" applyNumberFormat="1" applyFont="1"/>
    <xf numFmtId="3" fontId="88" fillId="0" borderId="0" xfId="0" applyNumberFormat="1" applyFont="1" applyAlignment="1">
      <alignment horizontal="right" vertical="center"/>
    </xf>
    <xf numFmtId="4" fontId="174" fillId="0" borderId="0" xfId="0" applyNumberFormat="1" applyFont="1"/>
    <xf numFmtId="1" fontId="174" fillId="0" borderId="0" xfId="0" applyNumberFormat="1" applyFont="1"/>
    <xf numFmtId="2" fontId="174" fillId="0" borderId="0" xfId="0" applyNumberFormat="1" applyFont="1"/>
    <xf numFmtId="0" fontId="71" fillId="0" borderId="0" xfId="0" applyFont="1"/>
    <xf numFmtId="0" fontId="58" fillId="0" borderId="0" xfId="0" applyFont="1" applyAlignment="1">
      <alignment horizontal="left"/>
    </xf>
    <xf numFmtId="169" fontId="52" fillId="0" borderId="0" xfId="0" applyNumberFormat="1" applyFont="1" applyAlignment="1">
      <alignment horizontal="left" vertical="center"/>
    </xf>
    <xf numFmtId="3" fontId="97" fillId="0" borderId="0" xfId="1" applyNumberFormat="1" applyFont="1" applyFill="1" applyBorder="1" applyAlignment="1">
      <alignment horizontal="right" vertical="center"/>
    </xf>
    <xf numFmtId="3" fontId="52" fillId="0" borderId="0" xfId="1" applyNumberFormat="1" applyFont="1" applyFill="1" applyBorder="1" applyAlignment="1">
      <alignment horizontal="left" vertical="center"/>
    </xf>
    <xf numFmtId="3" fontId="99" fillId="0" borderId="0" xfId="0" applyNumberFormat="1" applyFont="1"/>
    <xf numFmtId="3" fontId="58" fillId="0" borderId="0" xfId="0" applyNumberFormat="1" applyFont="1" applyAlignment="1">
      <alignment horizontal="left"/>
    </xf>
    <xf numFmtId="3" fontId="99" fillId="0" borderId="0" xfId="0" applyNumberFormat="1" applyFont="1" applyAlignment="1">
      <alignment vertical="center"/>
    </xf>
    <xf numFmtId="3" fontId="58" fillId="0" borderId="0" xfId="0" applyNumberFormat="1" applyFont="1" applyAlignment="1">
      <alignment horizontal="left" vertical="center"/>
    </xf>
    <xf numFmtId="0" fontId="57" fillId="0" borderId="0" xfId="3" applyFont="1" applyAlignment="1">
      <alignment wrapText="1"/>
    </xf>
    <xf numFmtId="2" fontId="56" fillId="0" borderId="0" xfId="3" applyNumberFormat="1" applyFont="1"/>
    <xf numFmtId="3" fontId="56" fillId="3" borderId="0" xfId="3" applyNumberFormat="1" applyFont="1" applyFill="1"/>
    <xf numFmtId="3" fontId="72" fillId="3" borderId="0" xfId="3" applyNumberFormat="1" applyFont="1" applyFill="1"/>
    <xf numFmtId="2" fontId="56" fillId="3" borderId="0" xfId="3" applyNumberFormat="1" applyFont="1" applyFill="1"/>
    <xf numFmtId="1" fontId="56" fillId="0" borderId="0" xfId="3" applyNumberFormat="1" applyFont="1" applyAlignment="1">
      <alignment horizontal="right"/>
    </xf>
    <xf numFmtId="3" fontId="56" fillId="0" borderId="0" xfId="3" applyNumberFormat="1" applyFont="1" applyAlignment="1">
      <alignment horizontal="right"/>
    </xf>
    <xf numFmtId="172" fontId="56" fillId="0" borderId="0" xfId="3" applyNumberFormat="1" applyFont="1"/>
    <xf numFmtId="0" fontId="52" fillId="3" borderId="13" xfId="3" applyFont="1" applyFill="1" applyBorder="1" applyAlignment="1">
      <alignment horizontal="right" vertical="top" wrapText="1"/>
    </xf>
    <xf numFmtId="3" fontId="64" fillId="0" borderId="31" xfId="0" applyNumberFormat="1" applyFont="1" applyBorder="1" applyAlignment="1">
      <alignment horizontal="right" vertical="top" wrapText="1"/>
    </xf>
    <xf numFmtId="3" fontId="64" fillId="0" borderId="13" xfId="0" applyNumberFormat="1" applyFont="1" applyBorder="1" applyAlignment="1">
      <alignment horizontal="right" vertical="top" wrapText="1"/>
    </xf>
    <xf numFmtId="3" fontId="64" fillId="0" borderId="38" xfId="0" applyNumberFormat="1" applyFont="1" applyBorder="1" applyAlignment="1">
      <alignment horizontal="right" vertical="top" wrapText="1"/>
    </xf>
    <xf numFmtId="3" fontId="52" fillId="0" borderId="0" xfId="1" applyNumberFormat="1" applyFont="1" applyFill="1" applyBorder="1" applyAlignment="1">
      <alignment horizontal="right" vertical="center"/>
    </xf>
    <xf numFmtId="169" fontId="52" fillId="0" borderId="0" xfId="15" applyNumberFormat="1" applyFont="1" applyAlignment="1">
      <alignment vertical="top" wrapText="1"/>
    </xf>
    <xf numFmtId="167" fontId="58" fillId="0" borderId="0" xfId="1" applyNumberFormat="1" applyFont="1"/>
    <xf numFmtId="169" fontId="28" fillId="0" borderId="0" xfId="19" applyNumberFormat="1" applyFont="1"/>
    <xf numFmtId="0" fontId="28" fillId="0" borderId="0" xfId="19" applyFont="1" applyAlignment="1">
      <alignment horizontal="center"/>
    </xf>
    <xf numFmtId="0" fontId="29" fillId="0" borderId="0" xfId="19" applyFont="1" applyAlignment="1">
      <alignment horizontal="center" vertical="center" textRotation="180"/>
    </xf>
    <xf numFmtId="3" fontId="56" fillId="3" borderId="0" xfId="3" applyNumberFormat="1" applyFont="1" applyFill="1" applyAlignment="1">
      <alignment horizontal="right" vertical="top"/>
    </xf>
    <xf numFmtId="3" fontId="100" fillId="3" borderId="32" xfId="93" applyNumberFormat="1" applyFont="1" applyFill="1" applyBorder="1" applyAlignment="1">
      <alignment horizontal="right" vertical="top"/>
    </xf>
    <xf numFmtId="3" fontId="214" fillId="3" borderId="33" xfId="93" applyNumberFormat="1" applyFont="1" applyFill="1" applyBorder="1" applyAlignment="1">
      <alignment horizontal="right" vertical="top"/>
    </xf>
    <xf numFmtId="3" fontId="214" fillId="3" borderId="34" xfId="93" applyNumberFormat="1" applyFont="1" applyFill="1" applyBorder="1" applyAlignment="1">
      <alignment horizontal="right" vertical="top"/>
    </xf>
    <xf numFmtId="3" fontId="100" fillId="3" borderId="33" xfId="93" applyNumberFormat="1" applyFont="1" applyFill="1" applyBorder="1" applyAlignment="1">
      <alignment horizontal="right" vertical="top"/>
    </xf>
    <xf numFmtId="3" fontId="214" fillId="3" borderId="13" xfId="93" applyNumberFormat="1" applyFont="1" applyFill="1" applyBorder="1" applyAlignment="1">
      <alignment horizontal="right" vertical="top"/>
    </xf>
    <xf numFmtId="3" fontId="52" fillId="3" borderId="2" xfId="0" applyNumberFormat="1" applyFont="1" applyFill="1" applyBorder="1" applyAlignment="1">
      <alignment vertical="top"/>
    </xf>
    <xf numFmtId="0" fontId="64" fillId="3" borderId="13" xfId="0" applyFont="1" applyFill="1" applyBorder="1" applyAlignment="1">
      <alignment horizontal="left" vertical="top"/>
    </xf>
    <xf numFmtId="4" fontId="56" fillId="0" borderId="0" xfId="0" applyNumberFormat="1" applyFont="1"/>
    <xf numFmtId="170" fontId="56" fillId="0" borderId="0" xfId="0" applyNumberFormat="1" applyFont="1"/>
    <xf numFmtId="168" fontId="56" fillId="0" borderId="0" xfId="0" applyNumberFormat="1" applyFont="1"/>
    <xf numFmtId="169" fontId="56" fillId="0" borderId="0" xfId="0" applyNumberFormat="1" applyFont="1"/>
    <xf numFmtId="2" fontId="56" fillId="0" borderId="0" xfId="0" applyNumberFormat="1" applyFont="1"/>
    <xf numFmtId="166" fontId="28" fillId="0" borderId="0" xfId="1" applyNumberFormat="1" applyFont="1"/>
    <xf numFmtId="0" fontId="92" fillId="0" borderId="0" xfId="93" applyFont="1" applyAlignment="1">
      <alignment horizontal="left"/>
    </xf>
    <xf numFmtId="169" fontId="92" fillId="0" borderId="0" xfId="93" applyNumberFormat="1" applyFont="1" applyAlignment="1">
      <alignment horizontal="left"/>
    </xf>
    <xf numFmtId="0" fontId="223" fillId="0" borderId="0" xfId="93" applyFont="1" applyAlignment="1">
      <alignment horizontal="left"/>
    </xf>
    <xf numFmtId="0" fontId="52" fillId="0" borderId="29" xfId="0" applyFont="1" applyBorder="1" applyAlignment="1">
      <alignment horizontal="left" vertical="top"/>
    </xf>
    <xf numFmtId="0" fontId="52" fillId="0" borderId="0" xfId="0" applyFont="1" applyAlignment="1">
      <alignment horizontal="left" vertical="top"/>
    </xf>
    <xf numFmtId="0" fontId="52" fillId="0" borderId="2" xfId="0" applyFont="1" applyBorder="1" applyAlignment="1">
      <alignment horizontal="left" vertical="top"/>
    </xf>
    <xf numFmtId="0" fontId="64" fillId="0" borderId="0" xfId="0" applyFont="1" applyAlignment="1">
      <alignment horizontal="left" vertical="top"/>
    </xf>
    <xf numFmtId="0" fontId="64" fillId="0" borderId="2" xfId="0" applyFont="1" applyBorder="1" applyAlignment="1">
      <alignment horizontal="left" vertical="top"/>
    </xf>
    <xf numFmtId="0" fontId="64" fillId="3" borderId="29" xfId="3" applyFont="1" applyFill="1" applyBorder="1" applyAlignment="1">
      <alignment horizontal="right" vertical="top" wrapText="1"/>
    </xf>
    <xf numFmtId="0" fontId="64" fillId="3" borderId="2" xfId="3" applyFont="1" applyFill="1" applyBorder="1" applyAlignment="1">
      <alignment horizontal="right" vertical="top"/>
    </xf>
    <xf numFmtId="0" fontId="64" fillId="3" borderId="37" xfId="3" applyFont="1" applyFill="1" applyBorder="1" applyAlignment="1">
      <alignment horizontal="right" vertical="top"/>
    </xf>
    <xf numFmtId="0" fontId="64" fillId="3" borderId="29" xfId="15" applyFont="1" applyFill="1" applyBorder="1" applyAlignment="1">
      <alignment horizontal="right" vertical="top" wrapText="1"/>
    </xf>
    <xf numFmtId="0" fontId="64" fillId="3" borderId="0" xfId="15" applyFont="1" applyFill="1" applyAlignment="1">
      <alignment horizontal="right" vertical="top" wrapText="1"/>
    </xf>
    <xf numFmtId="0" fontId="64" fillId="3" borderId="35" xfId="15" applyFont="1" applyFill="1" applyBorder="1" applyAlignment="1">
      <alignment horizontal="right" vertical="top" wrapText="1"/>
    </xf>
    <xf numFmtId="0" fontId="64" fillId="3" borderId="32" xfId="15" applyFont="1" applyFill="1" applyBorder="1" applyAlignment="1">
      <alignment horizontal="right" vertical="top" wrapText="1"/>
    </xf>
    <xf numFmtId="0" fontId="64" fillId="3" borderId="0" xfId="15" applyFont="1" applyFill="1" applyAlignment="1">
      <alignment horizontal="right" vertical="top"/>
    </xf>
    <xf numFmtId="0" fontId="64" fillId="3" borderId="32" xfId="3" applyFont="1" applyFill="1" applyBorder="1" applyAlignment="1">
      <alignment horizontal="left" vertical="top"/>
    </xf>
    <xf numFmtId="0" fontId="64" fillId="3" borderId="29" xfId="3" applyFont="1" applyFill="1" applyBorder="1" applyAlignment="1">
      <alignment horizontal="left" vertical="top"/>
    </xf>
    <xf numFmtId="20" fontId="64" fillId="3" borderId="29" xfId="3" applyNumberFormat="1" applyFont="1" applyFill="1" applyBorder="1" applyAlignment="1">
      <alignment horizontal="left" vertical="top"/>
    </xf>
    <xf numFmtId="20" fontId="64" fillId="3" borderId="2" xfId="3" applyNumberFormat="1" applyFont="1" applyFill="1" applyBorder="1" applyAlignment="1">
      <alignment horizontal="left" vertical="top"/>
    </xf>
    <xf numFmtId="0" fontId="64" fillId="3" borderId="35" xfId="3" applyFont="1" applyFill="1" applyBorder="1" applyAlignment="1">
      <alignment horizontal="left" vertical="top"/>
    </xf>
    <xf numFmtId="0" fontId="64" fillId="3" borderId="2" xfId="3" applyFont="1" applyFill="1" applyBorder="1" applyAlignment="1">
      <alignment horizontal="right" vertical="top" wrapText="1"/>
    </xf>
    <xf numFmtId="0" fontId="64" fillId="3" borderId="0" xfId="0" applyFont="1" applyFill="1" applyAlignment="1">
      <alignment horizontal="left" vertical="top"/>
    </xf>
    <xf numFmtId="1" fontId="64" fillId="3" borderId="29" xfId="0" applyNumberFormat="1" applyFont="1" applyFill="1" applyBorder="1" applyAlignment="1">
      <alignment horizontal="left" vertical="top" wrapText="1"/>
    </xf>
    <xf numFmtId="1" fontId="64" fillId="3" borderId="2" xfId="0" applyNumberFormat="1" applyFont="1" applyFill="1" applyBorder="1" applyAlignment="1">
      <alignment horizontal="left" vertical="top" wrapText="1"/>
    </xf>
    <xf numFmtId="0" fontId="64" fillId="3" borderId="2" xfId="0" applyFont="1" applyFill="1" applyBorder="1" applyAlignment="1">
      <alignment horizontal="right" vertical="top" wrapText="1"/>
    </xf>
    <xf numFmtId="0" fontId="64" fillId="3" borderId="33" xfId="0" applyFont="1" applyFill="1" applyBorder="1" applyAlignment="1">
      <alignment horizontal="right" wrapText="1"/>
    </xf>
    <xf numFmtId="0" fontId="64" fillId="3" borderId="0" xfId="0" applyFont="1" applyFill="1" applyAlignment="1">
      <alignment horizontal="right" wrapText="1"/>
    </xf>
    <xf numFmtId="0" fontId="64" fillId="3" borderId="2" xfId="0" applyFont="1" applyFill="1" applyBorder="1" applyAlignment="1">
      <alignment horizontal="right" wrapText="1"/>
    </xf>
    <xf numFmtId="0" fontId="64" fillId="0" borderId="0" xfId="0" applyFont="1" applyAlignment="1">
      <alignment horizontal="left" wrapText="1"/>
    </xf>
    <xf numFmtId="0" fontId="64" fillId="3" borderId="13" xfId="0" applyFont="1" applyFill="1" applyBorder="1" applyAlignment="1">
      <alignment horizontal="left" vertical="top" wrapText="1"/>
    </xf>
    <xf numFmtId="0" fontId="64" fillId="3" borderId="32" xfId="93" applyFont="1" applyFill="1" applyBorder="1" applyAlignment="1">
      <alignment horizontal="left" vertical="top"/>
    </xf>
    <xf numFmtId="0" fontId="64" fillId="3" borderId="29" xfId="93" applyFont="1" applyFill="1" applyBorder="1" applyAlignment="1">
      <alignment horizontal="left" vertical="top"/>
    </xf>
    <xf numFmtId="0" fontId="64" fillId="3" borderId="29" xfId="0" applyFont="1" applyFill="1" applyBorder="1" applyAlignment="1">
      <alignment horizontal="center" vertical="top" wrapText="1"/>
    </xf>
    <xf numFmtId="0" fontId="225" fillId="0" borderId="0" xfId="3" applyFont="1" applyAlignment="1">
      <alignment vertical="top" wrapText="1"/>
    </xf>
    <xf numFmtId="0" fontId="167" fillId="0" borderId="0" xfId="3" applyFont="1" applyAlignment="1">
      <alignment horizontal="left" vertical="top" wrapText="1"/>
    </xf>
    <xf numFmtId="0" fontId="225" fillId="0" borderId="0" xfId="3" applyFont="1" applyAlignment="1">
      <alignment horizontal="justify" vertical="top" wrapText="1"/>
    </xf>
    <xf numFmtId="0" fontId="167" fillId="0" borderId="0" xfId="3" applyFont="1" applyAlignment="1">
      <alignment horizontal="left" vertical="top"/>
    </xf>
    <xf numFmtId="0" fontId="225" fillId="0" borderId="0" xfId="3" applyFont="1" applyAlignment="1">
      <alignment horizontal="left" vertical="top" wrapText="1"/>
    </xf>
    <xf numFmtId="0" fontId="225" fillId="0" borderId="0" xfId="0" applyFont="1" applyAlignment="1">
      <alignment horizontal="left" vertical="top" wrapText="1"/>
    </xf>
    <xf numFmtId="0" fontId="225" fillId="0" borderId="0" xfId="3" applyFont="1" applyAlignment="1">
      <alignment horizontal="left" vertical="top"/>
    </xf>
    <xf numFmtId="0" fontId="225" fillId="0" borderId="0" xfId="3" applyFont="1" applyAlignment="1">
      <alignment vertical="top"/>
    </xf>
    <xf numFmtId="0" fontId="225" fillId="0" borderId="0" xfId="0" applyFont="1" applyAlignment="1">
      <alignment vertical="top" wrapText="1"/>
    </xf>
    <xf numFmtId="0" fontId="52" fillId="3" borderId="29" xfId="19" applyFont="1" applyFill="1" applyBorder="1" applyAlignment="1">
      <alignment horizontal="left" vertical="center"/>
    </xf>
    <xf numFmtId="0" fontId="52" fillId="3" borderId="0" xfId="19" applyFont="1" applyFill="1" applyAlignment="1">
      <alignment horizontal="left" vertical="center"/>
    </xf>
    <xf numFmtId="0" fontId="64" fillId="3" borderId="13" xfId="19" applyFont="1" applyFill="1" applyBorder="1" applyAlignment="1">
      <alignment horizontal="left" vertical="center"/>
    </xf>
    <xf numFmtId="0" fontId="64" fillId="3" borderId="2" xfId="19" applyFont="1" applyFill="1" applyBorder="1" applyAlignment="1">
      <alignment horizontal="left" vertical="center"/>
    </xf>
    <xf numFmtId="0" fontId="226" fillId="3" borderId="2" xfId="3" applyFont="1" applyFill="1" applyBorder="1" applyAlignment="1">
      <alignment horizontal="right" vertical="center" wrapText="1"/>
    </xf>
    <xf numFmtId="0" fontId="226" fillId="3" borderId="37" xfId="3" applyFont="1" applyFill="1" applyBorder="1" applyAlignment="1">
      <alignment horizontal="right" vertical="center" wrapText="1"/>
    </xf>
    <xf numFmtId="0" fontId="64" fillId="3" borderId="0" xfId="3" applyFont="1" applyFill="1" applyAlignment="1">
      <alignment horizontal="left" vertical="top"/>
    </xf>
    <xf numFmtId="0" fontId="64" fillId="3" borderId="0" xfId="19" applyFont="1" applyFill="1" applyAlignment="1">
      <alignment horizontal="right" vertical="top" wrapText="1"/>
    </xf>
    <xf numFmtId="0" fontId="64" fillId="3" borderId="36" xfId="19" applyFont="1" applyFill="1" applyBorder="1" applyAlignment="1">
      <alignment horizontal="right" vertical="top" wrapText="1"/>
    </xf>
    <xf numFmtId="0" fontId="64" fillId="3" borderId="34" xfId="56" applyFont="1" applyFill="1" applyBorder="1" applyAlignment="1">
      <alignment horizontal="right" textRotation="90" wrapText="1"/>
    </xf>
    <xf numFmtId="0" fontId="89" fillId="0" borderId="0" xfId="0" applyFont="1" applyAlignment="1">
      <alignment vertical="top" wrapText="1"/>
    </xf>
    <xf numFmtId="2" fontId="71" fillId="0" borderId="29" xfId="3" applyNumberFormat="1" applyFont="1" applyBorder="1" applyAlignment="1">
      <alignment horizontal="left" vertical="top"/>
    </xf>
    <xf numFmtId="0" fontId="64" fillId="3" borderId="2" xfId="57" applyFont="1" applyFill="1" applyBorder="1" applyAlignment="1">
      <alignment horizontal="left" vertical="top"/>
    </xf>
    <xf numFmtId="0" fontId="64" fillId="3" borderId="29" xfId="57" applyFont="1" applyFill="1" applyBorder="1" applyAlignment="1">
      <alignment horizontal="left" vertical="top"/>
    </xf>
    <xf numFmtId="1" fontId="64" fillId="3" borderId="31" xfId="0" applyNumberFormat="1" applyFont="1" applyFill="1" applyBorder="1" applyAlignment="1">
      <alignment horizontal="right" vertical="center" wrapText="1"/>
    </xf>
    <xf numFmtId="1" fontId="64" fillId="3" borderId="13" xfId="0" applyNumberFormat="1" applyFont="1" applyFill="1" applyBorder="1" applyAlignment="1">
      <alignment horizontal="right" vertical="center" wrapText="1"/>
    </xf>
    <xf numFmtId="1" fontId="64" fillId="3" borderId="38" xfId="3" applyNumberFormat="1" applyFont="1" applyFill="1" applyBorder="1" applyAlignment="1">
      <alignment horizontal="right" vertical="center" wrapText="1"/>
    </xf>
    <xf numFmtId="1" fontId="64" fillId="3" borderId="13" xfId="3" applyNumberFormat="1" applyFont="1" applyFill="1" applyBorder="1" applyAlignment="1">
      <alignment horizontal="right" vertical="center" wrapText="1"/>
    </xf>
    <xf numFmtId="0" fontId="64" fillId="3" borderId="37" xfId="0" applyFont="1" applyFill="1" applyBorder="1" applyAlignment="1">
      <alignment horizontal="right" vertical="top"/>
    </xf>
    <xf numFmtId="0" fontId="190" fillId="3" borderId="0" xfId="93" applyFont="1" applyFill="1" applyAlignment="1">
      <alignment horizontal="right" vertical="top" wrapText="1"/>
    </xf>
    <xf numFmtId="0" fontId="227" fillId="0" borderId="0" xfId="93" applyFont="1"/>
    <xf numFmtId="1" fontId="169" fillId="0" borderId="0" xfId="93" applyNumberFormat="1" applyFont="1"/>
    <xf numFmtId="0" fontId="97" fillId="0" borderId="0" xfId="0" applyFont="1" applyAlignment="1">
      <alignment vertical="top" wrapText="1"/>
    </xf>
    <xf numFmtId="0" fontId="99" fillId="0" borderId="0" xfId="0" applyFont="1" applyAlignment="1">
      <alignment vertical="top"/>
    </xf>
    <xf numFmtId="1" fontId="99" fillId="0" borderId="0" xfId="0" applyNumberFormat="1" applyFont="1" applyAlignment="1">
      <alignment vertical="top" wrapText="1"/>
    </xf>
    <xf numFmtId="0" fontId="185" fillId="3" borderId="0" xfId="0" applyFont="1" applyFill="1" applyAlignment="1">
      <alignment horizontal="center" wrapText="1"/>
    </xf>
    <xf numFmtId="0" fontId="64" fillId="3" borderId="0" xfId="0" applyFont="1" applyFill="1" applyAlignment="1">
      <alignment horizontal="center" wrapText="1"/>
    </xf>
    <xf numFmtId="0" fontId="109" fillId="0" borderId="0" xfId="3" applyFont="1"/>
    <xf numFmtId="3" fontId="109" fillId="0" borderId="0" xfId="3" applyNumberFormat="1" applyFont="1"/>
    <xf numFmtId="0" fontId="64" fillId="3" borderId="13" xfId="3" applyFont="1" applyFill="1" applyBorder="1" applyAlignment="1">
      <alignment horizontal="left"/>
    </xf>
    <xf numFmtId="0" fontId="64" fillId="3" borderId="37" xfId="57" applyFont="1" applyFill="1" applyBorder="1" applyAlignment="1">
      <alignment horizontal="left" vertical="top"/>
    </xf>
    <xf numFmtId="0" fontId="64" fillId="3" borderId="2" xfId="57" applyFont="1" applyFill="1" applyBorder="1" applyAlignment="1">
      <alignment horizontal="right" wrapText="1"/>
    </xf>
    <xf numFmtId="0" fontId="52" fillId="0" borderId="35" xfId="3" applyFont="1" applyBorder="1" applyAlignment="1">
      <alignment horizontal="left" vertical="center"/>
    </xf>
    <xf numFmtId="0" fontId="52" fillId="0" borderId="36" xfId="3" applyFont="1" applyBorder="1" applyAlignment="1">
      <alignment horizontal="left" vertical="center"/>
    </xf>
    <xf numFmtId="0" fontId="52" fillId="0" borderId="37" xfId="3" applyFont="1" applyBorder="1" applyAlignment="1">
      <alignment horizontal="left" vertical="center"/>
    </xf>
    <xf numFmtId="195" fontId="56" fillId="0" borderId="0" xfId="94" applyNumberFormat="1" applyFont="1"/>
    <xf numFmtId="195" fontId="64" fillId="3" borderId="13" xfId="3" applyNumberFormat="1" applyFont="1" applyFill="1" applyBorder="1" applyAlignment="1">
      <alignment horizontal="right" textRotation="90" wrapText="1"/>
    </xf>
    <xf numFmtId="0" fontId="228" fillId="0" borderId="0" xfId="94" applyFont="1"/>
    <xf numFmtId="169" fontId="88" fillId="0" borderId="0" xfId="3" applyNumberFormat="1" applyFont="1" applyAlignment="1">
      <alignment horizontal="right" vertical="center"/>
    </xf>
    <xf numFmtId="0" fontId="217" fillId="0" borderId="0" xfId="3" quotePrefix="1" applyFont="1" applyAlignment="1">
      <alignment horizontal="left" vertical="top"/>
    </xf>
    <xf numFmtId="0" fontId="217" fillId="0" borderId="0" xfId="3" applyFont="1" applyAlignment="1">
      <alignment horizontal="left" vertical="top"/>
    </xf>
    <xf numFmtId="0" fontId="217" fillId="0" borderId="0" xfId="3" applyFont="1" applyAlignment="1">
      <alignment horizontal="right" vertical="top"/>
    </xf>
    <xf numFmtId="0" fontId="202" fillId="0" borderId="0" xfId="3" applyFont="1" applyAlignment="1">
      <alignment vertical="top"/>
    </xf>
    <xf numFmtId="0" fontId="217" fillId="0" borderId="0" xfId="3" applyFont="1" applyAlignment="1">
      <alignment horizontal="left" vertical="top" wrapText="1"/>
    </xf>
    <xf numFmtId="49" fontId="229" fillId="0" borderId="0" xfId="93" applyNumberFormat="1" applyFont="1" applyAlignment="1">
      <alignment horizontal="left" vertical="top" wrapText="1"/>
    </xf>
    <xf numFmtId="1" fontId="229" fillId="0" borderId="0" xfId="90" applyFont="1" applyAlignment="1" applyProtection="1">
      <alignment horizontal="left" vertical="top" wrapText="1"/>
    </xf>
    <xf numFmtId="1" fontId="229" fillId="0" borderId="2" xfId="90" applyFont="1" applyBorder="1" applyAlignment="1" applyProtection="1">
      <alignment horizontal="left" vertical="top" wrapText="1"/>
    </xf>
    <xf numFmtId="0" fontId="197" fillId="0" borderId="0" xfId="1533" applyFont="1" applyAlignment="1">
      <alignment horizontal="left" vertical="center" wrapText="1"/>
    </xf>
    <xf numFmtId="0" fontId="176" fillId="0" borderId="0" xfId="1533" applyFont="1" applyAlignment="1">
      <alignment horizontal="left" vertical="center" wrapText="1"/>
    </xf>
    <xf numFmtId="0" fontId="113" fillId="0" borderId="0" xfId="1533" applyFont="1" applyAlignment="1">
      <alignment horizontal="center"/>
    </xf>
    <xf numFmtId="49" fontId="113" fillId="0" borderId="0" xfId="1533" applyNumberFormat="1" applyFont="1" applyAlignment="1">
      <alignment horizontal="center" vertical="center"/>
    </xf>
    <xf numFmtId="49" fontId="68" fillId="0" borderId="0" xfId="1533" applyNumberFormat="1" applyFont="1" applyAlignment="1">
      <alignment horizontal="center" vertical="center"/>
    </xf>
    <xf numFmtId="0" fontId="90" fillId="0" borderId="0" xfId="0" applyFont="1" applyAlignment="1">
      <alignment horizontal="justify" vertical="top" wrapText="1"/>
    </xf>
    <xf numFmtId="0" fontId="170" fillId="0" borderId="0" xfId="0" applyFont="1" applyAlignment="1">
      <alignment horizontal="justify" vertical="top" wrapText="1"/>
    </xf>
    <xf numFmtId="0" fontId="51" fillId="0" borderId="0" xfId="3" applyFont="1" applyFill="1" applyAlignment="1">
      <alignment horizontal="justify" vertical="top" wrapText="1"/>
    </xf>
    <xf numFmtId="0" fontId="193" fillId="3" borderId="13" xfId="0" applyFont="1" applyFill="1" applyBorder="1" applyAlignment="1">
      <alignment horizontal="left"/>
    </xf>
    <xf numFmtId="0" fontId="89" fillId="0" borderId="0" xfId="0" applyFont="1" applyAlignment="1">
      <alignment horizontal="justify" vertical="top" wrapText="1"/>
    </xf>
    <xf numFmtId="0" fontId="200" fillId="0" borderId="0" xfId="0" applyFont="1" applyAlignment="1">
      <alignment horizontal="left" vertical="center"/>
    </xf>
    <xf numFmtId="0" fontId="64" fillId="3" borderId="29" xfId="0" applyFont="1" applyFill="1" applyBorder="1" applyAlignment="1">
      <alignment horizontal="left" vertical="top" wrapText="1"/>
    </xf>
    <xf numFmtId="0" fontId="64" fillId="3" borderId="0" xfId="0" applyFont="1" applyFill="1" applyAlignment="1">
      <alignment horizontal="left" vertical="top" wrapText="1"/>
    </xf>
    <xf numFmtId="0" fontId="64" fillId="3" borderId="2" xfId="0" applyFont="1" applyFill="1" applyBorder="1" applyAlignment="1">
      <alignment horizontal="left" vertical="top" wrapText="1"/>
    </xf>
    <xf numFmtId="0" fontId="52" fillId="0" borderId="29" xfId="0" applyFont="1" applyBorder="1" applyAlignment="1">
      <alignment horizontal="left" vertical="top" wrapText="1"/>
    </xf>
    <xf numFmtId="0" fontId="52" fillId="0" borderId="0" xfId="0" applyFont="1" applyAlignment="1">
      <alignment horizontal="left" vertical="top" wrapText="1"/>
    </xf>
    <xf numFmtId="0" fontId="52" fillId="0" borderId="2" xfId="0" applyFont="1" applyBorder="1" applyAlignment="1">
      <alignment horizontal="left" vertical="top" wrapText="1"/>
    </xf>
    <xf numFmtId="0" fontId="64" fillId="0" borderId="29" xfId="0" applyFont="1" applyBorder="1" applyAlignment="1">
      <alignment horizontal="left" vertical="top" wrapText="1"/>
    </xf>
    <xf numFmtId="0" fontId="64" fillId="0" borderId="0" xfId="0" applyFont="1" applyAlignment="1">
      <alignment horizontal="left" vertical="top" wrapText="1"/>
    </xf>
    <xf numFmtId="0" fontId="64" fillId="0" borderId="2" xfId="0" applyFont="1" applyBorder="1" applyAlignment="1">
      <alignment horizontal="left" vertical="top" wrapText="1"/>
    </xf>
    <xf numFmtId="0" fontId="52" fillId="0" borderId="29" xfId="0" applyFont="1" applyBorder="1" applyAlignment="1">
      <alignment horizontal="left" vertical="top"/>
    </xf>
    <xf numFmtId="0" fontId="52" fillId="0" borderId="0" xfId="0" applyFont="1" applyAlignment="1">
      <alignment horizontal="left" vertical="top"/>
    </xf>
    <xf numFmtId="0" fontId="52" fillId="0" borderId="2" xfId="0" applyFont="1" applyBorder="1" applyAlignment="1">
      <alignment horizontal="left" vertical="top"/>
    </xf>
    <xf numFmtId="0" fontId="64" fillId="0" borderId="0" xfId="0" applyFont="1" applyAlignment="1">
      <alignment horizontal="left" vertical="top"/>
    </xf>
    <xf numFmtId="0" fontId="64" fillId="0" borderId="2" xfId="0" applyFont="1" applyBorder="1" applyAlignment="1">
      <alignment horizontal="left" vertical="top"/>
    </xf>
    <xf numFmtId="0" fontId="64" fillId="0" borderId="13" xfId="0" applyFont="1" applyBorder="1" applyAlignment="1">
      <alignment horizontal="left" vertical="top"/>
    </xf>
    <xf numFmtId="0" fontId="52" fillId="0" borderId="13" xfId="0" applyFont="1" applyBorder="1" applyAlignment="1">
      <alignment horizontal="left" vertical="top" wrapText="1"/>
    </xf>
    <xf numFmtId="0" fontId="193" fillId="0" borderId="0" xfId="0" applyFont="1" applyAlignment="1">
      <alignment horizontal="left"/>
    </xf>
    <xf numFmtId="0" fontId="72" fillId="3" borderId="0" xfId="0" applyFont="1" applyFill="1" applyAlignment="1">
      <alignment horizontal="left"/>
    </xf>
    <xf numFmtId="168" fontId="52" fillId="0" borderId="0" xfId="3" applyNumberFormat="1" applyFont="1" applyAlignment="1">
      <alignment horizontal="left" vertical="top" wrapText="1"/>
    </xf>
    <xf numFmtId="0" fontId="64" fillId="3" borderId="32" xfId="3" applyFont="1" applyFill="1" applyBorder="1" applyAlignment="1">
      <alignment horizontal="left" vertical="top" wrapText="1"/>
    </xf>
    <xf numFmtId="0" fontId="64" fillId="3" borderId="29" xfId="3" applyFont="1" applyFill="1" applyBorder="1" applyAlignment="1">
      <alignment horizontal="left" vertical="top" wrapText="1"/>
    </xf>
    <xf numFmtId="0" fontId="64" fillId="3" borderId="29" xfId="3" applyFont="1" applyFill="1" applyBorder="1" applyAlignment="1">
      <alignment horizontal="right" textRotation="90" wrapText="1"/>
    </xf>
    <xf numFmtId="0" fontId="64" fillId="3" borderId="0" xfId="3" applyFont="1" applyFill="1" applyAlignment="1">
      <alignment horizontal="right" textRotation="90" wrapText="1"/>
    </xf>
    <xf numFmtId="0" fontId="200" fillId="0" borderId="0" xfId="3" applyFont="1" applyAlignment="1">
      <alignment horizontal="left" vertical="center"/>
    </xf>
    <xf numFmtId="0" fontId="64" fillId="3" borderId="35" xfId="3" applyFont="1" applyFill="1" applyBorder="1" applyAlignment="1">
      <alignment horizontal="right" textRotation="90" wrapText="1"/>
    </xf>
    <xf numFmtId="0" fontId="64" fillId="3" borderId="36" xfId="3" applyFont="1" applyFill="1" applyBorder="1" applyAlignment="1">
      <alignment horizontal="right" textRotation="90" wrapText="1"/>
    </xf>
    <xf numFmtId="0" fontId="64" fillId="3" borderId="2" xfId="3" applyFont="1" applyFill="1" applyBorder="1" applyAlignment="1">
      <alignment horizontal="right" textRotation="90" wrapText="1"/>
    </xf>
    <xf numFmtId="0" fontId="64" fillId="3" borderId="32" xfId="3" applyFont="1" applyFill="1" applyBorder="1" applyAlignment="1">
      <alignment horizontal="left" vertical="center" wrapText="1"/>
    </xf>
    <xf numFmtId="0" fontId="64" fillId="3" borderId="29" xfId="3" applyFont="1" applyFill="1" applyBorder="1" applyAlignment="1">
      <alignment horizontal="left" vertical="center" wrapText="1"/>
    </xf>
    <xf numFmtId="0" fontId="64" fillId="3" borderId="35" xfId="3" applyFont="1" applyFill="1" applyBorder="1" applyAlignment="1">
      <alignment horizontal="left" vertical="center" wrapText="1"/>
    </xf>
    <xf numFmtId="169" fontId="109" fillId="0" borderId="0" xfId="3" applyNumberFormat="1" applyFont="1" applyAlignment="1">
      <alignment horizontal="left" wrapText="1"/>
    </xf>
    <xf numFmtId="0" fontId="193" fillId="0" borderId="0" xfId="3" applyFont="1" applyAlignment="1">
      <alignment horizontal="left" vertical="top" wrapText="1"/>
    </xf>
    <xf numFmtId="0" fontId="64" fillId="3" borderId="0" xfId="3" applyFont="1" applyFill="1" applyAlignment="1">
      <alignment horizontal="left" vertical="top" textRotation="90"/>
    </xf>
    <xf numFmtId="0" fontId="64" fillId="3" borderId="2" xfId="3" applyFont="1" applyFill="1" applyBorder="1" applyAlignment="1">
      <alignment horizontal="left" vertical="top" textRotation="90"/>
    </xf>
    <xf numFmtId="0" fontId="193" fillId="0" borderId="0" xfId="0" applyFont="1" applyAlignment="1">
      <alignment horizontal="left" vertical="center" wrapText="1"/>
    </xf>
    <xf numFmtId="0" fontId="193" fillId="0" borderId="0" xfId="3" applyFont="1" applyAlignment="1">
      <alignment horizontal="left" wrapText="1"/>
    </xf>
    <xf numFmtId="0" fontId="200" fillId="0" borderId="0" xfId="3" applyFont="1" applyAlignment="1">
      <alignment horizontal="left" vertical="top" wrapText="1"/>
    </xf>
    <xf numFmtId="0" fontId="64" fillId="3" borderId="35" xfId="3" applyFont="1" applyFill="1" applyBorder="1" applyAlignment="1">
      <alignment horizontal="left" vertical="top" wrapText="1"/>
    </xf>
    <xf numFmtId="0" fontId="64" fillId="3" borderId="29" xfId="3" applyFont="1" applyFill="1" applyBorder="1" applyAlignment="1">
      <alignment horizontal="left" vertical="top" textRotation="90"/>
    </xf>
    <xf numFmtId="0" fontId="64" fillId="3" borderId="29" xfId="3" applyFont="1" applyFill="1" applyBorder="1" applyAlignment="1">
      <alignment horizontal="right" vertical="top"/>
    </xf>
    <xf numFmtId="0" fontId="64" fillId="3" borderId="35" xfId="3" applyFont="1" applyFill="1" applyBorder="1" applyAlignment="1">
      <alignment horizontal="right" vertical="top"/>
    </xf>
    <xf numFmtId="0" fontId="64" fillId="3" borderId="2" xfId="3" applyFont="1" applyFill="1" applyBorder="1" applyAlignment="1">
      <alignment horizontal="right" vertical="top"/>
    </xf>
    <xf numFmtId="0" fontId="64" fillId="3" borderId="37" xfId="3" applyFont="1" applyFill="1" applyBorder="1" applyAlignment="1">
      <alignment horizontal="right" vertical="top"/>
    </xf>
    <xf numFmtId="0" fontId="64" fillId="3" borderId="29" xfId="15" applyFont="1" applyFill="1" applyBorder="1" applyAlignment="1">
      <alignment horizontal="left" vertical="top"/>
    </xf>
    <xf numFmtId="0" fontId="64" fillId="3" borderId="0" xfId="15" applyFont="1" applyFill="1" applyAlignment="1">
      <alignment horizontal="left" vertical="top"/>
    </xf>
    <xf numFmtId="0" fontId="64" fillId="3" borderId="2" xfId="15" applyFont="1" applyFill="1" applyBorder="1" applyAlignment="1">
      <alignment horizontal="left" vertical="top"/>
    </xf>
    <xf numFmtId="0" fontId="67" fillId="0" borderId="0" xfId="3" applyFont="1" applyAlignment="1">
      <alignment horizontal="right"/>
    </xf>
    <xf numFmtId="0" fontId="64" fillId="3" borderId="29" xfId="15" applyFont="1" applyFill="1" applyBorder="1" applyAlignment="1">
      <alignment horizontal="right" vertical="top" wrapText="1"/>
    </xf>
    <xf numFmtId="0" fontId="64" fillId="3" borderId="0" xfId="15" applyFont="1" applyFill="1" applyAlignment="1">
      <alignment horizontal="right" vertical="top" wrapText="1"/>
    </xf>
    <xf numFmtId="0" fontId="64" fillId="3" borderId="35" xfId="15" applyFont="1" applyFill="1" applyBorder="1" applyAlignment="1">
      <alignment horizontal="right" vertical="top" wrapText="1"/>
    </xf>
    <xf numFmtId="0" fontId="64" fillId="3" borderId="36" xfId="15" applyFont="1" applyFill="1" applyBorder="1" applyAlignment="1">
      <alignment horizontal="right" vertical="top" wrapText="1"/>
    </xf>
    <xf numFmtId="0" fontId="64" fillId="3" borderId="29" xfId="15" applyFont="1" applyFill="1" applyBorder="1" applyAlignment="1">
      <alignment horizontal="left" vertical="top" wrapText="1"/>
    </xf>
    <xf numFmtId="0" fontId="64" fillId="3" borderId="2" xfId="15" applyFont="1" applyFill="1" applyBorder="1" applyAlignment="1">
      <alignment horizontal="left" vertical="top" wrapText="1"/>
    </xf>
    <xf numFmtId="0" fontId="64" fillId="3" borderId="13" xfId="15" applyFont="1" applyFill="1" applyBorder="1" applyAlignment="1">
      <alignment horizontal="left" vertical="top"/>
    </xf>
    <xf numFmtId="0" fontId="64" fillId="3" borderId="13" xfId="15" applyFont="1" applyFill="1" applyBorder="1" applyAlignment="1">
      <alignment horizontal="left" vertical="top" wrapText="1"/>
    </xf>
    <xf numFmtId="0" fontId="64" fillId="3" borderId="32" xfId="15" applyFont="1" applyFill="1" applyBorder="1" applyAlignment="1">
      <alignment horizontal="right" vertical="top" wrapText="1"/>
    </xf>
    <xf numFmtId="0" fontId="64" fillId="3" borderId="33" xfId="15" applyFont="1" applyFill="1" applyBorder="1" applyAlignment="1">
      <alignment horizontal="right" vertical="top" wrapText="1"/>
    </xf>
    <xf numFmtId="0" fontId="64" fillId="3" borderId="0" xfId="15" applyFont="1" applyFill="1" applyAlignment="1">
      <alignment horizontal="right" vertical="top"/>
    </xf>
    <xf numFmtId="0" fontId="109" fillId="0" borderId="0" xfId="15" applyFont="1" applyAlignment="1">
      <alignment horizontal="left" vertical="center" wrapText="1"/>
    </xf>
    <xf numFmtId="0" fontId="89" fillId="0" borderId="0" xfId="15" applyFont="1" applyAlignment="1">
      <alignment horizontal="left" wrapText="1"/>
    </xf>
    <xf numFmtId="2" fontId="56" fillId="0" borderId="0" xfId="15" applyNumberFormat="1" applyFont="1" applyAlignment="1">
      <alignment horizontal="right" wrapText="1"/>
    </xf>
    <xf numFmtId="0" fontId="56" fillId="0" borderId="0" xfId="15" applyFont="1" applyAlignment="1">
      <alignment horizontal="right" wrapText="1"/>
    </xf>
    <xf numFmtId="0" fontId="52" fillId="0" borderId="0" xfId="15" applyFont="1" applyAlignment="1">
      <alignment horizontal="right" wrapText="1"/>
    </xf>
    <xf numFmtId="2" fontId="56" fillId="0" borderId="0" xfId="15" applyNumberFormat="1" applyFont="1" applyAlignment="1">
      <alignment horizontal="left" wrapText="1"/>
    </xf>
    <xf numFmtId="0" fontId="56" fillId="0" borderId="0" xfId="15" applyFont="1" applyAlignment="1">
      <alignment horizontal="left" vertical="top" wrapText="1"/>
    </xf>
    <xf numFmtId="0" fontId="89" fillId="0" borderId="0" xfId="15" applyFont="1" applyAlignment="1">
      <alignment horizontal="justify" vertical="top" wrapText="1"/>
    </xf>
    <xf numFmtId="0" fontId="64" fillId="3" borderId="29" xfId="15" applyFont="1" applyFill="1" applyBorder="1" applyAlignment="1">
      <alignment horizontal="right" vertical="top"/>
    </xf>
    <xf numFmtId="0" fontId="64" fillId="3" borderId="2" xfId="15" applyFont="1" applyFill="1" applyBorder="1" applyAlignment="1">
      <alignment horizontal="right" vertical="top"/>
    </xf>
    <xf numFmtId="0" fontId="64" fillId="3" borderId="2" xfId="15" applyFont="1" applyFill="1" applyBorder="1" applyAlignment="1">
      <alignment horizontal="right" vertical="top" wrapText="1"/>
    </xf>
    <xf numFmtId="0" fontId="64" fillId="3" borderId="37" xfId="15" applyFont="1" applyFill="1" applyBorder="1" applyAlignment="1">
      <alignment horizontal="right" vertical="top" wrapText="1"/>
    </xf>
    <xf numFmtId="0" fontId="58" fillId="0" borderId="0" xfId="15" applyFont="1" applyAlignment="1">
      <alignment horizontal="center"/>
    </xf>
    <xf numFmtId="0" fontId="64" fillId="3" borderId="32" xfId="15" applyFont="1" applyFill="1" applyBorder="1" applyAlignment="1">
      <alignment horizontal="right" vertical="top"/>
    </xf>
    <xf numFmtId="0" fontId="64" fillId="3" borderId="34" xfId="15" applyFont="1" applyFill="1" applyBorder="1" applyAlignment="1">
      <alignment horizontal="right" vertical="top"/>
    </xf>
    <xf numFmtId="0" fontId="64" fillId="3" borderId="0" xfId="15" applyFont="1" applyFill="1" applyAlignment="1">
      <alignment horizontal="left" vertical="top" wrapText="1"/>
    </xf>
    <xf numFmtId="0" fontId="109" fillId="0" borderId="0" xfId="15" applyFont="1" applyAlignment="1">
      <alignment horizontal="left" wrapText="1"/>
    </xf>
    <xf numFmtId="0" fontId="109" fillId="0" borderId="0" xfId="15" applyFont="1" applyAlignment="1">
      <alignment horizontal="left"/>
    </xf>
    <xf numFmtId="0" fontId="64" fillId="3" borderId="32" xfId="15" applyFont="1" applyFill="1" applyBorder="1" applyAlignment="1">
      <alignment horizontal="left" vertical="center"/>
    </xf>
    <xf numFmtId="0" fontId="64" fillId="3" borderId="29" xfId="15" applyFont="1" applyFill="1" applyBorder="1" applyAlignment="1">
      <alignment horizontal="left" vertical="center"/>
    </xf>
    <xf numFmtId="0" fontId="64" fillId="3" borderId="35" xfId="15" applyFont="1" applyFill="1" applyBorder="1" applyAlignment="1">
      <alignment horizontal="left" vertical="center"/>
    </xf>
    <xf numFmtId="0" fontId="64" fillId="3" borderId="29" xfId="64" applyFont="1" applyFill="1" applyBorder="1" applyAlignment="1">
      <alignment horizontal="left" vertical="top" wrapText="1"/>
    </xf>
    <xf numFmtId="0" fontId="64" fillId="3" borderId="2" xfId="64" applyFont="1" applyFill="1" applyBorder="1" applyAlignment="1">
      <alignment horizontal="left" vertical="top" wrapText="1"/>
    </xf>
    <xf numFmtId="0" fontId="89" fillId="0" borderId="0" xfId="15" applyFont="1" applyAlignment="1">
      <alignment horizontal="left" vertical="justify" wrapText="1"/>
    </xf>
    <xf numFmtId="0" fontId="198" fillId="0" borderId="0" xfId="15" applyFont="1" applyAlignment="1">
      <alignment horizontal="left" vertical="center"/>
    </xf>
    <xf numFmtId="0" fontId="58" fillId="0" borderId="0" xfId="15" applyFont="1" applyAlignment="1">
      <alignment horizontal="center" wrapText="1"/>
    </xf>
    <xf numFmtId="0" fontId="64" fillId="3" borderId="32" xfId="0" applyFont="1" applyFill="1" applyBorder="1" applyAlignment="1">
      <alignment horizontal="left" vertical="top"/>
    </xf>
    <xf numFmtId="0" fontId="64" fillId="3" borderId="29" xfId="0" applyFont="1" applyFill="1" applyBorder="1" applyAlignment="1">
      <alignment horizontal="left" vertical="top"/>
    </xf>
    <xf numFmtId="0" fontId="200" fillId="0" borderId="0" xfId="15" applyFont="1" applyAlignment="1">
      <alignment horizontal="left" vertical="center"/>
    </xf>
    <xf numFmtId="0" fontId="213" fillId="3" borderId="0" xfId="15" applyFont="1" applyFill="1" applyAlignment="1">
      <alignment horizontal="center" vertical="center"/>
    </xf>
    <xf numFmtId="0" fontId="64" fillId="3" borderId="30" xfId="19" applyFont="1" applyFill="1" applyBorder="1" applyAlignment="1">
      <alignment horizontal="left" vertical="top" wrapText="1"/>
    </xf>
    <xf numFmtId="0" fontId="64" fillId="3" borderId="27" xfId="19" applyFont="1" applyFill="1" applyBorder="1" applyAlignment="1">
      <alignment horizontal="left" vertical="top"/>
    </xf>
    <xf numFmtId="0" fontId="64" fillId="3" borderId="28" xfId="19" applyFont="1" applyFill="1" applyBorder="1" applyAlignment="1">
      <alignment horizontal="left" vertical="top"/>
    </xf>
    <xf numFmtId="0" fontId="64" fillId="3" borderId="27" xfId="19" applyFont="1" applyFill="1" applyBorder="1" applyAlignment="1">
      <alignment horizontal="left" vertical="top" wrapText="1"/>
    </xf>
    <xf numFmtId="0" fontId="64" fillId="3" borderId="28" xfId="19" applyFont="1" applyFill="1" applyBorder="1" applyAlignment="1">
      <alignment horizontal="left" vertical="top" wrapText="1"/>
    </xf>
    <xf numFmtId="0" fontId="64" fillId="3" borderId="2" xfId="0" applyFont="1" applyFill="1" applyBorder="1" applyAlignment="1">
      <alignment horizontal="left" vertical="top"/>
    </xf>
    <xf numFmtId="0" fontId="52" fillId="0" borderId="0" xfId="3" applyFont="1" applyAlignment="1">
      <alignment horizontal="left"/>
    </xf>
    <xf numFmtId="0" fontId="64" fillId="3" borderId="31" xfId="15" applyFont="1" applyFill="1" applyBorder="1" applyAlignment="1">
      <alignment horizontal="left" vertical="top"/>
    </xf>
    <xf numFmtId="0" fontId="64" fillId="3" borderId="38" xfId="15" applyFont="1" applyFill="1" applyBorder="1" applyAlignment="1">
      <alignment horizontal="left" vertical="top"/>
    </xf>
    <xf numFmtId="0" fontId="64" fillId="3" borderId="31" xfId="3" applyFont="1" applyFill="1" applyBorder="1" applyAlignment="1">
      <alignment horizontal="left" vertical="center" wrapText="1"/>
    </xf>
    <xf numFmtId="0" fontId="64" fillId="3" borderId="13" xfId="3" applyFont="1" applyFill="1" applyBorder="1" applyAlignment="1">
      <alignment horizontal="left" vertical="center" wrapText="1"/>
    </xf>
    <xf numFmtId="0" fontId="64" fillId="3" borderId="38" xfId="3" applyFont="1" applyFill="1" applyBorder="1" applyAlignment="1">
      <alignment horizontal="left" vertical="center" wrapText="1"/>
    </xf>
    <xf numFmtId="0" fontId="31" fillId="0" borderId="0" xfId="3" applyFont="1" applyAlignment="1">
      <alignment horizontal="center" wrapText="1"/>
    </xf>
    <xf numFmtId="0" fontId="177" fillId="0" borderId="0" xfId="3" applyFont="1" applyAlignment="1">
      <alignment horizontal="left" vertical="center"/>
    </xf>
    <xf numFmtId="1" fontId="213" fillId="0" borderId="2" xfId="3" applyNumberFormat="1" applyFont="1" applyBorder="1" applyAlignment="1">
      <alignment horizontal="center" vertical="center" wrapText="1"/>
    </xf>
    <xf numFmtId="0" fontId="64" fillId="3" borderId="29" xfId="3" applyFont="1" applyFill="1" applyBorder="1" applyAlignment="1">
      <alignment horizontal="left" wrapText="1"/>
    </xf>
    <xf numFmtId="0" fontId="64" fillId="3" borderId="32" xfId="3" applyFont="1" applyFill="1" applyBorder="1" applyAlignment="1">
      <alignment horizontal="left" wrapText="1"/>
    </xf>
    <xf numFmtId="0" fontId="28" fillId="0" borderId="0" xfId="3" applyFont="1" applyAlignment="1">
      <alignment horizontal="center" vertical="center" wrapText="1"/>
    </xf>
    <xf numFmtId="0" fontId="213" fillId="3" borderId="0" xfId="3" applyFont="1" applyFill="1" applyAlignment="1">
      <alignment horizontal="center" vertical="center"/>
    </xf>
    <xf numFmtId="0" fontId="32" fillId="0" borderId="0" xfId="3" applyFont="1" applyAlignment="1">
      <alignment horizontal="left" wrapText="1"/>
    </xf>
    <xf numFmtId="0" fontId="28" fillId="0" borderId="0" xfId="3" applyFont="1" applyAlignment="1">
      <alignment horizontal="left" wrapText="1"/>
    </xf>
    <xf numFmtId="0" fontId="109" fillId="0" borderId="0" xfId="3" applyFont="1" applyAlignment="1">
      <alignment horizontal="left" vertical="center" wrapText="1"/>
    </xf>
    <xf numFmtId="1" fontId="61" fillId="0" borderId="0" xfId="3" applyNumberFormat="1" applyFont="1" applyAlignment="1">
      <alignment horizontal="center" vertical="top"/>
    </xf>
    <xf numFmtId="1" fontId="64" fillId="0" borderId="0" xfId="3" applyNumberFormat="1" applyFont="1" applyAlignment="1">
      <alignment horizontal="center" vertical="top"/>
    </xf>
    <xf numFmtId="0" fontId="64" fillId="3" borderId="13" xfId="3" applyFont="1" applyFill="1" applyBorder="1" applyAlignment="1">
      <alignment horizontal="left" vertical="top" wrapText="1"/>
    </xf>
    <xf numFmtId="0" fontId="76" fillId="0" borderId="0" xfId="3" applyFont="1" applyAlignment="1">
      <alignment horizontal="left" wrapText="1"/>
    </xf>
    <xf numFmtId="0" fontId="213" fillId="3" borderId="0" xfId="3" applyFont="1" applyFill="1" applyAlignment="1">
      <alignment horizontal="center" vertical="center" wrapText="1"/>
    </xf>
    <xf numFmtId="0" fontId="109" fillId="3" borderId="2" xfId="3" applyFont="1" applyFill="1" applyBorder="1" applyAlignment="1">
      <alignment horizontal="left" vertical="center"/>
    </xf>
    <xf numFmtId="0" fontId="78" fillId="0" borderId="0" xfId="3" applyFont="1" applyAlignment="1">
      <alignment horizontal="center" vertical="center" textRotation="180"/>
    </xf>
    <xf numFmtId="0" fontId="52" fillId="0" borderId="0" xfId="3" applyFont="1" applyAlignment="1">
      <alignment horizontal="center" vertical="center" wrapText="1"/>
    </xf>
    <xf numFmtId="0" fontId="52" fillId="0" borderId="0" xfId="3" applyFont="1" applyAlignment="1">
      <alignment horizontal="center"/>
    </xf>
    <xf numFmtId="0" fontId="64" fillId="3" borderId="0" xfId="3" applyFont="1" applyFill="1" applyAlignment="1">
      <alignment horizontal="left" vertical="top"/>
    </xf>
    <xf numFmtId="0" fontId="64" fillId="3" borderId="2" xfId="3" applyFont="1" applyFill="1" applyBorder="1" applyAlignment="1">
      <alignment horizontal="left" vertical="top"/>
    </xf>
    <xf numFmtId="0" fontId="64" fillId="3" borderId="34" xfId="3" applyFont="1" applyFill="1" applyBorder="1" applyAlignment="1">
      <alignment horizontal="left" vertical="top" wrapText="1"/>
    </xf>
    <xf numFmtId="0" fontId="64" fillId="3" borderId="2" xfId="3" applyFont="1" applyFill="1" applyBorder="1" applyAlignment="1">
      <alignment horizontal="left" vertical="top" wrapText="1"/>
    </xf>
    <xf numFmtId="0" fontId="64" fillId="3" borderId="32" xfId="3" applyFont="1" applyFill="1" applyBorder="1" applyAlignment="1">
      <alignment horizontal="right" textRotation="90"/>
    </xf>
    <xf numFmtId="0" fontId="64" fillId="3" borderId="34" xfId="3" applyFont="1" applyFill="1" applyBorder="1" applyAlignment="1">
      <alignment horizontal="right" textRotation="90"/>
    </xf>
    <xf numFmtId="0" fontId="64" fillId="3" borderId="29" xfId="3" applyFont="1" applyFill="1" applyBorder="1" applyAlignment="1">
      <alignment horizontal="right" textRotation="90"/>
    </xf>
    <xf numFmtId="0" fontId="64" fillId="3" borderId="2" xfId="3" applyFont="1" applyFill="1" applyBorder="1" applyAlignment="1">
      <alignment horizontal="right" textRotation="90"/>
    </xf>
    <xf numFmtId="0" fontId="64" fillId="3" borderId="37" xfId="3" applyFont="1" applyFill="1" applyBorder="1" applyAlignment="1">
      <alignment horizontal="right" textRotation="90" wrapText="1"/>
    </xf>
    <xf numFmtId="0" fontId="64" fillId="3" borderId="35" xfId="3" applyFont="1" applyFill="1" applyBorder="1" applyAlignment="1">
      <alignment horizontal="right" textRotation="90"/>
    </xf>
    <xf numFmtId="0" fontId="64" fillId="3" borderId="37" xfId="3" applyFont="1" applyFill="1" applyBorder="1" applyAlignment="1">
      <alignment horizontal="right" textRotation="90"/>
    </xf>
    <xf numFmtId="0" fontId="64" fillId="3" borderId="37" xfId="3" applyFont="1" applyFill="1" applyBorder="1" applyAlignment="1">
      <alignment horizontal="left" vertical="top" wrapText="1"/>
    </xf>
    <xf numFmtId="0" fontId="64" fillId="3" borderId="34" xfId="3" applyFont="1" applyFill="1" applyBorder="1" applyAlignment="1">
      <alignment horizontal="left" vertical="top"/>
    </xf>
    <xf numFmtId="0" fontId="64" fillId="3" borderId="37" xfId="3" applyFont="1" applyFill="1" applyBorder="1" applyAlignment="1">
      <alignment horizontal="left" vertical="top"/>
    </xf>
    <xf numFmtId="0" fontId="64" fillId="3" borderId="2" xfId="19" applyFont="1" applyFill="1" applyBorder="1" applyAlignment="1">
      <alignment horizontal="left" vertical="top"/>
    </xf>
    <xf numFmtId="0" fontId="29" fillId="0" borderId="0" xfId="19" applyFont="1" applyAlignment="1">
      <alignment horizontal="center" vertical="center" textRotation="180"/>
    </xf>
    <xf numFmtId="0" fontId="36" fillId="0" borderId="0" xfId="19" applyFont="1" applyAlignment="1">
      <alignment horizontal="center" vertical="top"/>
    </xf>
    <xf numFmtId="0" fontId="64" fillId="3" borderId="32" xfId="19" applyFont="1" applyFill="1" applyBorder="1" applyAlignment="1">
      <alignment horizontal="left" vertical="top" wrapText="1"/>
    </xf>
    <xf numFmtId="0" fontId="64" fillId="3" borderId="29" xfId="19" applyFont="1" applyFill="1" applyBorder="1" applyAlignment="1">
      <alignment horizontal="left" vertical="top" wrapText="1"/>
    </xf>
    <xf numFmtId="0" fontId="64" fillId="3" borderId="35" xfId="19" applyFont="1" applyFill="1" applyBorder="1" applyAlignment="1">
      <alignment horizontal="left" vertical="top" wrapText="1"/>
    </xf>
    <xf numFmtId="0" fontId="64" fillId="3" borderId="33" xfId="19" applyFont="1" applyFill="1" applyBorder="1" applyAlignment="1">
      <alignment horizontal="center" vertical="top"/>
    </xf>
    <xf numFmtId="0" fontId="64" fillId="3" borderId="0" xfId="19" applyFont="1" applyFill="1" applyAlignment="1">
      <alignment horizontal="center" vertical="top"/>
    </xf>
    <xf numFmtId="0" fontId="64" fillId="3" borderId="32" xfId="19" applyFont="1" applyFill="1" applyBorder="1" applyAlignment="1">
      <alignment horizontal="center" vertical="top"/>
    </xf>
    <xf numFmtId="0" fontId="64" fillId="3" borderId="29" xfId="19" applyFont="1" applyFill="1" applyBorder="1" applyAlignment="1">
      <alignment horizontal="center" vertical="top"/>
    </xf>
    <xf numFmtId="0" fontId="64" fillId="3" borderId="34" xfId="19" applyFont="1" applyFill="1" applyBorder="1" applyAlignment="1">
      <alignment horizontal="left" vertical="top"/>
    </xf>
    <xf numFmtId="0" fontId="64" fillId="3" borderId="37" xfId="19" applyFont="1" applyFill="1" applyBorder="1" applyAlignment="1">
      <alignment horizontal="left" vertical="top"/>
    </xf>
    <xf numFmtId="0" fontId="213" fillId="3" borderId="2" xfId="19" applyFont="1" applyFill="1" applyBorder="1" applyAlignment="1">
      <alignment horizontal="center" vertical="top"/>
    </xf>
    <xf numFmtId="0" fontId="64" fillId="3" borderId="0" xfId="19" applyFont="1" applyFill="1" applyAlignment="1">
      <alignment horizontal="center"/>
    </xf>
    <xf numFmtId="167" fontId="64" fillId="3" borderId="0" xfId="19" applyNumberFormat="1" applyFont="1" applyFill="1" applyAlignment="1">
      <alignment horizontal="center" vertical="center"/>
    </xf>
    <xf numFmtId="0" fontId="64" fillId="3" borderId="2" xfId="19" applyFont="1" applyFill="1" applyBorder="1" applyAlignment="1">
      <alignment horizontal="center" vertical="center"/>
    </xf>
    <xf numFmtId="0" fontId="64" fillId="3" borderId="13" xfId="19" applyFont="1" applyFill="1" applyBorder="1" applyAlignment="1">
      <alignment horizontal="center" vertical="center"/>
    </xf>
    <xf numFmtId="0" fontId="200" fillId="0" borderId="0" xfId="19" applyFont="1" applyAlignment="1">
      <alignment horizontal="left" vertical="center" wrapText="1"/>
    </xf>
    <xf numFmtId="0" fontId="200" fillId="0" borderId="2" xfId="19" applyFont="1" applyBorder="1" applyAlignment="1">
      <alignment horizontal="left" vertical="center" wrapText="1"/>
    </xf>
    <xf numFmtId="0" fontId="64" fillId="3" borderId="29" xfId="19" applyFont="1" applyFill="1" applyBorder="1" applyAlignment="1">
      <alignment horizontal="left" vertical="center" wrapText="1"/>
    </xf>
    <xf numFmtId="0" fontId="64" fillId="3" borderId="2" xfId="19" applyFont="1" applyFill="1" applyBorder="1" applyAlignment="1">
      <alignment horizontal="center" vertical="top"/>
    </xf>
    <xf numFmtId="0" fontId="109" fillId="0" borderId="0" xfId="19" applyFont="1" applyAlignment="1">
      <alignment horizontal="left" wrapText="1"/>
    </xf>
    <xf numFmtId="0" fontId="64" fillId="3" borderId="0" xfId="19" applyFont="1" applyFill="1" applyAlignment="1">
      <alignment horizontal="right" textRotation="90"/>
    </xf>
    <xf numFmtId="0" fontId="64" fillId="3" borderId="2" xfId="19" applyFont="1" applyFill="1" applyBorder="1" applyAlignment="1">
      <alignment horizontal="right" textRotation="90"/>
    </xf>
    <xf numFmtId="0" fontId="172" fillId="3" borderId="0" xfId="3" applyFont="1" applyFill="1" applyAlignment="1">
      <alignment horizontal="right" textRotation="90" wrapText="1"/>
    </xf>
    <xf numFmtId="0" fontId="172" fillId="3" borderId="2" xfId="3" applyFont="1" applyFill="1" applyBorder="1" applyAlignment="1">
      <alignment horizontal="right" textRotation="90" wrapText="1"/>
    </xf>
    <xf numFmtId="0" fontId="200" fillId="0" borderId="0" xfId="3" applyFont="1" applyAlignment="1">
      <alignment horizontal="left" vertical="center" wrapText="1"/>
    </xf>
    <xf numFmtId="0" fontId="64" fillId="3" borderId="0" xfId="3" applyFont="1" applyFill="1" applyAlignment="1">
      <alignment horizontal="left" vertical="top" wrapText="1"/>
    </xf>
    <xf numFmtId="0" fontId="64" fillId="3" borderId="29" xfId="3" applyFont="1" applyFill="1" applyBorder="1" applyAlignment="1">
      <alignment horizontal="left" vertical="top"/>
    </xf>
    <xf numFmtId="0" fontId="64" fillId="3" borderId="33" xfId="19" applyFont="1" applyFill="1" applyBorder="1" applyAlignment="1">
      <alignment horizontal="right" textRotation="90"/>
    </xf>
    <xf numFmtId="0" fontId="64" fillId="3" borderId="34" xfId="19" applyFont="1" applyFill="1" applyBorder="1" applyAlignment="1">
      <alignment horizontal="right" textRotation="90"/>
    </xf>
    <xf numFmtId="0" fontId="172" fillId="3" borderId="36" xfId="3" applyFont="1" applyFill="1" applyBorder="1" applyAlignment="1">
      <alignment horizontal="right" textRotation="90" wrapText="1"/>
    </xf>
    <xf numFmtId="0" fontId="172" fillId="3" borderId="37" xfId="3" applyFont="1" applyFill="1" applyBorder="1" applyAlignment="1">
      <alignment horizontal="right" textRotation="90" wrapText="1"/>
    </xf>
    <xf numFmtId="0" fontId="52" fillId="0" borderId="0" xfId="3" applyFont="1" applyAlignment="1">
      <alignment horizontal="left" vertical="top" wrapText="1"/>
    </xf>
    <xf numFmtId="0" fontId="74" fillId="0" borderId="0" xfId="56" applyFont="1" applyAlignment="1">
      <alignment horizontal="center" wrapText="1"/>
    </xf>
    <xf numFmtId="0" fontId="71" fillId="3" borderId="0" xfId="3" applyFont="1" applyFill="1" applyAlignment="1">
      <alignment horizontal="center" vertical="center" wrapText="1"/>
    </xf>
    <xf numFmtId="0" fontId="71" fillId="3" borderId="0" xfId="3" applyFont="1" applyFill="1" applyAlignment="1">
      <alignment horizontal="center" vertical="center"/>
    </xf>
    <xf numFmtId="0" fontId="64" fillId="3" borderId="31" xfId="3" applyFont="1" applyFill="1" applyBorder="1" applyAlignment="1">
      <alignment vertical="center" wrapText="1"/>
    </xf>
    <xf numFmtId="0" fontId="64" fillId="3" borderId="13" xfId="3" applyFont="1" applyFill="1" applyBorder="1" applyAlignment="1">
      <alignment vertical="center" wrapText="1"/>
    </xf>
    <xf numFmtId="0" fontId="64" fillId="3" borderId="38" xfId="3" applyFont="1" applyFill="1" applyBorder="1" applyAlignment="1">
      <alignment vertical="center" wrapText="1"/>
    </xf>
    <xf numFmtId="169" fontId="109" fillId="0" borderId="0" xfId="56" applyNumberFormat="1" applyFont="1" applyAlignment="1">
      <alignment horizontal="left" wrapText="1"/>
    </xf>
    <xf numFmtId="14" fontId="64" fillId="3" borderId="35" xfId="3" applyNumberFormat="1" applyFont="1" applyFill="1" applyBorder="1" applyAlignment="1">
      <alignment horizontal="center" textRotation="90" wrapText="1"/>
    </xf>
    <xf numFmtId="14" fontId="64" fillId="3" borderId="37" xfId="3" applyNumberFormat="1" applyFont="1" applyFill="1" applyBorder="1" applyAlignment="1">
      <alignment horizontal="center" textRotation="90" wrapText="1"/>
    </xf>
    <xf numFmtId="0" fontId="52" fillId="0" borderId="0" xfId="0" applyFont="1" applyAlignment="1">
      <alignment horizontal="right"/>
    </xf>
    <xf numFmtId="0" fontId="71" fillId="3" borderId="0" xfId="0" applyFont="1" applyFill="1" applyAlignment="1">
      <alignment horizontal="center"/>
    </xf>
    <xf numFmtId="0" fontId="89" fillId="0" borderId="0" xfId="0" applyFont="1" applyAlignment="1">
      <alignment horizontal="left" vertical="top" wrapText="1"/>
    </xf>
    <xf numFmtId="0" fontId="193" fillId="0" borderId="0" xfId="3" applyFont="1" applyAlignment="1">
      <alignment horizontal="left"/>
    </xf>
    <xf numFmtId="49" fontId="52" fillId="0" borderId="29" xfId="3" applyNumberFormat="1" applyFont="1" applyBorder="1" applyAlignment="1">
      <alignment horizontal="center"/>
    </xf>
    <xf numFmtId="169" fontId="184" fillId="0" borderId="0" xfId="3" applyNumberFormat="1" applyFont="1" applyAlignment="1">
      <alignment horizontal="center" wrapText="1"/>
    </xf>
    <xf numFmtId="0" fontId="61" fillId="0" borderId="0" xfId="3" applyFont="1" applyAlignment="1">
      <alignment horizontal="center" wrapText="1"/>
    </xf>
    <xf numFmtId="0" fontId="183" fillId="0" borderId="0" xfId="0" applyFont="1" applyAlignment="1">
      <alignment horizontal="left"/>
    </xf>
    <xf numFmtId="169" fontId="86" fillId="0" borderId="0" xfId="3" applyNumberFormat="1" applyFont="1" applyAlignment="1">
      <alignment horizontal="center" wrapText="1"/>
    </xf>
    <xf numFmtId="169" fontId="85" fillId="70" borderId="0" xfId="3" applyNumberFormat="1" applyFont="1" applyFill="1" applyAlignment="1">
      <alignment horizontal="center" vertical="center" wrapText="1"/>
    </xf>
    <xf numFmtId="169" fontId="59" fillId="0" borderId="0" xfId="3" applyNumberFormat="1" applyFont="1" applyAlignment="1">
      <alignment horizontal="center" wrapText="1"/>
    </xf>
    <xf numFmtId="0" fontId="52" fillId="0" borderId="0" xfId="3" applyFont="1" applyAlignment="1">
      <alignment horizontal="center" wrapText="1"/>
    </xf>
    <xf numFmtId="0" fontId="64" fillId="3" borderId="29" xfId="94" applyFont="1" applyFill="1" applyBorder="1" applyAlignment="1">
      <alignment vertical="top"/>
    </xf>
    <xf numFmtId="0" fontId="64" fillId="3" borderId="0" xfId="94" applyFont="1" applyFill="1" applyAlignment="1">
      <alignment vertical="top"/>
    </xf>
    <xf numFmtId="20" fontId="64" fillId="3" borderId="29" xfId="3" applyNumberFormat="1" applyFont="1" applyFill="1" applyBorder="1" applyAlignment="1">
      <alignment horizontal="left" vertical="top"/>
    </xf>
    <xf numFmtId="20" fontId="64" fillId="3" borderId="2" xfId="3" applyNumberFormat="1" applyFont="1" applyFill="1" applyBorder="1" applyAlignment="1">
      <alignment horizontal="left" vertical="top"/>
    </xf>
    <xf numFmtId="14" fontId="64" fillId="3" borderId="13" xfId="3" applyNumberFormat="1" applyFont="1" applyFill="1" applyBorder="1" applyAlignment="1">
      <alignment horizontal="right" vertical="top" wrapText="1"/>
    </xf>
    <xf numFmtId="0" fontId="64" fillId="3" borderId="29" xfId="94" applyFont="1" applyFill="1" applyBorder="1" applyAlignment="1">
      <alignment horizontal="left" vertical="top"/>
    </xf>
    <xf numFmtId="0" fontId="64" fillId="3" borderId="0" xfId="94" applyFont="1" applyFill="1" applyAlignment="1">
      <alignment horizontal="left" vertical="top"/>
    </xf>
    <xf numFmtId="0" fontId="64" fillId="3" borderId="2" xfId="94" applyFont="1" applyFill="1" applyBorder="1" applyAlignment="1">
      <alignment horizontal="left" vertical="top"/>
    </xf>
    <xf numFmtId="0" fontId="109" fillId="0" borderId="0" xfId="3" applyFont="1" applyAlignment="1">
      <alignment horizontal="left" vertical="top" wrapText="1"/>
    </xf>
    <xf numFmtId="0" fontId="109" fillId="0" borderId="0" xfId="94" applyFont="1" applyAlignment="1">
      <alignment horizontal="left" vertical="center"/>
    </xf>
    <xf numFmtId="14" fontId="52" fillId="0" borderId="0" xfId="3" applyNumberFormat="1" applyFont="1" applyAlignment="1">
      <alignment horizontal="center" wrapText="1"/>
    </xf>
    <xf numFmtId="0" fontId="89" fillId="0" borderId="0" xfId="3" applyFont="1" applyAlignment="1">
      <alignment horizontal="left" wrapText="1"/>
    </xf>
    <xf numFmtId="0" fontId="64" fillId="3" borderId="29" xfId="3" applyFont="1" applyFill="1" applyBorder="1" applyAlignment="1">
      <alignment horizontal="right" vertical="top" wrapText="1"/>
    </xf>
    <xf numFmtId="0" fontId="64" fillId="3" borderId="0" xfId="3" applyFont="1" applyFill="1" applyAlignment="1">
      <alignment horizontal="right" vertical="top" wrapText="1"/>
    </xf>
    <xf numFmtId="0" fontId="64" fillId="3" borderId="2" xfId="3" applyFont="1" applyFill="1" applyBorder="1" applyAlignment="1">
      <alignment horizontal="right" vertical="top" wrapText="1"/>
    </xf>
    <xf numFmtId="1" fontId="64" fillId="3" borderId="29" xfId="3" applyNumberFormat="1" applyFont="1" applyFill="1" applyBorder="1" applyAlignment="1">
      <alignment horizontal="left" vertical="top" wrapText="1"/>
    </xf>
    <xf numFmtId="1" fontId="64" fillId="3" borderId="13" xfId="3" applyNumberFormat="1" applyFont="1" applyFill="1" applyBorder="1" applyAlignment="1">
      <alignment horizontal="left" vertical="top" wrapText="1"/>
    </xf>
    <xf numFmtId="0" fontId="64" fillId="3" borderId="35" xfId="3" applyFont="1" applyFill="1" applyBorder="1" applyAlignment="1">
      <alignment horizontal="left" vertical="top"/>
    </xf>
    <xf numFmtId="0" fontId="64" fillId="3" borderId="36" xfId="3" applyFont="1" applyFill="1" applyBorder="1" applyAlignment="1">
      <alignment horizontal="left" vertical="top"/>
    </xf>
    <xf numFmtId="0" fontId="109" fillId="0" borderId="0" xfId="3" applyFont="1" applyAlignment="1">
      <alignment horizontal="left"/>
    </xf>
    <xf numFmtId="166" fontId="109" fillId="0" borderId="0" xfId="1" applyNumberFormat="1" applyFont="1" applyFill="1" applyBorder="1" applyAlignment="1">
      <alignment horizontal="left"/>
    </xf>
    <xf numFmtId="0" fontId="92" fillId="0" borderId="0" xfId="3" applyFont="1" applyAlignment="1">
      <alignment horizontal="left"/>
    </xf>
    <xf numFmtId="166" fontId="109" fillId="0" borderId="0" xfId="1" applyNumberFormat="1" applyFont="1" applyFill="1" applyBorder="1" applyAlignment="1">
      <alignment horizontal="left" vertical="top" wrapText="1"/>
    </xf>
    <xf numFmtId="0" fontId="109" fillId="0" borderId="0" xfId="3" applyFont="1" applyAlignment="1">
      <alignment horizontal="left" wrapText="1"/>
    </xf>
    <xf numFmtId="166" fontId="109" fillId="0" borderId="0" xfId="1" applyNumberFormat="1" applyFont="1" applyFill="1" applyBorder="1" applyAlignment="1">
      <alignment horizontal="left" vertical="center" wrapText="1"/>
    </xf>
    <xf numFmtId="166" fontId="109" fillId="0" borderId="0" xfId="1" applyNumberFormat="1" applyFont="1" applyFill="1" applyBorder="1" applyAlignment="1">
      <alignment horizontal="left" wrapText="1"/>
    </xf>
    <xf numFmtId="0" fontId="213" fillId="3" borderId="0" xfId="3" applyFont="1" applyFill="1" applyAlignment="1">
      <alignment horizontal="center" vertical="top" wrapText="1"/>
    </xf>
    <xf numFmtId="1" fontId="64" fillId="3" borderId="29" xfId="3" applyNumberFormat="1" applyFont="1" applyFill="1" applyBorder="1" applyAlignment="1">
      <alignment vertical="top" wrapText="1"/>
    </xf>
    <xf numFmtId="1" fontId="64" fillId="3" borderId="13" xfId="3" applyNumberFormat="1" applyFont="1" applyFill="1" applyBorder="1" applyAlignment="1">
      <alignment vertical="top" wrapText="1"/>
    </xf>
    <xf numFmtId="0" fontId="64" fillId="3" borderId="13" xfId="3" applyFont="1" applyFill="1" applyBorder="1" applyAlignment="1">
      <alignment vertical="top" wrapText="1"/>
    </xf>
    <xf numFmtId="166" fontId="109" fillId="0" borderId="0" xfId="1" applyNumberFormat="1" applyFont="1" applyFill="1" applyBorder="1" applyAlignment="1">
      <alignment horizontal="left" vertical="top"/>
    </xf>
    <xf numFmtId="0" fontId="92" fillId="0" borderId="0" xfId="3" applyFont="1" applyAlignment="1">
      <alignment horizontal="left" wrapText="1"/>
    </xf>
    <xf numFmtId="1" fontId="64" fillId="3" borderId="0" xfId="3" applyNumberFormat="1" applyFont="1" applyFill="1" applyAlignment="1">
      <alignment horizontal="left" vertical="top" wrapText="1"/>
    </xf>
    <xf numFmtId="1" fontId="64" fillId="3" borderId="32" xfId="3" applyNumberFormat="1" applyFont="1" applyFill="1" applyBorder="1" applyAlignment="1">
      <alignment horizontal="left" vertical="top" wrapText="1"/>
    </xf>
    <xf numFmtId="1" fontId="64" fillId="3" borderId="33" xfId="3" applyNumberFormat="1" applyFont="1" applyFill="1" applyBorder="1" applyAlignment="1">
      <alignment horizontal="left" vertical="top" wrapText="1"/>
    </xf>
    <xf numFmtId="0" fontId="64" fillId="3" borderId="32" xfId="3" applyFont="1" applyFill="1" applyBorder="1" applyAlignment="1">
      <alignment horizontal="left" vertical="top"/>
    </xf>
    <xf numFmtId="0" fontId="64" fillId="3" borderId="33" xfId="3" applyFont="1" applyFill="1" applyBorder="1" applyAlignment="1">
      <alignment horizontal="left" vertical="top"/>
    </xf>
    <xf numFmtId="0" fontId="200" fillId="0" borderId="0" xfId="0" applyFont="1" applyAlignment="1">
      <alignment horizontal="left" vertical="center" wrapText="1"/>
    </xf>
    <xf numFmtId="0" fontId="64" fillId="3" borderId="13" xfId="0" applyFont="1" applyFill="1" applyBorder="1" applyAlignment="1">
      <alignment horizontal="left" vertical="top"/>
    </xf>
    <xf numFmtId="1" fontId="193" fillId="3" borderId="0" xfId="0" applyNumberFormat="1" applyFont="1" applyFill="1" applyAlignment="1">
      <alignment horizontal="left" vertical="top" wrapText="1"/>
    </xf>
    <xf numFmtId="1" fontId="52" fillId="0" borderId="0" xfId="0" applyNumberFormat="1" applyFont="1" applyAlignment="1">
      <alignment horizontal="center" vertical="top" wrapText="1"/>
    </xf>
    <xf numFmtId="1" fontId="52" fillId="0" borderId="0" xfId="0" applyNumberFormat="1" applyFont="1" applyAlignment="1">
      <alignment horizontal="center" vertical="center" wrapText="1"/>
    </xf>
    <xf numFmtId="1" fontId="193" fillId="3" borderId="0" xfId="0" applyNumberFormat="1" applyFont="1" applyFill="1" applyAlignment="1">
      <alignment horizontal="left" vertical="center" wrapText="1"/>
    </xf>
    <xf numFmtId="0" fontId="64" fillId="3" borderId="0" xfId="0" applyFont="1" applyFill="1" applyAlignment="1">
      <alignment horizontal="left" vertical="top"/>
    </xf>
    <xf numFmtId="1" fontId="64" fillId="3" borderId="29" xfId="0" applyNumberFormat="1" applyFont="1" applyFill="1" applyBorder="1" applyAlignment="1">
      <alignment horizontal="left" vertical="top" wrapText="1"/>
    </xf>
    <xf numFmtId="1" fontId="64" fillId="3" borderId="2" xfId="0" applyNumberFormat="1" applyFont="1" applyFill="1" applyBorder="1" applyAlignment="1">
      <alignment horizontal="left" vertical="top" wrapText="1"/>
    </xf>
    <xf numFmtId="1" fontId="89" fillId="0" borderId="29" xfId="0" applyNumberFormat="1" applyFont="1" applyBorder="1" applyAlignment="1">
      <alignment horizontal="left" wrapText="1"/>
    </xf>
    <xf numFmtId="0" fontId="89" fillId="3" borderId="0" xfId="0" applyFont="1" applyFill="1" applyAlignment="1">
      <alignment horizontal="justify" vertical="top" wrapText="1"/>
    </xf>
    <xf numFmtId="0" fontId="64" fillId="3" borderId="29" xfId="0" applyFont="1" applyFill="1" applyBorder="1" applyAlignment="1">
      <alignment horizontal="right" wrapText="1"/>
    </xf>
    <xf numFmtId="0" fontId="64" fillId="3" borderId="0" xfId="0" applyFont="1" applyFill="1" applyAlignment="1">
      <alignment horizontal="right" wrapText="1"/>
    </xf>
    <xf numFmtId="0" fontId="64" fillId="3" borderId="2" xfId="0" applyFont="1" applyFill="1" applyBorder="1" applyAlignment="1">
      <alignment horizontal="right" wrapText="1"/>
    </xf>
    <xf numFmtId="0" fontId="52" fillId="3" borderId="29" xfId="0" applyFont="1" applyFill="1" applyBorder="1" applyAlignment="1">
      <alignment horizontal="center" vertical="top" wrapText="1"/>
    </xf>
    <xf numFmtId="0" fontId="64" fillId="3" borderId="29" xfId="0" applyFont="1" applyFill="1" applyBorder="1" applyAlignment="1">
      <alignment vertical="top"/>
    </xf>
    <xf numFmtId="0" fontId="64" fillId="3" borderId="33" xfId="0" applyFont="1" applyFill="1" applyBorder="1" applyAlignment="1">
      <alignment horizontal="right" wrapText="1"/>
    </xf>
    <xf numFmtId="0" fontId="52" fillId="3" borderId="0" xfId="0" applyFont="1" applyFill="1" applyAlignment="1">
      <alignment horizontal="right" vertical="top"/>
    </xf>
    <xf numFmtId="0" fontId="64" fillId="3" borderId="35" xfId="0" applyFont="1" applyFill="1" applyBorder="1" applyAlignment="1">
      <alignment horizontal="right" wrapText="1"/>
    </xf>
    <xf numFmtId="0" fontId="64" fillId="3" borderId="36" xfId="0" applyFont="1" applyFill="1" applyBorder="1" applyAlignment="1">
      <alignment horizontal="right" wrapText="1"/>
    </xf>
    <xf numFmtId="0" fontId="64" fillId="3" borderId="37" xfId="0" applyFont="1" applyFill="1" applyBorder="1" applyAlignment="1">
      <alignment horizontal="right" wrapText="1"/>
    </xf>
    <xf numFmtId="0" fontId="64" fillId="3" borderId="0" xfId="0" applyFont="1" applyFill="1" applyAlignment="1">
      <alignment horizontal="right" vertical="top" wrapText="1"/>
    </xf>
    <xf numFmtId="0" fontId="213" fillId="3" borderId="2" xfId="0" applyFont="1" applyFill="1" applyBorder="1" applyAlignment="1">
      <alignment horizontal="center" vertical="center" wrapText="1"/>
    </xf>
    <xf numFmtId="0" fontId="205" fillId="0" borderId="0" xfId="0" applyFont="1" applyAlignment="1">
      <alignment horizontal="left" vertical="center" wrapText="1"/>
    </xf>
    <xf numFmtId="0" fontId="64" fillId="3" borderId="32" xfId="0" applyFont="1" applyFill="1" applyBorder="1" applyAlignment="1">
      <alignment horizontal="left" vertical="top" wrapText="1"/>
    </xf>
    <xf numFmtId="0" fontId="64" fillId="3" borderId="33" xfId="0" applyFont="1" applyFill="1" applyBorder="1" applyAlignment="1">
      <alignment horizontal="left" vertical="top" wrapText="1"/>
    </xf>
    <xf numFmtId="1" fontId="213" fillId="3" borderId="2" xfId="3" applyNumberFormat="1" applyFont="1" applyFill="1" applyBorder="1" applyAlignment="1">
      <alignment horizontal="center" vertical="center" wrapText="1"/>
    </xf>
    <xf numFmtId="0" fontId="193" fillId="3" borderId="2" xfId="3" applyFont="1" applyFill="1" applyBorder="1" applyAlignment="1">
      <alignment horizontal="left"/>
    </xf>
    <xf numFmtId="0" fontId="64" fillId="0" borderId="0" xfId="3" applyFont="1" applyAlignment="1">
      <alignment horizontal="right" vertical="top" wrapText="1"/>
    </xf>
    <xf numFmtId="0" fontId="200" fillId="0" borderId="0" xfId="15" applyFont="1" applyAlignment="1">
      <alignment horizontal="left" vertical="top" wrapText="1"/>
    </xf>
    <xf numFmtId="0" fontId="200" fillId="0" borderId="2" xfId="15" applyFont="1" applyBorder="1" applyAlignment="1">
      <alignment horizontal="left" vertical="top" wrapText="1"/>
    </xf>
    <xf numFmtId="0" fontId="64" fillId="3" borderId="36" xfId="0" applyFont="1" applyFill="1" applyBorder="1" applyAlignment="1">
      <alignment horizontal="right" vertical="top" wrapText="1"/>
    </xf>
    <xf numFmtId="0" fontId="64" fillId="3" borderId="37" xfId="0" applyFont="1" applyFill="1" applyBorder="1" applyAlignment="1">
      <alignment horizontal="right" vertical="top" wrapText="1"/>
    </xf>
    <xf numFmtId="0" fontId="89" fillId="0" borderId="0" xfId="15" applyFont="1" applyAlignment="1">
      <alignment horizontal="left" vertical="top" wrapText="1"/>
    </xf>
    <xf numFmtId="0" fontId="64" fillId="0" borderId="29" xfId="19" applyFont="1" applyBorder="1" applyAlignment="1">
      <alignment horizontal="center" vertical="top" textRotation="90" wrapText="1"/>
    </xf>
    <xf numFmtId="0" fontId="64" fillId="0" borderId="0" xfId="19" applyFont="1" applyAlignment="1">
      <alignment horizontal="center" vertical="top" textRotation="90" wrapText="1"/>
    </xf>
    <xf numFmtId="0" fontId="64" fillId="0" borderId="2" xfId="19" applyFont="1" applyBorder="1" applyAlignment="1">
      <alignment horizontal="center" vertical="top" textRotation="90" wrapText="1"/>
    </xf>
    <xf numFmtId="0" fontId="89" fillId="0" borderId="0" xfId="15" applyFont="1" applyAlignment="1">
      <alignment horizontal="left"/>
    </xf>
    <xf numFmtId="0" fontId="64" fillId="3" borderId="36" xfId="0" applyFont="1" applyFill="1" applyBorder="1" applyAlignment="1">
      <alignment horizontal="left" vertical="top" wrapText="1"/>
    </xf>
    <xf numFmtId="0" fontId="64" fillId="3" borderId="33" xfId="0" applyFont="1" applyFill="1" applyBorder="1" applyAlignment="1">
      <alignment horizontal="left" vertical="top"/>
    </xf>
    <xf numFmtId="0" fontId="64" fillId="3" borderId="36" xfId="15" applyFont="1" applyFill="1" applyBorder="1" applyAlignment="1">
      <alignment horizontal="left" vertical="top" wrapText="1"/>
    </xf>
    <xf numFmtId="0" fontId="64" fillId="3" borderId="37" xfId="15" applyFont="1" applyFill="1" applyBorder="1" applyAlignment="1">
      <alignment horizontal="left" vertical="top" wrapText="1"/>
    </xf>
    <xf numFmtId="0" fontId="193" fillId="3" borderId="0" xfId="0" applyFont="1" applyFill="1" applyAlignment="1">
      <alignment horizontal="left" vertical="center"/>
    </xf>
    <xf numFmtId="0" fontId="64" fillId="0" borderId="0" xfId="0" applyFont="1" applyAlignment="1">
      <alignment horizontal="left" wrapText="1"/>
    </xf>
    <xf numFmtId="0" fontId="64" fillId="3" borderId="13" xfId="0" applyFont="1" applyFill="1" applyBorder="1" applyAlignment="1">
      <alignment horizontal="left" vertical="top" wrapText="1"/>
    </xf>
    <xf numFmtId="0" fontId="64" fillId="0" borderId="2" xfId="0" applyFont="1" applyBorder="1" applyAlignment="1">
      <alignment horizontal="left" wrapText="1"/>
    </xf>
    <xf numFmtId="0" fontId="64" fillId="3" borderId="35" xfId="0" applyFont="1" applyFill="1" applyBorder="1" applyAlignment="1">
      <alignment horizontal="left" vertical="top" wrapText="1"/>
    </xf>
    <xf numFmtId="0" fontId="52" fillId="3" borderId="2" xfId="0" applyFont="1" applyFill="1" applyBorder="1" applyAlignment="1">
      <alignment horizontal="center" vertical="top" wrapText="1"/>
    </xf>
    <xf numFmtId="0" fontId="52" fillId="3" borderId="13" xfId="0" applyFont="1" applyFill="1" applyBorder="1" applyAlignment="1">
      <alignment horizontal="left" vertical="top" wrapText="1"/>
    </xf>
    <xf numFmtId="0" fontId="52" fillId="3" borderId="0" xfId="0" applyFont="1" applyFill="1" applyAlignment="1">
      <alignment horizontal="left" vertical="top" wrapText="1"/>
    </xf>
    <xf numFmtId="0" fontId="52" fillId="3" borderId="29" xfId="0" applyFont="1" applyFill="1" applyBorder="1" applyAlignment="1">
      <alignment horizontal="left" vertical="top" wrapText="1"/>
    </xf>
    <xf numFmtId="0" fontId="109" fillId="0" borderId="0" xfId="0" applyFont="1" applyAlignment="1">
      <alignment horizontal="left" vertical="center" wrapText="1"/>
    </xf>
    <xf numFmtId="0" fontId="64" fillId="3" borderId="37" xfId="0" applyFont="1" applyFill="1" applyBorder="1" applyAlignment="1">
      <alignment horizontal="left" vertical="top" wrapText="1"/>
    </xf>
    <xf numFmtId="1" fontId="109" fillId="0" borderId="0" xfId="89" applyFont="1" applyProtection="1">
      <alignment horizontal="left"/>
    </xf>
    <xf numFmtId="49" fontId="172" fillId="3" borderId="35" xfId="93" applyNumberFormat="1" applyFont="1" applyFill="1" applyBorder="1" applyAlignment="1">
      <alignment horizontal="left" vertical="top" wrapText="1"/>
    </xf>
    <xf numFmtId="49" fontId="172" fillId="3" borderId="36" xfId="93" applyNumberFormat="1" applyFont="1" applyFill="1" applyBorder="1" applyAlignment="1">
      <alignment horizontal="left" vertical="top" wrapText="1"/>
    </xf>
    <xf numFmtId="49" fontId="172" fillId="3" borderId="37" xfId="93" applyNumberFormat="1" applyFont="1" applyFill="1" applyBorder="1" applyAlignment="1">
      <alignment horizontal="left" vertical="top" wrapText="1"/>
    </xf>
    <xf numFmtId="0" fontId="198" fillId="0" borderId="0" xfId="93" applyFont="1" applyAlignment="1">
      <alignment horizontal="left" vertical="center" wrapText="1"/>
    </xf>
    <xf numFmtId="0" fontId="74" fillId="0" borderId="0" xfId="93" applyFont="1" applyAlignment="1">
      <alignment horizontal="right" vertical="top"/>
    </xf>
    <xf numFmtId="0" fontId="74" fillId="0" borderId="0" xfId="93" applyFont="1" applyAlignment="1">
      <alignment horizontal="left" vertical="top" wrapText="1"/>
    </xf>
    <xf numFmtId="49" fontId="102" fillId="0" borderId="0" xfId="93" applyNumberFormat="1" applyFont="1" applyAlignment="1">
      <alignment horizontal="center" vertical="center" wrapText="1"/>
    </xf>
    <xf numFmtId="3" fontId="74" fillId="0" borderId="0" xfId="93" applyNumberFormat="1" applyFont="1" applyAlignment="1">
      <alignment horizontal="center"/>
    </xf>
    <xf numFmtId="3" fontId="100" fillId="0" borderId="0" xfId="93" applyNumberFormat="1" applyFont="1" applyAlignment="1">
      <alignment horizontal="center" wrapText="1"/>
    </xf>
    <xf numFmtId="0" fontId="100" fillId="0" borderId="0" xfId="93" applyFont="1" applyAlignment="1">
      <alignment horizontal="center" wrapText="1"/>
    </xf>
    <xf numFmtId="49" fontId="109" fillId="0" borderId="0" xfId="93" applyNumberFormat="1" applyFont="1" applyAlignment="1">
      <alignment horizontal="left" vertical="center" wrapText="1"/>
    </xf>
    <xf numFmtId="0" fontId="100" fillId="3" borderId="0" xfId="93" applyFont="1" applyFill="1" applyAlignment="1">
      <alignment horizontal="center" wrapText="1"/>
    </xf>
    <xf numFmtId="0" fontId="74" fillId="0" borderId="0" xfId="93" applyFont="1" applyAlignment="1">
      <alignment horizontal="center"/>
    </xf>
    <xf numFmtId="0" fontId="64" fillId="3" borderId="29" xfId="93" applyFont="1" applyFill="1" applyBorder="1" applyAlignment="1">
      <alignment horizontal="left" vertical="top"/>
    </xf>
    <xf numFmtId="0" fontId="190" fillId="3" borderId="0" xfId="93" applyFont="1" applyFill="1" applyAlignment="1">
      <alignment horizontal="right" vertical="top" wrapText="1"/>
    </xf>
    <xf numFmtId="0" fontId="190" fillId="3" borderId="2" xfId="93" applyFont="1" applyFill="1" applyBorder="1" applyAlignment="1">
      <alignment horizontal="right" vertical="top" wrapText="1"/>
    </xf>
    <xf numFmtId="0" fontId="92" fillId="0" borderId="0" xfId="93" applyFont="1" applyAlignment="1">
      <alignment horizontal="left" vertical="top" wrapText="1"/>
    </xf>
    <xf numFmtId="0" fontId="64" fillId="3" borderId="32" xfId="93" applyFont="1" applyFill="1" applyBorder="1" applyAlignment="1">
      <alignment horizontal="left" vertical="top"/>
    </xf>
    <xf numFmtId="0" fontId="64" fillId="3" borderId="35" xfId="93" applyFont="1" applyFill="1" applyBorder="1" applyAlignment="1">
      <alignment horizontal="left" vertical="top"/>
    </xf>
    <xf numFmtId="0" fontId="190" fillId="3" borderId="36" xfId="93" applyFont="1" applyFill="1" applyBorder="1" applyAlignment="1">
      <alignment horizontal="right" vertical="top" wrapText="1"/>
    </xf>
    <xf numFmtId="0" fontId="190" fillId="3" borderId="37" xfId="93" applyFont="1" applyFill="1" applyBorder="1" applyAlignment="1">
      <alignment horizontal="right" vertical="top" wrapText="1"/>
    </xf>
    <xf numFmtId="0" fontId="186" fillId="3" borderId="29" xfId="0" applyFont="1" applyFill="1" applyBorder="1" applyAlignment="1">
      <alignment horizontal="left" vertical="top" wrapText="1"/>
    </xf>
    <xf numFmtId="0" fontId="213" fillId="3" borderId="0" xfId="0" applyFont="1" applyFill="1" applyAlignment="1">
      <alignment horizontal="center" wrapText="1"/>
    </xf>
    <xf numFmtId="0" fontId="64" fillId="3" borderId="29" xfId="0" applyFont="1" applyFill="1" applyBorder="1" applyAlignment="1">
      <alignment horizontal="right" vertical="top" wrapText="1"/>
    </xf>
    <xf numFmtId="0" fontId="186" fillId="3" borderId="0" xfId="0" applyFont="1" applyFill="1" applyAlignment="1">
      <alignment horizontal="left" vertical="top" wrapText="1"/>
    </xf>
    <xf numFmtId="0" fontId="198" fillId="0" borderId="0" xfId="0" applyFont="1" applyAlignment="1">
      <alignment horizontal="left"/>
    </xf>
    <xf numFmtId="0" fontId="53" fillId="0" borderId="0" xfId="3" applyFont="1" applyAlignment="1">
      <alignment horizontal="right" vertical="center"/>
    </xf>
    <xf numFmtId="0" fontId="186" fillId="0" borderId="29" xfId="0" applyFont="1" applyBorder="1" applyAlignment="1">
      <alignment horizontal="left" vertical="top" wrapText="1"/>
    </xf>
    <xf numFmtId="0" fontId="186" fillId="0" borderId="0" xfId="0" applyFont="1" applyAlignment="1">
      <alignment horizontal="left" vertical="top" wrapText="1"/>
    </xf>
    <xf numFmtId="0" fontId="52" fillId="0" borderId="29" xfId="0" applyFont="1" applyBorder="1" applyAlignment="1">
      <alignment vertical="top"/>
    </xf>
    <xf numFmtId="0" fontId="52" fillId="0" borderId="2" xfId="0" applyFont="1" applyBorder="1" applyAlignment="1">
      <alignment vertical="top"/>
    </xf>
    <xf numFmtId="0" fontId="52" fillId="0" borderId="0" xfId="0" applyFont="1" applyAlignment="1">
      <alignment vertical="top"/>
    </xf>
    <xf numFmtId="3" fontId="56" fillId="0" borderId="0" xfId="0" applyNumberFormat="1" applyFont="1" applyAlignment="1">
      <alignment horizontal="center" vertical="center"/>
    </xf>
    <xf numFmtId="0" fontId="56" fillId="0" borderId="0" xfId="0" applyFont="1" applyAlignment="1">
      <alignment horizontal="center" vertical="center"/>
    </xf>
    <xf numFmtId="0" fontId="52" fillId="0" borderId="0" xfId="0" applyFont="1" applyAlignment="1">
      <alignment horizontal="center" vertical="top" wrapText="1"/>
    </xf>
    <xf numFmtId="0" fontId="97" fillId="0" borderId="0" xfId="0" applyFont="1" applyAlignment="1">
      <alignment horizontal="center" wrapText="1"/>
    </xf>
    <xf numFmtId="1" fontId="52" fillId="0" borderId="0" xfId="0" applyNumberFormat="1" applyFont="1" applyAlignment="1">
      <alignment horizontal="center"/>
    </xf>
    <xf numFmtId="0" fontId="52" fillId="0" borderId="29" xfId="0" applyFont="1" applyBorder="1" applyAlignment="1">
      <alignment horizontal="left"/>
    </xf>
    <xf numFmtId="0" fontId="89" fillId="3" borderId="0" xfId="0" applyFont="1" applyFill="1" applyAlignment="1">
      <alignment horizontal="left" vertical="top" wrapText="1"/>
    </xf>
    <xf numFmtId="0" fontId="109" fillId="0" borderId="0" xfId="0" applyFont="1" applyAlignment="1">
      <alignment horizontal="left" wrapText="1"/>
    </xf>
    <xf numFmtId="0" fontId="64" fillId="3" borderId="2" xfId="3" applyFont="1" applyFill="1" applyBorder="1" applyAlignment="1">
      <alignment horizontal="left" vertical="center" wrapText="1"/>
    </xf>
    <xf numFmtId="0" fontId="103" fillId="0" borderId="0" xfId="3" applyFont="1" applyAlignment="1">
      <alignment horizontal="center"/>
    </xf>
    <xf numFmtId="3" fontId="103" fillId="0" borderId="0" xfId="3" applyNumberFormat="1" applyFont="1" applyAlignment="1">
      <alignment horizontal="center"/>
    </xf>
    <xf numFmtId="0" fontId="193" fillId="3" borderId="0" xfId="3" applyFont="1" applyFill="1" applyAlignment="1">
      <alignment horizontal="left" wrapText="1"/>
    </xf>
    <xf numFmtId="3" fontId="109" fillId="0" borderId="0" xfId="3" applyNumberFormat="1" applyFont="1" applyAlignment="1">
      <alignment horizontal="left"/>
    </xf>
    <xf numFmtId="0" fontId="57" fillId="0" borderId="0" xfId="3" applyFont="1" applyAlignment="1">
      <alignment horizontal="left" wrapText="1"/>
    </xf>
    <xf numFmtId="3" fontId="193" fillId="0" borderId="0" xfId="3" applyNumberFormat="1" applyFont="1" applyAlignment="1">
      <alignment horizontal="left" vertical="center"/>
    </xf>
    <xf numFmtId="3" fontId="193" fillId="0" borderId="0" xfId="3" applyNumberFormat="1" applyFont="1" applyAlignment="1">
      <alignment horizontal="left"/>
    </xf>
    <xf numFmtId="3" fontId="109" fillId="0" borderId="0" xfId="3" applyNumberFormat="1" applyFont="1" applyAlignment="1">
      <alignment horizontal="left" vertical="center"/>
    </xf>
    <xf numFmtId="0" fontId="200" fillId="0" borderId="0" xfId="3" applyFont="1" applyAlignment="1">
      <alignment vertical="center"/>
    </xf>
    <xf numFmtId="0" fontId="193" fillId="3" borderId="0" xfId="3" applyFont="1" applyFill="1" applyAlignment="1">
      <alignment horizontal="left" vertical="center" wrapText="1"/>
    </xf>
    <xf numFmtId="0" fontId="109" fillId="0" borderId="0" xfId="57" applyFont="1" applyAlignment="1">
      <alignment horizontal="left"/>
    </xf>
    <xf numFmtId="0" fontId="200" fillId="0" borderId="0" xfId="57" applyFont="1" applyAlignment="1">
      <alignment horizontal="left" vertical="center" wrapText="1"/>
    </xf>
    <xf numFmtId="0" fontId="64" fillId="3" borderId="2" xfId="57" applyFont="1" applyFill="1" applyBorder="1" applyAlignment="1">
      <alignment horizontal="left" vertical="top"/>
    </xf>
    <xf numFmtId="0" fontId="64" fillId="3" borderId="29" xfId="57" applyFont="1" applyFill="1" applyBorder="1" applyAlignment="1">
      <alignment horizontal="left" vertical="top"/>
    </xf>
    <xf numFmtId="0" fontId="89" fillId="0" borderId="0" xfId="57" applyFont="1" applyAlignment="1">
      <alignment horizontal="left"/>
    </xf>
    <xf numFmtId="0" fontId="89" fillId="3" borderId="0" xfId="57" applyFont="1" applyFill="1" applyAlignment="1">
      <alignment horizontal="left"/>
    </xf>
    <xf numFmtId="0" fontId="64" fillId="3" borderId="32" xfId="57" applyFont="1" applyFill="1" applyBorder="1" applyAlignment="1">
      <alignment horizontal="left" vertical="top"/>
    </xf>
    <xf numFmtId="0" fontId="64" fillId="3" borderId="35" xfId="57" applyFont="1" applyFill="1" applyBorder="1" applyAlignment="1">
      <alignment horizontal="left" vertical="top"/>
    </xf>
    <xf numFmtId="0" fontId="58" fillId="0" borderId="0" xfId="3" applyFont="1" applyAlignment="1">
      <alignment horizontal="center"/>
    </xf>
    <xf numFmtId="0" fontId="193" fillId="3" borderId="0" xfId="3" applyFont="1" applyFill="1" applyAlignment="1">
      <alignment horizontal="left" vertical="center"/>
    </xf>
    <xf numFmtId="0" fontId="193" fillId="3" borderId="0" xfId="3" applyFont="1" applyFill="1" applyAlignment="1">
      <alignment horizontal="left"/>
    </xf>
  </cellXfs>
  <cellStyles count="1536">
    <cellStyle name="$l0 %" xfId="95" xr:uid="{00000000-0005-0000-0000-000000000000}"/>
    <cellStyle name="$l0 % 2" xfId="96" xr:uid="{00000000-0005-0000-0000-000001000000}"/>
    <cellStyle name="$l0 % 2 2" xfId="97" xr:uid="{00000000-0005-0000-0000-000002000000}"/>
    <cellStyle name="$l0 % 2 3" xfId="98" xr:uid="{00000000-0005-0000-0000-000003000000}"/>
    <cellStyle name="$l0 % 2 4" xfId="99" xr:uid="{00000000-0005-0000-0000-000004000000}"/>
    <cellStyle name="$l0 % 2 5" xfId="100" xr:uid="{00000000-0005-0000-0000-000005000000}"/>
    <cellStyle name="$l0 % 2 6" xfId="101" xr:uid="{00000000-0005-0000-0000-000006000000}"/>
    <cellStyle name="$l0 % 2 7" xfId="102" xr:uid="{00000000-0005-0000-0000-000007000000}"/>
    <cellStyle name="$l0 % 3" xfId="103" xr:uid="{00000000-0005-0000-0000-000008000000}"/>
    <cellStyle name="$l0 % 3 2" xfId="104" xr:uid="{00000000-0005-0000-0000-000009000000}"/>
    <cellStyle name="$l0 % 3 3" xfId="105" xr:uid="{00000000-0005-0000-0000-00000A000000}"/>
    <cellStyle name="$l0 % 3 4" xfId="106" xr:uid="{00000000-0005-0000-0000-00000B000000}"/>
    <cellStyle name="$l0 % 3 5" xfId="107" xr:uid="{00000000-0005-0000-0000-00000C000000}"/>
    <cellStyle name="$l0 % 3 6" xfId="108" xr:uid="{00000000-0005-0000-0000-00000D000000}"/>
    <cellStyle name="$l0 % 3 7" xfId="109" xr:uid="{00000000-0005-0000-0000-00000E000000}"/>
    <cellStyle name="$l0 % 4" xfId="110" xr:uid="{00000000-0005-0000-0000-00000F000000}"/>
    <cellStyle name="$l0 % 5" xfId="111" xr:uid="{00000000-0005-0000-0000-000010000000}"/>
    <cellStyle name="$l0 % 6" xfId="112" xr:uid="{00000000-0005-0000-0000-000011000000}"/>
    <cellStyle name="$l0 % 7" xfId="113" xr:uid="{00000000-0005-0000-0000-000012000000}"/>
    <cellStyle name="$l0 % 8" xfId="114" xr:uid="{00000000-0005-0000-0000-000013000000}"/>
    <cellStyle name="$l0 % 9" xfId="115" xr:uid="{00000000-0005-0000-0000-000014000000}"/>
    <cellStyle name="$l0 Dec" xfId="116" xr:uid="{00000000-0005-0000-0000-000015000000}"/>
    <cellStyle name="$l0 Dec 2" xfId="117" xr:uid="{00000000-0005-0000-0000-000016000000}"/>
    <cellStyle name="$l0 Dec 2 2" xfId="118" xr:uid="{00000000-0005-0000-0000-000017000000}"/>
    <cellStyle name="$l0 Dec 2 3" xfId="119" xr:uid="{00000000-0005-0000-0000-000018000000}"/>
    <cellStyle name="$l0 Dec 2 4" xfId="120" xr:uid="{00000000-0005-0000-0000-000019000000}"/>
    <cellStyle name="$l0 Dec 2 5" xfId="121" xr:uid="{00000000-0005-0000-0000-00001A000000}"/>
    <cellStyle name="$l0 Dec 2 6" xfId="122" xr:uid="{00000000-0005-0000-0000-00001B000000}"/>
    <cellStyle name="$l0 Dec 2 7" xfId="123" xr:uid="{00000000-0005-0000-0000-00001C000000}"/>
    <cellStyle name="$l0 Dec 3" xfId="124" xr:uid="{00000000-0005-0000-0000-00001D000000}"/>
    <cellStyle name="$l0 Dec 3 2" xfId="125" xr:uid="{00000000-0005-0000-0000-00001E000000}"/>
    <cellStyle name="$l0 Dec 3 3" xfId="126" xr:uid="{00000000-0005-0000-0000-00001F000000}"/>
    <cellStyle name="$l0 Dec 3 4" xfId="127" xr:uid="{00000000-0005-0000-0000-000020000000}"/>
    <cellStyle name="$l0 Dec 3 5" xfId="128" xr:uid="{00000000-0005-0000-0000-000021000000}"/>
    <cellStyle name="$l0 Dec 3 6" xfId="129" xr:uid="{00000000-0005-0000-0000-000022000000}"/>
    <cellStyle name="$l0 Dec 3 7" xfId="130" xr:uid="{00000000-0005-0000-0000-000023000000}"/>
    <cellStyle name="$l0 Dec 4" xfId="131" xr:uid="{00000000-0005-0000-0000-000024000000}"/>
    <cellStyle name="$l0 Dec 5" xfId="132" xr:uid="{00000000-0005-0000-0000-000025000000}"/>
    <cellStyle name="$l0 Dec 6" xfId="133" xr:uid="{00000000-0005-0000-0000-000026000000}"/>
    <cellStyle name="$l0 Dec 7" xfId="134" xr:uid="{00000000-0005-0000-0000-000027000000}"/>
    <cellStyle name="$l0 Dec 8" xfId="135" xr:uid="{00000000-0005-0000-0000-000028000000}"/>
    <cellStyle name="$l0 Dec 9" xfId="136" xr:uid="{00000000-0005-0000-0000-000029000000}"/>
    <cellStyle name="$l0 No" xfId="137" xr:uid="{00000000-0005-0000-0000-00002A000000}"/>
    <cellStyle name="$l0 No 2" xfId="138" xr:uid="{00000000-0005-0000-0000-00002B000000}"/>
    <cellStyle name="$l0 No 2 2" xfId="139" xr:uid="{00000000-0005-0000-0000-00002C000000}"/>
    <cellStyle name="$l0 No 2 3" xfId="140" xr:uid="{00000000-0005-0000-0000-00002D000000}"/>
    <cellStyle name="$l0 No 2 4" xfId="141" xr:uid="{00000000-0005-0000-0000-00002E000000}"/>
    <cellStyle name="$l0 No 2 5" xfId="142" xr:uid="{00000000-0005-0000-0000-00002F000000}"/>
    <cellStyle name="$l0 No 2 6" xfId="143" xr:uid="{00000000-0005-0000-0000-000030000000}"/>
    <cellStyle name="$l0 No 2 7" xfId="144" xr:uid="{00000000-0005-0000-0000-000031000000}"/>
    <cellStyle name="$l0 No 3" xfId="145" xr:uid="{00000000-0005-0000-0000-000032000000}"/>
    <cellStyle name="$l0 No 3 2" xfId="146" xr:uid="{00000000-0005-0000-0000-000033000000}"/>
    <cellStyle name="$l0 No 3 3" xfId="147" xr:uid="{00000000-0005-0000-0000-000034000000}"/>
    <cellStyle name="$l0 No 3 4" xfId="148" xr:uid="{00000000-0005-0000-0000-000035000000}"/>
    <cellStyle name="$l0 No 3 5" xfId="149" xr:uid="{00000000-0005-0000-0000-000036000000}"/>
    <cellStyle name="$l0 No 3 6" xfId="150" xr:uid="{00000000-0005-0000-0000-000037000000}"/>
    <cellStyle name="$l0 No 3 7" xfId="151" xr:uid="{00000000-0005-0000-0000-000038000000}"/>
    <cellStyle name="$l0 No 4" xfId="152" xr:uid="{00000000-0005-0000-0000-000039000000}"/>
    <cellStyle name="$l0 No 5" xfId="153" xr:uid="{00000000-0005-0000-0000-00003A000000}"/>
    <cellStyle name="$l0 No 6" xfId="154" xr:uid="{00000000-0005-0000-0000-00003B000000}"/>
    <cellStyle name="$l0 No 7" xfId="155" xr:uid="{00000000-0005-0000-0000-00003C000000}"/>
    <cellStyle name="$l0 No 8" xfId="156" xr:uid="{00000000-0005-0000-0000-00003D000000}"/>
    <cellStyle name="$l0 No 9" xfId="157" xr:uid="{00000000-0005-0000-0000-00003E000000}"/>
    <cellStyle name="$l0 Row" xfId="89" xr:uid="{00000000-0005-0000-0000-00003F000000}"/>
    <cellStyle name="$l1 %" xfId="158" xr:uid="{00000000-0005-0000-0000-000040000000}"/>
    <cellStyle name="$l1 % 2" xfId="159" xr:uid="{00000000-0005-0000-0000-000041000000}"/>
    <cellStyle name="$l1 % 2 2" xfId="160" xr:uid="{00000000-0005-0000-0000-000042000000}"/>
    <cellStyle name="$l1 % 2 3" xfId="161" xr:uid="{00000000-0005-0000-0000-000043000000}"/>
    <cellStyle name="$l1 % 2 4" xfId="162" xr:uid="{00000000-0005-0000-0000-000044000000}"/>
    <cellStyle name="$l1 % 2 5" xfId="163" xr:uid="{00000000-0005-0000-0000-000045000000}"/>
    <cellStyle name="$l1 % 2 6" xfId="164" xr:uid="{00000000-0005-0000-0000-000046000000}"/>
    <cellStyle name="$l1 % 2 7" xfId="165" xr:uid="{00000000-0005-0000-0000-000047000000}"/>
    <cellStyle name="$l1 % 3" xfId="166" xr:uid="{00000000-0005-0000-0000-000048000000}"/>
    <cellStyle name="$l1 % 3 2" xfId="167" xr:uid="{00000000-0005-0000-0000-000049000000}"/>
    <cellStyle name="$l1 % 3 3" xfId="168" xr:uid="{00000000-0005-0000-0000-00004A000000}"/>
    <cellStyle name="$l1 % 3 4" xfId="169" xr:uid="{00000000-0005-0000-0000-00004B000000}"/>
    <cellStyle name="$l1 % 3 5" xfId="170" xr:uid="{00000000-0005-0000-0000-00004C000000}"/>
    <cellStyle name="$l1 % 3 6" xfId="171" xr:uid="{00000000-0005-0000-0000-00004D000000}"/>
    <cellStyle name="$l1 % 3 7" xfId="172" xr:uid="{00000000-0005-0000-0000-00004E000000}"/>
    <cellStyle name="$l1 % 4" xfId="173" xr:uid="{00000000-0005-0000-0000-00004F000000}"/>
    <cellStyle name="$l1 % 5" xfId="174" xr:uid="{00000000-0005-0000-0000-000050000000}"/>
    <cellStyle name="$l1 % 6" xfId="175" xr:uid="{00000000-0005-0000-0000-000051000000}"/>
    <cellStyle name="$l1 % 7" xfId="176" xr:uid="{00000000-0005-0000-0000-000052000000}"/>
    <cellStyle name="$l1 % 8" xfId="177" xr:uid="{00000000-0005-0000-0000-000053000000}"/>
    <cellStyle name="$l1 % 9" xfId="178" xr:uid="{00000000-0005-0000-0000-000054000000}"/>
    <cellStyle name="$l1 No" xfId="179" xr:uid="{00000000-0005-0000-0000-000055000000}"/>
    <cellStyle name="$l1 No 2" xfId="180" xr:uid="{00000000-0005-0000-0000-000056000000}"/>
    <cellStyle name="$l1 No 2 2" xfId="181" xr:uid="{00000000-0005-0000-0000-000057000000}"/>
    <cellStyle name="$l1 No 2 3" xfId="182" xr:uid="{00000000-0005-0000-0000-000058000000}"/>
    <cellStyle name="$l1 No 2 4" xfId="183" xr:uid="{00000000-0005-0000-0000-000059000000}"/>
    <cellStyle name="$l1 No 2 5" xfId="184" xr:uid="{00000000-0005-0000-0000-00005A000000}"/>
    <cellStyle name="$l1 No 2 6" xfId="185" xr:uid="{00000000-0005-0000-0000-00005B000000}"/>
    <cellStyle name="$l1 No 2 7" xfId="186" xr:uid="{00000000-0005-0000-0000-00005C000000}"/>
    <cellStyle name="$l1 No 3" xfId="187" xr:uid="{00000000-0005-0000-0000-00005D000000}"/>
    <cellStyle name="$l1 No 3 2" xfId="188" xr:uid="{00000000-0005-0000-0000-00005E000000}"/>
    <cellStyle name="$l1 No 3 3" xfId="189" xr:uid="{00000000-0005-0000-0000-00005F000000}"/>
    <cellStyle name="$l1 No 3 4" xfId="190" xr:uid="{00000000-0005-0000-0000-000060000000}"/>
    <cellStyle name="$l1 No 3 5" xfId="191" xr:uid="{00000000-0005-0000-0000-000061000000}"/>
    <cellStyle name="$l1 No 3 6" xfId="192" xr:uid="{00000000-0005-0000-0000-000062000000}"/>
    <cellStyle name="$l1 No 3 7" xfId="193" xr:uid="{00000000-0005-0000-0000-000063000000}"/>
    <cellStyle name="$l1 No 4" xfId="194" xr:uid="{00000000-0005-0000-0000-000064000000}"/>
    <cellStyle name="$l1 No 5" xfId="195" xr:uid="{00000000-0005-0000-0000-000065000000}"/>
    <cellStyle name="$l1 No 6" xfId="196" xr:uid="{00000000-0005-0000-0000-000066000000}"/>
    <cellStyle name="$l1 No 7" xfId="197" xr:uid="{00000000-0005-0000-0000-000067000000}"/>
    <cellStyle name="$l1 No 8" xfId="198" xr:uid="{00000000-0005-0000-0000-000068000000}"/>
    <cellStyle name="$l1 No 9" xfId="199" xr:uid="{00000000-0005-0000-0000-000069000000}"/>
    <cellStyle name="$l1 Row" xfId="90" xr:uid="{00000000-0005-0000-0000-00006A000000}"/>
    <cellStyle name="$l2 %" xfId="200" xr:uid="{00000000-0005-0000-0000-00006B000000}"/>
    <cellStyle name="$l2 % 2" xfId="201" xr:uid="{00000000-0005-0000-0000-00006C000000}"/>
    <cellStyle name="$l2 % 2 2" xfId="202" xr:uid="{00000000-0005-0000-0000-00006D000000}"/>
    <cellStyle name="$l2 % 2 3" xfId="203" xr:uid="{00000000-0005-0000-0000-00006E000000}"/>
    <cellStyle name="$l2 % 2 4" xfId="204" xr:uid="{00000000-0005-0000-0000-00006F000000}"/>
    <cellStyle name="$l2 % 2 5" xfId="205" xr:uid="{00000000-0005-0000-0000-000070000000}"/>
    <cellStyle name="$l2 % 2 6" xfId="206" xr:uid="{00000000-0005-0000-0000-000071000000}"/>
    <cellStyle name="$l2 % 2 7" xfId="207" xr:uid="{00000000-0005-0000-0000-000072000000}"/>
    <cellStyle name="$l2 % 3" xfId="208" xr:uid="{00000000-0005-0000-0000-000073000000}"/>
    <cellStyle name="$l2 % 3 2" xfId="209" xr:uid="{00000000-0005-0000-0000-000074000000}"/>
    <cellStyle name="$l2 % 3 3" xfId="210" xr:uid="{00000000-0005-0000-0000-000075000000}"/>
    <cellStyle name="$l2 % 3 4" xfId="211" xr:uid="{00000000-0005-0000-0000-000076000000}"/>
    <cellStyle name="$l2 % 3 5" xfId="212" xr:uid="{00000000-0005-0000-0000-000077000000}"/>
    <cellStyle name="$l2 % 3 6" xfId="213" xr:uid="{00000000-0005-0000-0000-000078000000}"/>
    <cellStyle name="$l2 % 3 7" xfId="214" xr:uid="{00000000-0005-0000-0000-000079000000}"/>
    <cellStyle name="$l2 % 4" xfId="215" xr:uid="{00000000-0005-0000-0000-00007A000000}"/>
    <cellStyle name="$l2 % 5" xfId="216" xr:uid="{00000000-0005-0000-0000-00007B000000}"/>
    <cellStyle name="$l2 % 6" xfId="217" xr:uid="{00000000-0005-0000-0000-00007C000000}"/>
    <cellStyle name="$l2 % 7" xfId="218" xr:uid="{00000000-0005-0000-0000-00007D000000}"/>
    <cellStyle name="$l2 % 8" xfId="219" xr:uid="{00000000-0005-0000-0000-00007E000000}"/>
    <cellStyle name="$l2 % 9" xfId="220" xr:uid="{00000000-0005-0000-0000-00007F000000}"/>
    <cellStyle name="$l2 No" xfId="221" xr:uid="{00000000-0005-0000-0000-000080000000}"/>
    <cellStyle name="$l2 No 2" xfId="222" xr:uid="{00000000-0005-0000-0000-000081000000}"/>
    <cellStyle name="$l2 No 2 2" xfId="223" xr:uid="{00000000-0005-0000-0000-000082000000}"/>
    <cellStyle name="$l2 No 2 3" xfId="224" xr:uid="{00000000-0005-0000-0000-000083000000}"/>
    <cellStyle name="$l2 No 2 4" xfId="225" xr:uid="{00000000-0005-0000-0000-000084000000}"/>
    <cellStyle name="$l2 No 2 5" xfId="226" xr:uid="{00000000-0005-0000-0000-000085000000}"/>
    <cellStyle name="$l2 No 2 6" xfId="227" xr:uid="{00000000-0005-0000-0000-000086000000}"/>
    <cellStyle name="$l2 No 2 7" xfId="228" xr:uid="{00000000-0005-0000-0000-000087000000}"/>
    <cellStyle name="$l2 No 3" xfId="229" xr:uid="{00000000-0005-0000-0000-000088000000}"/>
    <cellStyle name="$l2 No 3 2" xfId="230" xr:uid="{00000000-0005-0000-0000-000089000000}"/>
    <cellStyle name="$l2 No 3 3" xfId="231" xr:uid="{00000000-0005-0000-0000-00008A000000}"/>
    <cellStyle name="$l2 No 3 4" xfId="232" xr:uid="{00000000-0005-0000-0000-00008B000000}"/>
    <cellStyle name="$l2 No 3 5" xfId="233" xr:uid="{00000000-0005-0000-0000-00008C000000}"/>
    <cellStyle name="$l2 No 3 6" xfId="234" xr:uid="{00000000-0005-0000-0000-00008D000000}"/>
    <cellStyle name="$l2 No 3 7" xfId="235" xr:uid="{00000000-0005-0000-0000-00008E000000}"/>
    <cellStyle name="$l2 No 4" xfId="236" xr:uid="{00000000-0005-0000-0000-00008F000000}"/>
    <cellStyle name="$l2 No 5" xfId="237" xr:uid="{00000000-0005-0000-0000-000090000000}"/>
    <cellStyle name="$l2 No 6" xfId="238" xr:uid="{00000000-0005-0000-0000-000091000000}"/>
    <cellStyle name="$l2 No 7" xfId="239" xr:uid="{00000000-0005-0000-0000-000092000000}"/>
    <cellStyle name="$l2 No 8" xfId="240" xr:uid="{00000000-0005-0000-0000-000093000000}"/>
    <cellStyle name="$l2 No 9" xfId="241" xr:uid="{00000000-0005-0000-0000-000094000000}"/>
    <cellStyle name="$l2 Row" xfId="242" xr:uid="{00000000-0005-0000-0000-000095000000}"/>
    <cellStyle name="$l2 Row 10" xfId="243" xr:uid="{00000000-0005-0000-0000-000096000000}"/>
    <cellStyle name="$l2 Row 11" xfId="244" xr:uid="{00000000-0005-0000-0000-000097000000}"/>
    <cellStyle name="$l2 Row 2" xfId="245" xr:uid="{00000000-0005-0000-0000-000098000000}"/>
    <cellStyle name="$l2 Row 2 2" xfId="246" xr:uid="{00000000-0005-0000-0000-000099000000}"/>
    <cellStyle name="$l2 Row 2 3" xfId="247" xr:uid="{00000000-0005-0000-0000-00009A000000}"/>
    <cellStyle name="$l2 Row 2 4" xfId="248" xr:uid="{00000000-0005-0000-0000-00009B000000}"/>
    <cellStyle name="$l2 Row 2 5" xfId="249" xr:uid="{00000000-0005-0000-0000-00009C000000}"/>
    <cellStyle name="$l2 Row 2 6" xfId="250" xr:uid="{00000000-0005-0000-0000-00009D000000}"/>
    <cellStyle name="$l2 Row 2 7" xfId="251" xr:uid="{00000000-0005-0000-0000-00009E000000}"/>
    <cellStyle name="$l2 Row 2 8" xfId="252" xr:uid="{00000000-0005-0000-0000-00009F000000}"/>
    <cellStyle name="$l2 Row 3" xfId="253" xr:uid="{00000000-0005-0000-0000-0000A0000000}"/>
    <cellStyle name="$l2 Row 3 2" xfId="254" xr:uid="{00000000-0005-0000-0000-0000A1000000}"/>
    <cellStyle name="$l2 Row 3 3" xfId="255" xr:uid="{00000000-0005-0000-0000-0000A2000000}"/>
    <cellStyle name="$l2 Row 3 4" xfId="256" xr:uid="{00000000-0005-0000-0000-0000A3000000}"/>
    <cellStyle name="$l2 Row 3 5" xfId="257" xr:uid="{00000000-0005-0000-0000-0000A4000000}"/>
    <cellStyle name="$l2 Row 3 6" xfId="258" xr:uid="{00000000-0005-0000-0000-0000A5000000}"/>
    <cellStyle name="$l2 Row 3 7" xfId="259" xr:uid="{00000000-0005-0000-0000-0000A6000000}"/>
    <cellStyle name="$l2 Row 3 8" xfId="260" xr:uid="{00000000-0005-0000-0000-0000A7000000}"/>
    <cellStyle name="$l2 Row 4" xfId="261" xr:uid="{00000000-0005-0000-0000-0000A8000000}"/>
    <cellStyle name="$l2 Row 5" xfId="262" xr:uid="{00000000-0005-0000-0000-0000A9000000}"/>
    <cellStyle name="$l2 Row 6" xfId="263" xr:uid="{00000000-0005-0000-0000-0000AA000000}"/>
    <cellStyle name="$l2 Row 7" xfId="264" xr:uid="{00000000-0005-0000-0000-0000AB000000}"/>
    <cellStyle name="$l2 Row 8" xfId="265" xr:uid="{00000000-0005-0000-0000-0000AC000000}"/>
    <cellStyle name="$l2 Row 9" xfId="266" xr:uid="{00000000-0005-0000-0000-0000AD000000}"/>
    <cellStyle name="$u0 %" xfId="267" xr:uid="{00000000-0005-0000-0000-0000AE000000}"/>
    <cellStyle name="$u0 % 2" xfId="268" xr:uid="{00000000-0005-0000-0000-0000AF000000}"/>
    <cellStyle name="$u0 % 2 2" xfId="269" xr:uid="{00000000-0005-0000-0000-0000B0000000}"/>
    <cellStyle name="$u0 % 2 3" xfId="270" xr:uid="{00000000-0005-0000-0000-0000B1000000}"/>
    <cellStyle name="$u0 % 2 4" xfId="271" xr:uid="{00000000-0005-0000-0000-0000B2000000}"/>
    <cellStyle name="$u0 % 2 5" xfId="272" xr:uid="{00000000-0005-0000-0000-0000B3000000}"/>
    <cellStyle name="$u0 % 2 6" xfId="273" xr:uid="{00000000-0005-0000-0000-0000B4000000}"/>
    <cellStyle name="$u0 % 2 7" xfId="274" xr:uid="{00000000-0005-0000-0000-0000B5000000}"/>
    <cellStyle name="$u0 % 3" xfId="275" xr:uid="{00000000-0005-0000-0000-0000B6000000}"/>
    <cellStyle name="$u0 % 3 2" xfId="276" xr:uid="{00000000-0005-0000-0000-0000B7000000}"/>
    <cellStyle name="$u0 % 3 3" xfId="277" xr:uid="{00000000-0005-0000-0000-0000B8000000}"/>
    <cellStyle name="$u0 % 3 4" xfId="278" xr:uid="{00000000-0005-0000-0000-0000B9000000}"/>
    <cellStyle name="$u0 % 3 5" xfId="279" xr:uid="{00000000-0005-0000-0000-0000BA000000}"/>
    <cellStyle name="$u0 % 3 6" xfId="280" xr:uid="{00000000-0005-0000-0000-0000BB000000}"/>
    <cellStyle name="$u0 % 3 7" xfId="281" xr:uid="{00000000-0005-0000-0000-0000BC000000}"/>
    <cellStyle name="$u0 % 4" xfId="282" xr:uid="{00000000-0005-0000-0000-0000BD000000}"/>
    <cellStyle name="$u0 % 5" xfId="283" xr:uid="{00000000-0005-0000-0000-0000BE000000}"/>
    <cellStyle name="$u0 % 6" xfId="284" xr:uid="{00000000-0005-0000-0000-0000BF000000}"/>
    <cellStyle name="$u0 % 7" xfId="285" xr:uid="{00000000-0005-0000-0000-0000C0000000}"/>
    <cellStyle name="$u0 % 8" xfId="286" xr:uid="{00000000-0005-0000-0000-0000C1000000}"/>
    <cellStyle name="$u0 % 9" xfId="287" xr:uid="{00000000-0005-0000-0000-0000C2000000}"/>
    <cellStyle name="$u0 No" xfId="288" xr:uid="{00000000-0005-0000-0000-0000C3000000}"/>
    <cellStyle name="$u0 No 2" xfId="289" xr:uid="{00000000-0005-0000-0000-0000C4000000}"/>
    <cellStyle name="$u0 No 2 2" xfId="290" xr:uid="{00000000-0005-0000-0000-0000C5000000}"/>
    <cellStyle name="$u0 No 2 3" xfId="291" xr:uid="{00000000-0005-0000-0000-0000C6000000}"/>
    <cellStyle name="$u0 No 2 4" xfId="292" xr:uid="{00000000-0005-0000-0000-0000C7000000}"/>
    <cellStyle name="$u0 No 2 5" xfId="293" xr:uid="{00000000-0005-0000-0000-0000C8000000}"/>
    <cellStyle name="$u0 No 2 6" xfId="294" xr:uid="{00000000-0005-0000-0000-0000C9000000}"/>
    <cellStyle name="$u0 No 2 7" xfId="295" xr:uid="{00000000-0005-0000-0000-0000CA000000}"/>
    <cellStyle name="$u0 No 3" xfId="296" xr:uid="{00000000-0005-0000-0000-0000CB000000}"/>
    <cellStyle name="$u0 No 3 2" xfId="297" xr:uid="{00000000-0005-0000-0000-0000CC000000}"/>
    <cellStyle name="$u0 No 3 3" xfId="298" xr:uid="{00000000-0005-0000-0000-0000CD000000}"/>
    <cellStyle name="$u0 No 3 4" xfId="299" xr:uid="{00000000-0005-0000-0000-0000CE000000}"/>
    <cellStyle name="$u0 No 3 5" xfId="300" xr:uid="{00000000-0005-0000-0000-0000CF000000}"/>
    <cellStyle name="$u0 No 3 6" xfId="301" xr:uid="{00000000-0005-0000-0000-0000D0000000}"/>
    <cellStyle name="$u0 No 3 7" xfId="302" xr:uid="{00000000-0005-0000-0000-0000D1000000}"/>
    <cellStyle name="$u0 No 4" xfId="303" xr:uid="{00000000-0005-0000-0000-0000D2000000}"/>
    <cellStyle name="$u0 No 5" xfId="304" xr:uid="{00000000-0005-0000-0000-0000D3000000}"/>
    <cellStyle name="$u0 No 6" xfId="305" xr:uid="{00000000-0005-0000-0000-0000D4000000}"/>
    <cellStyle name="$u0 No 7" xfId="306" xr:uid="{00000000-0005-0000-0000-0000D5000000}"/>
    <cellStyle name="$u0 No 8" xfId="307" xr:uid="{00000000-0005-0000-0000-0000D6000000}"/>
    <cellStyle name="$u0 No 9" xfId="308" xr:uid="{00000000-0005-0000-0000-0000D7000000}"/>
    <cellStyle name="[StdExit()]" xfId="309" xr:uid="{00000000-0005-0000-0000-0000D8000000}"/>
    <cellStyle name="_List1" xfId="310" xr:uid="{00000000-0005-0000-0000-0000D9000000}"/>
    <cellStyle name="’E‰Ý [0.00]_Region Orders (2)" xfId="311" xr:uid="{00000000-0005-0000-0000-0000DA000000}"/>
    <cellStyle name="’E‰Ý_Region Orders (2)" xfId="312" xr:uid="{00000000-0005-0000-0000-0000DB000000}"/>
    <cellStyle name="•WŹ€_Pacific Region P&amp;L" xfId="313" xr:uid="{00000000-0005-0000-0000-0000DC000000}"/>
    <cellStyle name="•WŹ_Pacific Region P&amp;L" xfId="314" xr:uid="{00000000-0005-0000-0000-0000DD000000}"/>
    <cellStyle name="20 % – Zvýraznění1 2" xfId="315" xr:uid="{00000000-0005-0000-0000-0000DE000000}"/>
    <cellStyle name="20 % – Zvýraznění2 2" xfId="316" xr:uid="{00000000-0005-0000-0000-0000DF000000}"/>
    <cellStyle name="20 % – Zvýraznění3 2" xfId="317" xr:uid="{00000000-0005-0000-0000-0000E0000000}"/>
    <cellStyle name="20 % – Zvýraznění4 2" xfId="318" xr:uid="{00000000-0005-0000-0000-0000E1000000}"/>
    <cellStyle name="20 % – Zvýraznění5 2" xfId="319" xr:uid="{00000000-0005-0000-0000-0000E2000000}"/>
    <cellStyle name="20 % – Zvýraznění6 2" xfId="320" xr:uid="{00000000-0005-0000-0000-0000E3000000}"/>
    <cellStyle name="40 % – Zvýraznění1 2" xfId="321" xr:uid="{00000000-0005-0000-0000-0000E4000000}"/>
    <cellStyle name="40 % – Zvýraznění2 2" xfId="322" xr:uid="{00000000-0005-0000-0000-0000E5000000}"/>
    <cellStyle name="40 % – Zvýraznění3 2" xfId="323" xr:uid="{00000000-0005-0000-0000-0000E6000000}"/>
    <cellStyle name="40 % – Zvýraznění4 2" xfId="324" xr:uid="{00000000-0005-0000-0000-0000E7000000}"/>
    <cellStyle name="40 % – Zvýraznění5 2" xfId="325" xr:uid="{00000000-0005-0000-0000-0000E8000000}"/>
    <cellStyle name="40 % – Zvýraznění6 2" xfId="326" xr:uid="{00000000-0005-0000-0000-0000E9000000}"/>
    <cellStyle name="60 % – Zvýraznění1 2" xfId="327" xr:uid="{00000000-0005-0000-0000-0000EA000000}"/>
    <cellStyle name="60 % – Zvýraznění2 2" xfId="328" xr:uid="{00000000-0005-0000-0000-0000EB000000}"/>
    <cellStyle name="60 % – Zvýraznění3 2" xfId="329" xr:uid="{00000000-0005-0000-0000-0000EC000000}"/>
    <cellStyle name="60 % – Zvýraznění4 2" xfId="330" xr:uid="{00000000-0005-0000-0000-0000ED000000}"/>
    <cellStyle name="60 % – Zvýraznění5 2" xfId="331" xr:uid="{00000000-0005-0000-0000-0000EE000000}"/>
    <cellStyle name="60 % – Zvýraznění6 2" xfId="332" xr:uid="{00000000-0005-0000-0000-0000EF000000}"/>
    <cellStyle name="Accent1 - 20%" xfId="333" xr:uid="{00000000-0005-0000-0000-0000F0000000}"/>
    <cellStyle name="Accent1 - 40%" xfId="334" xr:uid="{00000000-0005-0000-0000-0000F1000000}"/>
    <cellStyle name="Accent1 - 60%" xfId="335" xr:uid="{00000000-0005-0000-0000-0000F2000000}"/>
    <cellStyle name="Accent2 - 20%" xfId="336" xr:uid="{00000000-0005-0000-0000-0000F3000000}"/>
    <cellStyle name="Accent2 - 40%" xfId="337" xr:uid="{00000000-0005-0000-0000-0000F4000000}"/>
    <cellStyle name="Accent2 - 60%" xfId="338" xr:uid="{00000000-0005-0000-0000-0000F5000000}"/>
    <cellStyle name="Accent3 - 20%" xfId="339" xr:uid="{00000000-0005-0000-0000-0000F6000000}"/>
    <cellStyle name="Accent3 - 40%" xfId="340" xr:uid="{00000000-0005-0000-0000-0000F7000000}"/>
    <cellStyle name="Accent3 - 60%" xfId="341" xr:uid="{00000000-0005-0000-0000-0000F8000000}"/>
    <cellStyle name="Accent4 - 20%" xfId="342" xr:uid="{00000000-0005-0000-0000-0000F9000000}"/>
    <cellStyle name="Accent4 - 40%" xfId="343" xr:uid="{00000000-0005-0000-0000-0000FA000000}"/>
    <cellStyle name="Accent4 - 60%" xfId="344" xr:uid="{00000000-0005-0000-0000-0000FB000000}"/>
    <cellStyle name="Accent5 - 20%" xfId="345" xr:uid="{00000000-0005-0000-0000-0000FC000000}"/>
    <cellStyle name="Accent5 - 40%" xfId="346" xr:uid="{00000000-0005-0000-0000-0000FD000000}"/>
    <cellStyle name="Accent5 - 60%" xfId="347" xr:uid="{00000000-0005-0000-0000-0000FE000000}"/>
    <cellStyle name="Accent6 - 20%" xfId="348" xr:uid="{00000000-0005-0000-0000-0000FF000000}"/>
    <cellStyle name="Accent6 - 40%" xfId="349" xr:uid="{00000000-0005-0000-0000-000000010000}"/>
    <cellStyle name="Accent6 - 60%" xfId="350" xr:uid="{00000000-0005-0000-0000-000001010000}"/>
    <cellStyle name="AdminStyle" xfId="351" xr:uid="{00000000-0005-0000-0000-000002010000}"/>
    <cellStyle name="AdminStyle 2" xfId="352" xr:uid="{00000000-0005-0000-0000-000003010000}"/>
    <cellStyle name="AdminStyle 2 2" xfId="353" xr:uid="{00000000-0005-0000-0000-000004010000}"/>
    <cellStyle name="AdminStyle 2 3" xfId="354" xr:uid="{00000000-0005-0000-0000-000005010000}"/>
    <cellStyle name="AdminStyle 2 4" xfId="355" xr:uid="{00000000-0005-0000-0000-000006010000}"/>
    <cellStyle name="AdminStyle 2 5" xfId="356" xr:uid="{00000000-0005-0000-0000-000007010000}"/>
    <cellStyle name="AdminStyle 2 6" xfId="357" xr:uid="{00000000-0005-0000-0000-000008010000}"/>
    <cellStyle name="AdminStyle 2 7" xfId="358" xr:uid="{00000000-0005-0000-0000-000009010000}"/>
    <cellStyle name="AdminStyle 3" xfId="359" xr:uid="{00000000-0005-0000-0000-00000A010000}"/>
    <cellStyle name="AdminStyle 3 2" xfId="360" xr:uid="{00000000-0005-0000-0000-00000B010000}"/>
    <cellStyle name="AdminStyle 3 3" xfId="361" xr:uid="{00000000-0005-0000-0000-00000C010000}"/>
    <cellStyle name="AdminStyle 3 4" xfId="362" xr:uid="{00000000-0005-0000-0000-00000D010000}"/>
    <cellStyle name="AdminStyle 3 5" xfId="363" xr:uid="{00000000-0005-0000-0000-00000E010000}"/>
    <cellStyle name="AdminStyle 3 6" xfId="364" xr:uid="{00000000-0005-0000-0000-00000F010000}"/>
    <cellStyle name="AdminStyle 3 7" xfId="365" xr:uid="{00000000-0005-0000-0000-000010010000}"/>
    <cellStyle name="AdminStyle 4" xfId="366" xr:uid="{00000000-0005-0000-0000-000011010000}"/>
    <cellStyle name="AdminStyle 5" xfId="367" xr:uid="{00000000-0005-0000-0000-000012010000}"/>
    <cellStyle name="AdminStyle 6" xfId="368" xr:uid="{00000000-0005-0000-0000-000013010000}"/>
    <cellStyle name="AdminStyle 7" xfId="369" xr:uid="{00000000-0005-0000-0000-000014010000}"/>
    <cellStyle name="AdminStyle 8" xfId="370" xr:uid="{00000000-0005-0000-0000-000015010000}"/>
    <cellStyle name="AdminStyle 9" xfId="371" xr:uid="{00000000-0005-0000-0000-000016010000}"/>
    <cellStyle name="args.style" xfId="372" xr:uid="{00000000-0005-0000-0000-000017010000}"/>
    <cellStyle name="args.style 2" xfId="373" xr:uid="{00000000-0005-0000-0000-000018010000}"/>
    <cellStyle name="args.style 3" xfId="374" xr:uid="{00000000-0005-0000-0000-000019010000}"/>
    <cellStyle name="args.style_110310_Výkazy CEPS 10_13062011" xfId="375" xr:uid="{00000000-0005-0000-0000-00001A010000}"/>
    <cellStyle name="Calc Currency (0)" xfId="376" xr:uid="{00000000-0005-0000-0000-00001B010000}"/>
    <cellStyle name="Calc Currency (0) 2" xfId="377" xr:uid="{00000000-0005-0000-0000-00001C010000}"/>
    <cellStyle name="Calc Currency (0) 3" xfId="378" xr:uid="{00000000-0005-0000-0000-00001D010000}"/>
    <cellStyle name="Calc Currency (0)_110310_Výkazy CEPS 10_13062011" xfId="379" xr:uid="{00000000-0005-0000-0000-00001E010000}"/>
    <cellStyle name="cárkyd" xfId="380" xr:uid="{00000000-0005-0000-0000-00001F010000}"/>
    <cellStyle name="cary" xfId="381" xr:uid="{00000000-0005-0000-0000-000020010000}"/>
    <cellStyle name="cary 2" xfId="382" xr:uid="{00000000-0005-0000-0000-000021010000}"/>
    <cellStyle name="Celkem 2" xfId="69" xr:uid="{00000000-0005-0000-0000-000022010000}"/>
    <cellStyle name="Celkem 2 10" xfId="383" xr:uid="{00000000-0005-0000-0000-000023010000}"/>
    <cellStyle name="CELKEM 2 2" xfId="384" xr:uid="{00000000-0005-0000-0000-000024010000}"/>
    <cellStyle name="Celkem 2 2 2" xfId="385" xr:uid="{00000000-0005-0000-0000-000025010000}"/>
    <cellStyle name="Celkem 2 2 3" xfId="386" xr:uid="{00000000-0005-0000-0000-000026010000}"/>
    <cellStyle name="Celkem 2 2 4" xfId="387" xr:uid="{00000000-0005-0000-0000-000027010000}"/>
    <cellStyle name="Celkem 2 2 5" xfId="388" xr:uid="{00000000-0005-0000-0000-000028010000}"/>
    <cellStyle name="Celkem 2 2 6" xfId="389" xr:uid="{00000000-0005-0000-0000-000029010000}"/>
    <cellStyle name="Celkem 2 2 7" xfId="390" xr:uid="{00000000-0005-0000-0000-00002A010000}"/>
    <cellStyle name="Celkem 2 2 8" xfId="391" xr:uid="{00000000-0005-0000-0000-00002B010000}"/>
    <cellStyle name="Celkem 2 2 9" xfId="392" xr:uid="{00000000-0005-0000-0000-00002C010000}"/>
    <cellStyle name="CELKEM 2 3" xfId="393" xr:uid="{00000000-0005-0000-0000-00002D010000}"/>
    <cellStyle name="Celkem 2 4" xfId="394" xr:uid="{00000000-0005-0000-0000-00002E010000}"/>
    <cellStyle name="Celkem 2 5" xfId="395" xr:uid="{00000000-0005-0000-0000-00002F010000}"/>
    <cellStyle name="Celkem 2 6" xfId="396" xr:uid="{00000000-0005-0000-0000-000030010000}"/>
    <cellStyle name="Celkem 2 7" xfId="397" xr:uid="{00000000-0005-0000-0000-000031010000}"/>
    <cellStyle name="Celkem 2 8" xfId="398" xr:uid="{00000000-0005-0000-0000-000032010000}"/>
    <cellStyle name="Celkem 2 9" xfId="399" xr:uid="{00000000-0005-0000-0000-000033010000}"/>
    <cellStyle name="CELKEM 3" xfId="400" xr:uid="{00000000-0005-0000-0000-000034010000}"/>
    <cellStyle name="ColLevel_1_BE (2)" xfId="401" xr:uid="{00000000-0005-0000-0000-000035010000}"/>
    <cellStyle name="Copied" xfId="402" xr:uid="{00000000-0005-0000-0000-000038010000}"/>
    <cellStyle name="Copied 2" xfId="403" xr:uid="{00000000-0005-0000-0000-000039010000}"/>
    <cellStyle name="Copied 3" xfId="404" xr:uid="{00000000-0005-0000-0000-00003A010000}"/>
    <cellStyle name="Copied_110310_Výkazy CEPS 10_13062011" xfId="405" xr:uid="{00000000-0005-0000-0000-00003B010000}"/>
    <cellStyle name="COST1" xfId="406" xr:uid="{00000000-0005-0000-0000-00003C010000}"/>
    <cellStyle name="COST1 2" xfId="407" xr:uid="{00000000-0005-0000-0000-00003D010000}"/>
    <cellStyle name="COST1 3" xfId="408" xr:uid="{00000000-0005-0000-0000-00003E010000}"/>
    <cellStyle name="COST1_110310_Výkazy CEPS 10_13062011" xfId="409" xr:uid="{00000000-0005-0000-0000-00003F010000}"/>
    <cellStyle name="ČÁRKA 2" xfId="410" xr:uid="{00000000-0005-0000-0000-000042010000}"/>
    <cellStyle name="ČÁRKA 2 2" xfId="411" xr:uid="{00000000-0005-0000-0000-000043010000}"/>
    <cellStyle name="ČÁRKA 2 3" xfId="412" xr:uid="{00000000-0005-0000-0000-000044010000}"/>
    <cellStyle name="ČEPS" xfId="413" xr:uid="{00000000-0005-0000-0000-000045010000}"/>
    <cellStyle name="ČEPS chybně" xfId="414" xr:uid="{00000000-0005-0000-0000-000046010000}"/>
    <cellStyle name="ČEPS neutrální" xfId="415" xr:uid="{00000000-0005-0000-0000-000047010000}"/>
    <cellStyle name="ČEPS správně" xfId="416" xr:uid="{00000000-0005-0000-0000-000048010000}"/>
    <cellStyle name="Date" xfId="417" xr:uid="{00000000-0005-0000-0000-000049010000}"/>
    <cellStyle name="Date 2" xfId="418" xr:uid="{00000000-0005-0000-0000-00004A010000}"/>
    <cellStyle name="Date 3" xfId="419" xr:uid="{00000000-0005-0000-0000-00004B010000}"/>
    <cellStyle name="Date_110310_Výkazy CEPS 10_13062011" xfId="420" xr:uid="{00000000-0005-0000-0000-00004C010000}"/>
    <cellStyle name="Datum" xfId="70" xr:uid="{00000000-0005-0000-0000-00004D010000}"/>
    <cellStyle name="DATUM 2" xfId="421" xr:uid="{00000000-0005-0000-0000-00004E010000}"/>
    <cellStyle name="DATUM 2 2" xfId="422" xr:uid="{00000000-0005-0000-0000-00004F010000}"/>
    <cellStyle name="DATUM 2 3" xfId="423" xr:uid="{00000000-0005-0000-0000-000050010000}"/>
    <cellStyle name="Emphasis 1" xfId="424" xr:uid="{00000000-0005-0000-0000-000051010000}"/>
    <cellStyle name="Emphasis 2" xfId="425" xr:uid="{00000000-0005-0000-0000-000052010000}"/>
    <cellStyle name="Emphasis 3" xfId="426" xr:uid="{00000000-0005-0000-0000-000053010000}"/>
    <cellStyle name="Entered" xfId="427" xr:uid="{00000000-0005-0000-0000-000054010000}"/>
    <cellStyle name="Entered 2" xfId="428" xr:uid="{00000000-0005-0000-0000-000055010000}"/>
    <cellStyle name="Entered 3" xfId="429" xr:uid="{00000000-0005-0000-0000-000056010000}"/>
    <cellStyle name="Entered_110310_Výkazy CEPS 10_13062011" xfId="430" xr:uid="{00000000-0005-0000-0000-000057010000}"/>
    <cellStyle name="F2" xfId="71" xr:uid="{00000000-0005-0000-0000-000058010000}"/>
    <cellStyle name="F3" xfId="72" xr:uid="{00000000-0005-0000-0000-000059010000}"/>
    <cellStyle name="F4" xfId="73" xr:uid="{00000000-0005-0000-0000-00005A010000}"/>
    <cellStyle name="F5" xfId="74" xr:uid="{00000000-0005-0000-0000-00005B010000}"/>
    <cellStyle name="F6" xfId="75" xr:uid="{00000000-0005-0000-0000-00005C010000}"/>
    <cellStyle name="F7" xfId="76" xr:uid="{00000000-0005-0000-0000-00005D010000}"/>
    <cellStyle name="F8" xfId="77" xr:uid="{00000000-0005-0000-0000-00005E010000}"/>
    <cellStyle name="Finanční0" xfId="78" xr:uid="{00000000-0005-0000-0000-00005F010000}"/>
    <cellStyle name="Fixed" xfId="16" xr:uid="{00000000-0005-0000-0000-000060010000}"/>
    <cellStyle name="Grey" xfId="431" xr:uid="{00000000-0005-0000-0000-000061010000}"/>
    <cellStyle name="Header1" xfId="432" xr:uid="{00000000-0005-0000-0000-000062010000}"/>
    <cellStyle name="Header2" xfId="433" xr:uid="{00000000-0005-0000-0000-000063010000}"/>
    <cellStyle name="Header2 2" xfId="434" xr:uid="{00000000-0005-0000-0000-000064010000}"/>
    <cellStyle name="Header2 2 2" xfId="435" xr:uid="{00000000-0005-0000-0000-000065010000}"/>
    <cellStyle name="Header2 2 3" xfId="436" xr:uid="{00000000-0005-0000-0000-000066010000}"/>
    <cellStyle name="Header2 2 4" xfId="437" xr:uid="{00000000-0005-0000-0000-000067010000}"/>
    <cellStyle name="Header2 2 5" xfId="438" xr:uid="{00000000-0005-0000-0000-000068010000}"/>
    <cellStyle name="Header2 2 6" xfId="439" xr:uid="{00000000-0005-0000-0000-000069010000}"/>
    <cellStyle name="Header2 2 7" xfId="440" xr:uid="{00000000-0005-0000-0000-00006A010000}"/>
    <cellStyle name="Header2 2 8" xfId="441" xr:uid="{00000000-0005-0000-0000-00006B010000}"/>
    <cellStyle name="Header2 3" xfId="442" xr:uid="{00000000-0005-0000-0000-00006C010000}"/>
    <cellStyle name="Header2 3 2" xfId="443" xr:uid="{00000000-0005-0000-0000-00006D010000}"/>
    <cellStyle name="Header2 3 3" xfId="444" xr:uid="{00000000-0005-0000-0000-00006E010000}"/>
    <cellStyle name="Header2 3 4" xfId="445" xr:uid="{00000000-0005-0000-0000-00006F010000}"/>
    <cellStyle name="Header2 3 5" xfId="446" xr:uid="{00000000-0005-0000-0000-000070010000}"/>
    <cellStyle name="Header2 3 6" xfId="447" xr:uid="{00000000-0005-0000-0000-000071010000}"/>
    <cellStyle name="Header2 3 7" xfId="448" xr:uid="{00000000-0005-0000-0000-000072010000}"/>
    <cellStyle name="Header2 3 8" xfId="449" xr:uid="{00000000-0005-0000-0000-000073010000}"/>
    <cellStyle name="HEADING1" xfId="79" xr:uid="{00000000-0005-0000-0000-000074010000}"/>
    <cellStyle name="HEADING2" xfId="80" xr:uid="{00000000-0005-0000-0000-000075010000}"/>
    <cellStyle name="Hypertextový odkaz 2" xfId="4" xr:uid="{00000000-0005-0000-0000-000076010000}"/>
    <cellStyle name="Chybně 2" xfId="450" xr:uid="{00000000-0005-0000-0000-000077010000}"/>
    <cellStyle name="Input [yellow]" xfId="451" xr:uid="{00000000-0005-0000-0000-000078010000}"/>
    <cellStyle name="Input [yellow] 2" xfId="452" xr:uid="{00000000-0005-0000-0000-000079010000}"/>
    <cellStyle name="Input [yellow] 2 10" xfId="453" xr:uid="{00000000-0005-0000-0000-00007A010000}"/>
    <cellStyle name="Input [yellow] 2 2" xfId="454" xr:uid="{00000000-0005-0000-0000-00007B010000}"/>
    <cellStyle name="Input [yellow] 2 3" xfId="455" xr:uid="{00000000-0005-0000-0000-00007C010000}"/>
    <cellStyle name="Input [yellow] 2 4" xfId="456" xr:uid="{00000000-0005-0000-0000-00007D010000}"/>
    <cellStyle name="Input [yellow] 2 5" xfId="457" xr:uid="{00000000-0005-0000-0000-00007E010000}"/>
    <cellStyle name="Input [yellow] 2 6" xfId="458" xr:uid="{00000000-0005-0000-0000-00007F010000}"/>
    <cellStyle name="Input [yellow] 2 7" xfId="459" xr:uid="{00000000-0005-0000-0000-000080010000}"/>
    <cellStyle name="Input [yellow] 2 8" xfId="460" xr:uid="{00000000-0005-0000-0000-000081010000}"/>
    <cellStyle name="Input [yellow] 2 9" xfId="461" xr:uid="{00000000-0005-0000-0000-000082010000}"/>
    <cellStyle name="Input [yellow] 3" xfId="462" xr:uid="{00000000-0005-0000-0000-000083010000}"/>
    <cellStyle name="Input [yellow] 3 10" xfId="463" xr:uid="{00000000-0005-0000-0000-000084010000}"/>
    <cellStyle name="Input [yellow] 3 2" xfId="464" xr:uid="{00000000-0005-0000-0000-000085010000}"/>
    <cellStyle name="Input [yellow] 3 3" xfId="465" xr:uid="{00000000-0005-0000-0000-000086010000}"/>
    <cellStyle name="Input [yellow] 3 4" xfId="466" xr:uid="{00000000-0005-0000-0000-000087010000}"/>
    <cellStyle name="Input [yellow] 3 5" xfId="467" xr:uid="{00000000-0005-0000-0000-000088010000}"/>
    <cellStyle name="Input [yellow] 3 6" xfId="468" xr:uid="{00000000-0005-0000-0000-000089010000}"/>
    <cellStyle name="Input [yellow] 3 7" xfId="469" xr:uid="{00000000-0005-0000-0000-00008A010000}"/>
    <cellStyle name="Input [yellow] 3 8" xfId="470" xr:uid="{00000000-0005-0000-0000-00008B010000}"/>
    <cellStyle name="Input [yellow] 3 9" xfId="471" xr:uid="{00000000-0005-0000-0000-00008C010000}"/>
    <cellStyle name="Input Cells" xfId="472" xr:uid="{00000000-0005-0000-0000-00008D010000}"/>
    <cellStyle name="Input Cells 2" xfId="473" xr:uid="{00000000-0005-0000-0000-00008E010000}"/>
    <cellStyle name="Input Cells 3" xfId="474" xr:uid="{00000000-0005-0000-0000-00008F010000}"/>
    <cellStyle name="Input Cells_110310_Výkazy CEPS 10_13062011" xfId="475" xr:uid="{00000000-0005-0000-0000-000090010000}"/>
    <cellStyle name="Kontrolní buňka 2" xfId="476" xr:uid="{00000000-0005-0000-0000-000091010000}"/>
    <cellStyle name="Linked Cells" xfId="477" xr:uid="{00000000-0005-0000-0000-000092010000}"/>
    <cellStyle name="Linked Cells 2" xfId="478" xr:uid="{00000000-0005-0000-0000-000093010000}"/>
    <cellStyle name="Linked Cells 3" xfId="479" xr:uid="{00000000-0005-0000-0000-000094010000}"/>
    <cellStyle name="Linked Cells_110310_Výkazy CEPS 10_13062011" xfId="480" xr:uid="{00000000-0005-0000-0000-000095010000}"/>
    <cellStyle name="MĚNA 2" xfId="481" xr:uid="{00000000-0005-0000-0000-000096010000}"/>
    <cellStyle name="MĚNA 2 2" xfId="482" xr:uid="{00000000-0005-0000-0000-000097010000}"/>
    <cellStyle name="MĚNA 2 3" xfId="483" xr:uid="{00000000-0005-0000-0000-000098010000}"/>
    <cellStyle name="Měna0" xfId="81" xr:uid="{00000000-0005-0000-0000-000099010000}"/>
    <cellStyle name="Milliers [0]_!!!GO" xfId="484" xr:uid="{00000000-0005-0000-0000-00009A010000}"/>
    <cellStyle name="Milliers_!!!GO" xfId="485" xr:uid="{00000000-0005-0000-0000-00009B010000}"/>
    <cellStyle name="Monétaire [0]_!!!GO" xfId="486" xr:uid="{00000000-0005-0000-0000-00009C010000}"/>
    <cellStyle name="Monétaire_!!!GO" xfId="487" xr:uid="{00000000-0005-0000-0000-00009D010000}"/>
    <cellStyle name="Nadpis 1 2" xfId="488" xr:uid="{00000000-0005-0000-0000-00009E010000}"/>
    <cellStyle name="Nadpis 2 2" xfId="489" xr:uid="{00000000-0005-0000-0000-00009F010000}"/>
    <cellStyle name="Nadpis 3 2" xfId="490" xr:uid="{00000000-0005-0000-0000-0000A0010000}"/>
    <cellStyle name="Nadpis 4 2" xfId="491" xr:uid="{00000000-0005-0000-0000-0000A1010000}"/>
    <cellStyle name="Nadpis malý" xfId="492" xr:uid="{00000000-0005-0000-0000-0000A2010000}"/>
    <cellStyle name="NADPIS1" xfId="493" xr:uid="{00000000-0005-0000-0000-0000A3010000}"/>
    <cellStyle name="NADPIS1 2" xfId="494" xr:uid="{00000000-0005-0000-0000-0000A4010000}"/>
    <cellStyle name="NADPIS1 2 2" xfId="495" xr:uid="{00000000-0005-0000-0000-0000A5010000}"/>
    <cellStyle name="NADPIS1 2 3" xfId="496" xr:uid="{00000000-0005-0000-0000-0000A6010000}"/>
    <cellStyle name="NADPIS2" xfId="497" xr:uid="{00000000-0005-0000-0000-0000A7010000}"/>
    <cellStyle name="NADPIS2 2" xfId="498" xr:uid="{00000000-0005-0000-0000-0000A8010000}"/>
    <cellStyle name="NADPIS2 2 2" xfId="499" xr:uid="{00000000-0005-0000-0000-0000A9010000}"/>
    <cellStyle name="NADPIS2 2 3" xfId="500" xr:uid="{00000000-0005-0000-0000-0000AA010000}"/>
    <cellStyle name="Název 2" xfId="501" xr:uid="{00000000-0005-0000-0000-0000AB010000}"/>
    <cellStyle name="Neutrální 2" xfId="502" xr:uid="{00000000-0005-0000-0000-0000AC010000}"/>
    <cellStyle name="Neutrální 3" xfId="503" xr:uid="{00000000-0005-0000-0000-0000AD010000}"/>
    <cellStyle name="New Times Roman" xfId="504" xr:uid="{00000000-0005-0000-0000-0000AE010000}"/>
    <cellStyle name="New Times Roman 2" xfId="505" xr:uid="{00000000-0005-0000-0000-0000AF010000}"/>
    <cellStyle name="New Times Roman 3" xfId="506" xr:uid="{00000000-0005-0000-0000-0000B0010000}"/>
    <cellStyle name="New Times Roman_110310_Výkazy CEPS 10_13062011" xfId="507" xr:uid="{00000000-0005-0000-0000-0000B1010000}"/>
    <cellStyle name="Normal - Style1" xfId="508" xr:uid="{00000000-0005-0000-0000-0000B3010000}"/>
    <cellStyle name="Normal - Style1 2" xfId="509" xr:uid="{00000000-0005-0000-0000-0000B4010000}"/>
    <cellStyle name="Normal - Style1 3" xfId="510" xr:uid="{00000000-0005-0000-0000-0000B5010000}"/>
    <cellStyle name="Normal - Style1_110310_Výkazy CEPS 10_13062011" xfId="511" xr:uid="{00000000-0005-0000-0000-0000B6010000}"/>
    <cellStyle name="normal 2" xfId="512" xr:uid="{00000000-0005-0000-0000-0000B7010000}"/>
    <cellStyle name="Normální" xfId="0" builtinId="0"/>
    <cellStyle name="Normální 10" xfId="58" xr:uid="{00000000-0005-0000-0000-0000BA010000}"/>
    <cellStyle name="Normální 10 2" xfId="513" xr:uid="{00000000-0005-0000-0000-0000BB010000}"/>
    <cellStyle name="Normální 11" xfId="68" xr:uid="{00000000-0005-0000-0000-0000BC010000}"/>
    <cellStyle name="Normální 11 2" xfId="514" xr:uid="{00000000-0005-0000-0000-0000BD010000}"/>
    <cellStyle name="Normální 11 3" xfId="515" xr:uid="{00000000-0005-0000-0000-0000BE010000}"/>
    <cellStyle name="Normální 11 4" xfId="516" xr:uid="{00000000-0005-0000-0000-0000BF010000}"/>
    <cellStyle name="Normální 11 5" xfId="517" xr:uid="{00000000-0005-0000-0000-0000C0010000}"/>
    <cellStyle name="Normální 11 6" xfId="518" xr:uid="{00000000-0005-0000-0000-0000C1010000}"/>
    <cellStyle name="Normální 12" xfId="87" xr:uid="{00000000-0005-0000-0000-0000C2010000}"/>
    <cellStyle name="Normální 12 2" xfId="519" xr:uid="{00000000-0005-0000-0000-0000C3010000}"/>
    <cellStyle name="Normální 12 3" xfId="1535" xr:uid="{85E1E579-8805-4B8B-A6A0-27C77B4D4300}"/>
    <cellStyle name="Normální 13" xfId="93" xr:uid="{00000000-0005-0000-0000-0000C4010000}"/>
    <cellStyle name="Normální 13 2" xfId="520" xr:uid="{00000000-0005-0000-0000-0000C5010000}"/>
    <cellStyle name="Normální 14" xfId="521" xr:uid="{00000000-0005-0000-0000-0000C6010000}"/>
    <cellStyle name="Normální 14 2" xfId="522" xr:uid="{00000000-0005-0000-0000-0000C7010000}"/>
    <cellStyle name="Normální 15" xfId="523" xr:uid="{00000000-0005-0000-0000-0000C8010000}"/>
    <cellStyle name="Normální 15 2" xfId="524" xr:uid="{00000000-0005-0000-0000-0000C9010000}"/>
    <cellStyle name="Normální 16" xfId="525" xr:uid="{00000000-0005-0000-0000-0000CA010000}"/>
    <cellStyle name="Normální 17" xfId="526" xr:uid="{00000000-0005-0000-0000-0000CB010000}"/>
    <cellStyle name="Normální 18" xfId="527" xr:uid="{00000000-0005-0000-0000-0000CC010000}"/>
    <cellStyle name="Normální 19" xfId="1534" xr:uid="{E19E501E-25F5-44F0-A0D8-331E1CE68E18}"/>
    <cellStyle name="Normální 2" xfId="3" xr:uid="{00000000-0005-0000-0000-0000CD010000}"/>
    <cellStyle name="Normální 2 2" xfId="13" xr:uid="{00000000-0005-0000-0000-0000CE010000}"/>
    <cellStyle name="Normální 2 2 2" xfId="15" xr:uid="{00000000-0005-0000-0000-0000CF010000}"/>
    <cellStyle name="Normální 2 2 3" xfId="528" xr:uid="{00000000-0005-0000-0000-0000D0010000}"/>
    <cellStyle name="Normální 2 2 4" xfId="529" xr:uid="{00000000-0005-0000-0000-0000D1010000}"/>
    <cellStyle name="Normální 2 3" xfId="19" xr:uid="{00000000-0005-0000-0000-0000D2010000}"/>
    <cellStyle name="normální 2 4" xfId="530" xr:uid="{00000000-0005-0000-0000-0000D3010000}"/>
    <cellStyle name="Normální 2 5" xfId="531" xr:uid="{00000000-0005-0000-0000-0000D4010000}"/>
    <cellStyle name="Normální 2 6" xfId="532" xr:uid="{00000000-0005-0000-0000-0000D5010000}"/>
    <cellStyle name="Normální 2 7" xfId="1533" xr:uid="{9F3B024C-725E-4E61-B776-9478281E0A98}"/>
    <cellStyle name="normální 2_120301 Výkazy PDS 11" xfId="533" xr:uid="{00000000-0005-0000-0000-0000D6010000}"/>
    <cellStyle name="Normální 3" xfId="6" xr:uid="{00000000-0005-0000-0000-0000D7010000}"/>
    <cellStyle name="Normální 3 2" xfId="534" xr:uid="{00000000-0005-0000-0000-0000D8010000}"/>
    <cellStyle name="Normální 3 2 2" xfId="535" xr:uid="{00000000-0005-0000-0000-0000D9010000}"/>
    <cellStyle name="normální 3 3" xfId="536" xr:uid="{00000000-0005-0000-0000-0000DA010000}"/>
    <cellStyle name="Normální 3 4" xfId="537" xr:uid="{00000000-0005-0000-0000-0000DB010000}"/>
    <cellStyle name="Normální 3 5" xfId="538" xr:uid="{00000000-0005-0000-0000-0000DC010000}"/>
    <cellStyle name="Normální 4" xfId="7" xr:uid="{00000000-0005-0000-0000-0000DD010000}"/>
    <cellStyle name="Normální 4 2" xfId="59" xr:uid="{00000000-0005-0000-0000-0000DE010000}"/>
    <cellStyle name="Normální 4 2 2" xfId="539" xr:uid="{00000000-0005-0000-0000-0000DF010000}"/>
    <cellStyle name="Normální 4 2 3" xfId="540" xr:uid="{00000000-0005-0000-0000-0000E0010000}"/>
    <cellStyle name="Normální 5" xfId="14" xr:uid="{00000000-0005-0000-0000-0000E1010000}"/>
    <cellStyle name="Normální 5 2" xfId="17" xr:uid="{00000000-0005-0000-0000-0000E2010000}"/>
    <cellStyle name="Normální 5 2 2" xfId="62" xr:uid="{00000000-0005-0000-0000-0000E3010000}"/>
    <cellStyle name="Normální 5 3" xfId="53" xr:uid="{00000000-0005-0000-0000-0000E4010000}"/>
    <cellStyle name="Normální 5 4" xfId="61" xr:uid="{00000000-0005-0000-0000-0000E5010000}"/>
    <cellStyle name="Normální 6" xfId="18" xr:uid="{00000000-0005-0000-0000-0000E6010000}"/>
    <cellStyle name="Normální 6 2" xfId="64" xr:uid="{00000000-0005-0000-0000-0000E7010000}"/>
    <cellStyle name="Normální 6 3" xfId="541" xr:uid="{00000000-0005-0000-0000-0000E8010000}"/>
    <cellStyle name="Normální 7" xfId="54" xr:uid="{00000000-0005-0000-0000-0000E9010000}"/>
    <cellStyle name="Normální 7 2" xfId="57" xr:uid="{00000000-0005-0000-0000-0000EA010000}"/>
    <cellStyle name="Normální 7 3" xfId="65" xr:uid="{00000000-0005-0000-0000-0000EB010000}"/>
    <cellStyle name="Normální 8" xfId="55" xr:uid="{00000000-0005-0000-0000-0000EC010000}"/>
    <cellStyle name="Normální 8 2" xfId="66" xr:uid="{00000000-0005-0000-0000-0000ED010000}"/>
    <cellStyle name="Normální 9" xfId="56" xr:uid="{00000000-0005-0000-0000-0000EE010000}"/>
    <cellStyle name="Normální 9 2" xfId="67" xr:uid="{00000000-0005-0000-0000-0000EF010000}"/>
    <cellStyle name="Normální 9 3" xfId="94" xr:uid="{00000000-0005-0000-0000-0000F0010000}"/>
    <cellStyle name="Normální 91" xfId="542" xr:uid="{00000000-0005-0000-0000-0000F1010000}"/>
    <cellStyle name="normální_13710424" xfId="82" xr:uid="{00000000-0005-0000-0000-0000F2010000}"/>
    <cellStyle name="normální_22-T1 navazující na účetnictví_Příloha 5_22 (15-11-11) _změnaJN" xfId="91" xr:uid="{00000000-0005-0000-0000-0000F3010000}"/>
    <cellStyle name="normální_22-T2_Příloha 5_22 (14-10-11)JN" xfId="92" xr:uid="{00000000-0005-0000-0000-0000F4010000}"/>
    <cellStyle name="normální_Makroekon" xfId="83" xr:uid="{00000000-0005-0000-0000-0000F5010000}"/>
    <cellStyle name="O…‹aO‚e [0.00]_Region Orders (2)" xfId="543" xr:uid="{00000000-0005-0000-0000-0000F6010000}"/>
    <cellStyle name="O…‹aO‚e_Region Orders (2)" xfId="544" xr:uid="{00000000-0005-0000-0000-0000F7010000}"/>
    <cellStyle name="per.style" xfId="545" xr:uid="{00000000-0005-0000-0000-0000F8010000}"/>
    <cellStyle name="per.style 2" xfId="546" xr:uid="{00000000-0005-0000-0000-0000F9010000}"/>
    <cellStyle name="per.style 3" xfId="547" xr:uid="{00000000-0005-0000-0000-0000FA010000}"/>
    <cellStyle name="per.style_110310_Výkazy CEPS 10_13062011" xfId="548" xr:uid="{00000000-0005-0000-0000-0000FB010000}"/>
    <cellStyle name="Percent [2]" xfId="549" xr:uid="{00000000-0005-0000-0000-0000FC010000}"/>
    <cellStyle name="Percent [2] 2" xfId="550" xr:uid="{00000000-0005-0000-0000-0000FD010000}"/>
    <cellStyle name="Percent [2] 3" xfId="551" xr:uid="{00000000-0005-0000-0000-0000FE010000}"/>
    <cellStyle name="Pevný" xfId="84" xr:uid="{00000000-0005-0000-0000-0000FF010000}"/>
    <cellStyle name="PEVNÝ 2" xfId="552" xr:uid="{00000000-0005-0000-0000-000000020000}"/>
    <cellStyle name="PEVNÝ 2 2" xfId="553" xr:uid="{00000000-0005-0000-0000-000001020000}"/>
    <cellStyle name="PEVNÝ 2 3" xfId="554" xr:uid="{00000000-0005-0000-0000-000002020000}"/>
    <cellStyle name="Poznámka 2" xfId="555" xr:uid="{00000000-0005-0000-0000-000003020000}"/>
    <cellStyle name="Poznámka 2 10" xfId="556" xr:uid="{00000000-0005-0000-0000-000004020000}"/>
    <cellStyle name="Poznámka 2 11" xfId="557" xr:uid="{00000000-0005-0000-0000-000005020000}"/>
    <cellStyle name="Poznámka 2 12" xfId="558" xr:uid="{00000000-0005-0000-0000-000006020000}"/>
    <cellStyle name="Poznámka 2 2" xfId="559" xr:uid="{00000000-0005-0000-0000-000007020000}"/>
    <cellStyle name="Poznámka 2 2 10" xfId="560" xr:uid="{00000000-0005-0000-0000-000008020000}"/>
    <cellStyle name="Poznámka 2 2 2" xfId="561" xr:uid="{00000000-0005-0000-0000-000009020000}"/>
    <cellStyle name="Poznámka 2 2 3" xfId="562" xr:uid="{00000000-0005-0000-0000-00000A020000}"/>
    <cellStyle name="Poznámka 2 2 4" xfId="563" xr:uid="{00000000-0005-0000-0000-00000B020000}"/>
    <cellStyle name="Poznámka 2 2 5" xfId="564" xr:uid="{00000000-0005-0000-0000-00000C020000}"/>
    <cellStyle name="Poznámka 2 2 6" xfId="565" xr:uid="{00000000-0005-0000-0000-00000D020000}"/>
    <cellStyle name="Poznámka 2 2 7" xfId="566" xr:uid="{00000000-0005-0000-0000-00000E020000}"/>
    <cellStyle name="Poznámka 2 2 8" xfId="567" xr:uid="{00000000-0005-0000-0000-00000F020000}"/>
    <cellStyle name="Poznámka 2 2 9" xfId="568" xr:uid="{00000000-0005-0000-0000-000010020000}"/>
    <cellStyle name="Poznámka 2 3" xfId="569" xr:uid="{00000000-0005-0000-0000-000011020000}"/>
    <cellStyle name="Poznámka 2 3 10" xfId="570" xr:uid="{00000000-0005-0000-0000-000012020000}"/>
    <cellStyle name="Poznámka 2 3 2" xfId="571" xr:uid="{00000000-0005-0000-0000-000013020000}"/>
    <cellStyle name="Poznámka 2 3 3" xfId="572" xr:uid="{00000000-0005-0000-0000-000014020000}"/>
    <cellStyle name="Poznámka 2 3 4" xfId="573" xr:uid="{00000000-0005-0000-0000-000015020000}"/>
    <cellStyle name="Poznámka 2 3 5" xfId="574" xr:uid="{00000000-0005-0000-0000-000016020000}"/>
    <cellStyle name="Poznámka 2 3 6" xfId="575" xr:uid="{00000000-0005-0000-0000-000017020000}"/>
    <cellStyle name="Poznámka 2 3 7" xfId="576" xr:uid="{00000000-0005-0000-0000-000018020000}"/>
    <cellStyle name="Poznámka 2 3 8" xfId="577" xr:uid="{00000000-0005-0000-0000-000019020000}"/>
    <cellStyle name="Poznámka 2 3 9" xfId="578" xr:uid="{00000000-0005-0000-0000-00001A020000}"/>
    <cellStyle name="Poznámka 2 4" xfId="579" xr:uid="{00000000-0005-0000-0000-00001B020000}"/>
    <cellStyle name="Poznámka 2 5" xfId="580" xr:uid="{00000000-0005-0000-0000-00001C020000}"/>
    <cellStyle name="Poznámka 2 6" xfId="581" xr:uid="{00000000-0005-0000-0000-00001D020000}"/>
    <cellStyle name="Poznámka 2 7" xfId="582" xr:uid="{00000000-0005-0000-0000-00001E020000}"/>
    <cellStyle name="Poznámka 2 8" xfId="583" xr:uid="{00000000-0005-0000-0000-00001F020000}"/>
    <cellStyle name="Poznámka 2 9" xfId="584" xr:uid="{00000000-0005-0000-0000-000020020000}"/>
    <cellStyle name="pricing" xfId="585" xr:uid="{00000000-0005-0000-0000-000021020000}"/>
    <cellStyle name="pricing 2" xfId="586" xr:uid="{00000000-0005-0000-0000-000022020000}"/>
    <cellStyle name="procent 2" xfId="587" xr:uid="{00000000-0005-0000-0000-000023020000}"/>
    <cellStyle name="procent 2 2" xfId="588" xr:uid="{00000000-0005-0000-0000-000024020000}"/>
    <cellStyle name="Procenta" xfId="1" builtinId="5"/>
    <cellStyle name="Procenta 2" xfId="5" xr:uid="{00000000-0005-0000-0000-000026020000}"/>
    <cellStyle name="Procenta 2 2" xfId="8" xr:uid="{00000000-0005-0000-0000-000027020000}"/>
    <cellStyle name="Procenta 2 3" xfId="60" xr:uid="{00000000-0005-0000-0000-000028020000}"/>
    <cellStyle name="Procenta 2 4" xfId="589" xr:uid="{00000000-0005-0000-0000-000029020000}"/>
    <cellStyle name="Procenta 2 5" xfId="590" xr:uid="{00000000-0005-0000-0000-00002A020000}"/>
    <cellStyle name="Procenta 3" xfId="63" xr:uid="{00000000-0005-0000-0000-00002B020000}"/>
    <cellStyle name="Procenta 3 2" xfId="88" xr:uid="{00000000-0005-0000-0000-00002C020000}"/>
    <cellStyle name="Procenta 4" xfId="591" xr:uid="{00000000-0005-0000-0000-00002D020000}"/>
    <cellStyle name="Propojená buňka 2" xfId="592" xr:uid="{00000000-0005-0000-0000-00002E020000}"/>
    <cellStyle name="PSChar" xfId="593" xr:uid="{00000000-0005-0000-0000-00002F020000}"/>
    <cellStyle name="PSChar 2" xfId="594" xr:uid="{00000000-0005-0000-0000-000030020000}"/>
    <cellStyle name="PSChar 3" xfId="595" xr:uid="{00000000-0005-0000-0000-000031020000}"/>
    <cellStyle name="RevList" xfId="596" xr:uid="{00000000-0005-0000-0000-000032020000}"/>
    <cellStyle name="RevList 2" xfId="597" xr:uid="{00000000-0005-0000-0000-000033020000}"/>
    <cellStyle name="RevList 3" xfId="598" xr:uid="{00000000-0005-0000-0000-000034020000}"/>
    <cellStyle name="RevList_110310_Výkazy CEPS 10_13062011" xfId="599" xr:uid="{00000000-0005-0000-0000-000035020000}"/>
    <cellStyle name="RowLevel_1_BE (2)" xfId="600" xr:uid="{00000000-0005-0000-0000-000036020000}"/>
    <cellStyle name="SAPBEXaggData" xfId="9" xr:uid="{00000000-0005-0000-0000-000037020000}"/>
    <cellStyle name="SAPBEXaggData 10" xfId="601" xr:uid="{00000000-0005-0000-0000-000038020000}"/>
    <cellStyle name="SAPBEXaggData 11" xfId="602" xr:uid="{00000000-0005-0000-0000-000039020000}"/>
    <cellStyle name="SAPBEXaggData 2" xfId="603" xr:uid="{00000000-0005-0000-0000-00003A020000}"/>
    <cellStyle name="SAPBEXaggData 2 10" xfId="604" xr:uid="{00000000-0005-0000-0000-00003B020000}"/>
    <cellStyle name="SAPBEXaggData 2 11" xfId="605" xr:uid="{00000000-0005-0000-0000-00003C020000}"/>
    <cellStyle name="SAPBEXaggData 2 2" xfId="606" xr:uid="{00000000-0005-0000-0000-00003D020000}"/>
    <cellStyle name="SAPBEXaggData 2 3" xfId="607" xr:uid="{00000000-0005-0000-0000-00003E020000}"/>
    <cellStyle name="SAPBEXaggData 2 4" xfId="608" xr:uid="{00000000-0005-0000-0000-00003F020000}"/>
    <cellStyle name="SAPBEXaggData 2 5" xfId="609" xr:uid="{00000000-0005-0000-0000-000040020000}"/>
    <cellStyle name="SAPBEXaggData 2 6" xfId="610" xr:uid="{00000000-0005-0000-0000-000041020000}"/>
    <cellStyle name="SAPBEXaggData 2 7" xfId="611" xr:uid="{00000000-0005-0000-0000-000042020000}"/>
    <cellStyle name="SAPBEXaggData 2 8" xfId="612" xr:uid="{00000000-0005-0000-0000-000043020000}"/>
    <cellStyle name="SAPBEXaggData 2 9" xfId="613" xr:uid="{00000000-0005-0000-0000-000044020000}"/>
    <cellStyle name="SAPBEXaggData 3" xfId="614" xr:uid="{00000000-0005-0000-0000-000045020000}"/>
    <cellStyle name="SAPBEXaggData 4" xfId="615" xr:uid="{00000000-0005-0000-0000-000046020000}"/>
    <cellStyle name="SAPBEXaggData 5" xfId="616" xr:uid="{00000000-0005-0000-0000-000047020000}"/>
    <cellStyle name="SAPBEXaggData 6" xfId="617" xr:uid="{00000000-0005-0000-0000-000048020000}"/>
    <cellStyle name="SAPBEXaggData 7" xfId="618" xr:uid="{00000000-0005-0000-0000-000049020000}"/>
    <cellStyle name="SAPBEXaggData 8" xfId="619" xr:uid="{00000000-0005-0000-0000-00004A020000}"/>
    <cellStyle name="SAPBEXaggData 9" xfId="620" xr:uid="{00000000-0005-0000-0000-00004B020000}"/>
    <cellStyle name="SAPBEXaggDataEmph" xfId="20" xr:uid="{00000000-0005-0000-0000-00004C020000}"/>
    <cellStyle name="SAPBEXaggDataEmph 10" xfId="621" xr:uid="{00000000-0005-0000-0000-00004D020000}"/>
    <cellStyle name="SAPBEXaggDataEmph 11" xfId="622" xr:uid="{00000000-0005-0000-0000-00004E020000}"/>
    <cellStyle name="SAPBEXaggDataEmph 12" xfId="623" xr:uid="{00000000-0005-0000-0000-00004F020000}"/>
    <cellStyle name="SAPBEXaggDataEmph 2" xfId="624" xr:uid="{00000000-0005-0000-0000-000050020000}"/>
    <cellStyle name="SAPBEXaggDataEmph 2 10" xfId="625" xr:uid="{00000000-0005-0000-0000-000051020000}"/>
    <cellStyle name="SAPBEXaggDataEmph 2 2" xfId="626" xr:uid="{00000000-0005-0000-0000-000052020000}"/>
    <cellStyle name="SAPBEXaggDataEmph 2 3" xfId="627" xr:uid="{00000000-0005-0000-0000-000053020000}"/>
    <cellStyle name="SAPBEXaggDataEmph 2 4" xfId="628" xr:uid="{00000000-0005-0000-0000-000054020000}"/>
    <cellStyle name="SAPBEXaggDataEmph 2 5" xfId="629" xr:uid="{00000000-0005-0000-0000-000055020000}"/>
    <cellStyle name="SAPBEXaggDataEmph 2 6" xfId="630" xr:uid="{00000000-0005-0000-0000-000056020000}"/>
    <cellStyle name="SAPBEXaggDataEmph 2 7" xfId="631" xr:uid="{00000000-0005-0000-0000-000057020000}"/>
    <cellStyle name="SAPBEXaggDataEmph 2 8" xfId="632" xr:uid="{00000000-0005-0000-0000-000058020000}"/>
    <cellStyle name="SAPBEXaggDataEmph 2 9" xfId="633" xr:uid="{00000000-0005-0000-0000-000059020000}"/>
    <cellStyle name="SAPBEXaggDataEmph 3" xfId="634" xr:uid="{00000000-0005-0000-0000-00005A020000}"/>
    <cellStyle name="SAPBEXaggDataEmph 4" xfId="635" xr:uid="{00000000-0005-0000-0000-00005B020000}"/>
    <cellStyle name="SAPBEXaggDataEmph 5" xfId="636" xr:uid="{00000000-0005-0000-0000-00005C020000}"/>
    <cellStyle name="SAPBEXaggDataEmph 6" xfId="637" xr:uid="{00000000-0005-0000-0000-00005D020000}"/>
    <cellStyle name="SAPBEXaggDataEmph 7" xfId="638" xr:uid="{00000000-0005-0000-0000-00005E020000}"/>
    <cellStyle name="SAPBEXaggDataEmph 8" xfId="639" xr:uid="{00000000-0005-0000-0000-00005F020000}"/>
    <cellStyle name="SAPBEXaggDataEmph 9" xfId="640" xr:uid="{00000000-0005-0000-0000-000060020000}"/>
    <cellStyle name="SAPBEXaggItem" xfId="10" xr:uid="{00000000-0005-0000-0000-000061020000}"/>
    <cellStyle name="SAPBEXaggItem 10" xfId="641" xr:uid="{00000000-0005-0000-0000-000062020000}"/>
    <cellStyle name="SAPBEXaggItem 11" xfId="642" xr:uid="{00000000-0005-0000-0000-000063020000}"/>
    <cellStyle name="SAPBEXaggItem 2" xfId="643" xr:uid="{00000000-0005-0000-0000-000064020000}"/>
    <cellStyle name="SAPBEXaggItem 2 10" xfId="644" xr:uid="{00000000-0005-0000-0000-000065020000}"/>
    <cellStyle name="SAPBEXaggItem 2 11" xfId="645" xr:uid="{00000000-0005-0000-0000-000066020000}"/>
    <cellStyle name="SAPBEXaggItem 2 2" xfId="646" xr:uid="{00000000-0005-0000-0000-000067020000}"/>
    <cellStyle name="SAPBEXaggItem 2 3" xfId="647" xr:uid="{00000000-0005-0000-0000-000068020000}"/>
    <cellStyle name="SAPBEXaggItem 2 4" xfId="648" xr:uid="{00000000-0005-0000-0000-000069020000}"/>
    <cellStyle name="SAPBEXaggItem 2 5" xfId="649" xr:uid="{00000000-0005-0000-0000-00006A020000}"/>
    <cellStyle name="SAPBEXaggItem 2 6" xfId="650" xr:uid="{00000000-0005-0000-0000-00006B020000}"/>
    <cellStyle name="SAPBEXaggItem 2 7" xfId="651" xr:uid="{00000000-0005-0000-0000-00006C020000}"/>
    <cellStyle name="SAPBEXaggItem 2 8" xfId="652" xr:uid="{00000000-0005-0000-0000-00006D020000}"/>
    <cellStyle name="SAPBEXaggItem 2 9" xfId="653" xr:uid="{00000000-0005-0000-0000-00006E020000}"/>
    <cellStyle name="SAPBEXaggItem 3" xfId="654" xr:uid="{00000000-0005-0000-0000-00006F020000}"/>
    <cellStyle name="SAPBEXaggItem 4" xfId="655" xr:uid="{00000000-0005-0000-0000-000070020000}"/>
    <cellStyle name="SAPBEXaggItem 5" xfId="656" xr:uid="{00000000-0005-0000-0000-000071020000}"/>
    <cellStyle name="SAPBEXaggItem 6" xfId="657" xr:uid="{00000000-0005-0000-0000-000072020000}"/>
    <cellStyle name="SAPBEXaggItem 7" xfId="658" xr:uid="{00000000-0005-0000-0000-000073020000}"/>
    <cellStyle name="SAPBEXaggItem 8" xfId="659" xr:uid="{00000000-0005-0000-0000-000074020000}"/>
    <cellStyle name="SAPBEXaggItem 9" xfId="660" xr:uid="{00000000-0005-0000-0000-000075020000}"/>
    <cellStyle name="SAPBEXaggItemX" xfId="21" xr:uid="{00000000-0005-0000-0000-000076020000}"/>
    <cellStyle name="SAPBEXaggItemX 10" xfId="661" xr:uid="{00000000-0005-0000-0000-000077020000}"/>
    <cellStyle name="SAPBEXaggItemX 11" xfId="662" xr:uid="{00000000-0005-0000-0000-000078020000}"/>
    <cellStyle name="SAPBEXaggItemX 12" xfId="663" xr:uid="{00000000-0005-0000-0000-000079020000}"/>
    <cellStyle name="SAPBEXaggItemX 2" xfId="664" xr:uid="{00000000-0005-0000-0000-00007A020000}"/>
    <cellStyle name="SAPBEXaggItemX 2 10" xfId="665" xr:uid="{00000000-0005-0000-0000-00007B020000}"/>
    <cellStyle name="SAPBEXaggItemX 2 2" xfId="666" xr:uid="{00000000-0005-0000-0000-00007C020000}"/>
    <cellStyle name="SAPBEXaggItemX 2 3" xfId="667" xr:uid="{00000000-0005-0000-0000-00007D020000}"/>
    <cellStyle name="SAPBEXaggItemX 2 4" xfId="668" xr:uid="{00000000-0005-0000-0000-00007E020000}"/>
    <cellStyle name="SAPBEXaggItemX 2 5" xfId="669" xr:uid="{00000000-0005-0000-0000-00007F020000}"/>
    <cellStyle name="SAPBEXaggItemX 2 6" xfId="670" xr:uid="{00000000-0005-0000-0000-000080020000}"/>
    <cellStyle name="SAPBEXaggItemX 2 7" xfId="671" xr:uid="{00000000-0005-0000-0000-000081020000}"/>
    <cellStyle name="SAPBEXaggItemX 2 8" xfId="672" xr:uid="{00000000-0005-0000-0000-000082020000}"/>
    <cellStyle name="SAPBEXaggItemX 2 9" xfId="673" xr:uid="{00000000-0005-0000-0000-000083020000}"/>
    <cellStyle name="SAPBEXaggItemX 3" xfId="674" xr:uid="{00000000-0005-0000-0000-000084020000}"/>
    <cellStyle name="SAPBEXaggItemX 4" xfId="675" xr:uid="{00000000-0005-0000-0000-000085020000}"/>
    <cellStyle name="SAPBEXaggItemX 5" xfId="676" xr:uid="{00000000-0005-0000-0000-000086020000}"/>
    <cellStyle name="SAPBEXaggItemX 6" xfId="677" xr:uid="{00000000-0005-0000-0000-000087020000}"/>
    <cellStyle name="SAPBEXaggItemX 7" xfId="678" xr:uid="{00000000-0005-0000-0000-000088020000}"/>
    <cellStyle name="SAPBEXaggItemX 8" xfId="679" xr:uid="{00000000-0005-0000-0000-000089020000}"/>
    <cellStyle name="SAPBEXaggItemX 9" xfId="680" xr:uid="{00000000-0005-0000-0000-00008A020000}"/>
    <cellStyle name="SAPBEXexcBad7" xfId="22" xr:uid="{00000000-0005-0000-0000-00008B020000}"/>
    <cellStyle name="SAPBEXexcBad7 10" xfId="681" xr:uid="{00000000-0005-0000-0000-00008C020000}"/>
    <cellStyle name="SAPBEXexcBad7 11" xfId="682" xr:uid="{00000000-0005-0000-0000-00008D020000}"/>
    <cellStyle name="SAPBEXexcBad7 12" xfId="683" xr:uid="{00000000-0005-0000-0000-00008E020000}"/>
    <cellStyle name="SAPBEXexcBad7 2" xfId="684" xr:uid="{00000000-0005-0000-0000-00008F020000}"/>
    <cellStyle name="SAPBEXexcBad7 2 10" xfId="685" xr:uid="{00000000-0005-0000-0000-000090020000}"/>
    <cellStyle name="SAPBEXexcBad7 2 2" xfId="686" xr:uid="{00000000-0005-0000-0000-000091020000}"/>
    <cellStyle name="SAPBEXexcBad7 2 3" xfId="687" xr:uid="{00000000-0005-0000-0000-000092020000}"/>
    <cellStyle name="SAPBEXexcBad7 2 4" xfId="688" xr:uid="{00000000-0005-0000-0000-000093020000}"/>
    <cellStyle name="SAPBEXexcBad7 2 5" xfId="689" xr:uid="{00000000-0005-0000-0000-000094020000}"/>
    <cellStyle name="SAPBEXexcBad7 2 6" xfId="690" xr:uid="{00000000-0005-0000-0000-000095020000}"/>
    <cellStyle name="SAPBEXexcBad7 2 7" xfId="691" xr:uid="{00000000-0005-0000-0000-000096020000}"/>
    <cellStyle name="SAPBEXexcBad7 2 8" xfId="692" xr:uid="{00000000-0005-0000-0000-000097020000}"/>
    <cellStyle name="SAPBEXexcBad7 2 9" xfId="693" xr:uid="{00000000-0005-0000-0000-000098020000}"/>
    <cellStyle name="SAPBEXexcBad7 3" xfId="694" xr:uid="{00000000-0005-0000-0000-000099020000}"/>
    <cellStyle name="SAPBEXexcBad7 4" xfId="695" xr:uid="{00000000-0005-0000-0000-00009A020000}"/>
    <cellStyle name="SAPBEXexcBad7 5" xfId="696" xr:uid="{00000000-0005-0000-0000-00009B020000}"/>
    <cellStyle name="SAPBEXexcBad7 6" xfId="697" xr:uid="{00000000-0005-0000-0000-00009C020000}"/>
    <cellStyle name="SAPBEXexcBad7 7" xfId="698" xr:uid="{00000000-0005-0000-0000-00009D020000}"/>
    <cellStyle name="SAPBEXexcBad7 8" xfId="699" xr:uid="{00000000-0005-0000-0000-00009E020000}"/>
    <cellStyle name="SAPBEXexcBad7 9" xfId="700" xr:uid="{00000000-0005-0000-0000-00009F020000}"/>
    <cellStyle name="SAPBEXexcBad8" xfId="23" xr:uid="{00000000-0005-0000-0000-0000A0020000}"/>
    <cellStyle name="SAPBEXexcBad8 10" xfId="701" xr:uid="{00000000-0005-0000-0000-0000A1020000}"/>
    <cellStyle name="SAPBEXexcBad8 11" xfId="702" xr:uid="{00000000-0005-0000-0000-0000A2020000}"/>
    <cellStyle name="SAPBEXexcBad8 12" xfId="703" xr:uid="{00000000-0005-0000-0000-0000A3020000}"/>
    <cellStyle name="SAPBEXexcBad8 2" xfId="704" xr:uid="{00000000-0005-0000-0000-0000A4020000}"/>
    <cellStyle name="SAPBEXexcBad8 2 10" xfId="705" xr:uid="{00000000-0005-0000-0000-0000A5020000}"/>
    <cellStyle name="SAPBEXexcBad8 2 2" xfId="706" xr:uid="{00000000-0005-0000-0000-0000A6020000}"/>
    <cellStyle name="SAPBEXexcBad8 2 3" xfId="707" xr:uid="{00000000-0005-0000-0000-0000A7020000}"/>
    <cellStyle name="SAPBEXexcBad8 2 4" xfId="708" xr:uid="{00000000-0005-0000-0000-0000A8020000}"/>
    <cellStyle name="SAPBEXexcBad8 2 5" xfId="709" xr:uid="{00000000-0005-0000-0000-0000A9020000}"/>
    <cellStyle name="SAPBEXexcBad8 2 6" xfId="710" xr:uid="{00000000-0005-0000-0000-0000AA020000}"/>
    <cellStyle name="SAPBEXexcBad8 2 7" xfId="711" xr:uid="{00000000-0005-0000-0000-0000AB020000}"/>
    <cellStyle name="SAPBEXexcBad8 2 8" xfId="712" xr:uid="{00000000-0005-0000-0000-0000AC020000}"/>
    <cellStyle name="SAPBEXexcBad8 2 9" xfId="713" xr:uid="{00000000-0005-0000-0000-0000AD020000}"/>
    <cellStyle name="SAPBEXexcBad8 3" xfId="714" xr:uid="{00000000-0005-0000-0000-0000AE020000}"/>
    <cellStyle name="SAPBEXexcBad8 4" xfId="715" xr:uid="{00000000-0005-0000-0000-0000AF020000}"/>
    <cellStyle name="SAPBEXexcBad8 5" xfId="716" xr:uid="{00000000-0005-0000-0000-0000B0020000}"/>
    <cellStyle name="SAPBEXexcBad8 6" xfId="717" xr:uid="{00000000-0005-0000-0000-0000B1020000}"/>
    <cellStyle name="SAPBEXexcBad8 7" xfId="718" xr:uid="{00000000-0005-0000-0000-0000B2020000}"/>
    <cellStyle name="SAPBEXexcBad8 8" xfId="719" xr:uid="{00000000-0005-0000-0000-0000B3020000}"/>
    <cellStyle name="SAPBEXexcBad8 9" xfId="720" xr:uid="{00000000-0005-0000-0000-0000B4020000}"/>
    <cellStyle name="SAPBEXexcBad9" xfId="24" xr:uid="{00000000-0005-0000-0000-0000B5020000}"/>
    <cellStyle name="SAPBEXexcBad9 10" xfId="721" xr:uid="{00000000-0005-0000-0000-0000B6020000}"/>
    <cellStyle name="SAPBEXexcBad9 11" xfId="722" xr:uid="{00000000-0005-0000-0000-0000B7020000}"/>
    <cellStyle name="SAPBEXexcBad9 12" xfId="723" xr:uid="{00000000-0005-0000-0000-0000B8020000}"/>
    <cellStyle name="SAPBEXexcBad9 2" xfId="724" xr:uid="{00000000-0005-0000-0000-0000B9020000}"/>
    <cellStyle name="SAPBEXexcBad9 2 10" xfId="725" xr:uid="{00000000-0005-0000-0000-0000BA020000}"/>
    <cellStyle name="SAPBEXexcBad9 2 2" xfId="726" xr:uid="{00000000-0005-0000-0000-0000BB020000}"/>
    <cellStyle name="SAPBEXexcBad9 2 3" xfId="727" xr:uid="{00000000-0005-0000-0000-0000BC020000}"/>
    <cellStyle name="SAPBEXexcBad9 2 4" xfId="728" xr:uid="{00000000-0005-0000-0000-0000BD020000}"/>
    <cellStyle name="SAPBEXexcBad9 2 5" xfId="729" xr:uid="{00000000-0005-0000-0000-0000BE020000}"/>
    <cellStyle name="SAPBEXexcBad9 2 6" xfId="730" xr:uid="{00000000-0005-0000-0000-0000BF020000}"/>
    <cellStyle name="SAPBEXexcBad9 2 7" xfId="731" xr:uid="{00000000-0005-0000-0000-0000C0020000}"/>
    <cellStyle name="SAPBEXexcBad9 2 8" xfId="732" xr:uid="{00000000-0005-0000-0000-0000C1020000}"/>
    <cellStyle name="SAPBEXexcBad9 2 9" xfId="733" xr:uid="{00000000-0005-0000-0000-0000C2020000}"/>
    <cellStyle name="SAPBEXexcBad9 3" xfId="734" xr:uid="{00000000-0005-0000-0000-0000C3020000}"/>
    <cellStyle name="SAPBEXexcBad9 4" xfId="735" xr:uid="{00000000-0005-0000-0000-0000C4020000}"/>
    <cellStyle name="SAPBEXexcBad9 5" xfId="736" xr:uid="{00000000-0005-0000-0000-0000C5020000}"/>
    <cellStyle name="SAPBEXexcBad9 6" xfId="737" xr:uid="{00000000-0005-0000-0000-0000C6020000}"/>
    <cellStyle name="SAPBEXexcBad9 7" xfId="738" xr:uid="{00000000-0005-0000-0000-0000C7020000}"/>
    <cellStyle name="SAPBEXexcBad9 8" xfId="739" xr:uid="{00000000-0005-0000-0000-0000C8020000}"/>
    <cellStyle name="SAPBEXexcBad9 9" xfId="740" xr:uid="{00000000-0005-0000-0000-0000C9020000}"/>
    <cellStyle name="SAPBEXexcCritical4" xfId="25" xr:uid="{00000000-0005-0000-0000-0000CA020000}"/>
    <cellStyle name="SAPBEXexcCritical4 10" xfId="741" xr:uid="{00000000-0005-0000-0000-0000CB020000}"/>
    <cellStyle name="SAPBEXexcCritical4 11" xfId="742" xr:uid="{00000000-0005-0000-0000-0000CC020000}"/>
    <cellStyle name="SAPBEXexcCritical4 12" xfId="743" xr:uid="{00000000-0005-0000-0000-0000CD020000}"/>
    <cellStyle name="SAPBEXexcCritical4 2" xfId="744" xr:uid="{00000000-0005-0000-0000-0000CE020000}"/>
    <cellStyle name="SAPBEXexcCritical4 2 10" xfId="745" xr:uid="{00000000-0005-0000-0000-0000CF020000}"/>
    <cellStyle name="SAPBEXexcCritical4 2 2" xfId="746" xr:uid="{00000000-0005-0000-0000-0000D0020000}"/>
    <cellStyle name="SAPBEXexcCritical4 2 3" xfId="747" xr:uid="{00000000-0005-0000-0000-0000D1020000}"/>
    <cellStyle name="SAPBEXexcCritical4 2 4" xfId="748" xr:uid="{00000000-0005-0000-0000-0000D2020000}"/>
    <cellStyle name="SAPBEXexcCritical4 2 5" xfId="749" xr:uid="{00000000-0005-0000-0000-0000D3020000}"/>
    <cellStyle name="SAPBEXexcCritical4 2 6" xfId="750" xr:uid="{00000000-0005-0000-0000-0000D4020000}"/>
    <cellStyle name="SAPBEXexcCritical4 2 7" xfId="751" xr:uid="{00000000-0005-0000-0000-0000D5020000}"/>
    <cellStyle name="SAPBEXexcCritical4 2 8" xfId="752" xr:uid="{00000000-0005-0000-0000-0000D6020000}"/>
    <cellStyle name="SAPBEXexcCritical4 2 9" xfId="753" xr:uid="{00000000-0005-0000-0000-0000D7020000}"/>
    <cellStyle name="SAPBEXexcCritical4 3" xfId="754" xr:uid="{00000000-0005-0000-0000-0000D8020000}"/>
    <cellStyle name="SAPBEXexcCritical4 4" xfId="755" xr:uid="{00000000-0005-0000-0000-0000D9020000}"/>
    <cellStyle name="SAPBEXexcCritical4 5" xfId="756" xr:uid="{00000000-0005-0000-0000-0000DA020000}"/>
    <cellStyle name="SAPBEXexcCritical4 6" xfId="757" xr:uid="{00000000-0005-0000-0000-0000DB020000}"/>
    <cellStyle name="SAPBEXexcCritical4 7" xfId="758" xr:uid="{00000000-0005-0000-0000-0000DC020000}"/>
    <cellStyle name="SAPBEXexcCritical4 8" xfId="759" xr:uid="{00000000-0005-0000-0000-0000DD020000}"/>
    <cellStyle name="SAPBEXexcCritical4 9" xfId="760" xr:uid="{00000000-0005-0000-0000-0000DE020000}"/>
    <cellStyle name="SAPBEXexcCritical5" xfId="26" xr:uid="{00000000-0005-0000-0000-0000DF020000}"/>
    <cellStyle name="SAPBEXexcCritical5 10" xfId="761" xr:uid="{00000000-0005-0000-0000-0000E0020000}"/>
    <cellStyle name="SAPBEXexcCritical5 11" xfId="762" xr:uid="{00000000-0005-0000-0000-0000E1020000}"/>
    <cellStyle name="SAPBEXexcCritical5 12" xfId="763" xr:uid="{00000000-0005-0000-0000-0000E2020000}"/>
    <cellStyle name="SAPBEXexcCritical5 2" xfId="764" xr:uid="{00000000-0005-0000-0000-0000E3020000}"/>
    <cellStyle name="SAPBEXexcCritical5 2 10" xfId="765" xr:uid="{00000000-0005-0000-0000-0000E4020000}"/>
    <cellStyle name="SAPBEXexcCritical5 2 2" xfId="766" xr:uid="{00000000-0005-0000-0000-0000E5020000}"/>
    <cellStyle name="SAPBEXexcCritical5 2 3" xfId="767" xr:uid="{00000000-0005-0000-0000-0000E6020000}"/>
    <cellStyle name="SAPBEXexcCritical5 2 4" xfId="768" xr:uid="{00000000-0005-0000-0000-0000E7020000}"/>
    <cellStyle name="SAPBEXexcCritical5 2 5" xfId="769" xr:uid="{00000000-0005-0000-0000-0000E8020000}"/>
    <cellStyle name="SAPBEXexcCritical5 2 6" xfId="770" xr:uid="{00000000-0005-0000-0000-0000E9020000}"/>
    <cellStyle name="SAPBEXexcCritical5 2 7" xfId="771" xr:uid="{00000000-0005-0000-0000-0000EA020000}"/>
    <cellStyle name="SAPBEXexcCritical5 2 8" xfId="772" xr:uid="{00000000-0005-0000-0000-0000EB020000}"/>
    <cellStyle name="SAPBEXexcCritical5 2 9" xfId="773" xr:uid="{00000000-0005-0000-0000-0000EC020000}"/>
    <cellStyle name="SAPBEXexcCritical5 3" xfId="774" xr:uid="{00000000-0005-0000-0000-0000ED020000}"/>
    <cellStyle name="SAPBEXexcCritical5 4" xfId="775" xr:uid="{00000000-0005-0000-0000-0000EE020000}"/>
    <cellStyle name="SAPBEXexcCritical5 5" xfId="776" xr:uid="{00000000-0005-0000-0000-0000EF020000}"/>
    <cellStyle name="SAPBEXexcCritical5 6" xfId="777" xr:uid="{00000000-0005-0000-0000-0000F0020000}"/>
    <cellStyle name="SAPBEXexcCritical5 7" xfId="778" xr:uid="{00000000-0005-0000-0000-0000F1020000}"/>
    <cellStyle name="SAPBEXexcCritical5 8" xfId="779" xr:uid="{00000000-0005-0000-0000-0000F2020000}"/>
    <cellStyle name="SAPBEXexcCritical5 9" xfId="780" xr:uid="{00000000-0005-0000-0000-0000F3020000}"/>
    <cellStyle name="SAPBEXexcCritical6" xfId="27" xr:uid="{00000000-0005-0000-0000-0000F4020000}"/>
    <cellStyle name="SAPBEXexcCritical6 10" xfId="781" xr:uid="{00000000-0005-0000-0000-0000F5020000}"/>
    <cellStyle name="SAPBEXexcCritical6 11" xfId="782" xr:uid="{00000000-0005-0000-0000-0000F6020000}"/>
    <cellStyle name="SAPBEXexcCritical6 12" xfId="783" xr:uid="{00000000-0005-0000-0000-0000F7020000}"/>
    <cellStyle name="SAPBEXexcCritical6 2" xfId="784" xr:uid="{00000000-0005-0000-0000-0000F8020000}"/>
    <cellStyle name="SAPBEXexcCritical6 2 10" xfId="785" xr:uid="{00000000-0005-0000-0000-0000F9020000}"/>
    <cellStyle name="SAPBEXexcCritical6 2 2" xfId="786" xr:uid="{00000000-0005-0000-0000-0000FA020000}"/>
    <cellStyle name="SAPBEXexcCritical6 2 3" xfId="787" xr:uid="{00000000-0005-0000-0000-0000FB020000}"/>
    <cellStyle name="SAPBEXexcCritical6 2 4" xfId="788" xr:uid="{00000000-0005-0000-0000-0000FC020000}"/>
    <cellStyle name="SAPBEXexcCritical6 2 5" xfId="789" xr:uid="{00000000-0005-0000-0000-0000FD020000}"/>
    <cellStyle name="SAPBEXexcCritical6 2 6" xfId="790" xr:uid="{00000000-0005-0000-0000-0000FE020000}"/>
    <cellStyle name="SAPBEXexcCritical6 2 7" xfId="791" xr:uid="{00000000-0005-0000-0000-0000FF020000}"/>
    <cellStyle name="SAPBEXexcCritical6 2 8" xfId="792" xr:uid="{00000000-0005-0000-0000-000000030000}"/>
    <cellStyle name="SAPBEXexcCritical6 2 9" xfId="793" xr:uid="{00000000-0005-0000-0000-000001030000}"/>
    <cellStyle name="SAPBEXexcCritical6 3" xfId="794" xr:uid="{00000000-0005-0000-0000-000002030000}"/>
    <cellStyle name="SAPBEXexcCritical6 4" xfId="795" xr:uid="{00000000-0005-0000-0000-000003030000}"/>
    <cellStyle name="SAPBEXexcCritical6 5" xfId="796" xr:uid="{00000000-0005-0000-0000-000004030000}"/>
    <cellStyle name="SAPBEXexcCritical6 6" xfId="797" xr:uid="{00000000-0005-0000-0000-000005030000}"/>
    <cellStyle name="SAPBEXexcCritical6 7" xfId="798" xr:uid="{00000000-0005-0000-0000-000006030000}"/>
    <cellStyle name="SAPBEXexcCritical6 8" xfId="799" xr:uid="{00000000-0005-0000-0000-000007030000}"/>
    <cellStyle name="SAPBEXexcCritical6 9" xfId="800" xr:uid="{00000000-0005-0000-0000-000008030000}"/>
    <cellStyle name="SAPBEXexcGood1" xfId="28" xr:uid="{00000000-0005-0000-0000-000009030000}"/>
    <cellStyle name="SAPBEXexcGood1 10" xfId="801" xr:uid="{00000000-0005-0000-0000-00000A030000}"/>
    <cellStyle name="SAPBEXexcGood1 11" xfId="802" xr:uid="{00000000-0005-0000-0000-00000B030000}"/>
    <cellStyle name="SAPBEXexcGood1 12" xfId="803" xr:uid="{00000000-0005-0000-0000-00000C030000}"/>
    <cellStyle name="SAPBEXexcGood1 2" xfId="804" xr:uid="{00000000-0005-0000-0000-00000D030000}"/>
    <cellStyle name="SAPBEXexcGood1 2 10" xfId="805" xr:uid="{00000000-0005-0000-0000-00000E030000}"/>
    <cellStyle name="SAPBEXexcGood1 2 2" xfId="806" xr:uid="{00000000-0005-0000-0000-00000F030000}"/>
    <cellStyle name="SAPBEXexcGood1 2 3" xfId="807" xr:uid="{00000000-0005-0000-0000-000010030000}"/>
    <cellStyle name="SAPBEXexcGood1 2 4" xfId="808" xr:uid="{00000000-0005-0000-0000-000011030000}"/>
    <cellStyle name="SAPBEXexcGood1 2 5" xfId="809" xr:uid="{00000000-0005-0000-0000-000012030000}"/>
    <cellStyle name="SAPBEXexcGood1 2 6" xfId="810" xr:uid="{00000000-0005-0000-0000-000013030000}"/>
    <cellStyle name="SAPBEXexcGood1 2 7" xfId="811" xr:uid="{00000000-0005-0000-0000-000014030000}"/>
    <cellStyle name="SAPBEXexcGood1 2 8" xfId="812" xr:uid="{00000000-0005-0000-0000-000015030000}"/>
    <cellStyle name="SAPBEXexcGood1 2 9" xfId="813" xr:uid="{00000000-0005-0000-0000-000016030000}"/>
    <cellStyle name="SAPBEXexcGood1 3" xfId="814" xr:uid="{00000000-0005-0000-0000-000017030000}"/>
    <cellStyle name="SAPBEXexcGood1 4" xfId="815" xr:uid="{00000000-0005-0000-0000-000018030000}"/>
    <cellStyle name="SAPBEXexcGood1 5" xfId="816" xr:uid="{00000000-0005-0000-0000-000019030000}"/>
    <cellStyle name="SAPBEXexcGood1 6" xfId="817" xr:uid="{00000000-0005-0000-0000-00001A030000}"/>
    <cellStyle name="SAPBEXexcGood1 7" xfId="818" xr:uid="{00000000-0005-0000-0000-00001B030000}"/>
    <cellStyle name="SAPBEXexcGood1 8" xfId="819" xr:uid="{00000000-0005-0000-0000-00001C030000}"/>
    <cellStyle name="SAPBEXexcGood1 9" xfId="820" xr:uid="{00000000-0005-0000-0000-00001D030000}"/>
    <cellStyle name="SAPBEXexcGood2" xfId="29" xr:uid="{00000000-0005-0000-0000-00001E030000}"/>
    <cellStyle name="SAPBEXexcGood2 10" xfId="821" xr:uid="{00000000-0005-0000-0000-00001F030000}"/>
    <cellStyle name="SAPBEXexcGood2 11" xfId="822" xr:uid="{00000000-0005-0000-0000-000020030000}"/>
    <cellStyle name="SAPBEXexcGood2 12" xfId="823" xr:uid="{00000000-0005-0000-0000-000021030000}"/>
    <cellStyle name="SAPBEXexcGood2 2" xfId="824" xr:uid="{00000000-0005-0000-0000-000022030000}"/>
    <cellStyle name="SAPBEXexcGood2 2 10" xfId="825" xr:uid="{00000000-0005-0000-0000-000023030000}"/>
    <cellStyle name="SAPBEXexcGood2 2 2" xfId="826" xr:uid="{00000000-0005-0000-0000-000024030000}"/>
    <cellStyle name="SAPBEXexcGood2 2 3" xfId="827" xr:uid="{00000000-0005-0000-0000-000025030000}"/>
    <cellStyle name="SAPBEXexcGood2 2 4" xfId="828" xr:uid="{00000000-0005-0000-0000-000026030000}"/>
    <cellStyle name="SAPBEXexcGood2 2 5" xfId="829" xr:uid="{00000000-0005-0000-0000-000027030000}"/>
    <cellStyle name="SAPBEXexcGood2 2 6" xfId="830" xr:uid="{00000000-0005-0000-0000-000028030000}"/>
    <cellStyle name="SAPBEXexcGood2 2 7" xfId="831" xr:uid="{00000000-0005-0000-0000-000029030000}"/>
    <cellStyle name="SAPBEXexcGood2 2 8" xfId="832" xr:uid="{00000000-0005-0000-0000-00002A030000}"/>
    <cellStyle name="SAPBEXexcGood2 2 9" xfId="833" xr:uid="{00000000-0005-0000-0000-00002B030000}"/>
    <cellStyle name="SAPBEXexcGood2 3" xfId="834" xr:uid="{00000000-0005-0000-0000-00002C030000}"/>
    <cellStyle name="SAPBEXexcGood2 4" xfId="835" xr:uid="{00000000-0005-0000-0000-00002D030000}"/>
    <cellStyle name="SAPBEXexcGood2 5" xfId="836" xr:uid="{00000000-0005-0000-0000-00002E030000}"/>
    <cellStyle name="SAPBEXexcGood2 6" xfId="837" xr:uid="{00000000-0005-0000-0000-00002F030000}"/>
    <cellStyle name="SAPBEXexcGood2 7" xfId="838" xr:uid="{00000000-0005-0000-0000-000030030000}"/>
    <cellStyle name="SAPBEXexcGood2 8" xfId="839" xr:uid="{00000000-0005-0000-0000-000031030000}"/>
    <cellStyle name="SAPBEXexcGood2 9" xfId="840" xr:uid="{00000000-0005-0000-0000-000032030000}"/>
    <cellStyle name="SAPBEXexcGood3" xfId="30" xr:uid="{00000000-0005-0000-0000-000033030000}"/>
    <cellStyle name="SAPBEXexcGood3 10" xfId="841" xr:uid="{00000000-0005-0000-0000-000034030000}"/>
    <cellStyle name="SAPBEXexcGood3 11" xfId="842" xr:uid="{00000000-0005-0000-0000-000035030000}"/>
    <cellStyle name="SAPBEXexcGood3 12" xfId="843" xr:uid="{00000000-0005-0000-0000-000036030000}"/>
    <cellStyle name="SAPBEXexcGood3 2" xfId="844" xr:uid="{00000000-0005-0000-0000-000037030000}"/>
    <cellStyle name="SAPBEXexcGood3 2 10" xfId="845" xr:uid="{00000000-0005-0000-0000-000038030000}"/>
    <cellStyle name="SAPBEXexcGood3 2 2" xfId="846" xr:uid="{00000000-0005-0000-0000-000039030000}"/>
    <cellStyle name="SAPBEXexcGood3 2 3" xfId="847" xr:uid="{00000000-0005-0000-0000-00003A030000}"/>
    <cellStyle name="SAPBEXexcGood3 2 4" xfId="848" xr:uid="{00000000-0005-0000-0000-00003B030000}"/>
    <cellStyle name="SAPBEXexcGood3 2 5" xfId="849" xr:uid="{00000000-0005-0000-0000-00003C030000}"/>
    <cellStyle name="SAPBEXexcGood3 2 6" xfId="850" xr:uid="{00000000-0005-0000-0000-00003D030000}"/>
    <cellStyle name="SAPBEXexcGood3 2 7" xfId="851" xr:uid="{00000000-0005-0000-0000-00003E030000}"/>
    <cellStyle name="SAPBEXexcGood3 2 8" xfId="852" xr:uid="{00000000-0005-0000-0000-00003F030000}"/>
    <cellStyle name="SAPBEXexcGood3 2 9" xfId="853" xr:uid="{00000000-0005-0000-0000-000040030000}"/>
    <cellStyle name="SAPBEXexcGood3 3" xfId="854" xr:uid="{00000000-0005-0000-0000-000041030000}"/>
    <cellStyle name="SAPBEXexcGood3 4" xfId="855" xr:uid="{00000000-0005-0000-0000-000042030000}"/>
    <cellStyle name="SAPBEXexcGood3 5" xfId="856" xr:uid="{00000000-0005-0000-0000-000043030000}"/>
    <cellStyle name="SAPBEXexcGood3 6" xfId="857" xr:uid="{00000000-0005-0000-0000-000044030000}"/>
    <cellStyle name="SAPBEXexcGood3 7" xfId="858" xr:uid="{00000000-0005-0000-0000-000045030000}"/>
    <cellStyle name="SAPBEXexcGood3 8" xfId="859" xr:uid="{00000000-0005-0000-0000-000046030000}"/>
    <cellStyle name="SAPBEXexcGood3 9" xfId="860" xr:uid="{00000000-0005-0000-0000-000047030000}"/>
    <cellStyle name="SAPBEXfilterDrill" xfId="31" xr:uid="{00000000-0005-0000-0000-000048030000}"/>
    <cellStyle name="SAPBEXfilterDrill 10" xfId="861" xr:uid="{00000000-0005-0000-0000-000049030000}"/>
    <cellStyle name="SAPBEXfilterDrill 11" xfId="862" xr:uid="{00000000-0005-0000-0000-00004A030000}"/>
    <cellStyle name="SAPBEXfilterDrill 12" xfId="863" xr:uid="{00000000-0005-0000-0000-00004B030000}"/>
    <cellStyle name="SAPBEXfilterDrill 2" xfId="864" xr:uid="{00000000-0005-0000-0000-00004C030000}"/>
    <cellStyle name="SAPBEXfilterDrill 2 10" xfId="865" xr:uid="{00000000-0005-0000-0000-00004D030000}"/>
    <cellStyle name="SAPBEXfilterDrill 2 2" xfId="866" xr:uid="{00000000-0005-0000-0000-00004E030000}"/>
    <cellStyle name="SAPBEXfilterDrill 2 3" xfId="867" xr:uid="{00000000-0005-0000-0000-00004F030000}"/>
    <cellStyle name="SAPBEXfilterDrill 2 4" xfId="868" xr:uid="{00000000-0005-0000-0000-000050030000}"/>
    <cellStyle name="SAPBEXfilterDrill 2 5" xfId="869" xr:uid="{00000000-0005-0000-0000-000051030000}"/>
    <cellStyle name="SAPBEXfilterDrill 2 6" xfId="870" xr:uid="{00000000-0005-0000-0000-000052030000}"/>
    <cellStyle name="SAPBEXfilterDrill 2 7" xfId="871" xr:uid="{00000000-0005-0000-0000-000053030000}"/>
    <cellStyle name="SAPBEXfilterDrill 2 8" xfId="872" xr:uid="{00000000-0005-0000-0000-000054030000}"/>
    <cellStyle name="SAPBEXfilterDrill 2 9" xfId="873" xr:uid="{00000000-0005-0000-0000-000055030000}"/>
    <cellStyle name="SAPBEXfilterDrill 3" xfId="874" xr:uid="{00000000-0005-0000-0000-000056030000}"/>
    <cellStyle name="SAPBEXfilterDrill 4" xfId="875" xr:uid="{00000000-0005-0000-0000-000057030000}"/>
    <cellStyle name="SAPBEXfilterDrill 5" xfId="876" xr:uid="{00000000-0005-0000-0000-000058030000}"/>
    <cellStyle name="SAPBEXfilterDrill 6" xfId="877" xr:uid="{00000000-0005-0000-0000-000059030000}"/>
    <cellStyle name="SAPBEXfilterDrill 7" xfId="878" xr:uid="{00000000-0005-0000-0000-00005A030000}"/>
    <cellStyle name="SAPBEXfilterDrill 8" xfId="879" xr:uid="{00000000-0005-0000-0000-00005B030000}"/>
    <cellStyle name="SAPBEXfilterDrill 9" xfId="880" xr:uid="{00000000-0005-0000-0000-00005C030000}"/>
    <cellStyle name="SAPBEXfilterItem" xfId="32" xr:uid="{00000000-0005-0000-0000-00005D030000}"/>
    <cellStyle name="SAPBEXfilterItem 10" xfId="881" xr:uid="{00000000-0005-0000-0000-00005E030000}"/>
    <cellStyle name="SAPBEXfilterItem 11" xfId="882" xr:uid="{00000000-0005-0000-0000-00005F030000}"/>
    <cellStyle name="SAPBEXfilterItem 12" xfId="883" xr:uid="{00000000-0005-0000-0000-000060030000}"/>
    <cellStyle name="SAPBEXfilterItem 2" xfId="884" xr:uid="{00000000-0005-0000-0000-000061030000}"/>
    <cellStyle name="SAPBEXfilterItem 2 10" xfId="885" xr:uid="{00000000-0005-0000-0000-000062030000}"/>
    <cellStyle name="SAPBEXfilterItem 2 2" xfId="886" xr:uid="{00000000-0005-0000-0000-000063030000}"/>
    <cellStyle name="SAPBEXfilterItem 2 3" xfId="887" xr:uid="{00000000-0005-0000-0000-000064030000}"/>
    <cellStyle name="SAPBEXfilterItem 2 4" xfId="888" xr:uid="{00000000-0005-0000-0000-000065030000}"/>
    <cellStyle name="SAPBEXfilterItem 2 5" xfId="889" xr:uid="{00000000-0005-0000-0000-000066030000}"/>
    <cellStyle name="SAPBEXfilterItem 2 6" xfId="890" xr:uid="{00000000-0005-0000-0000-000067030000}"/>
    <cellStyle name="SAPBEXfilterItem 2 7" xfId="891" xr:uid="{00000000-0005-0000-0000-000068030000}"/>
    <cellStyle name="SAPBEXfilterItem 2 8" xfId="892" xr:uid="{00000000-0005-0000-0000-000069030000}"/>
    <cellStyle name="SAPBEXfilterItem 2 9" xfId="893" xr:uid="{00000000-0005-0000-0000-00006A030000}"/>
    <cellStyle name="SAPBEXfilterItem 3" xfId="894" xr:uid="{00000000-0005-0000-0000-00006B030000}"/>
    <cellStyle name="SAPBEXfilterItem 4" xfId="895" xr:uid="{00000000-0005-0000-0000-00006C030000}"/>
    <cellStyle name="SAPBEXfilterItem 5" xfId="896" xr:uid="{00000000-0005-0000-0000-00006D030000}"/>
    <cellStyle name="SAPBEXfilterItem 6" xfId="897" xr:uid="{00000000-0005-0000-0000-00006E030000}"/>
    <cellStyle name="SAPBEXfilterItem 7" xfId="898" xr:uid="{00000000-0005-0000-0000-00006F030000}"/>
    <cellStyle name="SAPBEXfilterItem 8" xfId="899" xr:uid="{00000000-0005-0000-0000-000070030000}"/>
    <cellStyle name="SAPBEXfilterItem 9" xfId="900" xr:uid="{00000000-0005-0000-0000-000071030000}"/>
    <cellStyle name="SAPBEXfilterText" xfId="33" xr:uid="{00000000-0005-0000-0000-000072030000}"/>
    <cellStyle name="SAPBEXfilterText 10" xfId="901" xr:uid="{00000000-0005-0000-0000-000073030000}"/>
    <cellStyle name="SAPBEXfilterText 11" xfId="902" xr:uid="{00000000-0005-0000-0000-000074030000}"/>
    <cellStyle name="SAPBEXfilterText 12" xfId="903" xr:uid="{00000000-0005-0000-0000-000075030000}"/>
    <cellStyle name="SAPBEXfilterText 2" xfId="904" xr:uid="{00000000-0005-0000-0000-000076030000}"/>
    <cellStyle name="SAPBEXfilterText 2 10" xfId="905" xr:uid="{00000000-0005-0000-0000-000077030000}"/>
    <cellStyle name="SAPBEXfilterText 2 2" xfId="906" xr:uid="{00000000-0005-0000-0000-000078030000}"/>
    <cellStyle name="SAPBEXfilterText 2 3" xfId="907" xr:uid="{00000000-0005-0000-0000-000079030000}"/>
    <cellStyle name="SAPBEXfilterText 2 4" xfId="908" xr:uid="{00000000-0005-0000-0000-00007A030000}"/>
    <cellStyle name="SAPBEXfilterText 2 5" xfId="909" xr:uid="{00000000-0005-0000-0000-00007B030000}"/>
    <cellStyle name="SAPBEXfilterText 2 6" xfId="910" xr:uid="{00000000-0005-0000-0000-00007C030000}"/>
    <cellStyle name="SAPBEXfilterText 2 7" xfId="911" xr:uid="{00000000-0005-0000-0000-00007D030000}"/>
    <cellStyle name="SAPBEXfilterText 2 8" xfId="912" xr:uid="{00000000-0005-0000-0000-00007E030000}"/>
    <cellStyle name="SAPBEXfilterText 2 9" xfId="913" xr:uid="{00000000-0005-0000-0000-00007F030000}"/>
    <cellStyle name="SAPBEXfilterText 3" xfId="914" xr:uid="{00000000-0005-0000-0000-000080030000}"/>
    <cellStyle name="SAPBEXfilterText 4" xfId="915" xr:uid="{00000000-0005-0000-0000-000081030000}"/>
    <cellStyle name="SAPBEXfilterText 5" xfId="916" xr:uid="{00000000-0005-0000-0000-000082030000}"/>
    <cellStyle name="SAPBEXfilterText 6" xfId="917" xr:uid="{00000000-0005-0000-0000-000083030000}"/>
    <cellStyle name="SAPBEXfilterText 7" xfId="918" xr:uid="{00000000-0005-0000-0000-000084030000}"/>
    <cellStyle name="SAPBEXfilterText 8" xfId="919" xr:uid="{00000000-0005-0000-0000-000085030000}"/>
    <cellStyle name="SAPBEXfilterText 9" xfId="920" xr:uid="{00000000-0005-0000-0000-000086030000}"/>
    <cellStyle name="SAPBEXformats" xfId="34" xr:uid="{00000000-0005-0000-0000-000087030000}"/>
    <cellStyle name="SAPBEXformats 10" xfId="921" xr:uid="{00000000-0005-0000-0000-000088030000}"/>
    <cellStyle name="SAPBEXformats 11" xfId="922" xr:uid="{00000000-0005-0000-0000-000089030000}"/>
    <cellStyle name="SAPBEXformats 12" xfId="923" xr:uid="{00000000-0005-0000-0000-00008A030000}"/>
    <cellStyle name="SAPBEXformats 2" xfId="924" xr:uid="{00000000-0005-0000-0000-00008B030000}"/>
    <cellStyle name="SAPBEXformats 2 10" xfId="925" xr:uid="{00000000-0005-0000-0000-00008C030000}"/>
    <cellStyle name="SAPBEXformats 2 2" xfId="926" xr:uid="{00000000-0005-0000-0000-00008D030000}"/>
    <cellStyle name="SAPBEXformats 2 3" xfId="927" xr:uid="{00000000-0005-0000-0000-00008E030000}"/>
    <cellStyle name="SAPBEXformats 2 4" xfId="928" xr:uid="{00000000-0005-0000-0000-00008F030000}"/>
    <cellStyle name="SAPBEXformats 2 5" xfId="929" xr:uid="{00000000-0005-0000-0000-000090030000}"/>
    <cellStyle name="SAPBEXformats 2 6" xfId="930" xr:uid="{00000000-0005-0000-0000-000091030000}"/>
    <cellStyle name="SAPBEXformats 2 7" xfId="931" xr:uid="{00000000-0005-0000-0000-000092030000}"/>
    <cellStyle name="SAPBEXformats 2 8" xfId="932" xr:uid="{00000000-0005-0000-0000-000093030000}"/>
    <cellStyle name="SAPBEXformats 2 9" xfId="933" xr:uid="{00000000-0005-0000-0000-000094030000}"/>
    <cellStyle name="SAPBEXformats 3" xfId="934" xr:uid="{00000000-0005-0000-0000-000095030000}"/>
    <cellStyle name="SAPBEXformats 4" xfId="935" xr:uid="{00000000-0005-0000-0000-000096030000}"/>
    <cellStyle name="SAPBEXformats 5" xfId="936" xr:uid="{00000000-0005-0000-0000-000097030000}"/>
    <cellStyle name="SAPBEXformats 6" xfId="937" xr:uid="{00000000-0005-0000-0000-000098030000}"/>
    <cellStyle name="SAPBEXformats 7" xfId="938" xr:uid="{00000000-0005-0000-0000-000099030000}"/>
    <cellStyle name="SAPBEXformats 8" xfId="939" xr:uid="{00000000-0005-0000-0000-00009A030000}"/>
    <cellStyle name="SAPBEXformats 9" xfId="940" xr:uid="{00000000-0005-0000-0000-00009B030000}"/>
    <cellStyle name="SAPBEXheaderItem" xfId="35" xr:uid="{00000000-0005-0000-0000-00009C030000}"/>
    <cellStyle name="SAPBEXheaderItem 10" xfId="941" xr:uid="{00000000-0005-0000-0000-00009D030000}"/>
    <cellStyle name="SAPBEXheaderItem 11" xfId="942" xr:uid="{00000000-0005-0000-0000-00009E030000}"/>
    <cellStyle name="SAPBEXheaderItem 12" xfId="943" xr:uid="{00000000-0005-0000-0000-00009F030000}"/>
    <cellStyle name="SAPBEXheaderItem 2" xfId="944" xr:uid="{00000000-0005-0000-0000-0000A0030000}"/>
    <cellStyle name="SAPBEXheaderItem 2 10" xfId="945" xr:uid="{00000000-0005-0000-0000-0000A1030000}"/>
    <cellStyle name="SAPBEXheaderItem 2 2" xfId="946" xr:uid="{00000000-0005-0000-0000-0000A2030000}"/>
    <cellStyle name="SAPBEXheaderItem 2 3" xfId="947" xr:uid="{00000000-0005-0000-0000-0000A3030000}"/>
    <cellStyle name="SAPBEXheaderItem 2 4" xfId="948" xr:uid="{00000000-0005-0000-0000-0000A4030000}"/>
    <cellStyle name="SAPBEXheaderItem 2 5" xfId="949" xr:uid="{00000000-0005-0000-0000-0000A5030000}"/>
    <cellStyle name="SAPBEXheaderItem 2 6" xfId="950" xr:uid="{00000000-0005-0000-0000-0000A6030000}"/>
    <cellStyle name="SAPBEXheaderItem 2 7" xfId="951" xr:uid="{00000000-0005-0000-0000-0000A7030000}"/>
    <cellStyle name="SAPBEXheaderItem 2 8" xfId="952" xr:uid="{00000000-0005-0000-0000-0000A8030000}"/>
    <cellStyle name="SAPBEXheaderItem 2 9" xfId="953" xr:uid="{00000000-0005-0000-0000-0000A9030000}"/>
    <cellStyle name="SAPBEXheaderItem 3" xfId="954" xr:uid="{00000000-0005-0000-0000-0000AA030000}"/>
    <cellStyle name="SAPBEXheaderItem 4" xfId="955" xr:uid="{00000000-0005-0000-0000-0000AB030000}"/>
    <cellStyle name="SAPBEXheaderItem 5" xfId="956" xr:uid="{00000000-0005-0000-0000-0000AC030000}"/>
    <cellStyle name="SAPBEXheaderItem 6" xfId="957" xr:uid="{00000000-0005-0000-0000-0000AD030000}"/>
    <cellStyle name="SAPBEXheaderItem 7" xfId="958" xr:uid="{00000000-0005-0000-0000-0000AE030000}"/>
    <cellStyle name="SAPBEXheaderItem 8" xfId="959" xr:uid="{00000000-0005-0000-0000-0000AF030000}"/>
    <cellStyle name="SAPBEXheaderItem 9" xfId="960" xr:uid="{00000000-0005-0000-0000-0000B0030000}"/>
    <cellStyle name="SAPBEXheaderText" xfId="36" xr:uid="{00000000-0005-0000-0000-0000B1030000}"/>
    <cellStyle name="SAPBEXheaderText 10" xfId="961" xr:uid="{00000000-0005-0000-0000-0000B2030000}"/>
    <cellStyle name="SAPBEXheaderText 11" xfId="962" xr:uid="{00000000-0005-0000-0000-0000B3030000}"/>
    <cellStyle name="SAPBEXheaderText 12" xfId="963" xr:uid="{00000000-0005-0000-0000-0000B4030000}"/>
    <cellStyle name="SAPBEXheaderText 2" xfId="964" xr:uid="{00000000-0005-0000-0000-0000B5030000}"/>
    <cellStyle name="SAPBEXheaderText 2 10" xfId="965" xr:uid="{00000000-0005-0000-0000-0000B6030000}"/>
    <cellStyle name="SAPBEXheaderText 2 2" xfId="966" xr:uid="{00000000-0005-0000-0000-0000B7030000}"/>
    <cellStyle name="SAPBEXheaderText 2 3" xfId="967" xr:uid="{00000000-0005-0000-0000-0000B8030000}"/>
    <cellStyle name="SAPBEXheaderText 2 4" xfId="968" xr:uid="{00000000-0005-0000-0000-0000B9030000}"/>
    <cellStyle name="SAPBEXheaderText 2 5" xfId="969" xr:uid="{00000000-0005-0000-0000-0000BA030000}"/>
    <cellStyle name="SAPBEXheaderText 2 6" xfId="970" xr:uid="{00000000-0005-0000-0000-0000BB030000}"/>
    <cellStyle name="SAPBEXheaderText 2 7" xfId="971" xr:uid="{00000000-0005-0000-0000-0000BC030000}"/>
    <cellStyle name="SAPBEXheaderText 2 8" xfId="972" xr:uid="{00000000-0005-0000-0000-0000BD030000}"/>
    <cellStyle name="SAPBEXheaderText 2 9" xfId="973" xr:uid="{00000000-0005-0000-0000-0000BE030000}"/>
    <cellStyle name="SAPBEXheaderText 3" xfId="974" xr:uid="{00000000-0005-0000-0000-0000BF030000}"/>
    <cellStyle name="SAPBEXheaderText 4" xfId="975" xr:uid="{00000000-0005-0000-0000-0000C0030000}"/>
    <cellStyle name="SAPBEXheaderText 5" xfId="976" xr:uid="{00000000-0005-0000-0000-0000C1030000}"/>
    <cellStyle name="SAPBEXheaderText 6" xfId="977" xr:uid="{00000000-0005-0000-0000-0000C2030000}"/>
    <cellStyle name="SAPBEXheaderText 7" xfId="978" xr:uid="{00000000-0005-0000-0000-0000C3030000}"/>
    <cellStyle name="SAPBEXheaderText 8" xfId="979" xr:uid="{00000000-0005-0000-0000-0000C4030000}"/>
    <cellStyle name="SAPBEXheaderText 9" xfId="980" xr:uid="{00000000-0005-0000-0000-0000C5030000}"/>
    <cellStyle name="SAPBEXHLevel0" xfId="37" xr:uid="{00000000-0005-0000-0000-0000C6030000}"/>
    <cellStyle name="SAPBEXHLevel0 10" xfId="981" xr:uid="{00000000-0005-0000-0000-0000C7030000}"/>
    <cellStyle name="SAPBEXHLevel0 11" xfId="982" xr:uid="{00000000-0005-0000-0000-0000C8030000}"/>
    <cellStyle name="SAPBEXHLevel0 12" xfId="983" xr:uid="{00000000-0005-0000-0000-0000C9030000}"/>
    <cellStyle name="SAPBEXHLevel0 2" xfId="984" xr:uid="{00000000-0005-0000-0000-0000CA030000}"/>
    <cellStyle name="SAPBEXHLevel0 2 10" xfId="985" xr:uid="{00000000-0005-0000-0000-0000CB030000}"/>
    <cellStyle name="SAPBEXHLevel0 2 11" xfId="986" xr:uid="{00000000-0005-0000-0000-0000CC030000}"/>
    <cellStyle name="SAPBEXHLevel0 2 2" xfId="987" xr:uid="{00000000-0005-0000-0000-0000CD030000}"/>
    <cellStyle name="SAPBEXHLevel0 2 3" xfId="988" xr:uid="{00000000-0005-0000-0000-0000CE030000}"/>
    <cellStyle name="SAPBEXHLevel0 2 4" xfId="989" xr:uid="{00000000-0005-0000-0000-0000CF030000}"/>
    <cellStyle name="SAPBEXHLevel0 2 5" xfId="990" xr:uid="{00000000-0005-0000-0000-0000D0030000}"/>
    <cellStyle name="SAPBEXHLevel0 2 6" xfId="991" xr:uid="{00000000-0005-0000-0000-0000D1030000}"/>
    <cellStyle name="SAPBEXHLevel0 2 7" xfId="992" xr:uid="{00000000-0005-0000-0000-0000D2030000}"/>
    <cellStyle name="SAPBEXHLevel0 2 8" xfId="993" xr:uid="{00000000-0005-0000-0000-0000D3030000}"/>
    <cellStyle name="SAPBEXHLevel0 2 9" xfId="994" xr:uid="{00000000-0005-0000-0000-0000D4030000}"/>
    <cellStyle name="SAPBEXHLevel0 3" xfId="995" xr:uid="{00000000-0005-0000-0000-0000D5030000}"/>
    <cellStyle name="SAPBEXHLevel0 4" xfId="996" xr:uid="{00000000-0005-0000-0000-0000D6030000}"/>
    <cellStyle name="SAPBEXHLevel0 5" xfId="997" xr:uid="{00000000-0005-0000-0000-0000D7030000}"/>
    <cellStyle name="SAPBEXHLevel0 6" xfId="998" xr:uid="{00000000-0005-0000-0000-0000D8030000}"/>
    <cellStyle name="SAPBEXHLevel0 7" xfId="999" xr:uid="{00000000-0005-0000-0000-0000D9030000}"/>
    <cellStyle name="SAPBEXHLevel0 8" xfId="1000" xr:uid="{00000000-0005-0000-0000-0000DA030000}"/>
    <cellStyle name="SAPBEXHLevel0 9" xfId="1001" xr:uid="{00000000-0005-0000-0000-0000DB030000}"/>
    <cellStyle name="SAPBEXHLevel0X" xfId="38" xr:uid="{00000000-0005-0000-0000-0000DC030000}"/>
    <cellStyle name="SAPBEXHLevel0X 10" xfId="1002" xr:uid="{00000000-0005-0000-0000-0000DD030000}"/>
    <cellStyle name="SAPBEXHLevel0X 11" xfId="1003" xr:uid="{00000000-0005-0000-0000-0000DE030000}"/>
    <cellStyle name="SAPBEXHLevel0X 12" xfId="1004" xr:uid="{00000000-0005-0000-0000-0000DF030000}"/>
    <cellStyle name="SAPBEXHLevel0X 2" xfId="1005" xr:uid="{00000000-0005-0000-0000-0000E0030000}"/>
    <cellStyle name="SAPBEXHLevel0X 2 10" xfId="1006" xr:uid="{00000000-0005-0000-0000-0000E1030000}"/>
    <cellStyle name="SAPBEXHLevel0X 2 2" xfId="1007" xr:uid="{00000000-0005-0000-0000-0000E2030000}"/>
    <cellStyle name="SAPBEXHLevel0X 2 3" xfId="1008" xr:uid="{00000000-0005-0000-0000-0000E3030000}"/>
    <cellStyle name="SAPBEXHLevel0X 2 4" xfId="1009" xr:uid="{00000000-0005-0000-0000-0000E4030000}"/>
    <cellStyle name="SAPBEXHLevel0X 2 5" xfId="1010" xr:uid="{00000000-0005-0000-0000-0000E5030000}"/>
    <cellStyle name="SAPBEXHLevel0X 2 6" xfId="1011" xr:uid="{00000000-0005-0000-0000-0000E6030000}"/>
    <cellStyle name="SAPBEXHLevel0X 2 7" xfId="1012" xr:uid="{00000000-0005-0000-0000-0000E7030000}"/>
    <cellStyle name="SAPBEXHLevel0X 2 8" xfId="1013" xr:uid="{00000000-0005-0000-0000-0000E8030000}"/>
    <cellStyle name="SAPBEXHLevel0X 2 9" xfId="1014" xr:uid="{00000000-0005-0000-0000-0000E9030000}"/>
    <cellStyle name="SAPBEXHLevel0X 3" xfId="1015" xr:uid="{00000000-0005-0000-0000-0000EA030000}"/>
    <cellStyle name="SAPBEXHLevel0X 4" xfId="1016" xr:uid="{00000000-0005-0000-0000-0000EB030000}"/>
    <cellStyle name="SAPBEXHLevel0X 5" xfId="1017" xr:uid="{00000000-0005-0000-0000-0000EC030000}"/>
    <cellStyle name="SAPBEXHLevel0X 6" xfId="1018" xr:uid="{00000000-0005-0000-0000-0000ED030000}"/>
    <cellStyle name="SAPBEXHLevel0X 7" xfId="1019" xr:uid="{00000000-0005-0000-0000-0000EE030000}"/>
    <cellStyle name="SAPBEXHLevel0X 8" xfId="1020" xr:uid="{00000000-0005-0000-0000-0000EF030000}"/>
    <cellStyle name="SAPBEXHLevel0X 9" xfId="1021" xr:uid="{00000000-0005-0000-0000-0000F0030000}"/>
    <cellStyle name="SAPBEXHLevel1" xfId="39" xr:uid="{00000000-0005-0000-0000-0000F1030000}"/>
    <cellStyle name="SAPBEXHLevel1 10" xfId="1022" xr:uid="{00000000-0005-0000-0000-0000F2030000}"/>
    <cellStyle name="SAPBEXHLevel1 11" xfId="1023" xr:uid="{00000000-0005-0000-0000-0000F3030000}"/>
    <cellStyle name="SAPBEXHLevel1 12" xfId="1024" xr:uid="{00000000-0005-0000-0000-0000F4030000}"/>
    <cellStyle name="SAPBEXHLevel1 2" xfId="1025" xr:uid="{00000000-0005-0000-0000-0000F5030000}"/>
    <cellStyle name="SAPBEXHLevel1 2 10" xfId="1026" xr:uid="{00000000-0005-0000-0000-0000F6030000}"/>
    <cellStyle name="SAPBEXHLevel1 2 11" xfId="1027" xr:uid="{00000000-0005-0000-0000-0000F7030000}"/>
    <cellStyle name="SAPBEXHLevel1 2 2" xfId="1028" xr:uid="{00000000-0005-0000-0000-0000F8030000}"/>
    <cellStyle name="SAPBEXHLevel1 2 3" xfId="1029" xr:uid="{00000000-0005-0000-0000-0000F9030000}"/>
    <cellStyle name="SAPBEXHLevel1 2 4" xfId="1030" xr:uid="{00000000-0005-0000-0000-0000FA030000}"/>
    <cellStyle name="SAPBEXHLevel1 2 5" xfId="1031" xr:uid="{00000000-0005-0000-0000-0000FB030000}"/>
    <cellStyle name="SAPBEXHLevel1 2 6" xfId="1032" xr:uid="{00000000-0005-0000-0000-0000FC030000}"/>
    <cellStyle name="SAPBEXHLevel1 2 7" xfId="1033" xr:uid="{00000000-0005-0000-0000-0000FD030000}"/>
    <cellStyle name="SAPBEXHLevel1 2 8" xfId="1034" xr:uid="{00000000-0005-0000-0000-0000FE030000}"/>
    <cellStyle name="SAPBEXHLevel1 2 9" xfId="1035" xr:uid="{00000000-0005-0000-0000-0000FF030000}"/>
    <cellStyle name="SAPBEXHLevel1 3" xfId="1036" xr:uid="{00000000-0005-0000-0000-000000040000}"/>
    <cellStyle name="SAPBEXHLevel1 4" xfId="1037" xr:uid="{00000000-0005-0000-0000-000001040000}"/>
    <cellStyle name="SAPBEXHLevel1 5" xfId="1038" xr:uid="{00000000-0005-0000-0000-000002040000}"/>
    <cellStyle name="SAPBEXHLevel1 6" xfId="1039" xr:uid="{00000000-0005-0000-0000-000003040000}"/>
    <cellStyle name="SAPBEXHLevel1 7" xfId="1040" xr:uid="{00000000-0005-0000-0000-000004040000}"/>
    <cellStyle name="SAPBEXHLevel1 8" xfId="1041" xr:uid="{00000000-0005-0000-0000-000005040000}"/>
    <cellStyle name="SAPBEXHLevel1 9" xfId="1042" xr:uid="{00000000-0005-0000-0000-000006040000}"/>
    <cellStyle name="SAPBEXHLevel1X" xfId="40" xr:uid="{00000000-0005-0000-0000-000007040000}"/>
    <cellStyle name="SAPBEXHLevel1X 10" xfId="1043" xr:uid="{00000000-0005-0000-0000-000008040000}"/>
    <cellStyle name="SAPBEXHLevel1X 11" xfId="1044" xr:uid="{00000000-0005-0000-0000-000009040000}"/>
    <cellStyle name="SAPBEXHLevel1X 12" xfId="1045" xr:uid="{00000000-0005-0000-0000-00000A040000}"/>
    <cellStyle name="SAPBEXHLevel1X 2" xfId="1046" xr:uid="{00000000-0005-0000-0000-00000B040000}"/>
    <cellStyle name="SAPBEXHLevel1X 2 10" xfId="1047" xr:uid="{00000000-0005-0000-0000-00000C040000}"/>
    <cellStyle name="SAPBEXHLevel1X 2 2" xfId="1048" xr:uid="{00000000-0005-0000-0000-00000D040000}"/>
    <cellStyle name="SAPBEXHLevel1X 2 3" xfId="1049" xr:uid="{00000000-0005-0000-0000-00000E040000}"/>
    <cellStyle name="SAPBEXHLevel1X 2 4" xfId="1050" xr:uid="{00000000-0005-0000-0000-00000F040000}"/>
    <cellStyle name="SAPBEXHLevel1X 2 5" xfId="1051" xr:uid="{00000000-0005-0000-0000-000010040000}"/>
    <cellStyle name="SAPBEXHLevel1X 2 6" xfId="1052" xr:uid="{00000000-0005-0000-0000-000011040000}"/>
    <cellStyle name="SAPBEXHLevel1X 2 7" xfId="1053" xr:uid="{00000000-0005-0000-0000-000012040000}"/>
    <cellStyle name="SAPBEXHLevel1X 2 8" xfId="1054" xr:uid="{00000000-0005-0000-0000-000013040000}"/>
    <cellStyle name="SAPBEXHLevel1X 2 9" xfId="1055" xr:uid="{00000000-0005-0000-0000-000014040000}"/>
    <cellStyle name="SAPBEXHLevel1X 3" xfId="1056" xr:uid="{00000000-0005-0000-0000-000015040000}"/>
    <cellStyle name="SAPBEXHLevel1X 4" xfId="1057" xr:uid="{00000000-0005-0000-0000-000016040000}"/>
    <cellStyle name="SAPBEXHLevel1X 5" xfId="1058" xr:uid="{00000000-0005-0000-0000-000017040000}"/>
    <cellStyle name="SAPBEXHLevel1X 6" xfId="1059" xr:uid="{00000000-0005-0000-0000-000018040000}"/>
    <cellStyle name="SAPBEXHLevel1X 7" xfId="1060" xr:uid="{00000000-0005-0000-0000-000019040000}"/>
    <cellStyle name="SAPBEXHLevel1X 8" xfId="1061" xr:uid="{00000000-0005-0000-0000-00001A040000}"/>
    <cellStyle name="SAPBEXHLevel1X 9" xfId="1062" xr:uid="{00000000-0005-0000-0000-00001B040000}"/>
    <cellStyle name="SAPBEXHLevel2" xfId="41" xr:uid="{00000000-0005-0000-0000-00001C040000}"/>
    <cellStyle name="SAPBEXHLevel2 10" xfId="1063" xr:uid="{00000000-0005-0000-0000-00001D040000}"/>
    <cellStyle name="SAPBEXHLevel2 11" xfId="1064" xr:uid="{00000000-0005-0000-0000-00001E040000}"/>
    <cellStyle name="SAPBEXHLevel2 12" xfId="1065" xr:uid="{00000000-0005-0000-0000-00001F040000}"/>
    <cellStyle name="SAPBEXHLevel2 2" xfId="1066" xr:uid="{00000000-0005-0000-0000-000020040000}"/>
    <cellStyle name="SAPBEXHLevel2 2 10" xfId="1067" xr:uid="{00000000-0005-0000-0000-000021040000}"/>
    <cellStyle name="SAPBEXHLevel2 2 2" xfId="1068" xr:uid="{00000000-0005-0000-0000-000022040000}"/>
    <cellStyle name="SAPBEXHLevel2 2 3" xfId="1069" xr:uid="{00000000-0005-0000-0000-000023040000}"/>
    <cellStyle name="SAPBEXHLevel2 2 4" xfId="1070" xr:uid="{00000000-0005-0000-0000-000024040000}"/>
    <cellStyle name="SAPBEXHLevel2 2 5" xfId="1071" xr:uid="{00000000-0005-0000-0000-000025040000}"/>
    <cellStyle name="SAPBEXHLevel2 2 6" xfId="1072" xr:uid="{00000000-0005-0000-0000-000026040000}"/>
    <cellStyle name="SAPBEXHLevel2 2 7" xfId="1073" xr:uid="{00000000-0005-0000-0000-000027040000}"/>
    <cellStyle name="SAPBEXHLevel2 2 8" xfId="1074" xr:uid="{00000000-0005-0000-0000-000028040000}"/>
    <cellStyle name="SAPBEXHLevel2 2 9" xfId="1075" xr:uid="{00000000-0005-0000-0000-000029040000}"/>
    <cellStyle name="SAPBEXHLevel2 3" xfId="1076" xr:uid="{00000000-0005-0000-0000-00002A040000}"/>
    <cellStyle name="SAPBEXHLevel2 4" xfId="1077" xr:uid="{00000000-0005-0000-0000-00002B040000}"/>
    <cellStyle name="SAPBEXHLevel2 5" xfId="1078" xr:uid="{00000000-0005-0000-0000-00002C040000}"/>
    <cellStyle name="SAPBEXHLevel2 6" xfId="1079" xr:uid="{00000000-0005-0000-0000-00002D040000}"/>
    <cellStyle name="SAPBEXHLevel2 7" xfId="1080" xr:uid="{00000000-0005-0000-0000-00002E040000}"/>
    <cellStyle name="SAPBEXHLevel2 8" xfId="1081" xr:uid="{00000000-0005-0000-0000-00002F040000}"/>
    <cellStyle name="SAPBEXHLevel2 9" xfId="1082" xr:uid="{00000000-0005-0000-0000-000030040000}"/>
    <cellStyle name="SAPBEXHLevel2X" xfId="42" xr:uid="{00000000-0005-0000-0000-000031040000}"/>
    <cellStyle name="SAPBEXHLevel2X 10" xfId="1083" xr:uid="{00000000-0005-0000-0000-000032040000}"/>
    <cellStyle name="SAPBEXHLevel2X 11" xfId="1084" xr:uid="{00000000-0005-0000-0000-000033040000}"/>
    <cellStyle name="SAPBEXHLevel2X 12" xfId="1085" xr:uid="{00000000-0005-0000-0000-000034040000}"/>
    <cellStyle name="SAPBEXHLevel2X 2" xfId="1086" xr:uid="{00000000-0005-0000-0000-000035040000}"/>
    <cellStyle name="SAPBEXHLevel2X 2 10" xfId="1087" xr:uid="{00000000-0005-0000-0000-000036040000}"/>
    <cellStyle name="SAPBEXHLevel2X 2 2" xfId="1088" xr:uid="{00000000-0005-0000-0000-000037040000}"/>
    <cellStyle name="SAPBEXHLevel2X 2 3" xfId="1089" xr:uid="{00000000-0005-0000-0000-000038040000}"/>
    <cellStyle name="SAPBEXHLevel2X 2 4" xfId="1090" xr:uid="{00000000-0005-0000-0000-000039040000}"/>
    <cellStyle name="SAPBEXHLevel2X 2 5" xfId="1091" xr:uid="{00000000-0005-0000-0000-00003A040000}"/>
    <cellStyle name="SAPBEXHLevel2X 2 6" xfId="1092" xr:uid="{00000000-0005-0000-0000-00003B040000}"/>
    <cellStyle name="SAPBEXHLevel2X 2 7" xfId="1093" xr:uid="{00000000-0005-0000-0000-00003C040000}"/>
    <cellStyle name="SAPBEXHLevel2X 2 8" xfId="1094" xr:uid="{00000000-0005-0000-0000-00003D040000}"/>
    <cellStyle name="SAPBEXHLevel2X 2 9" xfId="1095" xr:uid="{00000000-0005-0000-0000-00003E040000}"/>
    <cellStyle name="SAPBEXHLevel2X 3" xfId="1096" xr:uid="{00000000-0005-0000-0000-00003F040000}"/>
    <cellStyle name="SAPBEXHLevel2X 4" xfId="1097" xr:uid="{00000000-0005-0000-0000-000040040000}"/>
    <cellStyle name="SAPBEXHLevel2X 5" xfId="1098" xr:uid="{00000000-0005-0000-0000-000041040000}"/>
    <cellStyle name="SAPBEXHLevel2X 6" xfId="1099" xr:uid="{00000000-0005-0000-0000-000042040000}"/>
    <cellStyle name="SAPBEXHLevel2X 7" xfId="1100" xr:uid="{00000000-0005-0000-0000-000043040000}"/>
    <cellStyle name="SAPBEXHLevel2X 8" xfId="1101" xr:uid="{00000000-0005-0000-0000-000044040000}"/>
    <cellStyle name="SAPBEXHLevel2X 9" xfId="1102" xr:uid="{00000000-0005-0000-0000-000045040000}"/>
    <cellStyle name="SAPBEXHLevel3" xfId="43" xr:uid="{00000000-0005-0000-0000-000046040000}"/>
    <cellStyle name="SAPBEXHLevel3 10" xfId="1103" xr:uid="{00000000-0005-0000-0000-000047040000}"/>
    <cellStyle name="SAPBEXHLevel3 11" xfId="1104" xr:uid="{00000000-0005-0000-0000-000048040000}"/>
    <cellStyle name="SAPBEXHLevel3 12" xfId="1105" xr:uid="{00000000-0005-0000-0000-000049040000}"/>
    <cellStyle name="SAPBEXHLevel3 2" xfId="1106" xr:uid="{00000000-0005-0000-0000-00004A040000}"/>
    <cellStyle name="SAPBEXHLevel3 2 10" xfId="1107" xr:uid="{00000000-0005-0000-0000-00004B040000}"/>
    <cellStyle name="SAPBEXHLevel3 2 2" xfId="1108" xr:uid="{00000000-0005-0000-0000-00004C040000}"/>
    <cellStyle name="SAPBEXHLevel3 2 3" xfId="1109" xr:uid="{00000000-0005-0000-0000-00004D040000}"/>
    <cellStyle name="SAPBEXHLevel3 2 4" xfId="1110" xr:uid="{00000000-0005-0000-0000-00004E040000}"/>
    <cellStyle name="SAPBEXHLevel3 2 5" xfId="1111" xr:uid="{00000000-0005-0000-0000-00004F040000}"/>
    <cellStyle name="SAPBEXHLevel3 2 6" xfId="1112" xr:uid="{00000000-0005-0000-0000-000050040000}"/>
    <cellStyle name="SAPBEXHLevel3 2 7" xfId="1113" xr:uid="{00000000-0005-0000-0000-000051040000}"/>
    <cellStyle name="SAPBEXHLevel3 2 8" xfId="1114" xr:uid="{00000000-0005-0000-0000-000052040000}"/>
    <cellStyle name="SAPBEXHLevel3 2 9" xfId="1115" xr:uid="{00000000-0005-0000-0000-000053040000}"/>
    <cellStyle name="SAPBEXHLevel3 3" xfId="1116" xr:uid="{00000000-0005-0000-0000-000054040000}"/>
    <cellStyle name="SAPBEXHLevel3 4" xfId="1117" xr:uid="{00000000-0005-0000-0000-000055040000}"/>
    <cellStyle name="SAPBEXHLevel3 5" xfId="1118" xr:uid="{00000000-0005-0000-0000-000056040000}"/>
    <cellStyle name="SAPBEXHLevel3 6" xfId="1119" xr:uid="{00000000-0005-0000-0000-000057040000}"/>
    <cellStyle name="SAPBEXHLevel3 7" xfId="1120" xr:uid="{00000000-0005-0000-0000-000058040000}"/>
    <cellStyle name="SAPBEXHLevel3 8" xfId="1121" xr:uid="{00000000-0005-0000-0000-000059040000}"/>
    <cellStyle name="SAPBEXHLevel3 9" xfId="1122" xr:uid="{00000000-0005-0000-0000-00005A040000}"/>
    <cellStyle name="SAPBEXHLevel3X" xfId="44" xr:uid="{00000000-0005-0000-0000-00005B040000}"/>
    <cellStyle name="SAPBEXHLevel3X 10" xfId="1123" xr:uid="{00000000-0005-0000-0000-00005C040000}"/>
    <cellStyle name="SAPBEXHLevel3X 11" xfId="1124" xr:uid="{00000000-0005-0000-0000-00005D040000}"/>
    <cellStyle name="SAPBEXHLevel3X 12" xfId="1125" xr:uid="{00000000-0005-0000-0000-00005E040000}"/>
    <cellStyle name="SAPBEXHLevel3X 2" xfId="1126" xr:uid="{00000000-0005-0000-0000-00005F040000}"/>
    <cellStyle name="SAPBEXHLevel3X 2 10" xfId="1127" xr:uid="{00000000-0005-0000-0000-000060040000}"/>
    <cellStyle name="SAPBEXHLevel3X 2 2" xfId="1128" xr:uid="{00000000-0005-0000-0000-000061040000}"/>
    <cellStyle name="SAPBEXHLevel3X 2 3" xfId="1129" xr:uid="{00000000-0005-0000-0000-000062040000}"/>
    <cellStyle name="SAPBEXHLevel3X 2 4" xfId="1130" xr:uid="{00000000-0005-0000-0000-000063040000}"/>
    <cellStyle name="SAPBEXHLevel3X 2 5" xfId="1131" xr:uid="{00000000-0005-0000-0000-000064040000}"/>
    <cellStyle name="SAPBEXHLevel3X 2 6" xfId="1132" xr:uid="{00000000-0005-0000-0000-000065040000}"/>
    <cellStyle name="SAPBEXHLevel3X 2 7" xfId="1133" xr:uid="{00000000-0005-0000-0000-000066040000}"/>
    <cellStyle name="SAPBEXHLevel3X 2 8" xfId="1134" xr:uid="{00000000-0005-0000-0000-000067040000}"/>
    <cellStyle name="SAPBEXHLevel3X 2 9" xfId="1135" xr:uid="{00000000-0005-0000-0000-000068040000}"/>
    <cellStyle name="SAPBEXHLevel3X 3" xfId="1136" xr:uid="{00000000-0005-0000-0000-000069040000}"/>
    <cellStyle name="SAPBEXHLevel3X 4" xfId="1137" xr:uid="{00000000-0005-0000-0000-00006A040000}"/>
    <cellStyle name="SAPBEXHLevel3X 5" xfId="1138" xr:uid="{00000000-0005-0000-0000-00006B040000}"/>
    <cellStyle name="SAPBEXHLevel3X 6" xfId="1139" xr:uid="{00000000-0005-0000-0000-00006C040000}"/>
    <cellStyle name="SAPBEXHLevel3X 7" xfId="1140" xr:uid="{00000000-0005-0000-0000-00006D040000}"/>
    <cellStyle name="SAPBEXHLevel3X 8" xfId="1141" xr:uid="{00000000-0005-0000-0000-00006E040000}"/>
    <cellStyle name="SAPBEXHLevel3X 9" xfId="1142" xr:uid="{00000000-0005-0000-0000-00006F040000}"/>
    <cellStyle name="SAPBEXchaText" xfId="11" xr:uid="{00000000-0005-0000-0000-000070040000}"/>
    <cellStyle name="SAPBEXchaText 10" xfId="1143" xr:uid="{00000000-0005-0000-0000-000071040000}"/>
    <cellStyle name="SAPBEXchaText 11" xfId="1144" xr:uid="{00000000-0005-0000-0000-000072040000}"/>
    <cellStyle name="SAPBEXchaText 12" xfId="1145" xr:uid="{00000000-0005-0000-0000-000073040000}"/>
    <cellStyle name="SAPBEXchaText 2" xfId="1146" xr:uid="{00000000-0005-0000-0000-000074040000}"/>
    <cellStyle name="SAPBEXchaText 2 10" xfId="1147" xr:uid="{00000000-0005-0000-0000-000075040000}"/>
    <cellStyle name="SAPBEXchaText 2 11" xfId="1148" xr:uid="{00000000-0005-0000-0000-000076040000}"/>
    <cellStyle name="SAPBEXchaText 2 12" xfId="1149" xr:uid="{00000000-0005-0000-0000-000077040000}"/>
    <cellStyle name="SAPBEXchaText 2 2" xfId="1150" xr:uid="{00000000-0005-0000-0000-000078040000}"/>
    <cellStyle name="SAPBEXchaText 2 2 10" xfId="1151" xr:uid="{00000000-0005-0000-0000-000079040000}"/>
    <cellStyle name="SAPBEXchaText 2 2 2" xfId="1152" xr:uid="{00000000-0005-0000-0000-00007A040000}"/>
    <cellStyle name="SAPBEXchaText 2 2 3" xfId="1153" xr:uid="{00000000-0005-0000-0000-00007B040000}"/>
    <cellStyle name="SAPBEXchaText 2 2 4" xfId="1154" xr:uid="{00000000-0005-0000-0000-00007C040000}"/>
    <cellStyle name="SAPBEXchaText 2 2 5" xfId="1155" xr:uid="{00000000-0005-0000-0000-00007D040000}"/>
    <cellStyle name="SAPBEXchaText 2 2 6" xfId="1156" xr:uid="{00000000-0005-0000-0000-00007E040000}"/>
    <cellStyle name="SAPBEXchaText 2 2 7" xfId="1157" xr:uid="{00000000-0005-0000-0000-00007F040000}"/>
    <cellStyle name="SAPBEXchaText 2 2 8" xfId="1158" xr:uid="{00000000-0005-0000-0000-000080040000}"/>
    <cellStyle name="SAPBEXchaText 2 2 9" xfId="1159" xr:uid="{00000000-0005-0000-0000-000081040000}"/>
    <cellStyle name="SAPBEXchaText 2 3" xfId="1160" xr:uid="{00000000-0005-0000-0000-000082040000}"/>
    <cellStyle name="SAPBEXchaText 2 4" xfId="1161" xr:uid="{00000000-0005-0000-0000-000083040000}"/>
    <cellStyle name="SAPBEXchaText 2 5" xfId="1162" xr:uid="{00000000-0005-0000-0000-000084040000}"/>
    <cellStyle name="SAPBEXchaText 2 6" xfId="1163" xr:uid="{00000000-0005-0000-0000-000085040000}"/>
    <cellStyle name="SAPBEXchaText 2 7" xfId="1164" xr:uid="{00000000-0005-0000-0000-000086040000}"/>
    <cellStyle name="SAPBEXchaText 2 8" xfId="1165" xr:uid="{00000000-0005-0000-0000-000087040000}"/>
    <cellStyle name="SAPBEXchaText 2 9" xfId="1166" xr:uid="{00000000-0005-0000-0000-000088040000}"/>
    <cellStyle name="SAPBEXchaText 3" xfId="1167" xr:uid="{00000000-0005-0000-0000-000089040000}"/>
    <cellStyle name="SAPBEXchaText 3 10" xfId="1168" xr:uid="{00000000-0005-0000-0000-00008A040000}"/>
    <cellStyle name="SAPBEXchaText 3 2" xfId="1169" xr:uid="{00000000-0005-0000-0000-00008B040000}"/>
    <cellStyle name="SAPBEXchaText 3 3" xfId="1170" xr:uid="{00000000-0005-0000-0000-00008C040000}"/>
    <cellStyle name="SAPBEXchaText 3 4" xfId="1171" xr:uid="{00000000-0005-0000-0000-00008D040000}"/>
    <cellStyle name="SAPBEXchaText 3 5" xfId="1172" xr:uid="{00000000-0005-0000-0000-00008E040000}"/>
    <cellStyle name="SAPBEXchaText 3 6" xfId="1173" xr:uid="{00000000-0005-0000-0000-00008F040000}"/>
    <cellStyle name="SAPBEXchaText 3 7" xfId="1174" xr:uid="{00000000-0005-0000-0000-000090040000}"/>
    <cellStyle name="SAPBEXchaText 3 8" xfId="1175" xr:uid="{00000000-0005-0000-0000-000091040000}"/>
    <cellStyle name="SAPBEXchaText 3 9" xfId="1176" xr:uid="{00000000-0005-0000-0000-000092040000}"/>
    <cellStyle name="SAPBEXchaText 4" xfId="1177" xr:uid="{00000000-0005-0000-0000-000093040000}"/>
    <cellStyle name="SAPBEXchaText 5" xfId="1178" xr:uid="{00000000-0005-0000-0000-000094040000}"/>
    <cellStyle name="SAPBEXchaText 6" xfId="1179" xr:uid="{00000000-0005-0000-0000-000095040000}"/>
    <cellStyle name="SAPBEXchaText 7" xfId="1180" xr:uid="{00000000-0005-0000-0000-000096040000}"/>
    <cellStyle name="SAPBEXchaText 8" xfId="1181" xr:uid="{00000000-0005-0000-0000-000097040000}"/>
    <cellStyle name="SAPBEXchaText 9" xfId="1182" xr:uid="{00000000-0005-0000-0000-000098040000}"/>
    <cellStyle name="SAPBEXchaText_Výkaz 13-D3a _2011_jk" xfId="1183" xr:uid="{00000000-0005-0000-0000-000099040000}"/>
    <cellStyle name="SAPBEXinputData" xfId="1184" xr:uid="{00000000-0005-0000-0000-00009A040000}"/>
    <cellStyle name="SAPBEXinputData 2" xfId="1185" xr:uid="{00000000-0005-0000-0000-00009B040000}"/>
    <cellStyle name="SAPBEXItemHeader" xfId="1186" xr:uid="{00000000-0005-0000-0000-00009C040000}"/>
    <cellStyle name="SAPBEXItemHeader 10" xfId="1187" xr:uid="{00000000-0005-0000-0000-00009D040000}"/>
    <cellStyle name="SAPBEXItemHeader 11" xfId="1188" xr:uid="{00000000-0005-0000-0000-00009E040000}"/>
    <cellStyle name="SAPBEXItemHeader 2" xfId="1189" xr:uid="{00000000-0005-0000-0000-00009F040000}"/>
    <cellStyle name="SAPBEXItemHeader 2 10" xfId="1190" xr:uid="{00000000-0005-0000-0000-0000A0040000}"/>
    <cellStyle name="SAPBEXItemHeader 2 2" xfId="1191" xr:uid="{00000000-0005-0000-0000-0000A1040000}"/>
    <cellStyle name="SAPBEXItemHeader 2 3" xfId="1192" xr:uid="{00000000-0005-0000-0000-0000A2040000}"/>
    <cellStyle name="SAPBEXItemHeader 2 4" xfId="1193" xr:uid="{00000000-0005-0000-0000-0000A3040000}"/>
    <cellStyle name="SAPBEXItemHeader 2 5" xfId="1194" xr:uid="{00000000-0005-0000-0000-0000A4040000}"/>
    <cellStyle name="SAPBEXItemHeader 2 6" xfId="1195" xr:uid="{00000000-0005-0000-0000-0000A5040000}"/>
    <cellStyle name="SAPBEXItemHeader 2 7" xfId="1196" xr:uid="{00000000-0005-0000-0000-0000A6040000}"/>
    <cellStyle name="SAPBEXItemHeader 2 8" xfId="1197" xr:uid="{00000000-0005-0000-0000-0000A7040000}"/>
    <cellStyle name="SAPBEXItemHeader 2 9" xfId="1198" xr:uid="{00000000-0005-0000-0000-0000A8040000}"/>
    <cellStyle name="SAPBEXItemHeader 3" xfId="1199" xr:uid="{00000000-0005-0000-0000-0000A9040000}"/>
    <cellStyle name="SAPBEXItemHeader 4" xfId="1200" xr:uid="{00000000-0005-0000-0000-0000AA040000}"/>
    <cellStyle name="SAPBEXItemHeader 5" xfId="1201" xr:uid="{00000000-0005-0000-0000-0000AB040000}"/>
    <cellStyle name="SAPBEXItemHeader 6" xfId="1202" xr:uid="{00000000-0005-0000-0000-0000AC040000}"/>
    <cellStyle name="SAPBEXItemHeader 7" xfId="1203" xr:uid="{00000000-0005-0000-0000-0000AD040000}"/>
    <cellStyle name="SAPBEXItemHeader 8" xfId="1204" xr:uid="{00000000-0005-0000-0000-0000AE040000}"/>
    <cellStyle name="SAPBEXItemHeader 9" xfId="1205" xr:uid="{00000000-0005-0000-0000-0000AF040000}"/>
    <cellStyle name="SAPBEXresData" xfId="45" xr:uid="{00000000-0005-0000-0000-0000B0040000}"/>
    <cellStyle name="SAPBEXresData 10" xfId="1206" xr:uid="{00000000-0005-0000-0000-0000B1040000}"/>
    <cellStyle name="SAPBEXresData 11" xfId="1207" xr:uid="{00000000-0005-0000-0000-0000B2040000}"/>
    <cellStyle name="SAPBEXresData 12" xfId="1208" xr:uid="{00000000-0005-0000-0000-0000B3040000}"/>
    <cellStyle name="SAPBEXresData 2" xfId="1209" xr:uid="{00000000-0005-0000-0000-0000B4040000}"/>
    <cellStyle name="SAPBEXresData 2 10" xfId="1210" xr:uid="{00000000-0005-0000-0000-0000B5040000}"/>
    <cellStyle name="SAPBEXresData 2 2" xfId="1211" xr:uid="{00000000-0005-0000-0000-0000B6040000}"/>
    <cellStyle name="SAPBEXresData 2 3" xfId="1212" xr:uid="{00000000-0005-0000-0000-0000B7040000}"/>
    <cellStyle name="SAPBEXresData 2 4" xfId="1213" xr:uid="{00000000-0005-0000-0000-0000B8040000}"/>
    <cellStyle name="SAPBEXresData 2 5" xfId="1214" xr:uid="{00000000-0005-0000-0000-0000B9040000}"/>
    <cellStyle name="SAPBEXresData 2 6" xfId="1215" xr:uid="{00000000-0005-0000-0000-0000BA040000}"/>
    <cellStyle name="SAPBEXresData 2 7" xfId="1216" xr:uid="{00000000-0005-0000-0000-0000BB040000}"/>
    <cellStyle name="SAPBEXresData 2 8" xfId="1217" xr:uid="{00000000-0005-0000-0000-0000BC040000}"/>
    <cellStyle name="SAPBEXresData 2 9" xfId="1218" xr:uid="{00000000-0005-0000-0000-0000BD040000}"/>
    <cellStyle name="SAPBEXresData 3" xfId="1219" xr:uid="{00000000-0005-0000-0000-0000BE040000}"/>
    <cellStyle name="SAPBEXresData 4" xfId="1220" xr:uid="{00000000-0005-0000-0000-0000BF040000}"/>
    <cellStyle name="SAPBEXresData 5" xfId="1221" xr:uid="{00000000-0005-0000-0000-0000C0040000}"/>
    <cellStyle name="SAPBEXresData 6" xfId="1222" xr:uid="{00000000-0005-0000-0000-0000C1040000}"/>
    <cellStyle name="SAPBEXresData 7" xfId="1223" xr:uid="{00000000-0005-0000-0000-0000C2040000}"/>
    <cellStyle name="SAPBEXresData 8" xfId="1224" xr:uid="{00000000-0005-0000-0000-0000C3040000}"/>
    <cellStyle name="SAPBEXresData 9" xfId="1225" xr:uid="{00000000-0005-0000-0000-0000C4040000}"/>
    <cellStyle name="SAPBEXresDataEmph" xfId="46" xr:uid="{00000000-0005-0000-0000-0000C5040000}"/>
    <cellStyle name="SAPBEXresDataEmph 2" xfId="1226" xr:uid="{00000000-0005-0000-0000-0000C6040000}"/>
    <cellStyle name="SAPBEXresDataEmph 2 2" xfId="1227" xr:uid="{00000000-0005-0000-0000-0000C7040000}"/>
    <cellStyle name="SAPBEXresDataEmph 2 3" xfId="1228" xr:uid="{00000000-0005-0000-0000-0000C8040000}"/>
    <cellStyle name="SAPBEXresDataEmph 2 4" xfId="1229" xr:uid="{00000000-0005-0000-0000-0000C9040000}"/>
    <cellStyle name="SAPBEXresDataEmph 2 5" xfId="1230" xr:uid="{00000000-0005-0000-0000-0000CA040000}"/>
    <cellStyle name="SAPBEXresDataEmph 2 6" xfId="1231" xr:uid="{00000000-0005-0000-0000-0000CB040000}"/>
    <cellStyle name="SAPBEXresDataEmph 2 7" xfId="1232" xr:uid="{00000000-0005-0000-0000-0000CC040000}"/>
    <cellStyle name="SAPBEXresDataEmph 3" xfId="1233" xr:uid="{00000000-0005-0000-0000-0000CD040000}"/>
    <cellStyle name="SAPBEXresDataEmph 4" xfId="1234" xr:uid="{00000000-0005-0000-0000-0000CE040000}"/>
    <cellStyle name="SAPBEXresDataEmph 5" xfId="1235" xr:uid="{00000000-0005-0000-0000-0000CF040000}"/>
    <cellStyle name="SAPBEXresDataEmph 6" xfId="1236" xr:uid="{00000000-0005-0000-0000-0000D0040000}"/>
    <cellStyle name="SAPBEXresDataEmph 7" xfId="1237" xr:uid="{00000000-0005-0000-0000-0000D1040000}"/>
    <cellStyle name="SAPBEXresDataEmph 8" xfId="1238" xr:uid="{00000000-0005-0000-0000-0000D2040000}"/>
    <cellStyle name="SAPBEXresDataEmph 9" xfId="1239" xr:uid="{00000000-0005-0000-0000-0000D3040000}"/>
    <cellStyle name="SAPBEXresItem" xfId="47" xr:uid="{00000000-0005-0000-0000-0000D4040000}"/>
    <cellStyle name="SAPBEXresItem 10" xfId="1240" xr:uid="{00000000-0005-0000-0000-0000D5040000}"/>
    <cellStyle name="SAPBEXresItem 11" xfId="1241" xr:uid="{00000000-0005-0000-0000-0000D6040000}"/>
    <cellStyle name="SAPBEXresItem 12" xfId="1242" xr:uid="{00000000-0005-0000-0000-0000D7040000}"/>
    <cellStyle name="SAPBEXresItem 2" xfId="1243" xr:uid="{00000000-0005-0000-0000-0000D8040000}"/>
    <cellStyle name="SAPBEXresItem 2 10" xfId="1244" xr:uid="{00000000-0005-0000-0000-0000D9040000}"/>
    <cellStyle name="SAPBEXresItem 2 2" xfId="1245" xr:uid="{00000000-0005-0000-0000-0000DA040000}"/>
    <cellStyle name="SAPBEXresItem 2 3" xfId="1246" xr:uid="{00000000-0005-0000-0000-0000DB040000}"/>
    <cellStyle name="SAPBEXresItem 2 4" xfId="1247" xr:uid="{00000000-0005-0000-0000-0000DC040000}"/>
    <cellStyle name="SAPBEXresItem 2 5" xfId="1248" xr:uid="{00000000-0005-0000-0000-0000DD040000}"/>
    <cellStyle name="SAPBEXresItem 2 6" xfId="1249" xr:uid="{00000000-0005-0000-0000-0000DE040000}"/>
    <cellStyle name="SAPBEXresItem 2 7" xfId="1250" xr:uid="{00000000-0005-0000-0000-0000DF040000}"/>
    <cellStyle name="SAPBEXresItem 2 8" xfId="1251" xr:uid="{00000000-0005-0000-0000-0000E0040000}"/>
    <cellStyle name="SAPBEXresItem 2 9" xfId="1252" xr:uid="{00000000-0005-0000-0000-0000E1040000}"/>
    <cellStyle name="SAPBEXresItem 3" xfId="1253" xr:uid="{00000000-0005-0000-0000-0000E2040000}"/>
    <cellStyle name="SAPBEXresItem 4" xfId="1254" xr:uid="{00000000-0005-0000-0000-0000E3040000}"/>
    <cellStyle name="SAPBEXresItem 5" xfId="1255" xr:uid="{00000000-0005-0000-0000-0000E4040000}"/>
    <cellStyle name="SAPBEXresItem 6" xfId="1256" xr:uid="{00000000-0005-0000-0000-0000E5040000}"/>
    <cellStyle name="SAPBEXresItem 7" xfId="1257" xr:uid="{00000000-0005-0000-0000-0000E6040000}"/>
    <cellStyle name="SAPBEXresItem 8" xfId="1258" xr:uid="{00000000-0005-0000-0000-0000E7040000}"/>
    <cellStyle name="SAPBEXresItem 9" xfId="1259" xr:uid="{00000000-0005-0000-0000-0000E8040000}"/>
    <cellStyle name="SAPBEXresItemX" xfId="48" xr:uid="{00000000-0005-0000-0000-0000E9040000}"/>
    <cellStyle name="SAPBEXresItemX 10" xfId="1260" xr:uid="{00000000-0005-0000-0000-0000EA040000}"/>
    <cellStyle name="SAPBEXresItemX 11" xfId="1261" xr:uid="{00000000-0005-0000-0000-0000EB040000}"/>
    <cellStyle name="SAPBEXresItemX 12" xfId="1262" xr:uid="{00000000-0005-0000-0000-0000EC040000}"/>
    <cellStyle name="SAPBEXresItemX 2" xfId="1263" xr:uid="{00000000-0005-0000-0000-0000ED040000}"/>
    <cellStyle name="SAPBEXresItemX 2 10" xfId="1264" xr:uid="{00000000-0005-0000-0000-0000EE040000}"/>
    <cellStyle name="SAPBEXresItemX 2 2" xfId="1265" xr:uid="{00000000-0005-0000-0000-0000EF040000}"/>
    <cellStyle name="SAPBEXresItemX 2 3" xfId="1266" xr:uid="{00000000-0005-0000-0000-0000F0040000}"/>
    <cellStyle name="SAPBEXresItemX 2 4" xfId="1267" xr:uid="{00000000-0005-0000-0000-0000F1040000}"/>
    <cellStyle name="SAPBEXresItemX 2 5" xfId="1268" xr:uid="{00000000-0005-0000-0000-0000F2040000}"/>
    <cellStyle name="SAPBEXresItemX 2 6" xfId="1269" xr:uid="{00000000-0005-0000-0000-0000F3040000}"/>
    <cellStyle name="SAPBEXresItemX 2 7" xfId="1270" xr:uid="{00000000-0005-0000-0000-0000F4040000}"/>
    <cellStyle name="SAPBEXresItemX 2 8" xfId="1271" xr:uid="{00000000-0005-0000-0000-0000F5040000}"/>
    <cellStyle name="SAPBEXresItemX 2 9" xfId="1272" xr:uid="{00000000-0005-0000-0000-0000F6040000}"/>
    <cellStyle name="SAPBEXresItemX 3" xfId="1273" xr:uid="{00000000-0005-0000-0000-0000F7040000}"/>
    <cellStyle name="SAPBEXresItemX 4" xfId="1274" xr:uid="{00000000-0005-0000-0000-0000F8040000}"/>
    <cellStyle name="SAPBEXresItemX 5" xfId="1275" xr:uid="{00000000-0005-0000-0000-0000F9040000}"/>
    <cellStyle name="SAPBEXresItemX 6" xfId="1276" xr:uid="{00000000-0005-0000-0000-0000FA040000}"/>
    <cellStyle name="SAPBEXresItemX 7" xfId="1277" xr:uid="{00000000-0005-0000-0000-0000FB040000}"/>
    <cellStyle name="SAPBEXresItemX 8" xfId="1278" xr:uid="{00000000-0005-0000-0000-0000FC040000}"/>
    <cellStyle name="SAPBEXresItemX 9" xfId="1279" xr:uid="{00000000-0005-0000-0000-0000FD040000}"/>
    <cellStyle name="SAPBEXstdData" xfId="12" xr:uid="{00000000-0005-0000-0000-0000FE040000}"/>
    <cellStyle name="SAPBEXstdData 10" xfId="1280" xr:uid="{00000000-0005-0000-0000-0000FF040000}"/>
    <cellStyle name="SAPBEXstdData 11" xfId="1281" xr:uid="{00000000-0005-0000-0000-000000050000}"/>
    <cellStyle name="SAPBEXstdData 12" xfId="1282" xr:uid="{00000000-0005-0000-0000-000001050000}"/>
    <cellStyle name="SAPBEXstdData 2" xfId="1283" xr:uid="{00000000-0005-0000-0000-000002050000}"/>
    <cellStyle name="SAPBEXstdData 2 10" xfId="1284" xr:uid="{00000000-0005-0000-0000-000003050000}"/>
    <cellStyle name="SAPBEXstdData 2 11" xfId="1285" xr:uid="{00000000-0005-0000-0000-000004050000}"/>
    <cellStyle name="SAPBEXstdData 2 12" xfId="1286" xr:uid="{00000000-0005-0000-0000-000005050000}"/>
    <cellStyle name="SAPBEXstdData 2 2" xfId="1287" xr:uid="{00000000-0005-0000-0000-000006050000}"/>
    <cellStyle name="SAPBEXstdData 2 2 10" xfId="1288" xr:uid="{00000000-0005-0000-0000-000007050000}"/>
    <cellStyle name="SAPBEXstdData 2 2 2" xfId="1289" xr:uid="{00000000-0005-0000-0000-000008050000}"/>
    <cellStyle name="SAPBEXstdData 2 2 3" xfId="1290" xr:uid="{00000000-0005-0000-0000-000009050000}"/>
    <cellStyle name="SAPBEXstdData 2 2 4" xfId="1291" xr:uid="{00000000-0005-0000-0000-00000A050000}"/>
    <cellStyle name="SAPBEXstdData 2 2 5" xfId="1292" xr:uid="{00000000-0005-0000-0000-00000B050000}"/>
    <cellStyle name="SAPBEXstdData 2 2 6" xfId="1293" xr:uid="{00000000-0005-0000-0000-00000C050000}"/>
    <cellStyle name="SAPBEXstdData 2 2 7" xfId="1294" xr:uid="{00000000-0005-0000-0000-00000D050000}"/>
    <cellStyle name="SAPBEXstdData 2 2 8" xfId="1295" xr:uid="{00000000-0005-0000-0000-00000E050000}"/>
    <cellStyle name="SAPBEXstdData 2 2 9" xfId="1296" xr:uid="{00000000-0005-0000-0000-00000F050000}"/>
    <cellStyle name="SAPBEXstdData 2 3" xfId="1297" xr:uid="{00000000-0005-0000-0000-000010050000}"/>
    <cellStyle name="SAPBEXstdData 2 4" xfId="1298" xr:uid="{00000000-0005-0000-0000-000011050000}"/>
    <cellStyle name="SAPBEXstdData 2 5" xfId="1299" xr:uid="{00000000-0005-0000-0000-000012050000}"/>
    <cellStyle name="SAPBEXstdData 2 6" xfId="1300" xr:uid="{00000000-0005-0000-0000-000013050000}"/>
    <cellStyle name="SAPBEXstdData 2 7" xfId="1301" xr:uid="{00000000-0005-0000-0000-000014050000}"/>
    <cellStyle name="SAPBEXstdData 2 8" xfId="1302" xr:uid="{00000000-0005-0000-0000-000015050000}"/>
    <cellStyle name="SAPBEXstdData 2 9" xfId="1303" xr:uid="{00000000-0005-0000-0000-000016050000}"/>
    <cellStyle name="SAPBEXstdData 3" xfId="1304" xr:uid="{00000000-0005-0000-0000-000017050000}"/>
    <cellStyle name="SAPBEXstdData 3 10" xfId="1305" xr:uid="{00000000-0005-0000-0000-000018050000}"/>
    <cellStyle name="SAPBEXstdData 3 2" xfId="1306" xr:uid="{00000000-0005-0000-0000-000019050000}"/>
    <cellStyle name="SAPBEXstdData 3 3" xfId="1307" xr:uid="{00000000-0005-0000-0000-00001A050000}"/>
    <cellStyle name="SAPBEXstdData 3 4" xfId="1308" xr:uid="{00000000-0005-0000-0000-00001B050000}"/>
    <cellStyle name="SAPBEXstdData 3 5" xfId="1309" xr:uid="{00000000-0005-0000-0000-00001C050000}"/>
    <cellStyle name="SAPBEXstdData 3 6" xfId="1310" xr:uid="{00000000-0005-0000-0000-00001D050000}"/>
    <cellStyle name="SAPBEXstdData 3 7" xfId="1311" xr:uid="{00000000-0005-0000-0000-00001E050000}"/>
    <cellStyle name="SAPBEXstdData 3 8" xfId="1312" xr:uid="{00000000-0005-0000-0000-00001F050000}"/>
    <cellStyle name="SAPBEXstdData 3 9" xfId="1313" xr:uid="{00000000-0005-0000-0000-000020050000}"/>
    <cellStyle name="SAPBEXstdData 4" xfId="1314" xr:uid="{00000000-0005-0000-0000-000021050000}"/>
    <cellStyle name="SAPBEXstdData 5" xfId="1315" xr:uid="{00000000-0005-0000-0000-000022050000}"/>
    <cellStyle name="SAPBEXstdData 6" xfId="1316" xr:uid="{00000000-0005-0000-0000-000023050000}"/>
    <cellStyle name="SAPBEXstdData 7" xfId="1317" xr:uid="{00000000-0005-0000-0000-000024050000}"/>
    <cellStyle name="SAPBEXstdData 8" xfId="1318" xr:uid="{00000000-0005-0000-0000-000025050000}"/>
    <cellStyle name="SAPBEXstdData 9" xfId="1319" xr:uid="{00000000-0005-0000-0000-000026050000}"/>
    <cellStyle name="SAPBEXstdDataEmph" xfId="49" xr:uid="{00000000-0005-0000-0000-000027050000}"/>
    <cellStyle name="SAPBEXstdDataEmph 10" xfId="1320" xr:uid="{00000000-0005-0000-0000-000028050000}"/>
    <cellStyle name="SAPBEXstdDataEmph 11" xfId="1321" xr:uid="{00000000-0005-0000-0000-000029050000}"/>
    <cellStyle name="SAPBEXstdDataEmph 12" xfId="1322" xr:uid="{00000000-0005-0000-0000-00002A050000}"/>
    <cellStyle name="SAPBEXstdDataEmph 2" xfId="1323" xr:uid="{00000000-0005-0000-0000-00002B050000}"/>
    <cellStyle name="SAPBEXstdDataEmph 2 10" xfId="1324" xr:uid="{00000000-0005-0000-0000-00002C050000}"/>
    <cellStyle name="SAPBEXstdDataEmph 2 2" xfId="1325" xr:uid="{00000000-0005-0000-0000-00002D050000}"/>
    <cellStyle name="SAPBEXstdDataEmph 2 3" xfId="1326" xr:uid="{00000000-0005-0000-0000-00002E050000}"/>
    <cellStyle name="SAPBEXstdDataEmph 2 4" xfId="1327" xr:uid="{00000000-0005-0000-0000-00002F050000}"/>
    <cellStyle name="SAPBEXstdDataEmph 2 5" xfId="1328" xr:uid="{00000000-0005-0000-0000-000030050000}"/>
    <cellStyle name="SAPBEXstdDataEmph 2 6" xfId="1329" xr:uid="{00000000-0005-0000-0000-000031050000}"/>
    <cellStyle name="SAPBEXstdDataEmph 2 7" xfId="1330" xr:uid="{00000000-0005-0000-0000-000032050000}"/>
    <cellStyle name="SAPBEXstdDataEmph 2 8" xfId="1331" xr:uid="{00000000-0005-0000-0000-000033050000}"/>
    <cellStyle name="SAPBEXstdDataEmph 2 9" xfId="1332" xr:uid="{00000000-0005-0000-0000-000034050000}"/>
    <cellStyle name="SAPBEXstdDataEmph 3" xfId="1333" xr:uid="{00000000-0005-0000-0000-000035050000}"/>
    <cellStyle name="SAPBEXstdDataEmph 4" xfId="1334" xr:uid="{00000000-0005-0000-0000-000036050000}"/>
    <cellStyle name="SAPBEXstdDataEmph 5" xfId="1335" xr:uid="{00000000-0005-0000-0000-000037050000}"/>
    <cellStyle name="SAPBEXstdDataEmph 6" xfId="1336" xr:uid="{00000000-0005-0000-0000-000038050000}"/>
    <cellStyle name="SAPBEXstdDataEmph 7" xfId="1337" xr:uid="{00000000-0005-0000-0000-000039050000}"/>
    <cellStyle name="SAPBEXstdDataEmph 8" xfId="1338" xr:uid="{00000000-0005-0000-0000-00003A050000}"/>
    <cellStyle name="SAPBEXstdDataEmph 9" xfId="1339" xr:uid="{00000000-0005-0000-0000-00003B050000}"/>
    <cellStyle name="SAPBEXstdItem" xfId="2" xr:uid="{00000000-0005-0000-0000-00003C050000}"/>
    <cellStyle name="SAPBEXstdItem 10" xfId="1340" xr:uid="{00000000-0005-0000-0000-00003D050000}"/>
    <cellStyle name="SAPBEXstdItem 11" xfId="1341" xr:uid="{00000000-0005-0000-0000-00003E050000}"/>
    <cellStyle name="SAPBEXstdItem 12" xfId="1342" xr:uid="{00000000-0005-0000-0000-00003F050000}"/>
    <cellStyle name="SAPBEXstdItem 2" xfId="1343" xr:uid="{00000000-0005-0000-0000-000040050000}"/>
    <cellStyle name="SAPBEXstdItem 2 10" xfId="1344" xr:uid="{00000000-0005-0000-0000-000041050000}"/>
    <cellStyle name="SAPBEXstdItem 2 11" xfId="1345" xr:uid="{00000000-0005-0000-0000-000042050000}"/>
    <cellStyle name="SAPBEXstdItem 2 12" xfId="1346" xr:uid="{00000000-0005-0000-0000-000043050000}"/>
    <cellStyle name="SAPBEXstdItem 2 2" xfId="1347" xr:uid="{00000000-0005-0000-0000-000044050000}"/>
    <cellStyle name="SAPBEXstdItem 2 2 10" xfId="1348" xr:uid="{00000000-0005-0000-0000-000045050000}"/>
    <cellStyle name="SAPBEXstdItem 2 2 2" xfId="1349" xr:uid="{00000000-0005-0000-0000-000046050000}"/>
    <cellStyle name="SAPBEXstdItem 2 2 3" xfId="1350" xr:uid="{00000000-0005-0000-0000-000047050000}"/>
    <cellStyle name="SAPBEXstdItem 2 2 4" xfId="1351" xr:uid="{00000000-0005-0000-0000-000048050000}"/>
    <cellStyle name="SAPBEXstdItem 2 2 5" xfId="1352" xr:uid="{00000000-0005-0000-0000-000049050000}"/>
    <cellStyle name="SAPBEXstdItem 2 2 6" xfId="1353" xr:uid="{00000000-0005-0000-0000-00004A050000}"/>
    <cellStyle name="SAPBEXstdItem 2 2 7" xfId="1354" xr:uid="{00000000-0005-0000-0000-00004B050000}"/>
    <cellStyle name="SAPBEXstdItem 2 2 8" xfId="1355" xr:uid="{00000000-0005-0000-0000-00004C050000}"/>
    <cellStyle name="SAPBEXstdItem 2 2 9" xfId="1356" xr:uid="{00000000-0005-0000-0000-00004D050000}"/>
    <cellStyle name="SAPBEXstdItem 2 3" xfId="1357" xr:uid="{00000000-0005-0000-0000-00004E050000}"/>
    <cellStyle name="SAPBEXstdItem 2 4" xfId="1358" xr:uid="{00000000-0005-0000-0000-00004F050000}"/>
    <cellStyle name="SAPBEXstdItem 2 5" xfId="1359" xr:uid="{00000000-0005-0000-0000-000050050000}"/>
    <cellStyle name="SAPBEXstdItem 2 6" xfId="1360" xr:uid="{00000000-0005-0000-0000-000051050000}"/>
    <cellStyle name="SAPBEXstdItem 2 7" xfId="1361" xr:uid="{00000000-0005-0000-0000-000052050000}"/>
    <cellStyle name="SAPBEXstdItem 2 8" xfId="1362" xr:uid="{00000000-0005-0000-0000-000053050000}"/>
    <cellStyle name="SAPBEXstdItem 2 9" xfId="1363" xr:uid="{00000000-0005-0000-0000-000054050000}"/>
    <cellStyle name="SAPBEXstdItem 3" xfId="1364" xr:uid="{00000000-0005-0000-0000-000055050000}"/>
    <cellStyle name="SAPBEXstdItem 3 10" xfId="1365" xr:uid="{00000000-0005-0000-0000-000056050000}"/>
    <cellStyle name="SAPBEXstdItem 3 2" xfId="1366" xr:uid="{00000000-0005-0000-0000-000057050000}"/>
    <cellStyle name="SAPBEXstdItem 3 3" xfId="1367" xr:uid="{00000000-0005-0000-0000-000058050000}"/>
    <cellStyle name="SAPBEXstdItem 3 4" xfId="1368" xr:uid="{00000000-0005-0000-0000-000059050000}"/>
    <cellStyle name="SAPBEXstdItem 3 5" xfId="1369" xr:uid="{00000000-0005-0000-0000-00005A050000}"/>
    <cellStyle name="SAPBEXstdItem 3 6" xfId="1370" xr:uid="{00000000-0005-0000-0000-00005B050000}"/>
    <cellStyle name="SAPBEXstdItem 3 7" xfId="1371" xr:uid="{00000000-0005-0000-0000-00005C050000}"/>
    <cellStyle name="SAPBEXstdItem 3 8" xfId="1372" xr:uid="{00000000-0005-0000-0000-00005D050000}"/>
    <cellStyle name="SAPBEXstdItem 3 9" xfId="1373" xr:uid="{00000000-0005-0000-0000-00005E050000}"/>
    <cellStyle name="SAPBEXstdItem 4" xfId="1374" xr:uid="{00000000-0005-0000-0000-00005F050000}"/>
    <cellStyle name="SAPBEXstdItem 4 2" xfId="1375" xr:uid="{00000000-0005-0000-0000-000060050000}"/>
    <cellStyle name="SAPBEXstdItem 5" xfId="1376" xr:uid="{00000000-0005-0000-0000-000061050000}"/>
    <cellStyle name="SAPBEXstdItem 6" xfId="1377" xr:uid="{00000000-0005-0000-0000-000062050000}"/>
    <cellStyle name="SAPBEXstdItem 7" xfId="1378" xr:uid="{00000000-0005-0000-0000-000063050000}"/>
    <cellStyle name="SAPBEXstdItem 8" xfId="1379" xr:uid="{00000000-0005-0000-0000-000064050000}"/>
    <cellStyle name="SAPBEXstdItem 9" xfId="1380" xr:uid="{00000000-0005-0000-0000-000065050000}"/>
    <cellStyle name="SAPBEXstdItem_Výkaz 13-D3a _2011_jk" xfId="1381" xr:uid="{00000000-0005-0000-0000-000066050000}"/>
    <cellStyle name="SAPBEXstdItemX" xfId="50" xr:uid="{00000000-0005-0000-0000-000067050000}"/>
    <cellStyle name="SAPBEXstdItemX 10" xfId="1382" xr:uid="{00000000-0005-0000-0000-000068050000}"/>
    <cellStyle name="SAPBEXstdItemX 11" xfId="1383" xr:uid="{00000000-0005-0000-0000-000069050000}"/>
    <cellStyle name="SAPBEXstdItemX 12" xfId="1384" xr:uid="{00000000-0005-0000-0000-00006A050000}"/>
    <cellStyle name="SAPBEXstdItemX 13" xfId="1385" xr:uid="{00000000-0005-0000-0000-00006B050000}"/>
    <cellStyle name="SAPBEXstdItemX 2" xfId="1386" xr:uid="{00000000-0005-0000-0000-00006C050000}"/>
    <cellStyle name="SAPBEXstdItemX 2 10" xfId="1387" xr:uid="{00000000-0005-0000-0000-00006D050000}"/>
    <cellStyle name="SAPBEXstdItemX 2 11" xfId="1388" xr:uid="{00000000-0005-0000-0000-00006E050000}"/>
    <cellStyle name="SAPBEXstdItemX 2 2" xfId="1389" xr:uid="{00000000-0005-0000-0000-00006F050000}"/>
    <cellStyle name="SAPBEXstdItemX 2 2 10" xfId="1390" xr:uid="{00000000-0005-0000-0000-000070050000}"/>
    <cellStyle name="SAPBEXstdItemX 2 2 2" xfId="1391" xr:uid="{00000000-0005-0000-0000-000071050000}"/>
    <cellStyle name="SAPBEXstdItemX 2 2 3" xfId="1392" xr:uid="{00000000-0005-0000-0000-000072050000}"/>
    <cellStyle name="SAPBEXstdItemX 2 2 4" xfId="1393" xr:uid="{00000000-0005-0000-0000-000073050000}"/>
    <cellStyle name="SAPBEXstdItemX 2 2 5" xfId="1394" xr:uid="{00000000-0005-0000-0000-000074050000}"/>
    <cellStyle name="SAPBEXstdItemX 2 2 6" xfId="1395" xr:uid="{00000000-0005-0000-0000-000075050000}"/>
    <cellStyle name="SAPBEXstdItemX 2 2 7" xfId="1396" xr:uid="{00000000-0005-0000-0000-000076050000}"/>
    <cellStyle name="SAPBEXstdItemX 2 2 8" xfId="1397" xr:uid="{00000000-0005-0000-0000-000077050000}"/>
    <cellStyle name="SAPBEXstdItemX 2 2 9" xfId="1398" xr:uid="{00000000-0005-0000-0000-000078050000}"/>
    <cellStyle name="SAPBEXstdItemX 2 3" xfId="1399" xr:uid="{00000000-0005-0000-0000-000079050000}"/>
    <cellStyle name="SAPBEXstdItemX 2 4" xfId="1400" xr:uid="{00000000-0005-0000-0000-00007A050000}"/>
    <cellStyle name="SAPBEXstdItemX 2 5" xfId="1401" xr:uid="{00000000-0005-0000-0000-00007B050000}"/>
    <cellStyle name="SAPBEXstdItemX 2 6" xfId="1402" xr:uid="{00000000-0005-0000-0000-00007C050000}"/>
    <cellStyle name="SAPBEXstdItemX 2 7" xfId="1403" xr:uid="{00000000-0005-0000-0000-00007D050000}"/>
    <cellStyle name="SAPBEXstdItemX 2 8" xfId="1404" xr:uid="{00000000-0005-0000-0000-00007E050000}"/>
    <cellStyle name="SAPBEXstdItemX 2 9" xfId="1405" xr:uid="{00000000-0005-0000-0000-00007F050000}"/>
    <cellStyle name="SAPBEXstdItemX 3" xfId="1406" xr:uid="{00000000-0005-0000-0000-000080050000}"/>
    <cellStyle name="SAPBEXstdItemX 3 10" xfId="1407" xr:uid="{00000000-0005-0000-0000-000081050000}"/>
    <cellStyle name="SAPBEXstdItemX 3 2" xfId="1408" xr:uid="{00000000-0005-0000-0000-000082050000}"/>
    <cellStyle name="SAPBEXstdItemX 3 3" xfId="1409" xr:uid="{00000000-0005-0000-0000-000083050000}"/>
    <cellStyle name="SAPBEXstdItemX 3 4" xfId="1410" xr:uid="{00000000-0005-0000-0000-000084050000}"/>
    <cellStyle name="SAPBEXstdItemX 3 5" xfId="1411" xr:uid="{00000000-0005-0000-0000-000085050000}"/>
    <cellStyle name="SAPBEXstdItemX 3 6" xfId="1412" xr:uid="{00000000-0005-0000-0000-000086050000}"/>
    <cellStyle name="SAPBEXstdItemX 3 7" xfId="1413" xr:uid="{00000000-0005-0000-0000-000087050000}"/>
    <cellStyle name="SAPBEXstdItemX 3 8" xfId="1414" xr:uid="{00000000-0005-0000-0000-000088050000}"/>
    <cellStyle name="SAPBEXstdItemX 3 9" xfId="1415" xr:uid="{00000000-0005-0000-0000-000089050000}"/>
    <cellStyle name="SAPBEXstdItemX 4" xfId="1416" xr:uid="{00000000-0005-0000-0000-00008A050000}"/>
    <cellStyle name="SAPBEXstdItemX 5" xfId="1417" xr:uid="{00000000-0005-0000-0000-00008B050000}"/>
    <cellStyle name="SAPBEXstdItemX 6" xfId="1418" xr:uid="{00000000-0005-0000-0000-00008C050000}"/>
    <cellStyle name="SAPBEXstdItemX 7" xfId="1419" xr:uid="{00000000-0005-0000-0000-00008D050000}"/>
    <cellStyle name="SAPBEXstdItemX 8" xfId="1420" xr:uid="{00000000-0005-0000-0000-00008E050000}"/>
    <cellStyle name="SAPBEXstdItemX 9" xfId="1421" xr:uid="{00000000-0005-0000-0000-00008F050000}"/>
    <cellStyle name="SAPBEXstdItemX_Výkaz 13-D3a _2011_jk" xfId="1422" xr:uid="{00000000-0005-0000-0000-000090050000}"/>
    <cellStyle name="SAPBEXtitle" xfId="51" xr:uid="{00000000-0005-0000-0000-000091050000}"/>
    <cellStyle name="SAPBEXtitle 2" xfId="1423" xr:uid="{00000000-0005-0000-0000-000092050000}"/>
    <cellStyle name="SAPBEXtitle 3" xfId="1424" xr:uid="{00000000-0005-0000-0000-000093050000}"/>
    <cellStyle name="SAPBEXtitle_Výkaz 13-D3a _2011_jk" xfId="1425" xr:uid="{00000000-0005-0000-0000-000094050000}"/>
    <cellStyle name="SAPBEXunassignedItem" xfId="1426" xr:uid="{00000000-0005-0000-0000-000095050000}"/>
    <cellStyle name="SAPBEXunassignedItem 2" xfId="1427" xr:uid="{00000000-0005-0000-0000-000096050000}"/>
    <cellStyle name="SAPBEXunassignedItem 2 2" xfId="1428" xr:uid="{00000000-0005-0000-0000-000097050000}"/>
    <cellStyle name="SAPBEXunassignedItem 2 3" xfId="1429" xr:uid="{00000000-0005-0000-0000-000098050000}"/>
    <cellStyle name="SAPBEXunassignedItem 2 4" xfId="1430" xr:uid="{00000000-0005-0000-0000-000099050000}"/>
    <cellStyle name="SAPBEXunassignedItem 2 5" xfId="1431" xr:uid="{00000000-0005-0000-0000-00009A050000}"/>
    <cellStyle name="SAPBEXunassignedItem 2 6" xfId="1432" xr:uid="{00000000-0005-0000-0000-00009B050000}"/>
    <cellStyle name="SAPBEXunassignedItem 2 7" xfId="1433" xr:uid="{00000000-0005-0000-0000-00009C050000}"/>
    <cellStyle name="SAPBEXunassignedItem 3" xfId="1434" xr:uid="{00000000-0005-0000-0000-00009D050000}"/>
    <cellStyle name="SAPBEXunassignedItem 4" xfId="1435" xr:uid="{00000000-0005-0000-0000-00009E050000}"/>
    <cellStyle name="SAPBEXunassignedItem 5" xfId="1436" xr:uid="{00000000-0005-0000-0000-00009F050000}"/>
    <cellStyle name="SAPBEXunassignedItem 6" xfId="1437" xr:uid="{00000000-0005-0000-0000-0000A0050000}"/>
    <cellStyle name="SAPBEXunassignedItem 7" xfId="1438" xr:uid="{00000000-0005-0000-0000-0000A1050000}"/>
    <cellStyle name="SAPBEXunassignedItem 8" xfId="1439" xr:uid="{00000000-0005-0000-0000-0000A2050000}"/>
    <cellStyle name="SAPBEXundefined" xfId="52" xr:uid="{00000000-0005-0000-0000-0000A3050000}"/>
    <cellStyle name="SAPBEXundefined 10" xfId="1440" xr:uid="{00000000-0005-0000-0000-0000A4050000}"/>
    <cellStyle name="SAPBEXundefined 11" xfId="1441" xr:uid="{00000000-0005-0000-0000-0000A5050000}"/>
    <cellStyle name="SAPBEXundefined 12" xfId="1442" xr:uid="{00000000-0005-0000-0000-0000A6050000}"/>
    <cellStyle name="SAPBEXundefined 2" xfId="1443" xr:uid="{00000000-0005-0000-0000-0000A7050000}"/>
    <cellStyle name="SAPBEXundefined 2 10" xfId="1444" xr:uid="{00000000-0005-0000-0000-0000A8050000}"/>
    <cellStyle name="SAPBEXundefined 2 2" xfId="1445" xr:uid="{00000000-0005-0000-0000-0000A9050000}"/>
    <cellStyle name="SAPBEXundefined 2 3" xfId="1446" xr:uid="{00000000-0005-0000-0000-0000AA050000}"/>
    <cellStyle name="SAPBEXundefined 2 4" xfId="1447" xr:uid="{00000000-0005-0000-0000-0000AB050000}"/>
    <cellStyle name="SAPBEXundefined 2 5" xfId="1448" xr:uid="{00000000-0005-0000-0000-0000AC050000}"/>
    <cellStyle name="SAPBEXundefined 2 6" xfId="1449" xr:uid="{00000000-0005-0000-0000-0000AD050000}"/>
    <cellStyle name="SAPBEXundefined 2 7" xfId="1450" xr:uid="{00000000-0005-0000-0000-0000AE050000}"/>
    <cellStyle name="SAPBEXundefined 2 8" xfId="1451" xr:uid="{00000000-0005-0000-0000-0000AF050000}"/>
    <cellStyle name="SAPBEXundefined 2 9" xfId="1452" xr:uid="{00000000-0005-0000-0000-0000B0050000}"/>
    <cellStyle name="SAPBEXundefined 3" xfId="1453" xr:uid="{00000000-0005-0000-0000-0000B1050000}"/>
    <cellStyle name="SAPBEXundefined 4" xfId="1454" xr:uid="{00000000-0005-0000-0000-0000B2050000}"/>
    <cellStyle name="SAPBEXundefined 5" xfId="1455" xr:uid="{00000000-0005-0000-0000-0000B3050000}"/>
    <cellStyle name="SAPBEXundefined 6" xfId="1456" xr:uid="{00000000-0005-0000-0000-0000B4050000}"/>
    <cellStyle name="SAPBEXundefined 7" xfId="1457" xr:uid="{00000000-0005-0000-0000-0000B5050000}"/>
    <cellStyle name="SAPBEXundefined 8" xfId="1458" xr:uid="{00000000-0005-0000-0000-0000B6050000}"/>
    <cellStyle name="SAPBEXundefined 9" xfId="1459" xr:uid="{00000000-0005-0000-0000-0000B7050000}"/>
    <cellStyle name="Sheet Title" xfId="1460" xr:uid="{00000000-0005-0000-0000-0000B8050000}"/>
    <cellStyle name="Správně 2" xfId="1461" xr:uid="{00000000-0005-0000-0000-0000B9050000}"/>
    <cellStyle name="Správně 3" xfId="1462" xr:uid="{00000000-0005-0000-0000-0000BA050000}"/>
    <cellStyle name="Styl 1" xfId="1463" xr:uid="{00000000-0005-0000-0000-0000BB050000}"/>
    <cellStyle name="Subtotal" xfId="1464" xr:uid="{00000000-0005-0000-0000-0000BC050000}"/>
    <cellStyle name="Text upozornění 2" xfId="1465" xr:uid="{00000000-0005-0000-0000-0000BD050000}"/>
    <cellStyle name="Vstup 2" xfId="1466" xr:uid="{00000000-0005-0000-0000-0000BE050000}"/>
    <cellStyle name="Vstup 2 10" xfId="1467" xr:uid="{00000000-0005-0000-0000-0000BF050000}"/>
    <cellStyle name="Vstup 2 11" xfId="1468" xr:uid="{00000000-0005-0000-0000-0000C0050000}"/>
    <cellStyle name="Vstup 2 2" xfId="1469" xr:uid="{00000000-0005-0000-0000-0000C1050000}"/>
    <cellStyle name="Vstup 2 2 10" xfId="1470" xr:uid="{00000000-0005-0000-0000-0000C2050000}"/>
    <cellStyle name="Vstup 2 2 2" xfId="1471" xr:uid="{00000000-0005-0000-0000-0000C3050000}"/>
    <cellStyle name="Vstup 2 2 3" xfId="1472" xr:uid="{00000000-0005-0000-0000-0000C4050000}"/>
    <cellStyle name="Vstup 2 2 4" xfId="1473" xr:uid="{00000000-0005-0000-0000-0000C5050000}"/>
    <cellStyle name="Vstup 2 2 5" xfId="1474" xr:uid="{00000000-0005-0000-0000-0000C6050000}"/>
    <cellStyle name="Vstup 2 2 6" xfId="1475" xr:uid="{00000000-0005-0000-0000-0000C7050000}"/>
    <cellStyle name="Vstup 2 2 7" xfId="1476" xr:uid="{00000000-0005-0000-0000-0000C8050000}"/>
    <cellStyle name="Vstup 2 2 8" xfId="1477" xr:uid="{00000000-0005-0000-0000-0000C9050000}"/>
    <cellStyle name="Vstup 2 2 9" xfId="1478" xr:uid="{00000000-0005-0000-0000-0000CA050000}"/>
    <cellStyle name="Vstup 2 3" xfId="1479" xr:uid="{00000000-0005-0000-0000-0000CB050000}"/>
    <cellStyle name="Vstup 2 4" xfId="1480" xr:uid="{00000000-0005-0000-0000-0000CC050000}"/>
    <cellStyle name="Vstup 2 5" xfId="1481" xr:uid="{00000000-0005-0000-0000-0000CD050000}"/>
    <cellStyle name="Vstup 2 6" xfId="1482" xr:uid="{00000000-0005-0000-0000-0000CE050000}"/>
    <cellStyle name="Vstup 2 7" xfId="1483" xr:uid="{00000000-0005-0000-0000-0000CF050000}"/>
    <cellStyle name="Vstup 2 8" xfId="1484" xr:uid="{00000000-0005-0000-0000-0000D0050000}"/>
    <cellStyle name="Vstup 2 9" xfId="1485" xr:uid="{00000000-0005-0000-0000-0000D1050000}"/>
    <cellStyle name="Výpočet 2" xfId="1486" xr:uid="{00000000-0005-0000-0000-0000D2050000}"/>
    <cellStyle name="Výpočet 2 10" xfId="1487" xr:uid="{00000000-0005-0000-0000-0000D3050000}"/>
    <cellStyle name="Výpočet 2 11" xfId="1488" xr:uid="{00000000-0005-0000-0000-0000D4050000}"/>
    <cellStyle name="Výpočet 2 2" xfId="1489" xr:uid="{00000000-0005-0000-0000-0000D5050000}"/>
    <cellStyle name="Výpočet 2 2 10" xfId="1490" xr:uid="{00000000-0005-0000-0000-0000D6050000}"/>
    <cellStyle name="Výpočet 2 2 2" xfId="1491" xr:uid="{00000000-0005-0000-0000-0000D7050000}"/>
    <cellStyle name="Výpočet 2 2 3" xfId="1492" xr:uid="{00000000-0005-0000-0000-0000D8050000}"/>
    <cellStyle name="Výpočet 2 2 4" xfId="1493" xr:uid="{00000000-0005-0000-0000-0000D9050000}"/>
    <cellStyle name="Výpočet 2 2 5" xfId="1494" xr:uid="{00000000-0005-0000-0000-0000DA050000}"/>
    <cellStyle name="Výpočet 2 2 6" xfId="1495" xr:uid="{00000000-0005-0000-0000-0000DB050000}"/>
    <cellStyle name="Výpočet 2 2 7" xfId="1496" xr:uid="{00000000-0005-0000-0000-0000DC050000}"/>
    <cellStyle name="Výpočet 2 2 8" xfId="1497" xr:uid="{00000000-0005-0000-0000-0000DD050000}"/>
    <cellStyle name="Výpočet 2 2 9" xfId="1498" xr:uid="{00000000-0005-0000-0000-0000DE050000}"/>
    <cellStyle name="Výpočet 2 3" xfId="1499" xr:uid="{00000000-0005-0000-0000-0000DF050000}"/>
    <cellStyle name="Výpočet 2 4" xfId="1500" xr:uid="{00000000-0005-0000-0000-0000E0050000}"/>
    <cellStyle name="Výpočet 2 5" xfId="1501" xr:uid="{00000000-0005-0000-0000-0000E1050000}"/>
    <cellStyle name="Výpočet 2 6" xfId="1502" xr:uid="{00000000-0005-0000-0000-0000E2050000}"/>
    <cellStyle name="Výpočet 2 7" xfId="1503" xr:uid="{00000000-0005-0000-0000-0000E3050000}"/>
    <cellStyle name="Výpočet 2 8" xfId="1504" xr:uid="{00000000-0005-0000-0000-0000E4050000}"/>
    <cellStyle name="Výpočet 2 9" xfId="1505" xr:uid="{00000000-0005-0000-0000-0000E5050000}"/>
    <cellStyle name="Výstup 2" xfId="1506" xr:uid="{00000000-0005-0000-0000-0000E6050000}"/>
    <cellStyle name="Výstup 2 10" xfId="1507" xr:uid="{00000000-0005-0000-0000-0000E7050000}"/>
    <cellStyle name="Výstup 2 11" xfId="1508" xr:uid="{00000000-0005-0000-0000-0000E8050000}"/>
    <cellStyle name="Výstup 2 2" xfId="1509" xr:uid="{00000000-0005-0000-0000-0000E9050000}"/>
    <cellStyle name="Výstup 2 2 10" xfId="1510" xr:uid="{00000000-0005-0000-0000-0000EA050000}"/>
    <cellStyle name="Výstup 2 2 2" xfId="1511" xr:uid="{00000000-0005-0000-0000-0000EB050000}"/>
    <cellStyle name="Výstup 2 2 3" xfId="1512" xr:uid="{00000000-0005-0000-0000-0000EC050000}"/>
    <cellStyle name="Výstup 2 2 4" xfId="1513" xr:uid="{00000000-0005-0000-0000-0000ED050000}"/>
    <cellStyle name="Výstup 2 2 5" xfId="1514" xr:uid="{00000000-0005-0000-0000-0000EE050000}"/>
    <cellStyle name="Výstup 2 2 6" xfId="1515" xr:uid="{00000000-0005-0000-0000-0000EF050000}"/>
    <cellStyle name="Výstup 2 2 7" xfId="1516" xr:uid="{00000000-0005-0000-0000-0000F0050000}"/>
    <cellStyle name="Výstup 2 2 8" xfId="1517" xr:uid="{00000000-0005-0000-0000-0000F1050000}"/>
    <cellStyle name="Výstup 2 2 9" xfId="1518" xr:uid="{00000000-0005-0000-0000-0000F2050000}"/>
    <cellStyle name="Výstup 2 3" xfId="1519" xr:uid="{00000000-0005-0000-0000-0000F3050000}"/>
    <cellStyle name="Výstup 2 4" xfId="1520" xr:uid="{00000000-0005-0000-0000-0000F4050000}"/>
    <cellStyle name="Výstup 2 5" xfId="1521" xr:uid="{00000000-0005-0000-0000-0000F5050000}"/>
    <cellStyle name="Výstup 2 6" xfId="1522" xr:uid="{00000000-0005-0000-0000-0000F6050000}"/>
    <cellStyle name="Výstup 2 7" xfId="1523" xr:uid="{00000000-0005-0000-0000-0000F7050000}"/>
    <cellStyle name="Výstup 2 8" xfId="1524" xr:uid="{00000000-0005-0000-0000-0000F8050000}"/>
    <cellStyle name="Výstup 2 9" xfId="1525" xr:uid="{00000000-0005-0000-0000-0000F9050000}"/>
    <cellStyle name="Vysvětlující text 2" xfId="1526" xr:uid="{00000000-0005-0000-0000-0000FA050000}"/>
    <cellStyle name="Záhlaví 1" xfId="85" xr:uid="{00000000-0005-0000-0000-0000FB050000}"/>
    <cellStyle name="Záhlaví 2" xfId="86" xr:uid="{00000000-0005-0000-0000-0000FC050000}"/>
    <cellStyle name="Zvýraznění 1 2" xfId="1527" xr:uid="{00000000-0005-0000-0000-0000FD050000}"/>
    <cellStyle name="Zvýraznění 2 2" xfId="1528" xr:uid="{00000000-0005-0000-0000-0000FE050000}"/>
    <cellStyle name="Zvýraznění 3 2" xfId="1529" xr:uid="{00000000-0005-0000-0000-0000FF050000}"/>
    <cellStyle name="Zvýraznění 4 2" xfId="1530" xr:uid="{00000000-0005-0000-0000-000000060000}"/>
    <cellStyle name="Zvýraznění 5 2" xfId="1531" xr:uid="{00000000-0005-0000-0000-000001060000}"/>
    <cellStyle name="Zvýraznění 6 2" xfId="1532" xr:uid="{00000000-0005-0000-0000-000002060000}"/>
  </cellStyles>
  <dxfs count="0"/>
  <tableStyles count="0" defaultTableStyle="TableStyleMedium2" defaultPivotStyle="PivotStyleLight16"/>
  <colors>
    <mruColors>
      <color rgb="FF1A3366"/>
      <color rgb="FFFFFFCC"/>
      <color rgb="FFF0948F"/>
      <color rgb="FF9196B0"/>
      <color rgb="FFE02C1F"/>
      <color rgb="FFDF2B20"/>
      <color rgb="FF596387"/>
      <color rgb="FFE86159"/>
      <color rgb="FF000000"/>
      <color rgb="FF233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2006732980478284"/>
          <c:y val="2.7854505791210037E-2"/>
          <c:w val="0.83308946380804838"/>
          <c:h val="0.78381446653498332"/>
        </c:manualLayout>
      </c:layout>
      <c:barChart>
        <c:barDir val="col"/>
        <c:grouping val="clustered"/>
        <c:varyColors val="0"/>
        <c:ser>
          <c:idx val="0"/>
          <c:order val="0"/>
          <c:tx>
            <c:strRef>
              <c:f>'3.1'!$N$5</c:f>
              <c:strCache>
                <c:ptCount val="1"/>
                <c:pt idx="0">
                  <c:v>Into CR</c:v>
                </c:pt>
              </c:strCache>
            </c:strRef>
          </c:tx>
          <c:spPr>
            <a:solidFill>
              <a:schemeClr val="tx2"/>
            </a:solidFill>
          </c:spPr>
          <c:invertIfNegative val="0"/>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'3.1'!$N$6:$N$371</c:f>
              <c:numCache>
                <c:formatCode>#,##0</c:formatCode>
                <c:ptCount val="366"/>
                <c:pt idx="0">
                  <c:v>14051.097</c:v>
                </c:pt>
                <c:pt idx="1">
                  <c:v>15083.44</c:v>
                </c:pt>
                <c:pt idx="2">
                  <c:v>18901.987000000001</c:v>
                </c:pt>
                <c:pt idx="3">
                  <c:v>18987.667000000001</c:v>
                </c:pt>
                <c:pt idx="4">
                  <c:v>13685.882</c:v>
                </c:pt>
                <c:pt idx="5">
                  <c:v>12713.584000000001</c:v>
                </c:pt>
                <c:pt idx="6">
                  <c:v>12620.718999999999</c:v>
                </c:pt>
                <c:pt idx="7">
                  <c:v>12786.757</c:v>
                </c:pt>
                <c:pt idx="8">
                  <c:v>12960.453</c:v>
                </c:pt>
                <c:pt idx="9">
                  <c:v>10225.409</c:v>
                </c:pt>
                <c:pt idx="10">
                  <c:v>11164.347</c:v>
                </c:pt>
                <c:pt idx="11">
                  <c:v>10206.703</c:v>
                </c:pt>
                <c:pt idx="12">
                  <c:v>11863.52</c:v>
                </c:pt>
                <c:pt idx="13">
                  <c:v>11715.540999999999</c:v>
                </c:pt>
                <c:pt idx="14">
                  <c:v>12573.44</c:v>
                </c:pt>
                <c:pt idx="15">
                  <c:v>9690.0310000000009</c:v>
                </c:pt>
                <c:pt idx="16">
                  <c:v>10395.928</c:v>
                </c:pt>
                <c:pt idx="17">
                  <c:v>10656.914000000001</c:v>
                </c:pt>
                <c:pt idx="18">
                  <c:v>11347.62</c:v>
                </c:pt>
                <c:pt idx="19">
                  <c:v>14147.173000000001</c:v>
                </c:pt>
                <c:pt idx="20">
                  <c:v>14258.041999999999</c:v>
                </c:pt>
                <c:pt idx="21">
                  <c:v>16894.851999999999</c:v>
                </c:pt>
                <c:pt idx="22">
                  <c:v>17021.883999999998</c:v>
                </c:pt>
                <c:pt idx="23">
                  <c:v>22608.141</c:v>
                </c:pt>
                <c:pt idx="24">
                  <c:v>17844.14</c:v>
                </c:pt>
                <c:pt idx="25">
                  <c:v>22848.628000000001</c:v>
                </c:pt>
                <c:pt idx="26">
                  <c:v>19337.939999999999</c:v>
                </c:pt>
                <c:pt idx="27">
                  <c:v>19710.54</c:v>
                </c:pt>
                <c:pt idx="28">
                  <c:v>16611.413</c:v>
                </c:pt>
                <c:pt idx="29">
                  <c:v>19568.397000000001</c:v>
                </c:pt>
                <c:pt idx="30">
                  <c:v>20333.493999999999</c:v>
                </c:pt>
                <c:pt idx="31">
                  <c:v>23600.668000000001</c:v>
                </c:pt>
                <c:pt idx="32">
                  <c:v>23521.912</c:v>
                </c:pt>
                <c:pt idx="33">
                  <c:v>24102.519</c:v>
                </c:pt>
                <c:pt idx="34">
                  <c:v>23955.402999999998</c:v>
                </c:pt>
                <c:pt idx="35">
                  <c:v>22370.665000000001</c:v>
                </c:pt>
                <c:pt idx="36">
                  <c:v>21979.451000000001</c:v>
                </c:pt>
                <c:pt idx="37">
                  <c:v>21275.673999999999</c:v>
                </c:pt>
                <c:pt idx="38">
                  <c:v>14721.187</c:v>
                </c:pt>
                <c:pt idx="39">
                  <c:v>19252.182000000001</c:v>
                </c:pt>
                <c:pt idx="40">
                  <c:v>20253.71</c:v>
                </c:pt>
                <c:pt idx="41">
                  <c:v>20062.703000000001</c:v>
                </c:pt>
                <c:pt idx="42">
                  <c:v>19147.493999999999</c:v>
                </c:pt>
                <c:pt idx="43">
                  <c:v>19581.794999999998</c:v>
                </c:pt>
                <c:pt idx="44">
                  <c:v>18806.256000000001</c:v>
                </c:pt>
                <c:pt idx="45">
                  <c:v>20593.022000000001</c:v>
                </c:pt>
                <c:pt idx="46">
                  <c:v>21498.989000000001</c:v>
                </c:pt>
                <c:pt idx="47">
                  <c:v>20495.564999999999</c:v>
                </c:pt>
                <c:pt idx="48">
                  <c:v>20723.123</c:v>
                </c:pt>
                <c:pt idx="49">
                  <c:v>21923.641</c:v>
                </c:pt>
                <c:pt idx="50">
                  <c:v>20234.815999999999</c:v>
                </c:pt>
                <c:pt idx="51">
                  <c:v>20565.314999999999</c:v>
                </c:pt>
                <c:pt idx="52">
                  <c:v>19736.402999999998</c:v>
                </c:pt>
                <c:pt idx="53">
                  <c:v>17128.503000000001</c:v>
                </c:pt>
                <c:pt idx="54">
                  <c:v>15463.916999999999</c:v>
                </c:pt>
                <c:pt idx="55">
                  <c:v>16289.861000000001</c:v>
                </c:pt>
                <c:pt idx="56">
                  <c:v>17326.052</c:v>
                </c:pt>
                <c:pt idx="57">
                  <c:v>11898.52</c:v>
                </c:pt>
                <c:pt idx="58">
                  <c:v>9878.2549999999992</c:v>
                </c:pt>
                <c:pt idx="59">
                  <c:v>11411.306</c:v>
                </c:pt>
                <c:pt idx="60">
                  <c:v>6811.8590000000004</c:v>
                </c:pt>
                <c:pt idx="61">
                  <c:v>13323.72</c:v>
                </c:pt>
                <c:pt idx="62">
                  <c:v>13515.056</c:v>
                </c:pt>
                <c:pt idx="63">
                  <c:v>14053.726000000001</c:v>
                </c:pt>
                <c:pt idx="64">
                  <c:v>8990.5720000000001</c:v>
                </c:pt>
                <c:pt idx="65">
                  <c:v>6423.03</c:v>
                </c:pt>
                <c:pt idx="66">
                  <c:v>10707.296</c:v>
                </c:pt>
                <c:pt idx="67">
                  <c:v>10808.77</c:v>
                </c:pt>
                <c:pt idx="68">
                  <c:v>12473.593999999999</c:v>
                </c:pt>
                <c:pt idx="69">
                  <c:v>12885.654</c:v>
                </c:pt>
                <c:pt idx="70">
                  <c:v>12550.178</c:v>
                </c:pt>
                <c:pt idx="71">
                  <c:v>10557.912</c:v>
                </c:pt>
                <c:pt idx="72">
                  <c:v>11263.790999999999</c:v>
                </c:pt>
                <c:pt idx="73">
                  <c:v>10514.457</c:v>
                </c:pt>
                <c:pt idx="74">
                  <c:v>13486.697</c:v>
                </c:pt>
                <c:pt idx="75">
                  <c:v>8487.2250000000004</c:v>
                </c:pt>
                <c:pt idx="76">
                  <c:v>8196.0249999999996</c:v>
                </c:pt>
                <c:pt idx="77">
                  <c:v>9710.1470000000008</c:v>
                </c:pt>
                <c:pt idx="78">
                  <c:v>10233.072</c:v>
                </c:pt>
                <c:pt idx="79">
                  <c:v>8743.9410000000007</c:v>
                </c:pt>
                <c:pt idx="80">
                  <c:v>7992.5630000000001</c:v>
                </c:pt>
                <c:pt idx="81">
                  <c:v>14471.758</c:v>
                </c:pt>
                <c:pt idx="82">
                  <c:v>8455.741</c:v>
                </c:pt>
                <c:pt idx="83">
                  <c:v>8054.1170000000002</c:v>
                </c:pt>
                <c:pt idx="84">
                  <c:v>8612.0460000000003</c:v>
                </c:pt>
                <c:pt idx="85">
                  <c:v>9947.2150000000001</c:v>
                </c:pt>
                <c:pt idx="86">
                  <c:v>9326.7350000000006</c:v>
                </c:pt>
                <c:pt idx="87">
                  <c:v>11073.263999999999</c:v>
                </c:pt>
                <c:pt idx="88">
                  <c:v>15383.147000000001</c:v>
                </c:pt>
                <c:pt idx="89">
                  <c:v>15704.68</c:v>
                </c:pt>
                <c:pt idx="90">
                  <c:v>14620.870999999999</c:v>
                </c:pt>
                <c:pt idx="91">
                  <c:v>9230.2450000000008</c:v>
                </c:pt>
                <c:pt idx="92">
                  <c:v>12922.941000000001</c:v>
                </c:pt>
                <c:pt idx="93">
                  <c:v>8646.4660000000003</c:v>
                </c:pt>
                <c:pt idx="94">
                  <c:v>9931.4770000000008</c:v>
                </c:pt>
                <c:pt idx="95">
                  <c:v>13348.486000000001</c:v>
                </c:pt>
                <c:pt idx="96">
                  <c:v>17696.134999999998</c:v>
                </c:pt>
                <c:pt idx="97">
                  <c:v>18720.148000000001</c:v>
                </c:pt>
                <c:pt idx="98">
                  <c:v>17588.217000000001</c:v>
                </c:pt>
                <c:pt idx="99">
                  <c:v>16930.400000000001</c:v>
                </c:pt>
                <c:pt idx="100">
                  <c:v>12317.933000000001</c:v>
                </c:pt>
                <c:pt idx="101">
                  <c:v>12050.661</c:v>
                </c:pt>
                <c:pt idx="102">
                  <c:v>15045.697</c:v>
                </c:pt>
                <c:pt idx="103">
                  <c:v>19458.806</c:v>
                </c:pt>
                <c:pt idx="104">
                  <c:v>19434.986000000001</c:v>
                </c:pt>
                <c:pt idx="105">
                  <c:v>15945.43</c:v>
                </c:pt>
                <c:pt idx="106">
                  <c:v>10513.445</c:v>
                </c:pt>
                <c:pt idx="107">
                  <c:v>5627.2889999999998</c:v>
                </c:pt>
                <c:pt idx="108">
                  <c:v>5067.5730000000003</c:v>
                </c:pt>
                <c:pt idx="109">
                  <c:v>6050.7290000000003</c:v>
                </c:pt>
                <c:pt idx="110">
                  <c:v>6576.2389999999996</c:v>
                </c:pt>
                <c:pt idx="111">
                  <c:v>6805.7079999999996</c:v>
                </c:pt>
                <c:pt idx="112">
                  <c:v>5864.768</c:v>
                </c:pt>
                <c:pt idx="113">
                  <c:v>5696.9870000000001</c:v>
                </c:pt>
                <c:pt idx="114">
                  <c:v>5494.451</c:v>
                </c:pt>
                <c:pt idx="115">
                  <c:v>4612.9979999999996</c:v>
                </c:pt>
                <c:pt idx="116">
                  <c:v>4763.4380000000001</c:v>
                </c:pt>
                <c:pt idx="117">
                  <c:v>11872.218999999999</c:v>
                </c:pt>
                <c:pt idx="118">
                  <c:v>12013.775</c:v>
                </c:pt>
                <c:pt idx="119">
                  <c:v>13865.972</c:v>
                </c:pt>
                <c:pt idx="120">
                  <c:v>18959.14</c:v>
                </c:pt>
                <c:pt idx="121">
                  <c:v>22930.510999999999</c:v>
                </c:pt>
                <c:pt idx="122">
                  <c:v>17601.802</c:v>
                </c:pt>
                <c:pt idx="123">
                  <c:v>17386.008999999998</c:v>
                </c:pt>
                <c:pt idx="124">
                  <c:v>15132.593999999999</c:v>
                </c:pt>
                <c:pt idx="125">
                  <c:v>15015.13</c:v>
                </c:pt>
                <c:pt idx="126">
                  <c:v>15047.781999999999</c:v>
                </c:pt>
                <c:pt idx="127">
                  <c:v>16124.834000000001</c:v>
                </c:pt>
                <c:pt idx="128">
                  <c:v>12026.537</c:v>
                </c:pt>
                <c:pt idx="129">
                  <c:v>14941.477000000001</c:v>
                </c:pt>
                <c:pt idx="130">
                  <c:v>19734.651999999998</c:v>
                </c:pt>
                <c:pt idx="131">
                  <c:v>20872.060000000001</c:v>
                </c:pt>
                <c:pt idx="132">
                  <c:v>20642.374</c:v>
                </c:pt>
                <c:pt idx="133">
                  <c:v>20111.038</c:v>
                </c:pt>
                <c:pt idx="134">
                  <c:v>21748.474999999999</c:v>
                </c:pt>
                <c:pt idx="135">
                  <c:v>23615.018</c:v>
                </c:pt>
                <c:pt idx="136">
                  <c:v>23472.909</c:v>
                </c:pt>
                <c:pt idx="137">
                  <c:v>22178.87</c:v>
                </c:pt>
                <c:pt idx="138">
                  <c:v>23766.157999999999</c:v>
                </c:pt>
                <c:pt idx="139">
                  <c:v>24121.312999999998</c:v>
                </c:pt>
                <c:pt idx="140">
                  <c:v>23400.828000000001</c:v>
                </c:pt>
                <c:pt idx="141">
                  <c:v>12708.861999999999</c:v>
                </c:pt>
                <c:pt idx="142">
                  <c:v>22995.186000000002</c:v>
                </c:pt>
                <c:pt idx="143">
                  <c:v>23834.858</c:v>
                </c:pt>
                <c:pt idx="144">
                  <c:v>24100.905999999999</c:v>
                </c:pt>
                <c:pt idx="145">
                  <c:v>23686.465</c:v>
                </c:pt>
                <c:pt idx="146">
                  <c:v>23611.641</c:v>
                </c:pt>
                <c:pt idx="147">
                  <c:v>24290.152999999998</c:v>
                </c:pt>
                <c:pt idx="148">
                  <c:v>24217.674999999999</c:v>
                </c:pt>
                <c:pt idx="149">
                  <c:v>23920.52</c:v>
                </c:pt>
                <c:pt idx="150">
                  <c:v>23481.800999999999</c:v>
                </c:pt>
                <c:pt idx="151">
                  <c:v>23210.126</c:v>
                </c:pt>
                <c:pt idx="152">
                  <c:v>25334.343000000001</c:v>
                </c:pt>
                <c:pt idx="153">
                  <c:v>25521.128000000001</c:v>
                </c:pt>
                <c:pt idx="154">
                  <c:v>23771.562000000002</c:v>
                </c:pt>
                <c:pt idx="155">
                  <c:v>23167.117999999999</c:v>
                </c:pt>
                <c:pt idx="156">
                  <c:v>22973.732</c:v>
                </c:pt>
                <c:pt idx="157">
                  <c:v>24688.645</c:v>
                </c:pt>
                <c:pt idx="158">
                  <c:v>23319.904999999999</c:v>
                </c:pt>
                <c:pt idx="159">
                  <c:v>26392.921999999999</c:v>
                </c:pt>
                <c:pt idx="160">
                  <c:v>26076.879000000001</c:v>
                </c:pt>
                <c:pt idx="161">
                  <c:v>25751.451000000001</c:v>
                </c:pt>
                <c:pt idx="162">
                  <c:v>25230.339</c:v>
                </c:pt>
                <c:pt idx="163">
                  <c:v>25614.580999999998</c:v>
                </c:pt>
                <c:pt idx="164">
                  <c:v>25833.577000000001</c:v>
                </c:pt>
                <c:pt idx="165">
                  <c:v>27899.631000000001</c:v>
                </c:pt>
                <c:pt idx="166">
                  <c:v>29842.315999999999</c:v>
                </c:pt>
                <c:pt idx="167">
                  <c:v>28483.471000000001</c:v>
                </c:pt>
                <c:pt idx="168">
                  <c:v>27930.31</c:v>
                </c:pt>
                <c:pt idx="169">
                  <c:v>27363.458999999999</c:v>
                </c:pt>
                <c:pt idx="170">
                  <c:v>27246.216</c:v>
                </c:pt>
                <c:pt idx="171">
                  <c:v>25806.49</c:v>
                </c:pt>
                <c:pt idx="172">
                  <c:v>26819.239000000001</c:v>
                </c:pt>
                <c:pt idx="173">
                  <c:v>29084.466</c:v>
                </c:pt>
                <c:pt idx="174">
                  <c:v>28723.151999999998</c:v>
                </c:pt>
                <c:pt idx="175">
                  <c:v>24643.841</c:v>
                </c:pt>
                <c:pt idx="176">
                  <c:v>27368.834999999999</c:v>
                </c:pt>
                <c:pt idx="177">
                  <c:v>27371.97</c:v>
                </c:pt>
                <c:pt idx="178">
                  <c:v>27198.386999999999</c:v>
                </c:pt>
                <c:pt idx="179">
                  <c:v>27996.079000000002</c:v>
                </c:pt>
                <c:pt idx="180">
                  <c:v>27678.172999999999</c:v>
                </c:pt>
                <c:pt idx="181">
                  <c:v>27576.185000000001</c:v>
                </c:pt>
                <c:pt idx="182">
                  <c:v>24677.039000000001</c:v>
                </c:pt>
                <c:pt idx="183">
                  <c:v>30097.773000000001</c:v>
                </c:pt>
                <c:pt idx="184">
                  <c:v>33167.872000000003</c:v>
                </c:pt>
                <c:pt idx="185">
                  <c:v>15984.463</c:v>
                </c:pt>
                <c:pt idx="186">
                  <c:v>15564.579</c:v>
                </c:pt>
                <c:pt idx="187">
                  <c:v>16661.271000000001</c:v>
                </c:pt>
                <c:pt idx="188">
                  <c:v>17181.580000000002</c:v>
                </c:pt>
                <c:pt idx="189">
                  <c:v>14597.453</c:v>
                </c:pt>
                <c:pt idx="190">
                  <c:v>26760.081999999999</c:v>
                </c:pt>
                <c:pt idx="191">
                  <c:v>27483.877</c:v>
                </c:pt>
                <c:pt idx="192">
                  <c:v>19444.662</c:v>
                </c:pt>
                <c:pt idx="193">
                  <c:v>15935.433000000001</c:v>
                </c:pt>
                <c:pt idx="194">
                  <c:v>15244.402</c:v>
                </c:pt>
                <c:pt idx="195">
                  <c:v>14532.762000000001</c:v>
                </c:pt>
                <c:pt idx="196">
                  <c:v>26665.481</c:v>
                </c:pt>
                <c:pt idx="197">
                  <c:v>26127.245999999999</c:v>
                </c:pt>
                <c:pt idx="198">
                  <c:v>15056.236000000001</c:v>
                </c:pt>
                <c:pt idx="199">
                  <c:v>16784.457999999999</c:v>
                </c:pt>
                <c:pt idx="200">
                  <c:v>15958.053</c:v>
                </c:pt>
                <c:pt idx="201">
                  <c:v>16591.347000000002</c:v>
                </c:pt>
                <c:pt idx="202">
                  <c:v>17013.669999999998</c:v>
                </c:pt>
                <c:pt idx="203">
                  <c:v>15128.084000000001</c:v>
                </c:pt>
                <c:pt idx="204">
                  <c:v>16352.378000000001</c:v>
                </c:pt>
                <c:pt idx="205">
                  <c:v>17140.710999999999</c:v>
                </c:pt>
                <c:pt idx="206">
                  <c:v>22065.02</c:v>
                </c:pt>
                <c:pt idx="207">
                  <c:v>14798.157999999999</c:v>
                </c:pt>
                <c:pt idx="208">
                  <c:v>13892.869000000001</c:v>
                </c:pt>
                <c:pt idx="209">
                  <c:v>14240.503000000001</c:v>
                </c:pt>
                <c:pt idx="210">
                  <c:v>13662.924999999999</c:v>
                </c:pt>
                <c:pt idx="211">
                  <c:v>17483.093000000001</c:v>
                </c:pt>
                <c:pt idx="212">
                  <c:v>18849.519</c:v>
                </c:pt>
                <c:pt idx="213">
                  <c:v>24430.53</c:v>
                </c:pt>
                <c:pt idx="214">
                  <c:v>14856.36</c:v>
                </c:pt>
                <c:pt idx="215">
                  <c:v>16680.231</c:v>
                </c:pt>
                <c:pt idx="216">
                  <c:v>16644.760999999999</c:v>
                </c:pt>
                <c:pt idx="217">
                  <c:v>19530.734</c:v>
                </c:pt>
                <c:pt idx="218">
                  <c:v>14103.898999999999</c:v>
                </c:pt>
                <c:pt idx="219">
                  <c:v>13448.55</c:v>
                </c:pt>
                <c:pt idx="220">
                  <c:v>19040.968000000001</c:v>
                </c:pt>
                <c:pt idx="221">
                  <c:v>19549.734</c:v>
                </c:pt>
                <c:pt idx="222">
                  <c:v>20440.401999999998</c:v>
                </c:pt>
                <c:pt idx="223">
                  <c:v>20646.061000000002</c:v>
                </c:pt>
                <c:pt idx="224">
                  <c:v>22596.457999999999</c:v>
                </c:pt>
                <c:pt idx="225">
                  <c:v>21213.129000000001</c:v>
                </c:pt>
                <c:pt idx="226">
                  <c:v>21475.453000000001</c:v>
                </c:pt>
                <c:pt idx="227">
                  <c:v>22045.261999999999</c:v>
                </c:pt>
                <c:pt idx="228">
                  <c:v>19680.484</c:v>
                </c:pt>
                <c:pt idx="229">
                  <c:v>21279.8</c:v>
                </c:pt>
                <c:pt idx="230">
                  <c:v>21120.54</c:v>
                </c:pt>
                <c:pt idx="231">
                  <c:v>20447.128000000001</c:v>
                </c:pt>
                <c:pt idx="232">
                  <c:v>19195.614000000001</c:v>
                </c:pt>
                <c:pt idx="233">
                  <c:v>21395.603999999999</c:v>
                </c:pt>
                <c:pt idx="234">
                  <c:v>21191.4</c:v>
                </c:pt>
                <c:pt idx="235">
                  <c:v>15228.15</c:v>
                </c:pt>
                <c:pt idx="236">
                  <c:v>19113.083999999999</c:v>
                </c:pt>
                <c:pt idx="237">
                  <c:v>19159.097000000002</c:v>
                </c:pt>
                <c:pt idx="238">
                  <c:v>18125.79</c:v>
                </c:pt>
                <c:pt idx="239">
                  <c:v>16613.157999999999</c:v>
                </c:pt>
                <c:pt idx="240">
                  <c:v>13982.981</c:v>
                </c:pt>
                <c:pt idx="241">
                  <c:v>12539.37</c:v>
                </c:pt>
                <c:pt idx="242">
                  <c:v>11735.775</c:v>
                </c:pt>
                <c:pt idx="243">
                  <c:v>17104.944</c:v>
                </c:pt>
                <c:pt idx="244">
                  <c:v>15567.299000000001</c:v>
                </c:pt>
                <c:pt idx="245">
                  <c:v>11825.074000000001</c:v>
                </c:pt>
                <c:pt idx="246">
                  <c:v>11559.46</c:v>
                </c:pt>
                <c:pt idx="247">
                  <c:v>10966.227999999999</c:v>
                </c:pt>
                <c:pt idx="248">
                  <c:v>11159.550999999999</c:v>
                </c:pt>
                <c:pt idx="249">
                  <c:v>14680.287</c:v>
                </c:pt>
                <c:pt idx="250">
                  <c:v>12474.439</c:v>
                </c:pt>
                <c:pt idx="251">
                  <c:v>12152.55</c:v>
                </c:pt>
                <c:pt idx="252">
                  <c:v>12208.898999999999</c:v>
                </c:pt>
                <c:pt idx="253">
                  <c:v>11480.915000000001</c:v>
                </c:pt>
                <c:pt idx="254">
                  <c:v>11193.998</c:v>
                </c:pt>
                <c:pt idx="255">
                  <c:v>11714.509</c:v>
                </c:pt>
                <c:pt idx="256">
                  <c:v>11960.064</c:v>
                </c:pt>
                <c:pt idx="257">
                  <c:v>10811.654</c:v>
                </c:pt>
                <c:pt idx="258">
                  <c:v>10549.273999999999</c:v>
                </c:pt>
                <c:pt idx="259">
                  <c:v>12581.338</c:v>
                </c:pt>
                <c:pt idx="260">
                  <c:v>15038.06</c:v>
                </c:pt>
                <c:pt idx="261">
                  <c:v>18964.807000000001</c:v>
                </c:pt>
                <c:pt idx="262">
                  <c:v>18952.407999999999</c:v>
                </c:pt>
                <c:pt idx="263">
                  <c:v>19736.665000000001</c:v>
                </c:pt>
                <c:pt idx="264">
                  <c:v>19706.924999999999</c:v>
                </c:pt>
                <c:pt idx="265">
                  <c:v>19957.010999999999</c:v>
                </c:pt>
                <c:pt idx="266">
                  <c:v>18743.628000000001</c:v>
                </c:pt>
                <c:pt idx="267">
                  <c:v>15223.548000000001</c:v>
                </c:pt>
                <c:pt idx="268">
                  <c:v>17003.168000000001</c:v>
                </c:pt>
                <c:pt idx="269">
                  <c:v>12367.815000000001</c:v>
                </c:pt>
                <c:pt idx="270">
                  <c:v>14620.377</c:v>
                </c:pt>
                <c:pt idx="271">
                  <c:v>14529.200999999999</c:v>
                </c:pt>
                <c:pt idx="272">
                  <c:v>14073.522000000001</c:v>
                </c:pt>
                <c:pt idx="273">
                  <c:v>14435.944</c:v>
                </c:pt>
                <c:pt idx="274">
                  <c:v>11000.918</c:v>
                </c:pt>
                <c:pt idx="275">
                  <c:v>17931.351999999999</c:v>
                </c:pt>
                <c:pt idx="276">
                  <c:v>12533.429</c:v>
                </c:pt>
                <c:pt idx="277">
                  <c:v>13697.21</c:v>
                </c:pt>
                <c:pt idx="278">
                  <c:v>12745.56</c:v>
                </c:pt>
                <c:pt idx="279">
                  <c:v>12009.948</c:v>
                </c:pt>
                <c:pt idx="280">
                  <c:v>13947.415000000001</c:v>
                </c:pt>
                <c:pt idx="281">
                  <c:v>17302.003000000001</c:v>
                </c:pt>
                <c:pt idx="282">
                  <c:v>22069.440999999999</c:v>
                </c:pt>
                <c:pt idx="283">
                  <c:v>21676.154999999999</c:v>
                </c:pt>
                <c:pt idx="284">
                  <c:v>17830.401000000002</c:v>
                </c:pt>
                <c:pt idx="285">
                  <c:v>16138.231</c:v>
                </c:pt>
                <c:pt idx="286">
                  <c:v>15942.351000000001</c:v>
                </c:pt>
                <c:pt idx="287">
                  <c:v>14675.47</c:v>
                </c:pt>
                <c:pt idx="288">
                  <c:v>16680.838</c:v>
                </c:pt>
                <c:pt idx="289">
                  <c:v>19363.895</c:v>
                </c:pt>
                <c:pt idx="290">
                  <c:v>21510.041000000001</c:v>
                </c:pt>
                <c:pt idx="291">
                  <c:v>16746.170999999998</c:v>
                </c:pt>
                <c:pt idx="292">
                  <c:v>21270.844000000001</c:v>
                </c:pt>
                <c:pt idx="293">
                  <c:v>21974.627</c:v>
                </c:pt>
                <c:pt idx="294">
                  <c:v>18740.773000000001</c:v>
                </c:pt>
                <c:pt idx="295">
                  <c:v>19404.620999999999</c:v>
                </c:pt>
                <c:pt idx="296">
                  <c:v>13902.183000000001</c:v>
                </c:pt>
                <c:pt idx="297">
                  <c:v>13901.194</c:v>
                </c:pt>
                <c:pt idx="298">
                  <c:v>14166.082</c:v>
                </c:pt>
                <c:pt idx="299">
                  <c:v>16690.503000000001</c:v>
                </c:pt>
                <c:pt idx="300">
                  <c:v>15870.096</c:v>
                </c:pt>
                <c:pt idx="301">
                  <c:v>14489.450999999999</c:v>
                </c:pt>
                <c:pt idx="302">
                  <c:v>12813.745999999999</c:v>
                </c:pt>
                <c:pt idx="303">
                  <c:v>15611.43</c:v>
                </c:pt>
                <c:pt idx="304">
                  <c:v>14678.797</c:v>
                </c:pt>
                <c:pt idx="305">
                  <c:v>15826.037</c:v>
                </c:pt>
                <c:pt idx="306">
                  <c:v>13939.173000000001</c:v>
                </c:pt>
                <c:pt idx="307">
                  <c:v>14415.635</c:v>
                </c:pt>
                <c:pt idx="308">
                  <c:v>15296.864</c:v>
                </c:pt>
                <c:pt idx="309">
                  <c:v>14407.427</c:v>
                </c:pt>
                <c:pt idx="310">
                  <c:v>13366.460999999999</c:v>
                </c:pt>
                <c:pt idx="311">
                  <c:v>13355.637000000001</c:v>
                </c:pt>
                <c:pt idx="312">
                  <c:v>13483.544</c:v>
                </c:pt>
                <c:pt idx="313">
                  <c:v>13552.608</c:v>
                </c:pt>
                <c:pt idx="314">
                  <c:v>13656.262000000001</c:v>
                </c:pt>
                <c:pt idx="315">
                  <c:v>14517.218999999999</c:v>
                </c:pt>
                <c:pt idx="316">
                  <c:v>16443.544999999998</c:v>
                </c:pt>
                <c:pt idx="317">
                  <c:v>14155.441000000001</c:v>
                </c:pt>
                <c:pt idx="318">
                  <c:v>13281.245999999999</c:v>
                </c:pt>
                <c:pt idx="319">
                  <c:v>13073.332</c:v>
                </c:pt>
                <c:pt idx="320">
                  <c:v>14092.272000000001</c:v>
                </c:pt>
                <c:pt idx="321">
                  <c:v>14144.837</c:v>
                </c:pt>
                <c:pt idx="322">
                  <c:v>14296.486000000001</c:v>
                </c:pt>
                <c:pt idx="323">
                  <c:v>13386.34</c:v>
                </c:pt>
                <c:pt idx="324">
                  <c:v>13565.877</c:v>
                </c:pt>
                <c:pt idx="325">
                  <c:v>13257.298000000001</c:v>
                </c:pt>
                <c:pt idx="326">
                  <c:v>13304.759</c:v>
                </c:pt>
                <c:pt idx="327">
                  <c:v>13241.201999999999</c:v>
                </c:pt>
                <c:pt idx="328">
                  <c:v>13289.083000000001</c:v>
                </c:pt>
                <c:pt idx="329">
                  <c:v>13004.91</c:v>
                </c:pt>
                <c:pt idx="330">
                  <c:v>14674.383</c:v>
                </c:pt>
                <c:pt idx="331">
                  <c:v>16261.912</c:v>
                </c:pt>
                <c:pt idx="332">
                  <c:v>13219.627</c:v>
                </c:pt>
                <c:pt idx="333">
                  <c:v>15283.093000000001</c:v>
                </c:pt>
                <c:pt idx="334">
                  <c:v>15172.540999999999</c:v>
                </c:pt>
                <c:pt idx="335">
                  <c:v>15748.849</c:v>
                </c:pt>
                <c:pt idx="336">
                  <c:v>14445.021000000001</c:v>
                </c:pt>
                <c:pt idx="337">
                  <c:v>13533.663</c:v>
                </c:pt>
                <c:pt idx="338">
                  <c:v>14237.022000000001</c:v>
                </c:pt>
                <c:pt idx="339">
                  <c:v>12650.279</c:v>
                </c:pt>
                <c:pt idx="340">
                  <c:v>13017.434999999999</c:v>
                </c:pt>
                <c:pt idx="341">
                  <c:v>13944.772000000001</c:v>
                </c:pt>
                <c:pt idx="342">
                  <c:v>13170.352000000001</c:v>
                </c:pt>
                <c:pt idx="343">
                  <c:v>13368.701999999999</c:v>
                </c:pt>
                <c:pt idx="344">
                  <c:v>10621.152</c:v>
                </c:pt>
                <c:pt idx="345">
                  <c:v>12235.058000000001</c:v>
                </c:pt>
                <c:pt idx="346">
                  <c:v>12682.315000000001</c:v>
                </c:pt>
                <c:pt idx="347">
                  <c:v>13073.529</c:v>
                </c:pt>
                <c:pt idx="348">
                  <c:v>13587.316999999999</c:v>
                </c:pt>
                <c:pt idx="349">
                  <c:v>15025.482</c:v>
                </c:pt>
                <c:pt idx="350">
                  <c:v>12872.879000000001</c:v>
                </c:pt>
                <c:pt idx="351">
                  <c:v>13160.499</c:v>
                </c:pt>
                <c:pt idx="352">
                  <c:v>13303.217000000001</c:v>
                </c:pt>
                <c:pt idx="353">
                  <c:v>13094.808999999999</c:v>
                </c:pt>
                <c:pt idx="354">
                  <c:v>13269.333000000001</c:v>
                </c:pt>
                <c:pt idx="355">
                  <c:v>12772.221</c:v>
                </c:pt>
                <c:pt idx="356">
                  <c:v>12767.043</c:v>
                </c:pt>
                <c:pt idx="357">
                  <c:v>12914.038</c:v>
                </c:pt>
                <c:pt idx="358">
                  <c:v>12797.703</c:v>
                </c:pt>
                <c:pt idx="359">
                  <c:v>12353.633</c:v>
                </c:pt>
                <c:pt idx="360">
                  <c:v>12558.593999999999</c:v>
                </c:pt>
                <c:pt idx="361">
                  <c:v>12663.271000000001</c:v>
                </c:pt>
                <c:pt idx="362">
                  <c:v>13007.115</c:v>
                </c:pt>
                <c:pt idx="363">
                  <c:v>13018.159</c:v>
                </c:pt>
                <c:pt idx="364">
                  <c:v>13021.807000000001</c:v>
                </c:pt>
                <c:pt idx="365">
                  <c:v>14238.578875689231</c:v>
                </c:pt>
              </c:numCache>
            </c:numRef>
          </c:val>
          <c:extLst>
            <c:ext xmlns:c16="http://schemas.microsoft.com/office/drawing/2014/chart" uri="{C3380CC4-5D6E-409C-BE32-E72D297353CC}">
              <c16:uniqueId val="{00000000-FA9E-426E-A580-456E836DDCBD}"/>
            </c:ext>
          </c:extLst>
        </c:ser>
        <c:ser>
          <c:idx val="1"/>
          <c:order val="1"/>
          <c:tx>
            <c:strRef>
              <c:f>'3.1'!$O$5</c:f>
              <c:strCache>
                <c:ptCount val="1"/>
                <c:pt idx="0">
                  <c:v>From CR</c:v>
                </c:pt>
              </c:strCache>
            </c:strRef>
          </c:tx>
          <c:spPr>
            <a:solidFill>
              <a:schemeClr val="accent5"/>
            </a:solidFill>
          </c:spPr>
          <c:invertIfNegative val="0"/>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'3.1'!$O$6:$O$371</c:f>
              <c:numCache>
                <c:formatCode>#,##0</c:formatCode>
                <c:ptCount val="366"/>
                <c:pt idx="0">
                  <c:v>-25.512</c:v>
                </c:pt>
                <c:pt idx="1">
                  <c:v>-2.726</c:v>
                </c:pt>
                <c:pt idx="2">
                  <c:v>0</c:v>
                </c:pt>
                <c:pt idx="3">
                  <c:v>0</c:v>
                </c:pt>
                <c:pt idx="4">
                  <c:v>0</c:v>
                </c:pt>
                <c:pt idx="5">
                  <c:v>0</c:v>
                </c:pt>
                <c:pt idx="6">
                  <c:v>-0.25800000000000001</c:v>
                </c:pt>
                <c:pt idx="7">
                  <c:v>-1112.0730000000001</c:v>
                </c:pt>
                <c:pt idx="8">
                  <c:v>-2429.6790000000001</c:v>
                </c:pt>
                <c:pt idx="9">
                  <c:v>-923.726</c:v>
                </c:pt>
                <c:pt idx="10">
                  <c:v>-1014.627</c:v>
                </c:pt>
                <c:pt idx="11">
                  <c:v>-1871.37</c:v>
                </c:pt>
                <c:pt idx="12">
                  <c:v>-2023.6089999999999</c:v>
                </c:pt>
                <c:pt idx="13">
                  <c:v>-2022.2619999999999</c:v>
                </c:pt>
                <c:pt idx="14">
                  <c:v>-2019.681</c:v>
                </c:pt>
                <c:pt idx="15">
                  <c:v>-106.72799999999999</c:v>
                </c:pt>
                <c:pt idx="16">
                  <c:v>0</c:v>
                </c:pt>
                <c:pt idx="17">
                  <c:v>-3.0000000000000001E-3</c:v>
                </c:pt>
                <c:pt idx="18">
                  <c:v>-2418.8440000000001</c:v>
                </c:pt>
                <c:pt idx="19">
                  <c:v>-1635.3889999999999</c:v>
                </c:pt>
                <c:pt idx="20">
                  <c:v>-1643.4010000000001</c:v>
                </c:pt>
                <c:pt idx="21">
                  <c:v>-1637.328</c:v>
                </c:pt>
                <c:pt idx="22">
                  <c:v>-0.66200000000000003</c:v>
                </c:pt>
                <c:pt idx="23">
                  <c:v>0</c:v>
                </c:pt>
                <c:pt idx="24">
                  <c:v>0</c:v>
                </c:pt>
                <c:pt idx="25">
                  <c:v>0</c:v>
                </c:pt>
                <c:pt idx="26">
                  <c:v>0</c:v>
                </c:pt>
                <c:pt idx="27">
                  <c:v>0</c:v>
                </c:pt>
                <c:pt idx="28">
                  <c:v>0</c:v>
                </c:pt>
                <c:pt idx="29">
                  <c:v>0</c:v>
                </c:pt>
                <c:pt idx="30">
                  <c:v>0</c:v>
                </c:pt>
                <c:pt idx="31">
                  <c:v>-0.11600000000000001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-12.316000000000001</c:v>
                </c:pt>
                <c:pt idx="51">
                  <c:v>0</c:v>
                </c:pt>
                <c:pt idx="52">
                  <c:v>0</c:v>
                </c:pt>
                <c:pt idx="53">
                  <c:v>-15.815</c:v>
                </c:pt>
                <c:pt idx="54">
                  <c:v>-22.12</c:v>
                </c:pt>
                <c:pt idx="55">
                  <c:v>-17.858000000000001</c:v>
                </c:pt>
                <c:pt idx="56">
                  <c:v>-11.696999999999999</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-13.113</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-136.30600000000001</c:v>
                </c:pt>
                <c:pt idx="107">
                  <c:v>0</c:v>
                </c:pt>
                <c:pt idx="108">
                  <c:v>0</c:v>
                </c:pt>
                <c:pt idx="109">
                  <c:v>0</c:v>
                </c:pt>
                <c:pt idx="110">
                  <c:v>-2330.6999999999998</c:v>
                </c:pt>
                <c:pt idx="111">
                  <c:v>-2400.9079999999999</c:v>
                </c:pt>
                <c:pt idx="112">
                  <c:v>-2400.453</c:v>
                </c:pt>
                <c:pt idx="113">
                  <c:v>-2411.6439999999998</c:v>
                </c:pt>
                <c:pt idx="114">
                  <c:v>-2341.8780000000002</c:v>
                </c:pt>
                <c:pt idx="115">
                  <c:v>0</c:v>
                </c:pt>
                <c:pt idx="116">
                  <c:v>0</c:v>
                </c:pt>
                <c:pt idx="117">
                  <c:v>0</c:v>
                </c:pt>
                <c:pt idx="118">
                  <c:v>0</c:v>
                </c:pt>
                <c:pt idx="119">
                  <c:v>0</c:v>
                </c:pt>
                <c:pt idx="120">
                  <c:v>0</c:v>
                </c:pt>
                <c:pt idx="121">
                  <c:v>0</c:v>
                </c:pt>
                <c:pt idx="122">
                  <c:v>0</c:v>
                </c:pt>
                <c:pt idx="123">
                  <c:v>0</c:v>
                </c:pt>
                <c:pt idx="124">
                  <c:v>0</c:v>
                </c:pt>
                <c:pt idx="125">
                  <c:v>0</c:v>
                </c:pt>
                <c:pt idx="126">
                  <c:v>-83.046000000000006</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-12.903</c:v>
                </c:pt>
                <c:pt idx="149">
                  <c:v>-382.42</c:v>
                </c:pt>
                <c:pt idx="150">
                  <c:v>-387.54899999999998</c:v>
                </c:pt>
                <c:pt idx="151">
                  <c:v>-371.61</c:v>
                </c:pt>
                <c:pt idx="152">
                  <c:v>0</c:v>
                </c:pt>
                <c:pt idx="153">
                  <c:v>-13.27</c:v>
                </c:pt>
                <c:pt idx="154">
                  <c:v>-369.90100000000001</c:v>
                </c:pt>
                <c:pt idx="155">
                  <c:v>0</c:v>
                </c:pt>
                <c:pt idx="156">
                  <c:v>0</c:v>
                </c:pt>
                <c:pt idx="157">
                  <c:v>0</c:v>
                </c:pt>
                <c:pt idx="158">
                  <c:v>0</c:v>
                </c:pt>
                <c:pt idx="159">
                  <c:v>0</c:v>
                </c:pt>
                <c:pt idx="160">
                  <c:v>0</c:v>
                </c:pt>
                <c:pt idx="161">
                  <c:v>0</c:v>
                </c:pt>
                <c:pt idx="162">
                  <c:v>0</c:v>
                </c:pt>
                <c:pt idx="163">
                  <c:v>-466.35300000000001</c:v>
                </c:pt>
                <c:pt idx="164">
                  <c:v>0</c:v>
                </c:pt>
                <c:pt idx="165">
                  <c:v>0</c:v>
                </c:pt>
                <c:pt idx="166">
                  <c:v>0</c:v>
                </c:pt>
                <c:pt idx="167">
                  <c:v>0</c:v>
                </c:pt>
                <c:pt idx="168">
                  <c:v>-12.622</c:v>
                </c:pt>
                <c:pt idx="169">
                  <c:v>0</c:v>
                </c:pt>
                <c:pt idx="170">
                  <c:v>0</c:v>
                </c:pt>
                <c:pt idx="171">
                  <c:v>-1.0249999999999999</c:v>
                </c:pt>
                <c:pt idx="172">
                  <c:v>-16.667000000000002</c:v>
                </c:pt>
                <c:pt idx="173">
                  <c:v>-379.79899999999998</c:v>
                </c:pt>
                <c:pt idx="174">
                  <c:v>-371.77100000000002</c:v>
                </c:pt>
                <c:pt idx="175">
                  <c:v>-383.54899999999998</c:v>
                </c:pt>
                <c:pt idx="176">
                  <c:v>-383.48599999999999</c:v>
                </c:pt>
                <c:pt idx="177">
                  <c:v>-373.19400000000002</c:v>
                </c:pt>
                <c:pt idx="178">
                  <c:v>-369.90699999999998</c:v>
                </c:pt>
                <c:pt idx="179">
                  <c:v>-374.48599999999999</c:v>
                </c:pt>
                <c:pt idx="180">
                  <c:v>-373.21699999999998</c:v>
                </c:pt>
                <c:pt idx="181">
                  <c:v>-379.08499999999998</c:v>
                </c:pt>
                <c:pt idx="182">
                  <c:v>-8091.8310000000001</c:v>
                </c:pt>
                <c:pt idx="183">
                  <c:v>-15442.922</c:v>
                </c:pt>
                <c:pt idx="184">
                  <c:v>-16250.611000000001</c:v>
                </c:pt>
                <c:pt idx="185">
                  <c:v>-59.625</c:v>
                </c:pt>
                <c:pt idx="186">
                  <c:v>-35.612000000000002</c:v>
                </c:pt>
                <c:pt idx="187">
                  <c:v>-56.779000000000003</c:v>
                </c:pt>
                <c:pt idx="188">
                  <c:v>-52.204999999999998</c:v>
                </c:pt>
                <c:pt idx="189">
                  <c:v>-21.058</c:v>
                </c:pt>
                <c:pt idx="190">
                  <c:v>-12285.764999999999</c:v>
                </c:pt>
                <c:pt idx="191">
                  <c:v>-12990.374</c:v>
                </c:pt>
                <c:pt idx="192">
                  <c:v>-3742.011</c:v>
                </c:pt>
                <c:pt idx="193">
                  <c:v>-340.65800000000002</c:v>
                </c:pt>
                <c:pt idx="194">
                  <c:v>0</c:v>
                </c:pt>
                <c:pt idx="195">
                  <c:v>-3.7999999999999999E-2</c:v>
                </c:pt>
                <c:pt idx="196">
                  <c:v>-11692.195</c:v>
                </c:pt>
                <c:pt idx="197">
                  <c:v>-9866.0990000000002</c:v>
                </c:pt>
                <c:pt idx="198">
                  <c:v>-0.52900000000000003</c:v>
                </c:pt>
                <c:pt idx="199">
                  <c:v>0</c:v>
                </c:pt>
                <c:pt idx="200">
                  <c:v>0</c:v>
                </c:pt>
                <c:pt idx="201">
                  <c:v>0</c:v>
                </c:pt>
                <c:pt idx="202">
                  <c:v>0</c:v>
                </c:pt>
                <c:pt idx="203">
                  <c:v>-14.925000000000001</c:v>
                </c:pt>
                <c:pt idx="204">
                  <c:v>-2579.15</c:v>
                </c:pt>
                <c:pt idx="205">
                  <c:v>-384.69400000000002</c:v>
                </c:pt>
                <c:pt idx="206">
                  <c:v>-7586.0550000000003</c:v>
                </c:pt>
                <c:pt idx="207">
                  <c:v>-369.21199999999999</c:v>
                </c:pt>
                <c:pt idx="208">
                  <c:v>-379.52800000000002</c:v>
                </c:pt>
                <c:pt idx="209">
                  <c:v>-379.95800000000003</c:v>
                </c:pt>
                <c:pt idx="210">
                  <c:v>-374.85599999999999</c:v>
                </c:pt>
                <c:pt idx="211">
                  <c:v>-4148.9189999999999</c:v>
                </c:pt>
                <c:pt idx="212">
                  <c:v>-3442.828</c:v>
                </c:pt>
                <c:pt idx="213">
                  <c:v>-10559.771000000001</c:v>
                </c:pt>
                <c:pt idx="214">
                  <c:v>0</c:v>
                </c:pt>
                <c:pt idx="215">
                  <c:v>0</c:v>
                </c:pt>
                <c:pt idx="216">
                  <c:v>0</c:v>
                </c:pt>
                <c:pt idx="217">
                  <c:v>-2780.52</c:v>
                </c:pt>
                <c:pt idx="218">
                  <c:v>-380.92099999999999</c:v>
                </c:pt>
                <c:pt idx="219">
                  <c:v>-377.92599999999999</c:v>
                </c:pt>
                <c:pt idx="220">
                  <c:v>-4347.1369999999997</c:v>
                </c:pt>
                <c:pt idx="221">
                  <c:v>-421.73</c:v>
                </c:pt>
                <c:pt idx="222">
                  <c:v>-384.32299999999998</c:v>
                </c:pt>
                <c:pt idx="223">
                  <c:v>-373.78300000000002</c:v>
                </c:pt>
                <c:pt idx="224">
                  <c:v>-3390.3049999999998</c:v>
                </c:pt>
                <c:pt idx="225">
                  <c:v>-370.97199999999998</c:v>
                </c:pt>
                <c:pt idx="226">
                  <c:v>-5.0000000000000001E-3</c:v>
                </c:pt>
                <c:pt idx="227">
                  <c:v>-5.0000000000000001E-3</c:v>
                </c:pt>
                <c:pt idx="228">
                  <c:v>-0.47599999999999998</c:v>
                </c:pt>
                <c:pt idx="229">
                  <c:v>0</c:v>
                </c:pt>
                <c:pt idx="230">
                  <c:v>-6.2E-2</c:v>
                </c:pt>
                <c:pt idx="231">
                  <c:v>0</c:v>
                </c:pt>
                <c:pt idx="232">
                  <c:v>-15.542</c:v>
                </c:pt>
                <c:pt idx="233">
                  <c:v>-4027.8519999999999</c:v>
                </c:pt>
                <c:pt idx="234">
                  <c:v>-0.19800000000000001</c:v>
                </c:pt>
                <c:pt idx="235">
                  <c:v>0</c:v>
                </c:pt>
                <c:pt idx="236">
                  <c:v>-0.85699999999999998</c:v>
                </c:pt>
                <c:pt idx="237">
                  <c:v>-0.99399999999999999</c:v>
                </c:pt>
                <c:pt idx="238">
                  <c:v>-15.411</c:v>
                </c:pt>
                <c:pt idx="239">
                  <c:v>-391.154</c:v>
                </c:pt>
                <c:pt idx="240">
                  <c:v>-1049.5640000000001</c:v>
                </c:pt>
                <c:pt idx="241">
                  <c:v>-387.613</c:v>
                </c:pt>
                <c:pt idx="242">
                  <c:v>-375.173</c:v>
                </c:pt>
                <c:pt idx="243">
                  <c:v>-384.887</c:v>
                </c:pt>
                <c:pt idx="244">
                  <c:v>-384.55700000000002</c:v>
                </c:pt>
                <c:pt idx="245">
                  <c:v>-377.279</c:v>
                </c:pt>
                <c:pt idx="246">
                  <c:v>-380.67099999999999</c:v>
                </c:pt>
                <c:pt idx="247">
                  <c:v>-379.803</c:v>
                </c:pt>
                <c:pt idx="248">
                  <c:v>-377.76100000000002</c:v>
                </c:pt>
                <c:pt idx="249">
                  <c:v>-379.5</c:v>
                </c:pt>
                <c:pt idx="250">
                  <c:v>-376.43099999999998</c:v>
                </c:pt>
                <c:pt idx="251">
                  <c:v>-380.46600000000001</c:v>
                </c:pt>
                <c:pt idx="252">
                  <c:v>-380.32100000000003</c:v>
                </c:pt>
                <c:pt idx="253">
                  <c:v>-370.98700000000002</c:v>
                </c:pt>
                <c:pt idx="254">
                  <c:v>-373.68799999999999</c:v>
                </c:pt>
                <c:pt idx="255">
                  <c:v>-387.13799999999998</c:v>
                </c:pt>
                <c:pt idx="256">
                  <c:v>-367.94600000000003</c:v>
                </c:pt>
                <c:pt idx="257">
                  <c:v>-382.04500000000002</c:v>
                </c:pt>
                <c:pt idx="258">
                  <c:v>-376.10199999999998</c:v>
                </c:pt>
                <c:pt idx="259">
                  <c:v>-378.18</c:v>
                </c:pt>
                <c:pt idx="260">
                  <c:v>-369.19400000000002</c:v>
                </c:pt>
                <c:pt idx="261">
                  <c:v>-374.55500000000001</c:v>
                </c:pt>
                <c:pt idx="262">
                  <c:v>-380.38200000000001</c:v>
                </c:pt>
                <c:pt idx="263">
                  <c:v>-376.053</c:v>
                </c:pt>
                <c:pt idx="264">
                  <c:v>-376.35</c:v>
                </c:pt>
                <c:pt idx="265">
                  <c:v>-380.86799999999999</c:v>
                </c:pt>
                <c:pt idx="266">
                  <c:v>-382.11799999999999</c:v>
                </c:pt>
                <c:pt idx="267">
                  <c:v>-809.80600000000004</c:v>
                </c:pt>
                <c:pt idx="268">
                  <c:v>-2386.4520000000002</c:v>
                </c:pt>
                <c:pt idx="269">
                  <c:v>-382.41199999999998</c:v>
                </c:pt>
                <c:pt idx="270">
                  <c:v>-387</c:v>
                </c:pt>
                <c:pt idx="271">
                  <c:v>-388.37400000000002</c:v>
                </c:pt>
                <c:pt idx="272">
                  <c:v>-381.15499999999997</c:v>
                </c:pt>
                <c:pt idx="273">
                  <c:v>-460.53800000000001</c:v>
                </c:pt>
                <c:pt idx="274">
                  <c:v>-2286.1489999999999</c:v>
                </c:pt>
                <c:pt idx="275">
                  <c:v>-2188.989</c:v>
                </c:pt>
                <c:pt idx="276">
                  <c:v>0</c:v>
                </c:pt>
                <c:pt idx="277">
                  <c:v>0</c:v>
                </c:pt>
                <c:pt idx="278">
                  <c:v>0</c:v>
                </c:pt>
                <c:pt idx="279">
                  <c:v>0</c:v>
                </c:pt>
                <c:pt idx="280">
                  <c:v>0</c:v>
                </c:pt>
                <c:pt idx="281">
                  <c:v>0</c:v>
                </c:pt>
                <c:pt idx="282">
                  <c:v>0</c:v>
                </c:pt>
                <c:pt idx="283">
                  <c:v>0</c:v>
                </c:pt>
                <c:pt idx="284">
                  <c:v>0</c:v>
                </c:pt>
                <c:pt idx="285">
                  <c:v>0</c:v>
                </c:pt>
                <c:pt idx="286">
                  <c:v>0</c:v>
                </c:pt>
                <c:pt idx="287">
                  <c:v>0</c:v>
                </c:pt>
                <c:pt idx="288">
                  <c:v>-98.608999999999995</c:v>
                </c:pt>
                <c:pt idx="289">
                  <c:v>-2410.5149999999999</c:v>
                </c:pt>
                <c:pt idx="290">
                  <c:v>-2315.59</c:v>
                </c:pt>
                <c:pt idx="291">
                  <c:v>0</c:v>
                </c:pt>
                <c:pt idx="292">
                  <c:v>0</c:v>
                </c:pt>
                <c:pt idx="293">
                  <c:v>0</c:v>
                </c:pt>
                <c:pt idx="294">
                  <c:v>-94.921999999999997</c:v>
                </c:pt>
                <c:pt idx="295">
                  <c:v>-2436.183</c:v>
                </c:pt>
                <c:pt idx="296">
                  <c:v>-2330.5450000000001</c:v>
                </c:pt>
                <c:pt idx="297">
                  <c:v>0</c:v>
                </c:pt>
                <c:pt idx="298">
                  <c:v>0</c:v>
                </c:pt>
                <c:pt idx="299">
                  <c:v>0</c:v>
                </c:pt>
                <c:pt idx="300">
                  <c:v>0</c:v>
                </c:pt>
                <c:pt idx="301">
                  <c:v>0</c:v>
                </c:pt>
                <c:pt idx="302">
                  <c:v>0</c:v>
                </c:pt>
                <c:pt idx="303">
                  <c:v>0</c:v>
                </c:pt>
                <c:pt idx="304">
                  <c:v>0</c:v>
                </c:pt>
                <c:pt idx="305">
                  <c:v>0</c:v>
                </c:pt>
                <c:pt idx="306">
                  <c:v>0</c:v>
                </c:pt>
                <c:pt idx="307">
                  <c:v>0</c:v>
                </c:pt>
                <c:pt idx="308">
                  <c:v>-6.5000000000000002E-2</c:v>
                </c:pt>
                <c:pt idx="309">
                  <c:v>-2396.5729999999999</c:v>
                </c:pt>
                <c:pt idx="310">
                  <c:v>-2407.7440000000001</c:v>
                </c:pt>
                <c:pt idx="311">
                  <c:v>-2374.6689999999999</c:v>
                </c:pt>
                <c:pt idx="312">
                  <c:v>-2358.1010000000001</c:v>
                </c:pt>
                <c:pt idx="313">
                  <c:v>-2437.1680000000001</c:v>
                </c:pt>
                <c:pt idx="314">
                  <c:v>-2436.5819999999999</c:v>
                </c:pt>
                <c:pt idx="315">
                  <c:v>-2437.8539999999998</c:v>
                </c:pt>
                <c:pt idx="316">
                  <c:v>-2432.3040000000001</c:v>
                </c:pt>
                <c:pt idx="317">
                  <c:v>-2417.2910000000002</c:v>
                </c:pt>
                <c:pt idx="318">
                  <c:v>-2444.3389999999999</c:v>
                </c:pt>
                <c:pt idx="319">
                  <c:v>-2432.239</c:v>
                </c:pt>
                <c:pt idx="320">
                  <c:v>-2436.5630000000001</c:v>
                </c:pt>
                <c:pt idx="321">
                  <c:v>-2439.5500000000002</c:v>
                </c:pt>
                <c:pt idx="322">
                  <c:v>-2438.154</c:v>
                </c:pt>
                <c:pt idx="323">
                  <c:v>-2435.1529999999998</c:v>
                </c:pt>
                <c:pt idx="324">
                  <c:v>-2436.328</c:v>
                </c:pt>
                <c:pt idx="325">
                  <c:v>-2435.348</c:v>
                </c:pt>
                <c:pt idx="326">
                  <c:v>-2441.92</c:v>
                </c:pt>
                <c:pt idx="327">
                  <c:v>-2430.7179999999998</c:v>
                </c:pt>
                <c:pt idx="328">
                  <c:v>-2437.2269999999999</c:v>
                </c:pt>
                <c:pt idx="329">
                  <c:v>-2438.6120000000001</c:v>
                </c:pt>
                <c:pt idx="330">
                  <c:v>-2403.8490000000002</c:v>
                </c:pt>
                <c:pt idx="331">
                  <c:v>-2405.9430000000002</c:v>
                </c:pt>
                <c:pt idx="332">
                  <c:v>-2430.6759999999999</c:v>
                </c:pt>
                <c:pt idx="333">
                  <c:v>-2428.413</c:v>
                </c:pt>
                <c:pt idx="334">
                  <c:v>-2430.549</c:v>
                </c:pt>
                <c:pt idx="335">
                  <c:v>-2431.1350000000002</c:v>
                </c:pt>
                <c:pt idx="336">
                  <c:v>-2431.7919999999999</c:v>
                </c:pt>
                <c:pt idx="337">
                  <c:v>-2363.125</c:v>
                </c:pt>
                <c:pt idx="338">
                  <c:v>-2431.9769999999999</c:v>
                </c:pt>
                <c:pt idx="339">
                  <c:v>-2434.84</c:v>
                </c:pt>
                <c:pt idx="340">
                  <c:v>-2430.8609999999999</c:v>
                </c:pt>
                <c:pt idx="341">
                  <c:v>-2432.165</c:v>
                </c:pt>
                <c:pt idx="342">
                  <c:v>-2433.0549999999998</c:v>
                </c:pt>
                <c:pt idx="343">
                  <c:v>-2430.433</c:v>
                </c:pt>
                <c:pt idx="344">
                  <c:v>-2431.471</c:v>
                </c:pt>
                <c:pt idx="345">
                  <c:v>-2429.7939999999999</c:v>
                </c:pt>
                <c:pt idx="346">
                  <c:v>-2430.723</c:v>
                </c:pt>
                <c:pt idx="347">
                  <c:v>-2427.2429999999999</c:v>
                </c:pt>
                <c:pt idx="348">
                  <c:v>-2428.067</c:v>
                </c:pt>
                <c:pt idx="349">
                  <c:v>-2432.7109999999998</c:v>
                </c:pt>
                <c:pt idx="350">
                  <c:v>-2432.3879999999999</c:v>
                </c:pt>
                <c:pt idx="351">
                  <c:v>-2433.511</c:v>
                </c:pt>
                <c:pt idx="352">
                  <c:v>-2434.5520000000001</c:v>
                </c:pt>
                <c:pt idx="353">
                  <c:v>-2434.768</c:v>
                </c:pt>
                <c:pt idx="354">
                  <c:v>-892.03700000000003</c:v>
                </c:pt>
                <c:pt idx="355">
                  <c:v>-0.70699999999999996</c:v>
                </c:pt>
                <c:pt idx="356">
                  <c:v>0</c:v>
                </c:pt>
                <c:pt idx="357">
                  <c:v>-6.8000000000000005E-2</c:v>
                </c:pt>
                <c:pt idx="358">
                  <c:v>-2422.393</c:v>
                </c:pt>
                <c:pt idx="359">
                  <c:v>-2431.3679999999999</c:v>
                </c:pt>
                <c:pt idx="360">
                  <c:v>-2428.902</c:v>
                </c:pt>
                <c:pt idx="361">
                  <c:v>-2430.2379999999998</c:v>
                </c:pt>
                <c:pt idx="362">
                  <c:v>-2430.011</c:v>
                </c:pt>
                <c:pt idx="363">
                  <c:v>-2429.6460000000002</c:v>
                </c:pt>
                <c:pt idx="364">
                  <c:v>-2427.7840000000001</c:v>
                </c:pt>
                <c:pt idx="365">
                  <c:v>-2722.3145887972819</c:v>
                </c:pt>
              </c:numCache>
            </c:numRef>
          </c:val>
          <c:extLst>
            <c:ext xmlns:c16="http://schemas.microsoft.com/office/drawing/2014/chart" uri="{C3380CC4-5D6E-409C-BE32-E72D297353CC}">
              <c16:uniqueId val="{00000001-FA9E-426E-A580-456E836DDCBD}"/>
            </c:ext>
          </c:extLst>
        </c:ser>
        <c:dLbls>
          <c:showLegendKey val="0"/>
          <c:showVal val="0"/>
          <c:showCatName val="0"/>
          <c:showSerName val="0"/>
          <c:showPercent val="0"/>
          <c:showBubbleSize val="0"/>
        </c:dLbls>
        <c:gapWidth val="50"/>
        <c:overlap val="100"/>
        <c:axId val="160764672"/>
        <c:axId val="160766208"/>
      </c:barChart>
      <c:dateAx>
        <c:axId val="160764672"/>
        <c:scaling>
          <c:orientation val="minMax"/>
        </c:scaling>
        <c:delete val="0"/>
        <c:axPos val="b"/>
        <c:numFmt formatCode="d/m;@" sourceLinked="1"/>
        <c:majorTickMark val="out"/>
        <c:minorTickMark val="none"/>
        <c:tickLblPos val="low"/>
        <c:txPr>
          <a:bodyPr rot="0" vert="horz"/>
          <a:lstStyle/>
          <a:p>
            <a:pPr>
              <a:defRPr/>
            </a:pPr>
            <a:endParaRPr lang="cs-CZ"/>
          </a:p>
        </c:txPr>
        <c:crossAx val="160766208"/>
        <c:crosses val="autoZero"/>
        <c:auto val="1"/>
        <c:lblOffset val="100"/>
        <c:baseTimeUnit val="days"/>
        <c:majorUnit val="1"/>
        <c:majorTimeUnit val="months"/>
      </c:dateAx>
      <c:valAx>
        <c:axId val="160766208"/>
        <c:scaling>
          <c:orientation val="minMax"/>
          <c:max val="40000"/>
        </c:scaling>
        <c:delete val="0"/>
        <c:axPos val="l"/>
        <c:majorGridlines>
          <c:spPr>
            <a:ln>
              <a:solidFill>
                <a:schemeClr val="bg1">
                  <a:lumMod val="50000"/>
                </a:schemeClr>
              </a:solidFill>
            </a:ln>
          </c:spPr>
        </c:majorGridlines>
        <c:numFmt formatCode="#,##0" sourceLinked="0"/>
        <c:majorTickMark val="out"/>
        <c:minorTickMark val="none"/>
        <c:tickLblPos val="nextTo"/>
        <c:crossAx val="160764672"/>
        <c:crosses val="autoZero"/>
        <c:crossBetween val="midCat"/>
      </c:valAx>
      <c:spPr>
        <a:ln>
          <a:noFill/>
        </a:ln>
      </c:spPr>
    </c:plotArea>
    <c:legend>
      <c:legendPos val="b"/>
      <c:layout>
        <c:manualLayout>
          <c:xMode val="edge"/>
          <c:yMode val="edge"/>
          <c:x val="1.643301984903967E-3"/>
          <c:y val="0.89495947691536148"/>
          <c:w val="0.31258367484593608"/>
          <c:h val="0.10504052308463854"/>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69087792597358E-2"/>
          <c:y val="1.9251908167055382E-2"/>
          <c:w val="0.78955187744389099"/>
          <c:h val="0.77067780503066785"/>
        </c:manualLayout>
      </c:layout>
      <c:doughnutChart>
        <c:varyColors val="1"/>
        <c:ser>
          <c:idx val="0"/>
          <c:order val="0"/>
          <c:spPr>
            <a:solidFill>
              <a:schemeClr val="accent6">
                <a:lumMod val="60000"/>
                <a:lumOff val="40000"/>
              </a:schemeClr>
            </a:solidFill>
          </c:spPr>
          <c:dPt>
            <c:idx val="0"/>
            <c:bubble3D val="0"/>
            <c:spPr>
              <a:solidFill>
                <a:schemeClr val="tx2"/>
              </a:solidFill>
            </c:spPr>
            <c:extLst>
              <c:ext xmlns:c16="http://schemas.microsoft.com/office/drawing/2014/chart" uri="{C3380CC4-5D6E-409C-BE32-E72D297353CC}">
                <c16:uniqueId val="{00000000-9676-4BD2-9C8D-72DB2F034BE5}"/>
              </c:ext>
            </c:extLst>
          </c:dPt>
          <c:dPt>
            <c:idx val="1"/>
            <c:bubble3D val="0"/>
            <c:spPr>
              <a:solidFill>
                <a:schemeClr val="tx1"/>
              </a:solidFill>
            </c:spPr>
            <c:extLst>
              <c:ext xmlns:c16="http://schemas.microsoft.com/office/drawing/2014/chart" uri="{C3380CC4-5D6E-409C-BE32-E72D297353CC}">
                <c16:uniqueId val="{00000002-9676-4BD2-9C8D-72DB2F034BE5}"/>
              </c:ext>
            </c:extLst>
          </c:dPt>
          <c:dPt>
            <c:idx val="2"/>
            <c:bubble3D val="0"/>
            <c:spPr>
              <a:solidFill>
                <a:schemeClr val="accent5"/>
              </a:solidFill>
            </c:spPr>
            <c:extLst>
              <c:ext xmlns:c16="http://schemas.microsoft.com/office/drawing/2014/chart" uri="{C3380CC4-5D6E-409C-BE32-E72D297353CC}">
                <c16:uniqueId val="{00000004-9676-4BD2-9C8D-72DB2F034BE5}"/>
              </c:ext>
            </c:extLst>
          </c:dPt>
          <c:dLbls>
            <c:dLbl>
              <c:idx val="0"/>
              <c:layout>
                <c:manualLayout>
                  <c:x val="0.4156469012801971"/>
                  <c:y val="-5.44354636318919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76-4BD2-9C8D-72DB2F034BE5}"/>
                </c:ext>
              </c:extLst>
            </c:dLbl>
            <c:dLbl>
              <c:idx val="1"/>
              <c:layout>
                <c:manualLayout>
                  <c:x val="0.24336379333760152"/>
                  <c:y val="0.216081305818696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76-4BD2-9C8D-72DB2F034BE5}"/>
                </c:ext>
              </c:extLst>
            </c:dLbl>
            <c:dLbl>
              <c:idx val="2"/>
              <c:layout>
                <c:manualLayout>
                  <c:x val="-0.2376311532487011"/>
                  <c:y val="0.180610395955120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76-4BD2-9C8D-72DB2F034BE5}"/>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'4.1'!$B$19:$B$21</c:f>
              <c:strCache>
                <c:ptCount val="3"/>
                <c:pt idx="0">
                  <c:v>GS CZ</c:v>
                </c:pt>
                <c:pt idx="1">
                  <c:v>MND ES</c:v>
                </c:pt>
                <c:pt idx="2">
                  <c:v>MND GS</c:v>
                </c:pt>
              </c:strCache>
            </c:strRef>
          </c:cat>
          <c:val>
            <c:numRef>
              <c:f>'4.1'!$C$19:$C$21</c:f>
              <c:numCache>
                <c:formatCode>#,##0.0</c:formatCode>
                <c:ptCount val="3"/>
                <c:pt idx="0">
                  <c:v>2628.3136004324915</c:v>
                </c:pt>
                <c:pt idx="1">
                  <c:v>318.38947100000001</c:v>
                </c:pt>
                <c:pt idx="2">
                  <c:v>429.39607499999994</c:v>
                </c:pt>
              </c:numCache>
            </c:numRef>
          </c:val>
          <c:extLst>
            <c:ext xmlns:c16="http://schemas.microsoft.com/office/drawing/2014/chart" uri="{C3380CC4-5D6E-409C-BE32-E72D297353CC}">
              <c16:uniqueId val="{00000005-9676-4BD2-9C8D-72DB2F034BE5}"/>
            </c:ext>
          </c:extLst>
        </c:ser>
        <c:dLbls>
          <c:showLegendKey val="0"/>
          <c:showVal val="0"/>
          <c:showCatName val="0"/>
          <c:showSerName val="0"/>
          <c:showPercent val="0"/>
          <c:showBubbleSize val="0"/>
          <c:showLeaderLines val="1"/>
        </c:dLbls>
        <c:firstSliceAng val="21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26867114229946"/>
          <c:y val="1.6658356109476778E-2"/>
          <c:w val="0.97586938323357064"/>
          <c:h val="0.79770360777403593"/>
        </c:manualLayout>
      </c:layout>
      <c:doughnutChart>
        <c:varyColors val="1"/>
        <c:ser>
          <c:idx val="0"/>
          <c:order val="0"/>
          <c:spPr>
            <a:solidFill>
              <a:schemeClr val="tx2"/>
            </a:solidFill>
          </c:spPr>
          <c:dPt>
            <c:idx val="0"/>
            <c:bubble3D val="0"/>
            <c:extLst>
              <c:ext xmlns:c16="http://schemas.microsoft.com/office/drawing/2014/chart" uri="{C3380CC4-5D6E-409C-BE32-E72D297353CC}">
                <c16:uniqueId val="{00000001-FECC-412B-BA86-05A979D4F627}"/>
              </c:ext>
            </c:extLst>
          </c:dPt>
          <c:dPt>
            <c:idx val="1"/>
            <c:bubble3D val="0"/>
            <c:spPr>
              <a:solidFill>
                <a:schemeClr val="tx1"/>
              </a:solidFill>
            </c:spPr>
            <c:extLst>
              <c:ext xmlns:c16="http://schemas.microsoft.com/office/drawing/2014/chart" uri="{C3380CC4-5D6E-409C-BE32-E72D297353CC}">
                <c16:uniqueId val="{00000003-FECC-412B-BA86-05A979D4F627}"/>
              </c:ext>
            </c:extLst>
          </c:dPt>
          <c:dPt>
            <c:idx val="2"/>
            <c:bubble3D val="0"/>
            <c:spPr>
              <a:solidFill>
                <a:schemeClr val="accent5"/>
              </a:solidFill>
            </c:spPr>
            <c:extLst>
              <c:ext xmlns:c16="http://schemas.microsoft.com/office/drawing/2014/chart" uri="{C3380CC4-5D6E-409C-BE32-E72D297353CC}">
                <c16:uniqueId val="{00000005-FECC-412B-BA86-05A979D4F627}"/>
              </c:ext>
            </c:extLst>
          </c:dPt>
          <c:dLbls>
            <c:dLbl>
              <c:idx val="0"/>
              <c:layout>
                <c:manualLayout>
                  <c:x val="0.44604511160627031"/>
                  <c:y val="-3.563990058631814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ECC-412B-BA86-05A979D4F627}"/>
                </c:ext>
              </c:extLst>
            </c:dLbl>
            <c:dLbl>
              <c:idx val="1"/>
              <c:layout>
                <c:manualLayout>
                  <c:x val="0.23148327438537655"/>
                  <c:y val="0.278511333585765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ECC-412B-BA86-05A979D4F627}"/>
                </c:ext>
              </c:extLst>
            </c:dLbl>
            <c:dLbl>
              <c:idx val="2"/>
              <c:layout>
                <c:manualLayout>
                  <c:x val="-0.25845390498553467"/>
                  <c:y val="0.199425115213884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ECC-412B-BA86-05A979D4F627}"/>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'4.1'!$L$19:$L$21</c:f>
              <c:strCache>
                <c:ptCount val="3"/>
                <c:pt idx="0">
                  <c:v>GS CZ</c:v>
                </c:pt>
                <c:pt idx="1">
                  <c:v>MND ES</c:v>
                </c:pt>
                <c:pt idx="2">
                  <c:v>MND GS</c:v>
                </c:pt>
              </c:strCache>
            </c:strRef>
          </c:cat>
          <c:val>
            <c:numRef>
              <c:f>'4.1'!$M$19:$M$21</c:f>
              <c:numCache>
                <c:formatCode>0.00</c:formatCode>
                <c:ptCount val="3"/>
                <c:pt idx="0">
                  <c:v>34.608587999999997</c:v>
                </c:pt>
                <c:pt idx="1">
                  <c:v>7.9981580000000001</c:v>
                </c:pt>
                <c:pt idx="2">
                  <c:v>6.6168559999999994</c:v>
                </c:pt>
              </c:numCache>
            </c:numRef>
          </c:val>
          <c:extLst>
            <c:ext xmlns:c16="http://schemas.microsoft.com/office/drawing/2014/chart" uri="{C3380CC4-5D6E-409C-BE32-E72D297353CC}">
              <c16:uniqueId val="{00000006-FECC-412B-BA86-05A979D4F627}"/>
            </c:ext>
          </c:extLst>
        </c:ser>
        <c:dLbls>
          <c:showLegendKey val="0"/>
          <c:showVal val="0"/>
          <c:showCatName val="0"/>
          <c:showSerName val="0"/>
          <c:showPercent val="0"/>
          <c:showBubbleSize val="0"/>
          <c:showLeaderLines val="1"/>
        </c:dLbls>
        <c:firstSliceAng val="22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8.7564183048446542E-2"/>
          <c:y val="1.8050425514992443E-2"/>
          <c:w val="0.91243581695155362"/>
          <c:h val="0.79602067923327768"/>
        </c:manualLayout>
      </c:layout>
      <c:barChart>
        <c:barDir val="col"/>
        <c:grouping val="clustered"/>
        <c:varyColors val="0"/>
        <c:ser>
          <c:idx val="0"/>
          <c:order val="0"/>
          <c:tx>
            <c:strRef>
              <c:f>'4.2'!$K$18</c:f>
              <c:strCache>
                <c:ptCount val="1"/>
                <c:pt idx="0">
                  <c:v>Highest level of operating stores</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'4.2'!$J$19:$J$28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'4.2'!$K$19:$K$28</c:f>
              <c:numCache>
                <c:formatCode>#,##0.0</c:formatCode>
                <c:ptCount val="10"/>
                <c:pt idx="0">
                  <c:v>2757.4041568421703</c:v>
                </c:pt>
                <c:pt idx="1">
                  <c:v>3062.2431608421693</c:v>
                </c:pt>
                <c:pt idx="2">
                  <c:v>3069.3719999999998</c:v>
                </c:pt>
                <c:pt idx="3">
                  <c:v>2924.8233479324908</c:v>
                </c:pt>
                <c:pt idx="4">
                  <c:v>3357.9649709324913</c:v>
                </c:pt>
                <c:pt idx="5">
                  <c:v>3363.2899279324911</c:v>
                </c:pt>
                <c:pt idx="6">
                  <c:v>2919.9807709324905</c:v>
                </c:pt>
                <c:pt idx="7">
                  <c:v>3411.1231694324915</c:v>
                </c:pt>
                <c:pt idx="8">
                  <c:v>3475.8053164324915</c:v>
                </c:pt>
                <c:pt idx="9">
                  <c:v>3376.0991464324916</c:v>
                </c:pt>
              </c:numCache>
            </c:numRef>
          </c:val>
          <c:extLst>
            <c:ext xmlns:c16="http://schemas.microsoft.com/office/drawing/2014/chart" uri="{C3380CC4-5D6E-409C-BE32-E72D297353CC}">
              <c16:uniqueId val="{00000000-9894-4D69-9AD2-33B7C0DD9CA7}"/>
            </c:ext>
          </c:extLst>
        </c:ser>
        <c:dLbls>
          <c:showLegendKey val="0"/>
          <c:showVal val="0"/>
          <c:showCatName val="0"/>
          <c:showSerName val="0"/>
          <c:showPercent val="0"/>
          <c:showBubbleSize val="0"/>
        </c:dLbls>
        <c:gapWidth val="50"/>
        <c:overlap val="100"/>
        <c:axId val="163926400"/>
        <c:axId val="163927936"/>
      </c:barChart>
      <c:catAx>
        <c:axId val="163926400"/>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3927936"/>
        <c:crossesAt val="0"/>
        <c:auto val="1"/>
        <c:lblAlgn val="ctr"/>
        <c:lblOffset val="100"/>
        <c:noMultiLvlLbl val="0"/>
      </c:catAx>
      <c:valAx>
        <c:axId val="163927936"/>
        <c:scaling>
          <c:orientation val="minMax"/>
        </c:scaling>
        <c:delete val="0"/>
        <c:axPos val="l"/>
        <c:majorGridlines/>
        <c:numFmt formatCode="#,##0" sourceLinked="0"/>
        <c:majorTickMark val="out"/>
        <c:minorTickMark val="none"/>
        <c:tickLblPos val="nextTo"/>
        <c:crossAx val="163926400"/>
        <c:crosses val="autoZero"/>
        <c:crossBetween val="between"/>
        <c:majorUnit val="300"/>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9.2158076310330198E-2"/>
          <c:y val="1.7550502121236024E-2"/>
          <c:w val="0.90784192368966987"/>
          <c:h val="0.77383865614323255"/>
        </c:manualLayout>
      </c:layout>
      <c:barChart>
        <c:barDir val="col"/>
        <c:grouping val="stacked"/>
        <c:varyColors val="0"/>
        <c:ser>
          <c:idx val="1"/>
          <c:order val="1"/>
          <c:tx>
            <c:strRef>
              <c:f>'4.2'!$D$18</c:f>
              <c:strCache>
                <c:ptCount val="1"/>
                <c:pt idx="0">
                  <c:v>From UGS</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'4.2'!$D$19:$D$28</c:f>
              <c:numCache>
                <c:formatCode>#,##0.0</c:formatCode>
                <c:ptCount val="10"/>
                <c:pt idx="0">
                  <c:v>2803.3251730000006</c:v>
                </c:pt>
                <c:pt idx="1">
                  <c:v>2792.4169440000001</c:v>
                </c:pt>
                <c:pt idx="2">
                  <c:v>2383.3666699999999</c:v>
                </c:pt>
                <c:pt idx="3">
                  <c:v>2942.1872790000002</c:v>
                </c:pt>
                <c:pt idx="4">
                  <c:v>1271.1721849999999</c:v>
                </c:pt>
                <c:pt idx="5">
                  <c:v>3040.2051849999998</c:v>
                </c:pt>
                <c:pt idx="6">
                  <c:v>3115.695847</c:v>
                </c:pt>
                <c:pt idx="7">
                  <c:v>1963.3960219999999</c:v>
                </c:pt>
                <c:pt idx="8">
                  <c:v>1863.105266</c:v>
                </c:pt>
                <c:pt idx="9">
                  <c:v>2479.5779790000001</c:v>
                </c:pt>
              </c:numCache>
            </c:numRef>
          </c:val>
          <c:extLst>
            <c:ext xmlns:c16="http://schemas.microsoft.com/office/drawing/2014/chart" uri="{C3380CC4-5D6E-409C-BE32-E72D297353CC}">
              <c16:uniqueId val="{00000000-701C-4D89-9B3F-7B7B77BCD2C7}"/>
            </c:ext>
          </c:extLst>
        </c:ser>
        <c:ser>
          <c:idx val="2"/>
          <c:order val="2"/>
          <c:tx>
            <c:strRef>
              <c:f>'4.2'!$E$18</c:f>
              <c:strCache>
                <c:ptCount val="1"/>
                <c:pt idx="0">
                  <c:v>Into UGS</c:v>
                </c:pt>
              </c:strCache>
            </c:strRef>
          </c:tx>
          <c:spPr>
            <a:solidFill>
              <a:srgbClr val="596387"/>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'4.2'!$E$19:$E$28</c:f>
              <c:numCache>
                <c:formatCode>#,##0.0</c:formatCode>
                <c:ptCount val="10"/>
                <c:pt idx="0">
                  <c:v>-2656.378365</c:v>
                </c:pt>
                <c:pt idx="1">
                  <c:v>-2648.8300529999997</c:v>
                </c:pt>
                <c:pt idx="2">
                  <c:v>-2808.5585060000003</c:v>
                </c:pt>
                <c:pt idx="3">
                  <c:v>-2916.687054</c:v>
                </c:pt>
                <c:pt idx="4">
                  <c:v>-2353.5037307686007</c:v>
                </c:pt>
                <c:pt idx="5">
                  <c:v>-2023.3440476217215</c:v>
                </c:pt>
                <c:pt idx="6">
                  <c:v>-2516.0507149999999</c:v>
                </c:pt>
                <c:pt idx="7">
                  <c:v>-3213.0180540000001</c:v>
                </c:pt>
                <c:pt idx="8">
                  <c:v>-2021.7330730000003</c:v>
                </c:pt>
                <c:pt idx="9">
                  <c:v>-1581.763019</c:v>
                </c:pt>
              </c:numCache>
            </c:numRef>
          </c:val>
          <c:extLst>
            <c:ext xmlns:c16="http://schemas.microsoft.com/office/drawing/2014/chart" uri="{C3380CC4-5D6E-409C-BE32-E72D297353CC}">
              <c16:uniqueId val="{00000001-701C-4D89-9B3F-7B7B77BCD2C7}"/>
            </c:ext>
          </c:extLst>
        </c:ser>
        <c:dLbls>
          <c:showLegendKey val="0"/>
          <c:showVal val="0"/>
          <c:showCatName val="0"/>
          <c:showSerName val="0"/>
          <c:showPercent val="0"/>
          <c:showBubbleSize val="0"/>
        </c:dLbls>
        <c:gapWidth val="50"/>
        <c:overlap val="100"/>
        <c:axId val="165950592"/>
        <c:axId val="165952128"/>
      </c:barChart>
      <c:lineChart>
        <c:grouping val="standard"/>
        <c:varyColors val="0"/>
        <c:ser>
          <c:idx val="0"/>
          <c:order val="0"/>
          <c:tx>
            <c:strRef>
              <c:f>'4.2'!$C$18</c:f>
              <c:strCache>
                <c:ptCount val="1"/>
                <c:pt idx="0">
                  <c:v>Net balance from/into UGS</c:v>
                </c:pt>
              </c:strCache>
            </c:strRef>
          </c:tx>
          <c:spPr>
            <a:ln>
              <a:solidFill>
                <a:schemeClr val="accent5"/>
              </a:solidFill>
            </a:ln>
          </c:spPr>
          <c:marker>
            <c:symbol val="none"/>
          </c:marker>
          <c:cat>
            <c:numRef>
              <c:f>'4.2'!$B$19:$B$28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'4.2'!$C$19:$C$28</c:f>
              <c:numCache>
                <c:formatCode>#,##0.0</c:formatCode>
                <c:ptCount val="10"/>
                <c:pt idx="0">
                  <c:v>146.9468080000006</c:v>
                </c:pt>
                <c:pt idx="1">
                  <c:v>143.58689100000038</c:v>
                </c:pt>
                <c:pt idx="2">
                  <c:v>-425.19183600000042</c:v>
                </c:pt>
                <c:pt idx="3">
                  <c:v>25.500225000000228</c:v>
                </c:pt>
                <c:pt idx="4">
                  <c:v>-1082.3315457686008</c:v>
                </c:pt>
                <c:pt idx="5">
                  <c:v>1016.8611373782783</c:v>
                </c:pt>
                <c:pt idx="6">
                  <c:v>599.6451320000001</c:v>
                </c:pt>
                <c:pt idx="7">
                  <c:v>-1249.6220320000002</c:v>
                </c:pt>
                <c:pt idx="8">
                  <c:v>-158.62780700000036</c:v>
                </c:pt>
                <c:pt idx="9">
                  <c:v>897.81496000000027</c:v>
                </c:pt>
              </c:numCache>
            </c:numRef>
          </c:val>
          <c:smooth val="0"/>
          <c:extLst>
            <c:ext xmlns:c16="http://schemas.microsoft.com/office/drawing/2014/chart" uri="{C3380CC4-5D6E-409C-BE32-E72D297353CC}">
              <c16:uniqueId val="{00000002-701C-4D89-9B3F-7B7B77BCD2C7}"/>
            </c:ext>
          </c:extLst>
        </c:ser>
        <c:dLbls>
          <c:showLegendKey val="0"/>
          <c:showVal val="0"/>
          <c:showCatName val="0"/>
          <c:showSerName val="0"/>
          <c:showPercent val="0"/>
          <c:showBubbleSize val="0"/>
        </c:dLbls>
        <c:marker val="1"/>
        <c:smooth val="0"/>
        <c:axId val="165950592"/>
        <c:axId val="165952128"/>
      </c:lineChart>
      <c:catAx>
        <c:axId val="165950592"/>
        <c:scaling>
          <c:orientation val="minMax"/>
        </c:scaling>
        <c:delete val="0"/>
        <c:axPos val="b"/>
        <c:numFmt formatCode="0" sourceLinked="1"/>
        <c:majorTickMark val="out"/>
        <c:minorTickMark val="none"/>
        <c:tickLblPos val="nextTo"/>
        <c:txPr>
          <a:bodyPr rot="-5400000" vert="horz"/>
          <a:lstStyle/>
          <a:p>
            <a:pPr>
              <a:defRPr/>
            </a:pPr>
            <a:endParaRPr lang="cs-CZ"/>
          </a:p>
        </c:txPr>
        <c:crossAx val="165952128"/>
        <c:crossesAt val="-40000"/>
        <c:auto val="1"/>
        <c:lblAlgn val="ctr"/>
        <c:lblOffset val="100"/>
        <c:noMultiLvlLbl val="0"/>
      </c:catAx>
      <c:valAx>
        <c:axId val="165952128"/>
        <c:scaling>
          <c:orientation val="minMax"/>
          <c:min val="-3500"/>
        </c:scaling>
        <c:delete val="0"/>
        <c:axPos val="l"/>
        <c:majorGridlines/>
        <c:numFmt formatCode="#,##0" sourceLinked="0"/>
        <c:majorTickMark val="out"/>
        <c:minorTickMark val="none"/>
        <c:tickLblPos val="nextTo"/>
        <c:crossAx val="165950592"/>
        <c:crosses val="autoZero"/>
        <c:crossBetween val="between"/>
      </c:valAx>
    </c:plotArea>
    <c:legend>
      <c:legendPos val="b"/>
      <c:layout>
        <c:manualLayout>
          <c:xMode val="edge"/>
          <c:yMode val="edge"/>
          <c:x val="2.8932147370467577E-3"/>
          <c:y val="0.90692916479134866"/>
          <c:w val="0.87541788483728833"/>
          <c:h val="9.3070835208651365E-2"/>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88406190605478E-2"/>
          <c:y val="2.4804922784001298E-2"/>
          <c:w val="0.92811159380939467"/>
          <c:h val="0.72888839925937099"/>
        </c:manualLayout>
      </c:layout>
      <c:barChart>
        <c:barDir val="col"/>
        <c:grouping val="clustered"/>
        <c:varyColors val="0"/>
        <c:ser>
          <c:idx val="0"/>
          <c:order val="0"/>
          <c:spPr>
            <a:solidFill>
              <a:schemeClr val="tx2"/>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'5.2'!$C$21:$C$32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'5.2'!$D$21:$D$32</c:f>
              <c:numCache>
                <c:formatCode>0.0</c:formatCode>
                <c:ptCount val="12"/>
                <c:pt idx="0">
                  <c:v>9.0205680541510009</c:v>
                </c:pt>
                <c:pt idx="1">
                  <c:v>8.7306619999999988</c:v>
                </c:pt>
                <c:pt idx="2">
                  <c:v>9.3778509999999997</c:v>
                </c:pt>
                <c:pt idx="3">
                  <c:v>8.7329859999999986</c:v>
                </c:pt>
                <c:pt idx="4">
                  <c:v>9.4018230000000003</c:v>
                </c:pt>
                <c:pt idx="5">
                  <c:v>8.3995610000000021</c:v>
                </c:pt>
                <c:pt idx="6">
                  <c:v>9.1615520000000004</c:v>
                </c:pt>
                <c:pt idx="7">
                  <c:v>8.511312000000002</c:v>
                </c:pt>
                <c:pt idx="8">
                  <c:v>8.4259079999999997</c:v>
                </c:pt>
                <c:pt idx="9">
                  <c:v>8.8331469999999968</c:v>
                </c:pt>
                <c:pt idx="10">
                  <c:v>9.2240580000000012</c:v>
                </c:pt>
                <c:pt idx="11">
                  <c:v>16.097650000000002</c:v>
                </c:pt>
              </c:numCache>
            </c:numRef>
          </c:val>
          <c:extLst>
            <c:ext xmlns:c16="http://schemas.microsoft.com/office/drawing/2014/chart" uri="{C3380CC4-5D6E-409C-BE32-E72D297353CC}">
              <c16:uniqueId val="{00000000-D95C-482D-87E2-C621ACEA130E}"/>
            </c:ext>
          </c:extLst>
        </c:ser>
        <c:dLbls>
          <c:showLegendKey val="0"/>
          <c:showVal val="0"/>
          <c:showCatName val="0"/>
          <c:showSerName val="0"/>
          <c:showPercent val="0"/>
          <c:showBubbleSize val="0"/>
        </c:dLbls>
        <c:gapWidth val="50"/>
        <c:overlap val="100"/>
        <c:axId val="164700160"/>
        <c:axId val="164701696"/>
      </c:barChart>
      <c:catAx>
        <c:axId val="1647001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4701696"/>
        <c:crosses val="autoZero"/>
        <c:auto val="1"/>
        <c:lblAlgn val="ctr"/>
        <c:lblOffset val="100"/>
        <c:noMultiLvlLbl val="0"/>
      </c:catAx>
      <c:valAx>
        <c:axId val="164701696"/>
        <c:scaling>
          <c:orientation val="minMax"/>
          <c:max val="18"/>
        </c:scaling>
        <c:delete val="0"/>
        <c:axPos val="l"/>
        <c:majorGridlines/>
        <c:numFmt formatCode="0" sourceLinked="0"/>
        <c:majorTickMark val="out"/>
        <c:minorTickMark val="none"/>
        <c:tickLblPos val="nextTo"/>
        <c:crossAx val="164700160"/>
        <c:crosses val="autoZero"/>
        <c:crossBetween val="between"/>
        <c:majorUnit val="2"/>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34731787082834E-2"/>
          <c:y val="2.4804922784001298E-2"/>
          <c:w val="0.93376526821291717"/>
          <c:h val="0.79271518785270323"/>
        </c:manualLayout>
      </c:layout>
      <c:barChart>
        <c:barDir val="col"/>
        <c:grouping val="clustered"/>
        <c:varyColors val="0"/>
        <c:ser>
          <c:idx val="0"/>
          <c:order val="0"/>
          <c:tx>
            <c:strRef>
              <c:f>'5.2'!$H$20</c:f>
              <c:strCache>
                <c:ptCount val="1"/>
                <c:pt idx="0">
                  <c:v>Total gas production, including losses and own use</c:v>
                </c:pt>
              </c:strCache>
            </c:strRef>
          </c:tx>
          <c:spPr>
            <a:solidFill>
              <a:schemeClr val="accent1"/>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'5.2'!$G$21:$G$30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'5.2'!$H$21:$H$30</c:f>
              <c:numCache>
                <c:formatCode>#,##0.0</c:formatCode>
                <c:ptCount val="10"/>
                <c:pt idx="0">
                  <c:v>158.42110200000002</c:v>
                </c:pt>
                <c:pt idx="1">
                  <c:v>135.920783</c:v>
                </c:pt>
                <c:pt idx="2">
                  <c:v>146.24423799999997</c:v>
                </c:pt>
                <c:pt idx="3">
                  <c:v>137.11352800000003</c:v>
                </c:pt>
                <c:pt idx="4">
                  <c:v>130.758104</c:v>
                </c:pt>
                <c:pt idx="5">
                  <c:v>122.73759499999998</c:v>
                </c:pt>
                <c:pt idx="6">
                  <c:v>127.86564999999999</c:v>
                </c:pt>
                <c:pt idx="7">
                  <c:v>148.17610400000001</c:v>
                </c:pt>
                <c:pt idx="8">
                  <c:v>88.281149029999995</c:v>
                </c:pt>
                <c:pt idx="9">
                  <c:v>113.91707805415101</c:v>
                </c:pt>
              </c:numCache>
            </c:numRef>
          </c:val>
          <c:extLst>
            <c:ext xmlns:c16="http://schemas.microsoft.com/office/drawing/2014/chart" uri="{C3380CC4-5D6E-409C-BE32-E72D297353CC}">
              <c16:uniqueId val="{00000000-DB71-49C5-8C0E-8FE3294CCE70}"/>
            </c:ext>
          </c:extLst>
        </c:ser>
        <c:dLbls>
          <c:showLegendKey val="0"/>
          <c:showVal val="0"/>
          <c:showCatName val="0"/>
          <c:showSerName val="0"/>
          <c:showPercent val="0"/>
          <c:showBubbleSize val="0"/>
        </c:dLbls>
        <c:gapWidth val="50"/>
        <c:overlap val="100"/>
        <c:axId val="164726272"/>
        <c:axId val="164727808"/>
      </c:barChart>
      <c:catAx>
        <c:axId val="1647262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4727808"/>
        <c:crosses val="autoZero"/>
        <c:auto val="1"/>
        <c:lblAlgn val="ctr"/>
        <c:lblOffset val="100"/>
        <c:noMultiLvlLbl val="0"/>
      </c:catAx>
      <c:valAx>
        <c:axId val="164727808"/>
        <c:scaling>
          <c:orientation val="minMax"/>
        </c:scaling>
        <c:delete val="0"/>
        <c:axPos val="l"/>
        <c:majorGridlines/>
        <c:numFmt formatCode="#,##0" sourceLinked="0"/>
        <c:majorTickMark val="out"/>
        <c:minorTickMark val="none"/>
        <c:tickLblPos val="nextTo"/>
        <c:crossAx val="16472627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Actual monthly gas consumption</a:t>
            </a:r>
            <a:r>
              <a:rPr lang="cs-CZ" sz="1000" b="1" i="0" baseline="0">
                <a:effectLst/>
              </a:rPr>
              <a:t>       </a:t>
            </a:r>
            <a:r>
              <a:rPr lang="en-GB" sz="1000" b="1" i="0" baseline="0">
                <a:effectLst/>
              </a:rPr>
              <a:t> </a:t>
            </a:r>
            <a:r>
              <a:rPr lang="cs-CZ" sz="1000" b="1" i="0" baseline="0">
                <a:effectLst/>
              </a:rPr>
              <a:t>         </a:t>
            </a:r>
            <a:r>
              <a:rPr lang="en-GB" sz="1000" b="1" i="0" baseline="0">
                <a:effectLst/>
              </a:rPr>
              <a:t>year-on-year</a:t>
            </a:r>
            <a:r>
              <a:rPr lang="cs-CZ" sz="1000" b="1" i="0" baseline="0">
                <a:effectLst/>
              </a:rPr>
              <a:t> (million m</a:t>
            </a:r>
            <a:r>
              <a:rPr lang="cs-CZ" sz="1000" b="1" i="0" baseline="30000">
                <a:effectLst/>
              </a:rPr>
              <a:t>3</a:t>
            </a:r>
            <a:r>
              <a:rPr lang="cs-CZ" sz="1000" b="1" i="0" baseline="0">
                <a:effectLst/>
              </a:rPr>
              <a:t>)</a:t>
            </a:r>
            <a:endParaRPr lang="cs-CZ" sz="1000">
              <a:effectLst/>
            </a:endParaRPr>
          </a:p>
        </c:rich>
      </c:tx>
      <c:layout>
        <c:manualLayout>
          <c:xMode val="edge"/>
          <c:yMode val="edge"/>
          <c:x val="2.1654453779347532E-3"/>
          <c:y val="0"/>
        </c:manualLayout>
      </c:layout>
      <c:overlay val="0"/>
    </c:title>
    <c:autoTitleDeleted val="0"/>
    <c:plotArea>
      <c:layout>
        <c:manualLayout>
          <c:layoutTarget val="inner"/>
          <c:xMode val="edge"/>
          <c:yMode val="edge"/>
          <c:x val="0.10658849967898235"/>
          <c:y val="0.18172830574909712"/>
          <c:w val="0.88968293232171858"/>
          <c:h val="0.53435476138238136"/>
        </c:manualLayout>
      </c:layout>
      <c:lineChart>
        <c:grouping val="standard"/>
        <c:varyColors val="0"/>
        <c:ser>
          <c:idx val="1"/>
          <c:order val="0"/>
          <c:tx>
            <c:strRef>
              <c:f>'6.1'!$O$8</c:f>
              <c:strCache>
                <c:ptCount val="1"/>
                <c:pt idx="0">
                  <c:v>2023</c:v>
                </c:pt>
              </c:strCache>
            </c:strRef>
          </c:tx>
          <c:spPr>
            <a:ln w="19050">
              <a:solidFill>
                <a:schemeClr val="accent5"/>
              </a:solidFill>
            </a:ln>
          </c:spPr>
          <c:marker>
            <c:symbol val="none"/>
          </c:marker>
          <c:cat>
            <c:strRef>
              <c:f>'6.1'!$M$9:$M$20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'6.1'!$O$9:$O$20</c:f>
              <c:numCache>
                <c:formatCode>#,##0.0</c:formatCode>
                <c:ptCount val="12"/>
                <c:pt idx="0">
                  <c:v>891.77987089563828</c:v>
                </c:pt>
                <c:pt idx="1">
                  <c:v>860.76740305537987</c:v>
                </c:pt>
                <c:pt idx="2">
                  <c:v>769.26811951702939</c:v>
                </c:pt>
                <c:pt idx="3">
                  <c:v>606.43594392235718</c:v>
                </c:pt>
                <c:pt idx="4">
                  <c:v>368.85357592765939</c:v>
                </c:pt>
                <c:pt idx="5">
                  <c:v>313.95310905674575</c:v>
                </c:pt>
                <c:pt idx="6">
                  <c:v>281.16730328742176</c:v>
                </c:pt>
                <c:pt idx="7">
                  <c:v>287.6215369775108</c:v>
                </c:pt>
                <c:pt idx="8">
                  <c:v>302.26857171234781</c:v>
                </c:pt>
                <c:pt idx="9">
                  <c:v>465.54145508528813</c:v>
                </c:pt>
                <c:pt idx="10">
                  <c:v>731.11426618603377</c:v>
                </c:pt>
                <c:pt idx="11">
                  <c:v>879.80203918057634</c:v>
                </c:pt>
              </c:numCache>
            </c:numRef>
          </c:val>
          <c:smooth val="0"/>
          <c:extLst>
            <c:ext xmlns:c16="http://schemas.microsoft.com/office/drawing/2014/chart" uri="{C3380CC4-5D6E-409C-BE32-E72D297353CC}">
              <c16:uniqueId val="{00000000-E4F4-49CC-9AB5-7A38A25140F6}"/>
            </c:ext>
          </c:extLst>
        </c:ser>
        <c:ser>
          <c:idx val="0"/>
          <c:order val="1"/>
          <c:tx>
            <c:strRef>
              <c:f>'6.1'!$N$8</c:f>
              <c:strCache>
                <c:ptCount val="1"/>
                <c:pt idx="0">
                  <c:v>2024</c:v>
                </c:pt>
              </c:strCache>
            </c:strRef>
          </c:tx>
          <c:spPr>
            <a:ln w="19050">
              <a:solidFill>
                <a:schemeClr val="tx2"/>
              </a:solidFill>
            </a:ln>
          </c:spPr>
          <c:marker>
            <c:symbol val="none"/>
          </c:marker>
          <c:cat>
            <c:strRef>
              <c:f>'6.1'!$M$9:$M$20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'6.1'!$N$9:$N$20</c:f>
              <c:numCache>
                <c:formatCode>#,##0.0</c:formatCode>
                <c:ptCount val="12"/>
                <c:pt idx="0">
                  <c:v>1051.8346482870036</c:v>
                </c:pt>
                <c:pt idx="1">
                  <c:v>707.92628525791281</c:v>
                </c:pt>
                <c:pt idx="2">
                  <c:v>654.98157099440459</c:v>
                </c:pt>
                <c:pt idx="3">
                  <c:v>474.77884731326793</c:v>
                </c:pt>
                <c:pt idx="4">
                  <c:v>326.60814702353287</c:v>
                </c:pt>
                <c:pt idx="5">
                  <c:v>294.06976580600639</c:v>
                </c:pt>
                <c:pt idx="6">
                  <c:v>269.85842491569696</c:v>
                </c:pt>
                <c:pt idx="7">
                  <c:v>280.15222038277369</c:v>
                </c:pt>
                <c:pt idx="8">
                  <c:v>336.544451438115</c:v>
                </c:pt>
                <c:pt idx="9">
                  <c:v>555.18162526233971</c:v>
                </c:pt>
                <c:pt idx="10">
                  <c:v>865.4774527318192</c:v>
                </c:pt>
                <c:pt idx="11">
                  <c:v>949.24370870291034</c:v>
                </c:pt>
              </c:numCache>
            </c:numRef>
          </c:val>
          <c:smooth val="0"/>
          <c:extLst>
            <c:ext xmlns:c16="http://schemas.microsoft.com/office/drawing/2014/chart" uri="{C3380CC4-5D6E-409C-BE32-E72D297353CC}">
              <c16:uniqueId val="{00000001-E4F4-49CC-9AB5-7A38A25140F6}"/>
            </c:ext>
          </c:extLst>
        </c:ser>
        <c:dLbls>
          <c:showLegendKey val="0"/>
          <c:showVal val="0"/>
          <c:showCatName val="0"/>
          <c:showSerName val="0"/>
          <c:showPercent val="0"/>
          <c:showBubbleSize val="0"/>
        </c:dLbls>
        <c:smooth val="0"/>
        <c:axId val="167740160"/>
        <c:axId val="167741696"/>
      </c:lineChart>
      <c:catAx>
        <c:axId val="167740160"/>
        <c:scaling>
          <c:orientation val="minMax"/>
        </c:scaling>
        <c:delete val="0"/>
        <c:axPos val="b"/>
        <c:numFmt formatCode="General" sourceLinked="0"/>
        <c:majorTickMark val="none"/>
        <c:minorTickMark val="none"/>
        <c:tickLblPos val="nextTo"/>
        <c:txPr>
          <a:bodyPr rot="-5400000" vert="horz"/>
          <a:lstStyle/>
          <a:p>
            <a:pPr>
              <a:defRPr>
                <a:solidFill>
                  <a:sysClr val="windowText" lastClr="000000"/>
                </a:solidFill>
              </a:defRPr>
            </a:pPr>
            <a:endParaRPr lang="cs-CZ"/>
          </a:p>
        </c:txPr>
        <c:crossAx val="167741696"/>
        <c:crosses val="autoZero"/>
        <c:auto val="1"/>
        <c:lblAlgn val="ctr"/>
        <c:lblOffset val="100"/>
        <c:noMultiLvlLbl val="0"/>
      </c:catAx>
      <c:valAx>
        <c:axId val="167741696"/>
        <c:scaling>
          <c:orientation val="minMax"/>
        </c:scaling>
        <c:delete val="0"/>
        <c:axPos val="l"/>
        <c:majorGridlines/>
        <c:numFmt formatCode="#,##0" sourceLinked="0"/>
        <c:majorTickMark val="out"/>
        <c:minorTickMark val="none"/>
        <c:tickLblPos val="nextTo"/>
        <c:crossAx val="167740160"/>
        <c:crosses val="autoZero"/>
        <c:crossBetween val="midCat"/>
        <c:majorUnit val="150"/>
      </c:valAx>
    </c:plotArea>
    <c:legend>
      <c:legendPos val="b"/>
      <c:layout>
        <c:manualLayout>
          <c:xMode val="edge"/>
          <c:yMode val="edge"/>
          <c:x val="5.7382290995376737E-4"/>
          <c:y val="0.94328920959183504"/>
          <c:w val="0.43886349407262237"/>
          <c:h val="5.1551007485931964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r>
              <a:rPr lang="en-GB" sz="1000" b="1" i="0" baseline="0">
                <a:effectLst/>
              </a:rPr>
              <a:t>Change in actual gas consumption,</a:t>
            </a:r>
            <a:r>
              <a:rPr lang="cs-CZ" sz="1000" b="1" i="0" baseline="0">
                <a:effectLst/>
              </a:rPr>
              <a:t>          </a:t>
            </a:r>
            <a:r>
              <a:rPr lang="en-GB" sz="1000" b="1" i="0" baseline="0">
                <a:effectLst/>
              </a:rPr>
              <a:t>20</a:t>
            </a:r>
            <a:r>
              <a:rPr lang="cs-CZ" sz="1000" b="1" i="0" baseline="0">
                <a:effectLst/>
              </a:rPr>
              <a:t>24 </a:t>
            </a:r>
            <a:r>
              <a:rPr lang="en-GB" sz="1000" b="1" i="0" baseline="0">
                <a:effectLst/>
              </a:rPr>
              <a:t>on 20</a:t>
            </a:r>
            <a:r>
              <a:rPr lang="cs-CZ" sz="1000" b="1" i="0" baseline="0">
                <a:effectLst/>
              </a:rPr>
              <a:t>23 (million m</a:t>
            </a:r>
            <a:r>
              <a:rPr lang="cs-CZ" sz="1000" b="1" i="0" baseline="30000">
                <a:effectLst/>
              </a:rPr>
              <a:t>3</a:t>
            </a:r>
            <a:r>
              <a:rPr lang="cs-CZ" sz="1000" b="1" i="0" baseline="0">
                <a:effectLst/>
              </a:rPr>
              <a:t>)</a:t>
            </a:r>
            <a:endParaRPr lang="cs-CZ" sz="1000">
              <a:effectLst/>
            </a:endParaRPr>
          </a:p>
        </c:rich>
      </c:tx>
      <c:layout>
        <c:manualLayout>
          <c:xMode val="edge"/>
          <c:yMode val="edge"/>
          <c:x val="9.2516884891523333E-4"/>
          <c:y val="3.6786708768002982E-2"/>
        </c:manualLayout>
      </c:layout>
      <c:overlay val="0"/>
      <c:spPr>
        <a:noFill/>
        <a:ln>
          <a:noFill/>
        </a:ln>
        <a:effectLst/>
      </c:spPr>
      <c:txPr>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0715118471628553"/>
          <c:y val="0.18978645730560437"/>
          <c:w val="0.89284881528371451"/>
          <c:h val="0.6134253224236017"/>
        </c:manualLayout>
      </c:layout>
      <c:barChart>
        <c:barDir val="col"/>
        <c:grouping val="clustered"/>
        <c:varyColors val="0"/>
        <c:ser>
          <c:idx val="0"/>
          <c:order val="0"/>
          <c:tx>
            <c:strRef>
              <c:f>'6.1'!$P$8</c:f>
              <c:strCache>
                <c:ptCount val="1"/>
                <c:pt idx="0">
                  <c:v>Rozdíl</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7A2F-4DB1-A70A-160D18227FDB}"/>
              </c:ext>
            </c:extLst>
          </c:dPt>
          <c:dPt>
            <c:idx val="1"/>
            <c:invertIfNegative val="0"/>
            <c:bubble3D val="0"/>
            <c:extLst>
              <c:ext xmlns:c16="http://schemas.microsoft.com/office/drawing/2014/chart" uri="{C3380CC4-5D6E-409C-BE32-E72D297353CC}">
                <c16:uniqueId val="{00000001-7A2F-4DB1-A70A-160D18227FDB}"/>
              </c:ext>
            </c:extLst>
          </c:dPt>
          <c:dPt>
            <c:idx val="2"/>
            <c:invertIfNegative val="0"/>
            <c:bubble3D val="0"/>
            <c:extLst>
              <c:ext xmlns:c16="http://schemas.microsoft.com/office/drawing/2014/chart" uri="{C3380CC4-5D6E-409C-BE32-E72D297353CC}">
                <c16:uniqueId val="{00000002-7A2F-4DB1-A70A-160D18227FDB}"/>
              </c:ext>
            </c:extLst>
          </c:dPt>
          <c:dPt>
            <c:idx val="4"/>
            <c:invertIfNegative val="0"/>
            <c:bubble3D val="0"/>
            <c:extLst>
              <c:ext xmlns:c16="http://schemas.microsoft.com/office/drawing/2014/chart" uri="{C3380CC4-5D6E-409C-BE32-E72D297353CC}">
                <c16:uniqueId val="{00000003-7A2F-4DB1-A70A-160D18227FDB}"/>
              </c:ext>
            </c:extLst>
          </c:dPt>
          <c:dPt>
            <c:idx val="6"/>
            <c:invertIfNegative val="0"/>
            <c:bubble3D val="0"/>
            <c:extLst>
              <c:ext xmlns:c16="http://schemas.microsoft.com/office/drawing/2014/chart" uri="{C3380CC4-5D6E-409C-BE32-E72D297353CC}">
                <c16:uniqueId val="{00000004-7A2F-4DB1-A70A-160D18227FDB}"/>
              </c:ext>
            </c:extLst>
          </c:dPt>
          <c:dPt>
            <c:idx val="7"/>
            <c:invertIfNegative val="0"/>
            <c:bubble3D val="0"/>
            <c:extLst>
              <c:ext xmlns:c16="http://schemas.microsoft.com/office/drawing/2014/chart" uri="{C3380CC4-5D6E-409C-BE32-E72D297353CC}">
                <c16:uniqueId val="{00000005-7A2F-4DB1-A70A-160D18227FDB}"/>
              </c:ext>
            </c:extLst>
          </c:dPt>
          <c:dPt>
            <c:idx val="8"/>
            <c:invertIfNegative val="0"/>
            <c:bubble3D val="0"/>
            <c:extLst>
              <c:ext xmlns:c16="http://schemas.microsoft.com/office/drawing/2014/chart" uri="{C3380CC4-5D6E-409C-BE32-E72D297353CC}">
                <c16:uniqueId val="{00000006-7A2F-4DB1-A70A-160D18227FDB}"/>
              </c:ext>
            </c:extLst>
          </c:dPt>
          <c:dPt>
            <c:idx val="9"/>
            <c:invertIfNegative val="0"/>
            <c:bubble3D val="0"/>
            <c:extLst>
              <c:ext xmlns:c16="http://schemas.microsoft.com/office/drawing/2014/chart" uri="{C3380CC4-5D6E-409C-BE32-E72D297353CC}">
                <c16:uniqueId val="{00000007-7A2F-4DB1-A70A-160D18227FDB}"/>
              </c:ext>
            </c:extLst>
          </c:dPt>
          <c:dPt>
            <c:idx val="10"/>
            <c:invertIfNegative val="0"/>
            <c:bubble3D val="0"/>
            <c:extLst>
              <c:ext xmlns:c16="http://schemas.microsoft.com/office/drawing/2014/chart" uri="{C3380CC4-5D6E-409C-BE32-E72D297353CC}">
                <c16:uniqueId val="{00000008-7A2F-4DB1-A70A-160D18227FDB}"/>
              </c:ext>
            </c:extLst>
          </c:dPt>
          <c:dPt>
            <c:idx val="11"/>
            <c:invertIfNegative val="0"/>
            <c:bubble3D val="0"/>
            <c:extLst>
              <c:ext xmlns:c16="http://schemas.microsoft.com/office/drawing/2014/chart" uri="{C3380CC4-5D6E-409C-BE32-E72D297353CC}">
                <c16:uniqueId val="{00000009-7A2F-4DB1-A70A-160D18227FDB}"/>
              </c:ext>
            </c:extLst>
          </c:dPt>
          <c:dLbls>
            <c:dLbl>
              <c:idx val="4"/>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F-4DB1-A70A-160D18227FDB}"/>
                </c:ext>
              </c:extLst>
            </c:dLbl>
            <c:dLbl>
              <c:idx val="5"/>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7B-4382-B986-EF3829BD8B43}"/>
                </c:ext>
              </c:extLst>
            </c:dLbl>
            <c:dLbl>
              <c:idx val="6"/>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2F-4DB1-A70A-160D18227FDB}"/>
                </c:ext>
              </c:extLst>
            </c:dLbl>
            <c:dLbl>
              <c:idx val="7"/>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F-4DB1-A70A-160D18227FDB}"/>
                </c:ext>
              </c:extLst>
            </c:dLbl>
            <c:dLbl>
              <c:idx val="8"/>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2F-4DB1-A70A-160D18227FDB}"/>
                </c:ext>
              </c:extLst>
            </c:dLbl>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'6.1'!$M$9:$M$20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'6.1'!$P$9:$P$20</c:f>
              <c:numCache>
                <c:formatCode>#,##0.0</c:formatCode>
                <c:ptCount val="12"/>
                <c:pt idx="0">
                  <c:v>160.05477739136529</c:v>
                </c:pt>
                <c:pt idx="1">
                  <c:v>-152.84111779746706</c:v>
                </c:pt>
                <c:pt idx="2">
                  <c:v>-114.2865485226248</c:v>
                </c:pt>
                <c:pt idx="3">
                  <c:v>-131.65709660908925</c:v>
                </c:pt>
                <c:pt idx="4">
                  <c:v>-42.245428904126527</c:v>
                </c:pt>
                <c:pt idx="5">
                  <c:v>-19.883343250739358</c:v>
                </c:pt>
                <c:pt idx="6">
                  <c:v>-11.308878371724802</c:v>
                </c:pt>
                <c:pt idx="7">
                  <c:v>-7.4693165947371085</c:v>
                </c:pt>
                <c:pt idx="8">
                  <c:v>34.275879725767197</c:v>
                </c:pt>
                <c:pt idx="9">
                  <c:v>89.640170177051573</c:v>
                </c:pt>
                <c:pt idx="10">
                  <c:v>134.36318654578542</c:v>
                </c:pt>
                <c:pt idx="11">
                  <c:v>69.441669522333996</c:v>
                </c:pt>
              </c:numCache>
            </c:numRef>
          </c:val>
          <c:extLst>
            <c:ext xmlns:c16="http://schemas.microsoft.com/office/drawing/2014/chart" uri="{C3380CC4-5D6E-409C-BE32-E72D297353CC}">
              <c16:uniqueId val="{0000000A-7A2F-4DB1-A70A-160D18227FDB}"/>
            </c:ext>
          </c:extLst>
        </c:ser>
        <c:dLbls>
          <c:showLegendKey val="0"/>
          <c:showVal val="0"/>
          <c:showCatName val="0"/>
          <c:showSerName val="0"/>
          <c:showPercent val="0"/>
          <c:showBubbleSize val="0"/>
        </c:dLbls>
        <c:gapWidth val="50"/>
        <c:overlap val="100"/>
        <c:axId val="167763328"/>
        <c:axId val="169346176"/>
      </c:barChart>
      <c:catAx>
        <c:axId val="167763328"/>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9346176"/>
        <c:crosses val="autoZero"/>
        <c:auto val="1"/>
        <c:lblAlgn val="ctr"/>
        <c:lblOffset val="100"/>
        <c:noMultiLvlLbl val="0"/>
      </c:catAx>
      <c:valAx>
        <c:axId val="169346176"/>
        <c:scaling>
          <c:orientation val="minMax"/>
          <c:max val="200"/>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7763328"/>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2687394438233"/>
          <c:y val="2.196078973865425E-2"/>
          <c:w val="0.85973685107543374"/>
          <c:h val="0.96473528628920269"/>
        </c:manualLayout>
      </c:layout>
      <c:barChart>
        <c:barDir val="col"/>
        <c:grouping val="percentStacked"/>
        <c:varyColors val="0"/>
        <c:ser>
          <c:idx val="0"/>
          <c:order val="0"/>
          <c:tx>
            <c:strRef>
              <c:f>'6.2'!$A$7</c:f>
              <c:strCache>
                <c:ptCount val="1"/>
                <c:pt idx="0">
                  <c:v>January</c:v>
                </c:pt>
              </c:strCache>
            </c:strRef>
          </c:tx>
          <c:spPr>
            <a:solidFill>
              <a:srgbClr val="233060"/>
            </a:solidFill>
            <a:ln>
              <a:noFill/>
            </a:ln>
            <a:effectLst/>
          </c:spPr>
          <c:invertIfNegative val="0"/>
          <c:dPt>
            <c:idx val="0"/>
            <c:invertIfNegative val="0"/>
            <c:bubble3D val="0"/>
            <c:spPr>
              <a:solidFill>
                <a:srgbClr val="233060"/>
              </a:solidFill>
              <a:ln>
                <a:noFill/>
              </a:ln>
              <a:effectLst/>
            </c:spPr>
            <c:extLst>
              <c:ext xmlns:c16="http://schemas.microsoft.com/office/drawing/2014/chart" uri="{C3380CC4-5D6E-409C-BE32-E72D297353CC}">
                <c16:uniqueId val="{00000001-2AB4-4026-B773-73469F02EDF5}"/>
              </c:ext>
            </c:extLst>
          </c:dPt>
          <c:dPt>
            <c:idx val="1"/>
            <c:invertIfNegative val="0"/>
            <c:bubble3D val="0"/>
            <c:extLst>
              <c:ext xmlns:c16="http://schemas.microsoft.com/office/drawing/2014/chart" uri="{C3380CC4-5D6E-409C-BE32-E72D297353CC}">
                <c16:uniqueId val="{00000002-2AB4-4026-B773-73469F02EDF5}"/>
              </c:ext>
            </c:extLst>
          </c:dPt>
          <c:dLbls>
            <c:dLbl>
              <c:idx val="0"/>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'6.2'!$B$7:$C$7</c:f>
              <c:numCache>
                <c:formatCode>0.0%</c:formatCode>
                <c:ptCount val="2"/>
                <c:pt idx="0">
                  <c:v>0.15544376274182792</c:v>
                </c:pt>
                <c:pt idx="1">
                  <c:v>0.13194794895189435</c:v>
                </c:pt>
              </c:numCache>
            </c:numRef>
          </c:val>
          <c:extLst>
            <c:ext xmlns:c16="http://schemas.microsoft.com/office/drawing/2014/chart" uri="{C3380CC4-5D6E-409C-BE32-E72D297353CC}">
              <c16:uniqueId val="{00000003-2AB4-4026-B773-73469F02EDF5}"/>
            </c:ext>
          </c:extLst>
        </c:ser>
        <c:ser>
          <c:idx val="1"/>
          <c:order val="1"/>
          <c:tx>
            <c:strRef>
              <c:f>'6.2'!$A$8</c:f>
              <c:strCache>
                <c:ptCount val="1"/>
                <c:pt idx="0">
                  <c:v>February</c:v>
                </c:pt>
              </c:strCache>
            </c:strRef>
          </c:tx>
          <c:spPr>
            <a:solidFill>
              <a:srgbClr val="596387"/>
            </a:solidFill>
            <a:ln>
              <a:noFill/>
            </a:ln>
            <a:effectLst/>
          </c:spPr>
          <c:invertIfNegative val="0"/>
          <c:dPt>
            <c:idx val="0"/>
            <c:invertIfNegative val="0"/>
            <c:bubble3D val="0"/>
            <c:extLst>
              <c:ext xmlns:c16="http://schemas.microsoft.com/office/drawing/2014/chart" uri="{C3380CC4-5D6E-409C-BE32-E72D297353CC}">
                <c16:uniqueId val="{00000004-2AB4-4026-B773-73469F02EDF5}"/>
              </c:ext>
            </c:extLst>
          </c:dPt>
          <c:dPt>
            <c:idx val="1"/>
            <c:invertIfNegative val="0"/>
            <c:bubble3D val="0"/>
            <c:extLst>
              <c:ext xmlns:c16="http://schemas.microsoft.com/office/drawing/2014/chart" uri="{C3380CC4-5D6E-409C-BE32-E72D297353CC}">
                <c16:uniqueId val="{00000005-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'6.2'!$B$8:$C$8</c:f>
              <c:numCache>
                <c:formatCode>0.0%</c:formatCode>
                <c:ptCount val="2"/>
                <c:pt idx="0">
                  <c:v>0.10461979523449615</c:v>
                </c:pt>
                <c:pt idx="1">
                  <c:v>0.12735933728100191</c:v>
                </c:pt>
              </c:numCache>
            </c:numRef>
          </c:val>
          <c:extLst>
            <c:ext xmlns:c16="http://schemas.microsoft.com/office/drawing/2014/chart" uri="{C3380CC4-5D6E-409C-BE32-E72D297353CC}">
              <c16:uniqueId val="{00000006-2AB4-4026-B773-73469F02EDF5}"/>
            </c:ext>
          </c:extLst>
        </c:ser>
        <c:ser>
          <c:idx val="2"/>
          <c:order val="2"/>
          <c:tx>
            <c:strRef>
              <c:f>'6.2'!$A$9</c:f>
              <c:strCache>
                <c:ptCount val="1"/>
                <c:pt idx="0">
                  <c:v>March</c:v>
                </c:pt>
              </c:strCache>
            </c:strRef>
          </c:tx>
          <c:spPr>
            <a:solidFill>
              <a:srgbClr val="9196B0"/>
            </a:solidFill>
            <a:ln>
              <a:noFill/>
            </a:ln>
            <a:effectLst/>
          </c:spPr>
          <c:invertIfNegative val="0"/>
          <c:dPt>
            <c:idx val="0"/>
            <c:invertIfNegative val="0"/>
            <c:bubble3D val="0"/>
            <c:extLst>
              <c:ext xmlns:c16="http://schemas.microsoft.com/office/drawing/2014/chart" uri="{C3380CC4-5D6E-409C-BE32-E72D297353CC}">
                <c16:uniqueId val="{00000007-2AB4-4026-B773-73469F02EDF5}"/>
              </c:ext>
            </c:extLst>
          </c:dPt>
          <c:dPt>
            <c:idx val="1"/>
            <c:invertIfNegative val="0"/>
            <c:bubble3D val="0"/>
            <c:extLst>
              <c:ext xmlns:c16="http://schemas.microsoft.com/office/drawing/2014/chart" uri="{C3380CC4-5D6E-409C-BE32-E72D297353CC}">
                <c16:uniqueId val="{00000008-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'6.2'!$B$9:$C$9</c:f>
              <c:numCache>
                <c:formatCode>0.0%</c:formatCode>
                <c:ptCount val="2"/>
                <c:pt idx="0">
                  <c:v>9.6795442218731043E-2</c:v>
                </c:pt>
                <c:pt idx="1">
                  <c:v>0.11382108284459284</c:v>
                </c:pt>
              </c:numCache>
            </c:numRef>
          </c:val>
          <c:extLst>
            <c:ext xmlns:c16="http://schemas.microsoft.com/office/drawing/2014/chart" uri="{C3380CC4-5D6E-409C-BE32-E72D297353CC}">
              <c16:uniqueId val="{00000009-2AB4-4026-B773-73469F02EDF5}"/>
            </c:ext>
          </c:extLst>
        </c:ser>
        <c:ser>
          <c:idx val="3"/>
          <c:order val="3"/>
          <c:tx>
            <c:strRef>
              <c:f>'6.2'!$A$10</c:f>
              <c:strCache>
                <c:ptCount val="1"/>
                <c:pt idx="0">
                  <c:v>April</c:v>
                </c:pt>
              </c:strCache>
            </c:strRef>
          </c:tx>
          <c:spPr>
            <a:solidFill>
              <a:srgbClr val="C7CCCC"/>
            </a:solidFill>
            <a:ln>
              <a:noFill/>
            </a:ln>
            <a:effectLst/>
          </c:spPr>
          <c:invertIfNegative val="0"/>
          <c:dPt>
            <c:idx val="0"/>
            <c:invertIfNegative val="0"/>
            <c:bubble3D val="0"/>
            <c:extLst>
              <c:ext xmlns:c16="http://schemas.microsoft.com/office/drawing/2014/chart" uri="{C3380CC4-5D6E-409C-BE32-E72D297353CC}">
                <c16:uniqueId val="{0000000A-2AB4-4026-B773-73469F02EDF5}"/>
              </c:ext>
            </c:extLst>
          </c:dPt>
          <c:dPt>
            <c:idx val="1"/>
            <c:invertIfNegative val="0"/>
            <c:bubble3D val="0"/>
            <c:extLst>
              <c:ext xmlns:c16="http://schemas.microsoft.com/office/drawing/2014/chart" uri="{C3380CC4-5D6E-409C-BE32-E72D297353CC}">
                <c16:uniqueId val="{0000000B-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'6.2'!$B$10:$C$10</c:f>
              <c:numCache>
                <c:formatCode>0.0%</c:formatCode>
                <c:ptCount val="2"/>
                <c:pt idx="0">
                  <c:v>7.0164460371022794E-2</c:v>
                </c:pt>
                <c:pt idx="1">
                  <c:v>8.9728397761318454E-2</c:v>
                </c:pt>
              </c:numCache>
            </c:numRef>
          </c:val>
          <c:extLst>
            <c:ext xmlns:c16="http://schemas.microsoft.com/office/drawing/2014/chart" uri="{C3380CC4-5D6E-409C-BE32-E72D297353CC}">
              <c16:uniqueId val="{0000000C-2AB4-4026-B773-73469F02EDF5}"/>
            </c:ext>
          </c:extLst>
        </c:ser>
        <c:ser>
          <c:idx val="4"/>
          <c:order val="4"/>
          <c:tx>
            <c:strRef>
              <c:f>'6.2'!$A$11</c:f>
              <c:strCache>
                <c:ptCount val="1"/>
                <c:pt idx="0">
                  <c:v>May</c:v>
                </c:pt>
              </c:strCache>
            </c:strRef>
          </c:tx>
          <c:spPr>
            <a:solidFill>
              <a:srgbClr val="DF2B20"/>
            </a:solidFill>
            <a:ln>
              <a:noFill/>
            </a:ln>
            <a:effectLst/>
          </c:spPr>
          <c:invertIfNegative val="0"/>
          <c:dPt>
            <c:idx val="0"/>
            <c:invertIfNegative val="0"/>
            <c:bubble3D val="0"/>
            <c:extLst>
              <c:ext xmlns:c16="http://schemas.microsoft.com/office/drawing/2014/chart" uri="{C3380CC4-5D6E-409C-BE32-E72D297353CC}">
                <c16:uniqueId val="{0000000D-2AB4-4026-B773-73469F02EDF5}"/>
              </c:ext>
            </c:extLst>
          </c:dPt>
          <c:dPt>
            <c:idx val="1"/>
            <c:invertIfNegative val="0"/>
            <c:bubble3D val="0"/>
            <c:extLst>
              <c:ext xmlns:c16="http://schemas.microsoft.com/office/drawing/2014/chart" uri="{C3380CC4-5D6E-409C-BE32-E72D297353CC}">
                <c16:uniqueId val="{0000000E-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'6.2'!$B$11:$C$11</c:f>
              <c:numCache>
                <c:formatCode>0.0%</c:formatCode>
                <c:ptCount val="2"/>
                <c:pt idx="0">
                  <c:v>4.8267281742577856E-2</c:v>
                </c:pt>
                <c:pt idx="1">
                  <c:v>5.4575657508782342E-2</c:v>
                </c:pt>
              </c:numCache>
            </c:numRef>
          </c:val>
          <c:extLst>
            <c:ext xmlns:c16="http://schemas.microsoft.com/office/drawing/2014/chart" uri="{C3380CC4-5D6E-409C-BE32-E72D297353CC}">
              <c16:uniqueId val="{0000000F-2AB4-4026-B773-73469F02EDF5}"/>
            </c:ext>
          </c:extLst>
        </c:ser>
        <c:ser>
          <c:idx val="5"/>
          <c:order val="5"/>
          <c:tx>
            <c:strRef>
              <c:f>'6.2'!$A$12</c:f>
              <c:strCache>
                <c:ptCount val="1"/>
                <c:pt idx="0">
                  <c:v>June</c:v>
                </c:pt>
              </c:strCache>
            </c:strRef>
          </c:tx>
          <c:spPr>
            <a:solidFill>
              <a:srgbClr val="E86159"/>
            </a:solidFill>
            <a:ln>
              <a:noFill/>
            </a:ln>
            <a:effectLst/>
          </c:spPr>
          <c:invertIfNegative val="0"/>
          <c:dPt>
            <c:idx val="0"/>
            <c:invertIfNegative val="0"/>
            <c:bubble3D val="0"/>
            <c:extLst>
              <c:ext xmlns:c16="http://schemas.microsoft.com/office/drawing/2014/chart" uri="{C3380CC4-5D6E-409C-BE32-E72D297353CC}">
                <c16:uniqueId val="{00000010-2AB4-4026-B773-73469F02EDF5}"/>
              </c:ext>
            </c:extLst>
          </c:dPt>
          <c:dPt>
            <c:idx val="1"/>
            <c:invertIfNegative val="0"/>
            <c:bubble3D val="0"/>
            <c:extLst>
              <c:ext xmlns:c16="http://schemas.microsoft.com/office/drawing/2014/chart" uri="{C3380CC4-5D6E-409C-BE32-E72D297353CC}">
                <c16:uniqueId val="{00000011-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'6.2'!$B$12:$C$12</c:f>
              <c:numCache>
                <c:formatCode>0.0%</c:formatCode>
                <c:ptCount val="2"/>
                <c:pt idx="0">
                  <c:v>4.3458647212219391E-2</c:v>
                </c:pt>
                <c:pt idx="1">
                  <c:v>4.645257216391676E-2</c:v>
                </c:pt>
              </c:numCache>
            </c:numRef>
          </c:val>
          <c:extLst>
            <c:ext xmlns:c16="http://schemas.microsoft.com/office/drawing/2014/chart" uri="{C3380CC4-5D6E-409C-BE32-E72D297353CC}">
              <c16:uniqueId val="{00000012-2AB4-4026-B773-73469F02EDF5}"/>
            </c:ext>
          </c:extLst>
        </c:ser>
        <c:ser>
          <c:idx val="6"/>
          <c:order val="6"/>
          <c:tx>
            <c:strRef>
              <c:f>'6.2'!$A$13</c:f>
              <c:strCache>
                <c:ptCount val="1"/>
                <c:pt idx="0">
                  <c:v>July</c:v>
                </c:pt>
              </c:strCache>
            </c:strRef>
          </c:tx>
          <c:spPr>
            <a:solidFill>
              <a:srgbClr val="F0948F"/>
            </a:solidFill>
            <a:ln>
              <a:noFill/>
            </a:ln>
            <a:effectLst/>
          </c:spPr>
          <c:invertIfNegative val="0"/>
          <c:dPt>
            <c:idx val="0"/>
            <c:invertIfNegative val="0"/>
            <c:bubble3D val="0"/>
            <c:extLst>
              <c:ext xmlns:c16="http://schemas.microsoft.com/office/drawing/2014/chart" uri="{C3380CC4-5D6E-409C-BE32-E72D297353CC}">
                <c16:uniqueId val="{00000013-2AB4-4026-B773-73469F02EDF5}"/>
              </c:ext>
            </c:extLst>
          </c:dPt>
          <c:dPt>
            <c:idx val="1"/>
            <c:invertIfNegative val="0"/>
            <c:bubble3D val="0"/>
            <c:spPr>
              <a:solidFill>
                <a:srgbClr val="F0948F"/>
              </a:solidFill>
              <a:ln>
                <a:noFill/>
              </a:ln>
              <a:effectLst/>
            </c:spPr>
            <c:extLst>
              <c:ext xmlns:c16="http://schemas.microsoft.com/office/drawing/2014/chart" uri="{C3380CC4-5D6E-409C-BE32-E72D297353CC}">
                <c16:uniqueId val="{00000014-2AB4-4026-B773-73469F02EDF5}"/>
              </c:ext>
            </c:extLst>
          </c:dPt>
          <c:dLbls>
            <c:spPr>
              <a:solidFill>
                <a:srgbClr val="F0948F"/>
              </a:solid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'6.2'!$B$13:$C$13</c:f>
              <c:numCache>
                <c:formatCode>0.0%</c:formatCode>
                <c:ptCount val="2"/>
                <c:pt idx="0">
                  <c:v>3.988061150561481E-2</c:v>
                </c:pt>
                <c:pt idx="1">
                  <c:v>4.1601577016815328E-2</c:v>
                </c:pt>
              </c:numCache>
            </c:numRef>
          </c:val>
          <c:extLst>
            <c:ext xmlns:c16="http://schemas.microsoft.com/office/drawing/2014/chart" uri="{C3380CC4-5D6E-409C-BE32-E72D297353CC}">
              <c16:uniqueId val="{00000015-2AB4-4026-B773-73469F02EDF5}"/>
            </c:ext>
          </c:extLst>
        </c:ser>
        <c:ser>
          <c:idx val="7"/>
          <c:order val="7"/>
          <c:tx>
            <c:strRef>
              <c:f>'6.2'!$A$14</c:f>
              <c:strCache>
                <c:ptCount val="1"/>
                <c:pt idx="0">
                  <c:v>August</c:v>
                </c:pt>
              </c:strCache>
            </c:strRef>
          </c:tx>
          <c:spPr>
            <a:solidFill>
              <a:srgbClr val="F7C9C7"/>
            </a:solidFill>
            <a:ln>
              <a:noFill/>
            </a:ln>
            <a:effectLst/>
          </c:spPr>
          <c:invertIfNegative val="0"/>
          <c:dPt>
            <c:idx val="0"/>
            <c:invertIfNegative val="0"/>
            <c:bubble3D val="0"/>
            <c:extLst>
              <c:ext xmlns:c16="http://schemas.microsoft.com/office/drawing/2014/chart" uri="{C3380CC4-5D6E-409C-BE32-E72D297353CC}">
                <c16:uniqueId val="{00000016-2AB4-4026-B773-73469F02EDF5}"/>
              </c:ext>
            </c:extLst>
          </c:dPt>
          <c:dPt>
            <c:idx val="1"/>
            <c:invertIfNegative val="0"/>
            <c:bubble3D val="0"/>
            <c:extLst>
              <c:ext xmlns:c16="http://schemas.microsoft.com/office/drawing/2014/chart" uri="{C3380CC4-5D6E-409C-BE32-E72D297353CC}">
                <c16:uniqueId val="{00000017-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'6.2'!$B$14:$C$14</c:f>
              <c:numCache>
                <c:formatCode>0.0%</c:formatCode>
                <c:ptCount val="2"/>
                <c:pt idx="0">
                  <c:v>4.1401864207171159E-2</c:v>
                </c:pt>
                <c:pt idx="1">
                  <c:v>4.2556546875697827E-2</c:v>
                </c:pt>
              </c:numCache>
            </c:numRef>
          </c:val>
          <c:extLst>
            <c:ext xmlns:c16="http://schemas.microsoft.com/office/drawing/2014/chart" uri="{C3380CC4-5D6E-409C-BE32-E72D297353CC}">
              <c16:uniqueId val="{00000018-2AB4-4026-B773-73469F02EDF5}"/>
            </c:ext>
          </c:extLst>
        </c:ser>
        <c:ser>
          <c:idx val="8"/>
          <c:order val="8"/>
          <c:tx>
            <c:strRef>
              <c:f>'6.2'!$A$15</c:f>
              <c:strCache>
                <c:ptCount val="1"/>
                <c:pt idx="0">
                  <c:v>September</c:v>
                </c:pt>
              </c:strCache>
            </c:strRef>
          </c:tx>
          <c:spPr>
            <a:solidFill>
              <a:srgbClr val="000000"/>
            </a:solidFill>
            <a:ln>
              <a:noFill/>
            </a:ln>
            <a:effectLst/>
          </c:spPr>
          <c:invertIfNegative val="0"/>
          <c:dPt>
            <c:idx val="0"/>
            <c:invertIfNegative val="0"/>
            <c:bubble3D val="0"/>
            <c:extLst>
              <c:ext xmlns:c16="http://schemas.microsoft.com/office/drawing/2014/chart" uri="{C3380CC4-5D6E-409C-BE32-E72D297353CC}">
                <c16:uniqueId val="{00000019-2AB4-4026-B773-73469F02EDF5}"/>
              </c:ext>
            </c:extLst>
          </c:dPt>
          <c:dPt>
            <c:idx val="1"/>
            <c:invertIfNegative val="0"/>
            <c:bubble3D val="0"/>
            <c:extLst>
              <c:ext xmlns:c16="http://schemas.microsoft.com/office/drawing/2014/chart" uri="{C3380CC4-5D6E-409C-BE32-E72D297353CC}">
                <c16:uniqueId val="{0000001A-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'6.2'!$B$15:$C$15</c:f>
              <c:numCache>
                <c:formatCode>0.0%</c:formatCode>
                <c:ptCount val="2"/>
                <c:pt idx="0">
                  <c:v>4.9735703179793568E-2</c:v>
                </c:pt>
                <c:pt idx="1">
                  <c:v>4.4723725407713681E-2</c:v>
                </c:pt>
              </c:numCache>
            </c:numRef>
          </c:val>
          <c:extLst>
            <c:ext xmlns:c16="http://schemas.microsoft.com/office/drawing/2014/chart" uri="{C3380CC4-5D6E-409C-BE32-E72D297353CC}">
              <c16:uniqueId val="{0000001B-2AB4-4026-B773-73469F02EDF5}"/>
            </c:ext>
          </c:extLst>
        </c:ser>
        <c:ser>
          <c:idx val="9"/>
          <c:order val="9"/>
          <c:tx>
            <c:strRef>
              <c:f>'6.2'!$A$16</c:f>
              <c:strCache>
                <c:ptCount val="1"/>
                <c:pt idx="0">
                  <c:v>October</c:v>
                </c:pt>
              </c:strCache>
            </c:strRef>
          </c:tx>
          <c:spPr>
            <a:solidFill>
              <a:srgbClr val="646363"/>
            </a:solidFill>
            <a:ln>
              <a:noFill/>
            </a:ln>
            <a:effectLst/>
          </c:spPr>
          <c:invertIfNegative val="0"/>
          <c:dPt>
            <c:idx val="0"/>
            <c:invertIfNegative val="0"/>
            <c:bubble3D val="0"/>
            <c:extLst>
              <c:ext xmlns:c16="http://schemas.microsoft.com/office/drawing/2014/chart" uri="{C3380CC4-5D6E-409C-BE32-E72D297353CC}">
                <c16:uniqueId val="{0000001C-2AB4-4026-B773-73469F02EDF5}"/>
              </c:ext>
            </c:extLst>
          </c:dPt>
          <c:dPt>
            <c:idx val="1"/>
            <c:invertIfNegative val="0"/>
            <c:bubble3D val="0"/>
            <c:extLst>
              <c:ext xmlns:c16="http://schemas.microsoft.com/office/drawing/2014/chart" uri="{C3380CC4-5D6E-409C-BE32-E72D297353CC}">
                <c16:uniqueId val="{0000001D-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'6.2'!$B$16:$C$16</c:f>
              <c:numCache>
                <c:formatCode>0.0%</c:formatCode>
                <c:ptCount val="2"/>
                <c:pt idx="0">
                  <c:v>8.2046661018865638E-2</c:v>
                </c:pt>
                <c:pt idx="1">
                  <c:v>6.888161771232984E-2</c:v>
                </c:pt>
              </c:numCache>
            </c:numRef>
          </c:val>
          <c:extLst>
            <c:ext xmlns:c16="http://schemas.microsoft.com/office/drawing/2014/chart" uri="{C3380CC4-5D6E-409C-BE32-E72D297353CC}">
              <c16:uniqueId val="{0000001E-2AB4-4026-B773-73469F02EDF5}"/>
            </c:ext>
          </c:extLst>
        </c:ser>
        <c:ser>
          <c:idx val="10"/>
          <c:order val="10"/>
          <c:tx>
            <c:strRef>
              <c:f>'6.2'!$A$17</c:f>
              <c:strCache>
                <c:ptCount val="1"/>
                <c:pt idx="0">
                  <c:v>November</c:v>
                </c:pt>
              </c:strCache>
            </c:strRef>
          </c:tx>
          <c:spPr>
            <a:solidFill>
              <a:srgbClr val="9D9D9C"/>
            </a:solidFill>
            <a:ln>
              <a:noFill/>
            </a:ln>
            <a:effectLst/>
          </c:spPr>
          <c:invertIfNegative val="0"/>
          <c:dPt>
            <c:idx val="0"/>
            <c:invertIfNegative val="0"/>
            <c:bubble3D val="0"/>
            <c:extLst>
              <c:ext xmlns:c16="http://schemas.microsoft.com/office/drawing/2014/chart" uri="{C3380CC4-5D6E-409C-BE32-E72D297353CC}">
                <c16:uniqueId val="{0000001F-2AB4-4026-B773-73469F02EDF5}"/>
              </c:ext>
            </c:extLst>
          </c:dPt>
          <c:dPt>
            <c:idx val="1"/>
            <c:invertIfNegative val="0"/>
            <c:bubble3D val="0"/>
            <c:extLst>
              <c:ext xmlns:c16="http://schemas.microsoft.com/office/drawing/2014/chart" uri="{C3380CC4-5D6E-409C-BE32-E72D297353CC}">
                <c16:uniqueId val="{00000020-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'6.2'!$B$17:$C$17</c:f>
              <c:numCache>
                <c:formatCode>0.0%</c:formatCode>
                <c:ptCount val="2"/>
                <c:pt idx="0">
                  <c:v>0.12790325175154127</c:v>
                </c:pt>
                <c:pt idx="1">
                  <c:v>0.10817583018086074</c:v>
                </c:pt>
              </c:numCache>
            </c:numRef>
          </c:val>
          <c:extLst>
            <c:ext xmlns:c16="http://schemas.microsoft.com/office/drawing/2014/chart" uri="{C3380CC4-5D6E-409C-BE32-E72D297353CC}">
              <c16:uniqueId val="{00000021-2AB4-4026-B773-73469F02EDF5}"/>
            </c:ext>
          </c:extLst>
        </c:ser>
        <c:ser>
          <c:idx val="11"/>
          <c:order val="11"/>
          <c:tx>
            <c:strRef>
              <c:f>'6.2'!$A$18</c:f>
              <c:strCache>
                <c:ptCount val="1"/>
                <c:pt idx="0">
                  <c:v>December</c:v>
                </c:pt>
              </c:strCache>
            </c:strRef>
          </c:tx>
          <c:spPr>
            <a:solidFill>
              <a:srgbClr val="D0D0D0"/>
            </a:solidFill>
            <a:ln>
              <a:noFill/>
            </a:ln>
            <a:effectLst/>
          </c:spPr>
          <c:invertIfNegative val="0"/>
          <c:dPt>
            <c:idx val="0"/>
            <c:invertIfNegative val="0"/>
            <c:bubble3D val="0"/>
            <c:extLst>
              <c:ext xmlns:c16="http://schemas.microsoft.com/office/drawing/2014/chart" uri="{C3380CC4-5D6E-409C-BE32-E72D297353CC}">
                <c16:uniqueId val="{00000022-2AB4-4026-B773-73469F02EDF5}"/>
              </c:ext>
            </c:extLst>
          </c:dPt>
          <c:dPt>
            <c:idx val="1"/>
            <c:invertIfNegative val="0"/>
            <c:bubble3D val="0"/>
            <c:extLst>
              <c:ext xmlns:c16="http://schemas.microsoft.com/office/drawing/2014/chart" uri="{C3380CC4-5D6E-409C-BE32-E72D297353CC}">
                <c16:uniqueId val="{00000023-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2024</c:v>
                </c:pt>
                <c:pt idx="1">
                  <c:v>2023</c:v>
                </c:pt>
              </c:numCache>
            </c:numRef>
          </c:cat>
          <c:val>
            <c:numRef>
              <c:f>'6.2'!$B$18:$C$18</c:f>
              <c:numCache>
                <c:formatCode>0.0%</c:formatCode>
                <c:ptCount val="2"/>
                <c:pt idx="0">
                  <c:v>0.14028251881613851</c:v>
                </c:pt>
                <c:pt idx="1">
                  <c:v>0.13017570629507583</c:v>
                </c:pt>
              </c:numCache>
            </c:numRef>
          </c:val>
          <c:extLst>
            <c:ext xmlns:c16="http://schemas.microsoft.com/office/drawing/2014/chart" uri="{C3380CC4-5D6E-409C-BE32-E72D297353CC}">
              <c16:uniqueId val="{00000024-2AB4-4026-B773-73469F02EDF5}"/>
            </c:ext>
          </c:extLst>
        </c:ser>
        <c:dLbls>
          <c:showLegendKey val="0"/>
          <c:showVal val="0"/>
          <c:showCatName val="0"/>
          <c:showSerName val="0"/>
          <c:showPercent val="0"/>
          <c:showBubbleSize val="0"/>
        </c:dLbls>
        <c:gapWidth val="150"/>
        <c:overlap val="100"/>
        <c:axId val="169022208"/>
        <c:axId val="169023744"/>
      </c:barChart>
      <c:catAx>
        <c:axId val="1690222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bg1"/>
                </a:solidFill>
                <a:latin typeface="+mn-lt"/>
                <a:ea typeface="+mn-ea"/>
                <a:cs typeface="+mn-cs"/>
              </a:defRPr>
            </a:pPr>
            <a:endParaRPr lang="cs-CZ"/>
          </a:p>
        </c:txPr>
        <c:crossAx val="169023744"/>
        <c:crosses val="autoZero"/>
        <c:auto val="1"/>
        <c:lblAlgn val="ctr"/>
        <c:lblOffset val="100"/>
        <c:noMultiLvlLbl val="0"/>
      </c:catAx>
      <c:valAx>
        <c:axId val="16902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cs-CZ"/>
          </a:p>
        </c:txPr>
        <c:crossAx val="169022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1"/>
          </a:solidFill>
        </a:defRPr>
      </a:pPr>
      <a:endParaRPr lang="cs-CZ"/>
    </a:p>
  </c:txPr>
  <c:printSettings>
    <c:headerFooter/>
    <c:pageMargins b="0.78740157499999996" l="0.7" r="0.7" t="0.78740157499999996"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3943499176803484E-2"/>
          <c:y val="2.1032839426709752E-2"/>
          <c:w val="0.89500659419193918"/>
          <c:h val="0.97896716057329025"/>
        </c:manualLayout>
      </c:layout>
      <c:doughnutChart>
        <c:varyColors val="1"/>
        <c:ser>
          <c:idx val="0"/>
          <c:order val="0"/>
          <c:dPt>
            <c:idx val="0"/>
            <c:bubble3D val="0"/>
            <c:spPr>
              <a:solidFill>
                <a:srgbClr val="233060"/>
              </a:solidFill>
              <a:ln>
                <a:noFill/>
              </a:ln>
              <a:effectLst/>
            </c:spPr>
            <c:extLst>
              <c:ext xmlns:c16="http://schemas.microsoft.com/office/drawing/2014/chart" uri="{C3380CC4-5D6E-409C-BE32-E72D297353CC}">
                <c16:uniqueId val="{00000001-6F8E-4965-815D-9373D2D162A7}"/>
              </c:ext>
            </c:extLst>
          </c:dPt>
          <c:dPt>
            <c:idx val="1"/>
            <c:bubble3D val="0"/>
            <c:spPr>
              <a:solidFill>
                <a:srgbClr val="596387"/>
              </a:solidFill>
              <a:ln>
                <a:noFill/>
              </a:ln>
              <a:effectLst/>
            </c:spPr>
            <c:extLst>
              <c:ext xmlns:c16="http://schemas.microsoft.com/office/drawing/2014/chart" uri="{C3380CC4-5D6E-409C-BE32-E72D297353CC}">
                <c16:uniqueId val="{00000003-6F8E-4965-815D-9373D2D162A7}"/>
              </c:ext>
            </c:extLst>
          </c:dPt>
          <c:dPt>
            <c:idx val="2"/>
            <c:bubble3D val="0"/>
            <c:spPr>
              <a:solidFill>
                <a:srgbClr val="9196B0">
                  <a:alpha val="75000"/>
                </a:srgbClr>
              </a:solidFill>
              <a:ln>
                <a:noFill/>
              </a:ln>
              <a:effectLst/>
            </c:spPr>
            <c:extLst>
              <c:ext xmlns:c16="http://schemas.microsoft.com/office/drawing/2014/chart" uri="{C3380CC4-5D6E-409C-BE32-E72D297353CC}">
                <c16:uniqueId val="{00000005-6F8E-4965-815D-9373D2D162A7}"/>
              </c:ext>
            </c:extLst>
          </c:dPt>
          <c:dPt>
            <c:idx val="3"/>
            <c:bubble3D val="0"/>
            <c:spPr>
              <a:solidFill>
                <a:srgbClr val="C7CCD6">
                  <a:alpha val="75000"/>
                </a:srgbClr>
              </a:solidFill>
              <a:ln>
                <a:noFill/>
              </a:ln>
              <a:effectLst/>
            </c:spPr>
            <c:extLst>
              <c:ext xmlns:c16="http://schemas.microsoft.com/office/drawing/2014/chart" uri="{C3380CC4-5D6E-409C-BE32-E72D297353CC}">
                <c16:uniqueId val="{00000007-6F8E-4965-815D-9373D2D162A7}"/>
              </c:ext>
            </c:extLst>
          </c:dPt>
          <c:dLbls>
            <c:dLbl>
              <c:idx val="1"/>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8E-4965-815D-9373D2D162A7}"/>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E-4965-815D-9373D2D162A7}"/>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8E-4965-815D-9373D2D162A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'6.2'!$N$8:$N$11</c:f>
              <c:strCache>
                <c:ptCount val="4"/>
                <c:pt idx="0">
                  <c:v>1Q</c:v>
                </c:pt>
                <c:pt idx="1">
                  <c:v>2Q</c:v>
                </c:pt>
                <c:pt idx="2">
                  <c:v>3Q</c:v>
                </c:pt>
                <c:pt idx="3">
                  <c:v>4Q</c:v>
                </c:pt>
              </c:strCache>
            </c:strRef>
          </c:cat>
          <c:val>
            <c:numRef>
              <c:f>'6.2'!$O$8:$O$11</c:f>
              <c:numCache>
                <c:formatCode>0%</c:formatCode>
                <c:ptCount val="4"/>
                <c:pt idx="0">
                  <c:v>0.35685900019505512</c:v>
                </c:pt>
                <c:pt idx="1">
                  <c:v>0.16189038932582006</c:v>
                </c:pt>
                <c:pt idx="2">
                  <c:v>0.13101817889257955</c:v>
                </c:pt>
                <c:pt idx="3">
                  <c:v>0.35023243158654538</c:v>
                </c:pt>
              </c:numCache>
            </c:numRef>
          </c:val>
          <c:extLst>
            <c:ext xmlns:c16="http://schemas.microsoft.com/office/drawing/2014/chart" uri="{C3380CC4-5D6E-409C-BE32-E72D297353CC}">
              <c16:uniqueId val="{00000008-6F8E-4965-815D-9373D2D162A7}"/>
            </c:ext>
          </c:extLst>
        </c:ser>
        <c:dLbls>
          <c:showLegendKey val="0"/>
          <c:showVal val="0"/>
          <c:showCatName val="0"/>
          <c:showSerName val="0"/>
          <c:showPercent val="0"/>
          <c:showBubbleSize val="0"/>
          <c:showLeaderLines val="1"/>
        </c:dLbls>
        <c:firstSliceAng val="263"/>
        <c:holeSize val="50"/>
      </c:doughnutChart>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0750547163262983"/>
          <c:y val="1.8831220565843985E-2"/>
          <c:w val="0.85339912146632546"/>
          <c:h val="0.8513008569101661"/>
        </c:manualLayout>
      </c:layout>
      <c:barChart>
        <c:barDir val="col"/>
        <c:grouping val="clustered"/>
        <c:varyColors val="0"/>
        <c:ser>
          <c:idx val="0"/>
          <c:order val="0"/>
          <c:tx>
            <c:strRef>
              <c:f>'3.1'!$P$5</c:f>
              <c:strCache>
                <c:ptCount val="1"/>
                <c:pt idx="0">
                  <c:v>From UGS</c:v>
                </c:pt>
              </c:strCache>
            </c:strRef>
          </c:tx>
          <c:spPr>
            <a:solidFill>
              <a:schemeClr val="tx2"/>
            </a:solidFill>
          </c:spPr>
          <c:invertIfNegative val="0"/>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'3.1'!$P$6:$P$371</c:f>
              <c:numCache>
                <c:formatCode>#,##0</c:formatCode>
                <c:ptCount val="366"/>
                <c:pt idx="0">
                  <c:v>8403.6610000000001</c:v>
                </c:pt>
                <c:pt idx="1">
                  <c:v>10131.127</c:v>
                </c:pt>
                <c:pt idx="2">
                  <c:v>9092.94</c:v>
                </c:pt>
                <c:pt idx="3">
                  <c:v>7895.6540000000005</c:v>
                </c:pt>
                <c:pt idx="4">
                  <c:v>13177.607</c:v>
                </c:pt>
                <c:pt idx="5">
                  <c:v>16506.137999999999</c:v>
                </c:pt>
                <c:pt idx="6">
                  <c:v>18781.977999999999</c:v>
                </c:pt>
                <c:pt idx="7">
                  <c:v>27045.97</c:v>
                </c:pt>
                <c:pt idx="8">
                  <c:v>35504.196000000004</c:v>
                </c:pt>
                <c:pt idx="9">
                  <c:v>35987.315999999999</c:v>
                </c:pt>
                <c:pt idx="10">
                  <c:v>34955.050000000003</c:v>
                </c:pt>
                <c:pt idx="11">
                  <c:v>31328.82</c:v>
                </c:pt>
                <c:pt idx="12">
                  <c:v>23919.419000000002</c:v>
                </c:pt>
                <c:pt idx="13">
                  <c:v>24537.68</c:v>
                </c:pt>
                <c:pt idx="14">
                  <c:v>25683.212</c:v>
                </c:pt>
                <c:pt idx="15">
                  <c:v>26956.039000000001</c:v>
                </c:pt>
                <c:pt idx="16">
                  <c:v>27480.170999999998</c:v>
                </c:pt>
                <c:pt idx="17">
                  <c:v>27593.835999999999</c:v>
                </c:pt>
                <c:pt idx="18">
                  <c:v>27836.745999999999</c:v>
                </c:pt>
                <c:pt idx="19">
                  <c:v>21942.339</c:v>
                </c:pt>
                <c:pt idx="20">
                  <c:v>22054.919000000002</c:v>
                </c:pt>
                <c:pt idx="21">
                  <c:v>19603.392</c:v>
                </c:pt>
                <c:pt idx="22">
                  <c:v>16959.597000000002</c:v>
                </c:pt>
                <c:pt idx="23">
                  <c:v>11236.519</c:v>
                </c:pt>
                <c:pt idx="24">
                  <c:v>9011.7180000000008</c:v>
                </c:pt>
                <c:pt idx="25">
                  <c:v>6922.2969999999996</c:v>
                </c:pt>
                <c:pt idx="26">
                  <c:v>7241.4070000000002</c:v>
                </c:pt>
                <c:pt idx="27">
                  <c:v>7529.268</c:v>
                </c:pt>
                <c:pt idx="28">
                  <c:v>13359.271000000001</c:v>
                </c:pt>
                <c:pt idx="29">
                  <c:v>13810.718999999999</c:v>
                </c:pt>
                <c:pt idx="30">
                  <c:v>14001.686</c:v>
                </c:pt>
                <c:pt idx="31">
                  <c:v>10345.312</c:v>
                </c:pt>
                <c:pt idx="32">
                  <c:v>6879.1989999999996</c:v>
                </c:pt>
                <c:pt idx="33">
                  <c:v>3102.01</c:v>
                </c:pt>
                <c:pt idx="34">
                  <c:v>2537.125</c:v>
                </c:pt>
                <c:pt idx="35">
                  <c:v>479.00700000000001</c:v>
                </c:pt>
                <c:pt idx="36">
                  <c:v>146.81100000000001</c:v>
                </c:pt>
                <c:pt idx="37">
                  <c:v>5273.4319999999998</c:v>
                </c:pt>
                <c:pt idx="38">
                  <c:v>13355.541999999999</c:v>
                </c:pt>
                <c:pt idx="39">
                  <c:v>5695.3630000000003</c:v>
                </c:pt>
                <c:pt idx="40">
                  <c:v>3361.9989999999998</c:v>
                </c:pt>
                <c:pt idx="41">
                  <c:v>2397.5239999999999</c:v>
                </c:pt>
                <c:pt idx="42">
                  <c:v>3551.482</c:v>
                </c:pt>
                <c:pt idx="43">
                  <c:v>3503.2150000000001</c:v>
                </c:pt>
                <c:pt idx="44">
                  <c:v>6257.0929999999998</c:v>
                </c:pt>
                <c:pt idx="45">
                  <c:v>3185.2510000000002</c:v>
                </c:pt>
                <c:pt idx="46">
                  <c:v>2176.4690000000001</c:v>
                </c:pt>
                <c:pt idx="47">
                  <c:v>729.23299999999995</c:v>
                </c:pt>
                <c:pt idx="48">
                  <c:v>726.93600000000004</c:v>
                </c:pt>
                <c:pt idx="49">
                  <c:v>2984.74</c:v>
                </c:pt>
                <c:pt idx="50">
                  <c:v>3145.123</c:v>
                </c:pt>
                <c:pt idx="51">
                  <c:v>3162.1419999999998</c:v>
                </c:pt>
                <c:pt idx="52">
                  <c:v>3954.1860000000001</c:v>
                </c:pt>
                <c:pt idx="53">
                  <c:v>5154.6469999999999</c:v>
                </c:pt>
                <c:pt idx="54">
                  <c:v>6631.1629999999996</c:v>
                </c:pt>
                <c:pt idx="55">
                  <c:v>6702.0820000000003</c:v>
                </c:pt>
                <c:pt idx="56">
                  <c:v>7102.2889999999998</c:v>
                </c:pt>
                <c:pt idx="57">
                  <c:v>12351.499</c:v>
                </c:pt>
                <c:pt idx="58">
                  <c:v>14778.263000000001</c:v>
                </c:pt>
                <c:pt idx="59">
                  <c:v>11669.564</c:v>
                </c:pt>
                <c:pt idx="60">
                  <c:v>15206.592000000001</c:v>
                </c:pt>
                <c:pt idx="61">
                  <c:v>8288.2420000000002</c:v>
                </c:pt>
                <c:pt idx="62">
                  <c:v>7512.799</c:v>
                </c:pt>
                <c:pt idx="63">
                  <c:v>8138.9830000000002</c:v>
                </c:pt>
                <c:pt idx="64">
                  <c:v>12559.028</c:v>
                </c:pt>
                <c:pt idx="65">
                  <c:v>16274.925999999999</c:v>
                </c:pt>
                <c:pt idx="66">
                  <c:v>16925.752</c:v>
                </c:pt>
                <c:pt idx="67">
                  <c:v>12717.235000000001</c:v>
                </c:pt>
                <c:pt idx="68">
                  <c:v>9982.6929999999993</c:v>
                </c:pt>
                <c:pt idx="69">
                  <c:v>9505.2579999999998</c:v>
                </c:pt>
                <c:pt idx="70">
                  <c:v>10761.083000000001</c:v>
                </c:pt>
                <c:pt idx="71">
                  <c:v>12888.499</c:v>
                </c:pt>
                <c:pt idx="72">
                  <c:v>12413.544</c:v>
                </c:pt>
                <c:pt idx="73">
                  <c:v>10813.038</c:v>
                </c:pt>
                <c:pt idx="74">
                  <c:v>6350.0469999999996</c:v>
                </c:pt>
                <c:pt idx="75">
                  <c:v>8401.3729999999996</c:v>
                </c:pt>
                <c:pt idx="76">
                  <c:v>10656.272000000001</c:v>
                </c:pt>
                <c:pt idx="77">
                  <c:v>15131.591</c:v>
                </c:pt>
                <c:pt idx="78">
                  <c:v>16130.824000000001</c:v>
                </c:pt>
                <c:pt idx="79">
                  <c:v>14924.296</c:v>
                </c:pt>
                <c:pt idx="80">
                  <c:v>12275.046</c:v>
                </c:pt>
                <c:pt idx="81">
                  <c:v>6978.7330000000002</c:v>
                </c:pt>
                <c:pt idx="82">
                  <c:v>9134.64</c:v>
                </c:pt>
                <c:pt idx="83">
                  <c:v>12210.573</c:v>
                </c:pt>
                <c:pt idx="84">
                  <c:v>12993.004999999999</c:v>
                </c:pt>
                <c:pt idx="85">
                  <c:v>11539.922</c:v>
                </c:pt>
                <c:pt idx="86">
                  <c:v>12668.846</c:v>
                </c:pt>
                <c:pt idx="87">
                  <c:v>7813.9960000000001</c:v>
                </c:pt>
                <c:pt idx="88">
                  <c:v>2990.2359999999999</c:v>
                </c:pt>
                <c:pt idx="89">
                  <c:v>0</c:v>
                </c:pt>
                <c:pt idx="90">
                  <c:v>0</c:v>
                </c:pt>
                <c:pt idx="91">
                  <c:v>2724.0459999999998</c:v>
                </c:pt>
                <c:pt idx="92">
                  <c:v>4123.942</c:v>
                </c:pt>
                <c:pt idx="93">
                  <c:v>5569.2169999999996</c:v>
                </c:pt>
                <c:pt idx="94">
                  <c:v>5129.1679999999997</c:v>
                </c:pt>
                <c:pt idx="95">
                  <c:v>1605.356</c:v>
                </c:pt>
                <c:pt idx="96">
                  <c:v>0</c:v>
                </c:pt>
                <c:pt idx="97">
                  <c:v>0</c:v>
                </c:pt>
                <c:pt idx="98">
                  <c:v>0</c:v>
                </c:pt>
                <c:pt idx="99">
                  <c:v>0</c:v>
                </c:pt>
                <c:pt idx="100">
                  <c:v>1572.1969999999999</c:v>
                </c:pt>
                <c:pt idx="101">
                  <c:v>2235.942</c:v>
                </c:pt>
                <c:pt idx="102">
                  <c:v>0</c:v>
                </c:pt>
                <c:pt idx="103">
                  <c:v>0</c:v>
                </c:pt>
                <c:pt idx="104">
                  <c:v>0</c:v>
                </c:pt>
                <c:pt idx="105">
                  <c:v>0</c:v>
                </c:pt>
                <c:pt idx="106">
                  <c:v>4653.3249999999998</c:v>
                </c:pt>
                <c:pt idx="107">
                  <c:v>12865.331</c:v>
                </c:pt>
                <c:pt idx="108">
                  <c:v>14404.373</c:v>
                </c:pt>
                <c:pt idx="109">
                  <c:v>13845.656000000001</c:v>
                </c:pt>
                <c:pt idx="110">
                  <c:v>14692.018</c:v>
                </c:pt>
                <c:pt idx="111">
                  <c:v>15799.402</c:v>
                </c:pt>
                <c:pt idx="112">
                  <c:v>18609.2</c:v>
                </c:pt>
                <c:pt idx="113">
                  <c:v>20167.675999999999</c:v>
                </c:pt>
                <c:pt idx="114">
                  <c:v>21442.77</c:v>
                </c:pt>
                <c:pt idx="115">
                  <c:v>18718.287</c:v>
                </c:pt>
                <c:pt idx="116">
                  <c:v>14114.19</c:v>
                </c:pt>
                <c:pt idx="117">
                  <c:v>4932.1009999999997</c:v>
                </c:pt>
                <c:pt idx="118">
                  <c:v>2067.0430000000001</c:v>
                </c:pt>
                <c:pt idx="119">
                  <c:v>365.505</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1081.7829999999999</c:v>
                </c:pt>
                <c:pt idx="170">
                  <c:v>1115.508</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0.94799999999999995</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3.4319999999999999</c:v>
                </c:pt>
                <c:pt idx="267">
                  <c:v>0</c:v>
                </c:pt>
                <c:pt idx="268">
                  <c:v>0</c:v>
                </c:pt>
                <c:pt idx="269">
                  <c:v>0</c:v>
                </c:pt>
                <c:pt idx="270">
                  <c:v>0</c:v>
                </c:pt>
                <c:pt idx="271">
                  <c:v>0</c:v>
                </c:pt>
                <c:pt idx="272">
                  <c:v>0</c:v>
                </c:pt>
                <c:pt idx="273">
                  <c:v>0</c:v>
                </c:pt>
                <c:pt idx="274">
                  <c:v>7731.22</c:v>
                </c:pt>
                <c:pt idx="275">
                  <c:v>5375.1009999999997</c:v>
                </c:pt>
                <c:pt idx="276">
                  <c:v>5413.21</c:v>
                </c:pt>
                <c:pt idx="277">
                  <c:v>5680.5420000000004</c:v>
                </c:pt>
                <c:pt idx="278">
                  <c:v>5178.2259999999997</c:v>
                </c:pt>
                <c:pt idx="279">
                  <c:v>5238.8459999999995</c:v>
                </c:pt>
                <c:pt idx="280">
                  <c:v>4290.1369999999997</c:v>
                </c:pt>
                <c:pt idx="281">
                  <c:v>1592.2070000000001</c:v>
                </c:pt>
                <c:pt idx="282">
                  <c:v>0</c:v>
                </c:pt>
                <c:pt idx="283">
                  <c:v>0</c:v>
                </c:pt>
                <c:pt idx="284">
                  <c:v>0</c:v>
                </c:pt>
                <c:pt idx="285">
                  <c:v>576.05100000000004</c:v>
                </c:pt>
                <c:pt idx="286">
                  <c:v>1557.058</c:v>
                </c:pt>
                <c:pt idx="287">
                  <c:v>3119.8139999999999</c:v>
                </c:pt>
                <c:pt idx="288">
                  <c:v>2851.8609999999999</c:v>
                </c:pt>
                <c:pt idx="289">
                  <c:v>3302.51</c:v>
                </c:pt>
                <c:pt idx="290">
                  <c:v>2740.9380000000001</c:v>
                </c:pt>
                <c:pt idx="291">
                  <c:v>709.97</c:v>
                </c:pt>
                <c:pt idx="292">
                  <c:v>0</c:v>
                </c:pt>
                <c:pt idx="293">
                  <c:v>0</c:v>
                </c:pt>
                <c:pt idx="294">
                  <c:v>0.19800000000000001</c:v>
                </c:pt>
                <c:pt idx="295">
                  <c:v>1902.4870000000001</c:v>
                </c:pt>
                <c:pt idx="296">
                  <c:v>6098.1940000000004</c:v>
                </c:pt>
                <c:pt idx="297">
                  <c:v>8144.6639999999998</c:v>
                </c:pt>
                <c:pt idx="298">
                  <c:v>7419.54</c:v>
                </c:pt>
                <c:pt idx="299">
                  <c:v>0</c:v>
                </c:pt>
                <c:pt idx="300">
                  <c:v>0</c:v>
                </c:pt>
                <c:pt idx="301">
                  <c:v>2378.9209999999998</c:v>
                </c:pt>
                <c:pt idx="302">
                  <c:v>5099.53</c:v>
                </c:pt>
                <c:pt idx="303">
                  <c:v>5248.2370000000001</c:v>
                </c:pt>
                <c:pt idx="304">
                  <c:v>10140.02</c:v>
                </c:pt>
                <c:pt idx="305">
                  <c:v>11432.906999999999</c:v>
                </c:pt>
                <c:pt idx="306">
                  <c:v>9513.3140000000003</c:v>
                </c:pt>
                <c:pt idx="307">
                  <c:v>8581.8590000000004</c:v>
                </c:pt>
                <c:pt idx="308">
                  <c:v>9419.6509999999998</c:v>
                </c:pt>
                <c:pt idx="309">
                  <c:v>15408.465</c:v>
                </c:pt>
                <c:pt idx="310">
                  <c:v>18277.552</c:v>
                </c:pt>
                <c:pt idx="311">
                  <c:v>15881.120999999999</c:v>
                </c:pt>
                <c:pt idx="312">
                  <c:v>15348.834999999999</c:v>
                </c:pt>
                <c:pt idx="313">
                  <c:v>14337.772999999999</c:v>
                </c:pt>
                <c:pt idx="314">
                  <c:v>14547.039000000001</c:v>
                </c:pt>
                <c:pt idx="315">
                  <c:v>15928.593999999999</c:v>
                </c:pt>
                <c:pt idx="316">
                  <c:v>23751.830999999998</c:v>
                </c:pt>
                <c:pt idx="317">
                  <c:v>21811.863000000001</c:v>
                </c:pt>
                <c:pt idx="318">
                  <c:v>21553.47</c:v>
                </c:pt>
                <c:pt idx="319">
                  <c:v>17744.282999999999</c:v>
                </c:pt>
                <c:pt idx="320">
                  <c:v>14281.078</c:v>
                </c:pt>
                <c:pt idx="321">
                  <c:v>16267.571</c:v>
                </c:pt>
                <c:pt idx="322">
                  <c:v>16158.725</c:v>
                </c:pt>
                <c:pt idx="323">
                  <c:v>16484.564999999999</c:v>
                </c:pt>
                <c:pt idx="324">
                  <c:v>19084.194</c:v>
                </c:pt>
                <c:pt idx="325">
                  <c:v>21265.977999999999</c:v>
                </c:pt>
                <c:pt idx="326">
                  <c:v>22940.005000000001</c:v>
                </c:pt>
                <c:pt idx="327">
                  <c:v>17233.056</c:v>
                </c:pt>
                <c:pt idx="328">
                  <c:v>16851.345000000001</c:v>
                </c:pt>
                <c:pt idx="329">
                  <c:v>17381.633999999998</c:v>
                </c:pt>
                <c:pt idx="330">
                  <c:v>17704.274000000001</c:v>
                </c:pt>
                <c:pt idx="331">
                  <c:v>18376.991999999998</c:v>
                </c:pt>
                <c:pt idx="332">
                  <c:v>18943.084999999999</c:v>
                </c:pt>
                <c:pt idx="333">
                  <c:v>16748.501</c:v>
                </c:pt>
                <c:pt idx="334">
                  <c:v>14339.216</c:v>
                </c:pt>
                <c:pt idx="335">
                  <c:v>15998.823</c:v>
                </c:pt>
                <c:pt idx="336">
                  <c:v>18290.581999999999</c:v>
                </c:pt>
                <c:pt idx="337">
                  <c:v>23867.899000000001</c:v>
                </c:pt>
                <c:pt idx="338">
                  <c:v>22401.375</c:v>
                </c:pt>
                <c:pt idx="339">
                  <c:v>24489.85</c:v>
                </c:pt>
                <c:pt idx="340">
                  <c:v>21410.795999999998</c:v>
                </c:pt>
                <c:pt idx="341">
                  <c:v>17151.252</c:v>
                </c:pt>
                <c:pt idx="342">
                  <c:v>18745.225999999999</c:v>
                </c:pt>
                <c:pt idx="343">
                  <c:v>20853.826000000001</c:v>
                </c:pt>
                <c:pt idx="344">
                  <c:v>25932.400000000001</c:v>
                </c:pt>
                <c:pt idx="345">
                  <c:v>25778.736000000001</c:v>
                </c:pt>
                <c:pt idx="346">
                  <c:v>26484.251</c:v>
                </c:pt>
                <c:pt idx="347">
                  <c:v>27071.092000000001</c:v>
                </c:pt>
                <c:pt idx="348">
                  <c:v>19598.094000000001</c:v>
                </c:pt>
                <c:pt idx="349">
                  <c:v>19762.581999999999</c:v>
                </c:pt>
                <c:pt idx="350">
                  <c:v>20870.93</c:v>
                </c:pt>
                <c:pt idx="351">
                  <c:v>16161.615</c:v>
                </c:pt>
                <c:pt idx="352">
                  <c:v>14075.824000000001</c:v>
                </c:pt>
                <c:pt idx="353">
                  <c:v>12610.483</c:v>
                </c:pt>
                <c:pt idx="354">
                  <c:v>15347.07</c:v>
                </c:pt>
                <c:pt idx="355">
                  <c:v>11504.904</c:v>
                </c:pt>
                <c:pt idx="356">
                  <c:v>11385.751</c:v>
                </c:pt>
                <c:pt idx="357">
                  <c:v>12875.215</c:v>
                </c:pt>
                <c:pt idx="358">
                  <c:v>13886.709000000001</c:v>
                </c:pt>
                <c:pt idx="359">
                  <c:v>14929.49</c:v>
                </c:pt>
                <c:pt idx="360">
                  <c:v>18338.958999999999</c:v>
                </c:pt>
                <c:pt idx="361">
                  <c:v>21539.734</c:v>
                </c:pt>
                <c:pt idx="362">
                  <c:v>21878.527999999998</c:v>
                </c:pt>
                <c:pt idx="363">
                  <c:v>22745.472000000002</c:v>
                </c:pt>
                <c:pt idx="364">
                  <c:v>23741.432000000001</c:v>
                </c:pt>
                <c:pt idx="365">
                  <c:v>23362.223999999998</c:v>
                </c:pt>
              </c:numCache>
            </c:numRef>
          </c:val>
          <c:extLst>
            <c:ext xmlns:c16="http://schemas.microsoft.com/office/drawing/2014/chart" uri="{C3380CC4-5D6E-409C-BE32-E72D297353CC}">
              <c16:uniqueId val="{00000000-8B3D-4ECD-A976-28E5EF444CDF}"/>
            </c:ext>
          </c:extLst>
        </c:ser>
        <c:ser>
          <c:idx val="1"/>
          <c:order val="1"/>
          <c:tx>
            <c:strRef>
              <c:f>'3.1'!$Q$5</c:f>
              <c:strCache>
                <c:ptCount val="1"/>
                <c:pt idx="0">
                  <c:v>Into UGS</c:v>
                </c:pt>
              </c:strCache>
            </c:strRef>
          </c:tx>
          <c:spPr>
            <a:solidFill>
              <a:schemeClr val="accent5"/>
            </a:solidFill>
          </c:spPr>
          <c:invertIfNegative val="0"/>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'3.1'!$Q$6:$Q$371</c:f>
              <c:numCache>
                <c:formatCode>#,##0</c:formatCode>
                <c:ptCount val="366"/>
                <c:pt idx="0">
                  <c:v>-7.1040000000000001</c:v>
                </c:pt>
                <c:pt idx="1">
                  <c:v>-7.6740000000000004</c:v>
                </c:pt>
                <c:pt idx="2">
                  <c:v>-887.55899999999997</c:v>
                </c:pt>
                <c:pt idx="3">
                  <c:v>-204.32999999999998</c:v>
                </c:pt>
                <c:pt idx="4">
                  <c:v>-10.962</c:v>
                </c:pt>
                <c:pt idx="5">
                  <c:v>-12.608000000000001</c:v>
                </c:pt>
                <c:pt idx="6">
                  <c:v>-13.86</c:v>
                </c:pt>
                <c:pt idx="7">
                  <c:v>-14.108000000000001</c:v>
                </c:pt>
                <c:pt idx="8">
                  <c:v>-13.741</c:v>
                </c:pt>
                <c:pt idx="9">
                  <c:v>-15.364000000000001</c:v>
                </c:pt>
                <c:pt idx="10">
                  <c:v>-14.955</c:v>
                </c:pt>
                <c:pt idx="11">
                  <c:v>-13.914</c:v>
                </c:pt>
                <c:pt idx="12">
                  <c:v>-13.401</c:v>
                </c:pt>
                <c:pt idx="13">
                  <c:v>-13.207000000000001</c:v>
                </c:pt>
                <c:pt idx="14">
                  <c:v>-13.848000000000001</c:v>
                </c:pt>
                <c:pt idx="15">
                  <c:v>-13.526999999999999</c:v>
                </c:pt>
                <c:pt idx="16">
                  <c:v>-12.241</c:v>
                </c:pt>
                <c:pt idx="17">
                  <c:v>-11.874000000000001</c:v>
                </c:pt>
                <c:pt idx="18">
                  <c:v>-13.007999999999999</c:v>
                </c:pt>
                <c:pt idx="19">
                  <c:v>-13.146000000000001</c:v>
                </c:pt>
                <c:pt idx="20">
                  <c:v>-12.968999999999999</c:v>
                </c:pt>
                <c:pt idx="21">
                  <c:v>-11.659000000000001</c:v>
                </c:pt>
                <c:pt idx="22">
                  <c:v>-49.329000000000001</c:v>
                </c:pt>
                <c:pt idx="23">
                  <c:v>-50.454999999999998</c:v>
                </c:pt>
                <c:pt idx="24">
                  <c:v>-29.564</c:v>
                </c:pt>
                <c:pt idx="25">
                  <c:v>-7.7009999999999996</c:v>
                </c:pt>
                <c:pt idx="26">
                  <c:v>-8.9109999999999996</c:v>
                </c:pt>
                <c:pt idx="27">
                  <c:v>-9.0530000000000008</c:v>
                </c:pt>
                <c:pt idx="28">
                  <c:v>-45.673999999999999</c:v>
                </c:pt>
                <c:pt idx="29">
                  <c:v>-270.101</c:v>
                </c:pt>
                <c:pt idx="30">
                  <c:v>-54.021000000000001</c:v>
                </c:pt>
                <c:pt idx="31">
                  <c:v>-34.033000000000001</c:v>
                </c:pt>
                <c:pt idx="32">
                  <c:v>-9.8409999999999993</c:v>
                </c:pt>
                <c:pt idx="33">
                  <c:v>-1807.18</c:v>
                </c:pt>
                <c:pt idx="34">
                  <c:v>-2069.4790000000003</c:v>
                </c:pt>
                <c:pt idx="35">
                  <c:v>-1349.327</c:v>
                </c:pt>
                <c:pt idx="36">
                  <c:v>-637.49700000000007</c:v>
                </c:pt>
                <c:pt idx="37">
                  <c:v>-8.4209999999999994</c:v>
                </c:pt>
                <c:pt idx="38">
                  <c:v>-9.9600000000000009</c:v>
                </c:pt>
                <c:pt idx="39">
                  <c:v>-7.9660000000000002</c:v>
                </c:pt>
                <c:pt idx="40">
                  <c:v>-1063.1979999999999</c:v>
                </c:pt>
                <c:pt idx="41">
                  <c:v>-831.83799999999997</c:v>
                </c:pt>
                <c:pt idx="42">
                  <c:v>-6.5579999999999998</c:v>
                </c:pt>
                <c:pt idx="43">
                  <c:v>-29.404</c:v>
                </c:pt>
                <c:pt idx="44">
                  <c:v>-31.661000000000001</c:v>
                </c:pt>
                <c:pt idx="45">
                  <c:v>-281.34699999999998</c:v>
                </c:pt>
                <c:pt idx="46">
                  <c:v>-896.23199999999997</c:v>
                </c:pt>
                <c:pt idx="47">
                  <c:v>-1330.6130000000001</c:v>
                </c:pt>
                <c:pt idx="48">
                  <c:v>-1161.356</c:v>
                </c:pt>
                <c:pt idx="49">
                  <c:v>-98.176000000000002</c:v>
                </c:pt>
                <c:pt idx="50">
                  <c:v>-13.019</c:v>
                </c:pt>
                <c:pt idx="51">
                  <c:v>-5.5289999999999999</c:v>
                </c:pt>
                <c:pt idx="52">
                  <c:v>-5.2240000000000002</c:v>
                </c:pt>
                <c:pt idx="53">
                  <c:v>-7.32</c:v>
                </c:pt>
                <c:pt idx="54">
                  <c:v>-8.1679999999999993</c:v>
                </c:pt>
                <c:pt idx="55">
                  <c:v>-5.9720000000000004</c:v>
                </c:pt>
                <c:pt idx="56">
                  <c:v>-7.569</c:v>
                </c:pt>
                <c:pt idx="57">
                  <c:v>-7.359</c:v>
                </c:pt>
                <c:pt idx="58">
                  <c:v>-8.1029999999999998</c:v>
                </c:pt>
                <c:pt idx="59">
                  <c:v>-8.1199999999999992</c:v>
                </c:pt>
                <c:pt idx="60">
                  <c:v>-7.8109999999999999</c:v>
                </c:pt>
                <c:pt idx="61">
                  <c:v>-7.7050000000000001</c:v>
                </c:pt>
                <c:pt idx="62">
                  <c:v>-6.7720000000000002</c:v>
                </c:pt>
                <c:pt idx="63">
                  <c:v>-6.7409999999999997</c:v>
                </c:pt>
                <c:pt idx="64">
                  <c:v>-8.6910000000000007</c:v>
                </c:pt>
                <c:pt idx="65">
                  <c:v>-7.7649999999999997</c:v>
                </c:pt>
                <c:pt idx="66">
                  <c:v>-8.3889999999999993</c:v>
                </c:pt>
                <c:pt idx="67">
                  <c:v>-6.8</c:v>
                </c:pt>
                <c:pt idx="68">
                  <c:v>-830.49400000000003</c:v>
                </c:pt>
                <c:pt idx="69">
                  <c:v>-954.202</c:v>
                </c:pt>
                <c:pt idx="70">
                  <c:v>-6.6459999999999999</c:v>
                </c:pt>
                <c:pt idx="71">
                  <c:v>-5.8879999999999999</c:v>
                </c:pt>
                <c:pt idx="72">
                  <c:v>-5.6429999999999998</c:v>
                </c:pt>
                <c:pt idx="73">
                  <c:v>-5.3170000000000002</c:v>
                </c:pt>
                <c:pt idx="74">
                  <c:v>-5.1079999999999997</c:v>
                </c:pt>
                <c:pt idx="75">
                  <c:v>-3.87</c:v>
                </c:pt>
                <c:pt idx="76">
                  <c:v>-5.4260000000000002</c:v>
                </c:pt>
                <c:pt idx="77">
                  <c:v>-7.2309999999999999</c:v>
                </c:pt>
                <c:pt idx="78">
                  <c:v>-6.7690000000000001</c:v>
                </c:pt>
                <c:pt idx="79">
                  <c:v>-6.1539999999999999</c:v>
                </c:pt>
                <c:pt idx="80">
                  <c:v>-5.681</c:v>
                </c:pt>
                <c:pt idx="81">
                  <c:v>-3.9990000000000001</c:v>
                </c:pt>
                <c:pt idx="82">
                  <c:v>-2.3479999999999999</c:v>
                </c:pt>
                <c:pt idx="83">
                  <c:v>-3.1080000000000001</c:v>
                </c:pt>
                <c:pt idx="84">
                  <c:v>-928.14800000000002</c:v>
                </c:pt>
                <c:pt idx="85">
                  <c:v>-5.585</c:v>
                </c:pt>
                <c:pt idx="86">
                  <c:v>-3.5219999999999998</c:v>
                </c:pt>
                <c:pt idx="87">
                  <c:v>-2.718</c:v>
                </c:pt>
                <c:pt idx="88">
                  <c:v>-1960.69</c:v>
                </c:pt>
                <c:pt idx="89">
                  <c:v>-1053.423</c:v>
                </c:pt>
                <c:pt idx="90">
                  <c:v>-3060.84</c:v>
                </c:pt>
                <c:pt idx="91">
                  <c:v>-2782.82</c:v>
                </c:pt>
                <c:pt idx="92">
                  <c:v>-1748.981</c:v>
                </c:pt>
                <c:pt idx="93">
                  <c:v>-1.86</c:v>
                </c:pt>
                <c:pt idx="94">
                  <c:v>-2.0859999999999999</c:v>
                </c:pt>
                <c:pt idx="95">
                  <c:v>-1749.124</c:v>
                </c:pt>
                <c:pt idx="96">
                  <c:v>-4486.7520000000004</c:v>
                </c:pt>
                <c:pt idx="97">
                  <c:v>-7630.0419999999995</c:v>
                </c:pt>
                <c:pt idx="98">
                  <c:v>-6455.2870000000003</c:v>
                </c:pt>
                <c:pt idx="99">
                  <c:v>-4603.6769999999997</c:v>
                </c:pt>
                <c:pt idx="100">
                  <c:v>-2750.556</c:v>
                </c:pt>
                <c:pt idx="101">
                  <c:v>-2022.9860000000001</c:v>
                </c:pt>
                <c:pt idx="102">
                  <c:v>-3650.4349999999999</c:v>
                </c:pt>
                <c:pt idx="103">
                  <c:v>-7525.7719999999999</c:v>
                </c:pt>
                <c:pt idx="104">
                  <c:v>-7312.2020000000002</c:v>
                </c:pt>
                <c:pt idx="105">
                  <c:v>-3792.348</c:v>
                </c:pt>
                <c:pt idx="106">
                  <c:v>-583.29899999999998</c:v>
                </c:pt>
                <c:pt idx="107">
                  <c:v>-1.591</c:v>
                </c:pt>
                <c:pt idx="108">
                  <c:v>-1.6339999999999999</c:v>
                </c:pt>
                <c:pt idx="109">
                  <c:v>-1.649</c:v>
                </c:pt>
                <c:pt idx="110">
                  <c:v>-1.7829999999999999</c:v>
                </c:pt>
                <c:pt idx="111">
                  <c:v>-2.0249999999999999</c:v>
                </c:pt>
                <c:pt idx="112">
                  <c:v>-2.8730000000000002</c:v>
                </c:pt>
                <c:pt idx="113">
                  <c:v>-2.2349999999999999</c:v>
                </c:pt>
                <c:pt idx="114">
                  <c:v>-2.8409999999999997</c:v>
                </c:pt>
                <c:pt idx="115">
                  <c:v>-2.0219999999999998</c:v>
                </c:pt>
                <c:pt idx="116">
                  <c:v>-1.601</c:v>
                </c:pt>
                <c:pt idx="117">
                  <c:v>-830.40899999999999</c:v>
                </c:pt>
                <c:pt idx="118">
                  <c:v>-957.77</c:v>
                </c:pt>
                <c:pt idx="119">
                  <c:v>-3011.4350000000004</c:v>
                </c:pt>
                <c:pt idx="120">
                  <c:v>-10922.826000000001</c:v>
                </c:pt>
                <c:pt idx="121">
                  <c:v>-11794.439</c:v>
                </c:pt>
                <c:pt idx="122">
                  <c:v>-8725.1129999999994</c:v>
                </c:pt>
                <c:pt idx="123">
                  <c:v>-7056.0260000000007</c:v>
                </c:pt>
                <c:pt idx="124">
                  <c:v>-5644.9010000000007</c:v>
                </c:pt>
                <c:pt idx="125">
                  <c:v>-5139.4890000000005</c:v>
                </c:pt>
                <c:pt idx="126">
                  <c:v>-5277.1880000000001</c:v>
                </c:pt>
                <c:pt idx="127">
                  <c:v>-5720.2079999999996</c:v>
                </c:pt>
                <c:pt idx="128">
                  <c:v>-3656.2149999999997</c:v>
                </c:pt>
                <c:pt idx="129">
                  <c:v>-2014.096</c:v>
                </c:pt>
                <c:pt idx="130">
                  <c:v>-6267.5599999999995</c:v>
                </c:pt>
                <c:pt idx="131">
                  <c:v>-12217.084000000001</c:v>
                </c:pt>
                <c:pt idx="132">
                  <c:v>-11322.738000000001</c:v>
                </c:pt>
                <c:pt idx="133">
                  <c:v>-9567.4860000000008</c:v>
                </c:pt>
                <c:pt idx="134">
                  <c:v>-12916.498</c:v>
                </c:pt>
                <c:pt idx="135">
                  <c:v>-15035.138000000001</c:v>
                </c:pt>
                <c:pt idx="136">
                  <c:v>-12787.457</c:v>
                </c:pt>
                <c:pt idx="137">
                  <c:v>-14299.788</c:v>
                </c:pt>
                <c:pt idx="138">
                  <c:v>-13914.737999999999</c:v>
                </c:pt>
                <c:pt idx="139">
                  <c:v>-13656.477999999999</c:v>
                </c:pt>
                <c:pt idx="140">
                  <c:v>-11275.859</c:v>
                </c:pt>
                <c:pt idx="141">
                  <c:v>-3525.741</c:v>
                </c:pt>
                <c:pt idx="142">
                  <c:v>-12648.523999999999</c:v>
                </c:pt>
                <c:pt idx="143">
                  <c:v>-13203.214999999998</c:v>
                </c:pt>
                <c:pt idx="144">
                  <c:v>-13734.074000000001</c:v>
                </c:pt>
                <c:pt idx="145">
                  <c:v>-13418.624</c:v>
                </c:pt>
                <c:pt idx="146">
                  <c:v>-13367.056</c:v>
                </c:pt>
                <c:pt idx="147">
                  <c:v>-13750.507</c:v>
                </c:pt>
                <c:pt idx="148">
                  <c:v>-13224.050000000001</c:v>
                </c:pt>
                <c:pt idx="149">
                  <c:v>-15106.439</c:v>
                </c:pt>
                <c:pt idx="150">
                  <c:v>-14135.966</c:v>
                </c:pt>
                <c:pt idx="151">
                  <c:v>-12705.868999999999</c:v>
                </c:pt>
                <c:pt idx="152">
                  <c:v>-14366.886</c:v>
                </c:pt>
                <c:pt idx="153">
                  <c:v>-15805.594000000001</c:v>
                </c:pt>
                <c:pt idx="154">
                  <c:v>-14662.638999999999</c:v>
                </c:pt>
                <c:pt idx="155">
                  <c:v>-11813.618</c:v>
                </c:pt>
                <c:pt idx="156">
                  <c:v>-11759.433199999999</c:v>
                </c:pt>
                <c:pt idx="157">
                  <c:v>-14365.119000000001</c:v>
                </c:pt>
                <c:pt idx="158">
                  <c:v>-15170.644</c:v>
                </c:pt>
                <c:pt idx="159">
                  <c:v>-17391.262999999999</c:v>
                </c:pt>
                <c:pt idx="160">
                  <c:v>-16510.185999999998</c:v>
                </c:pt>
                <c:pt idx="161">
                  <c:v>-15432.146000000001</c:v>
                </c:pt>
                <c:pt idx="162">
                  <c:v>-14816.387000000001</c:v>
                </c:pt>
                <c:pt idx="163">
                  <c:v>-14787.226000000001</c:v>
                </c:pt>
                <c:pt idx="164">
                  <c:v>-17414.252</c:v>
                </c:pt>
                <c:pt idx="165">
                  <c:v>-19484.262000000002</c:v>
                </c:pt>
                <c:pt idx="166">
                  <c:v>-20417.697</c:v>
                </c:pt>
                <c:pt idx="167">
                  <c:v>-20719.55</c:v>
                </c:pt>
                <c:pt idx="168">
                  <c:v>-17362.342000000001</c:v>
                </c:pt>
                <c:pt idx="169">
                  <c:v>-15720.317000000001</c:v>
                </c:pt>
                <c:pt idx="170">
                  <c:v>-16042.054</c:v>
                </c:pt>
                <c:pt idx="171">
                  <c:v>-17278.240999999998</c:v>
                </c:pt>
                <c:pt idx="172">
                  <c:v>-18133.580000000002</c:v>
                </c:pt>
                <c:pt idx="173">
                  <c:v>-18656.761999999999</c:v>
                </c:pt>
                <c:pt idx="174">
                  <c:v>-20185.454000000002</c:v>
                </c:pt>
                <c:pt idx="175">
                  <c:v>-16368.194</c:v>
                </c:pt>
                <c:pt idx="176">
                  <c:v>-16335.360999999999</c:v>
                </c:pt>
                <c:pt idx="177">
                  <c:v>-15730.121999999999</c:v>
                </c:pt>
                <c:pt idx="178">
                  <c:v>-17450.760999999999</c:v>
                </c:pt>
                <c:pt idx="179">
                  <c:v>-18055.098000000002</c:v>
                </c:pt>
                <c:pt idx="180">
                  <c:v>-18968.083999999999</c:v>
                </c:pt>
                <c:pt idx="181">
                  <c:v>-18458.368999999999</c:v>
                </c:pt>
                <c:pt idx="182">
                  <c:v>-9074.9170000000013</c:v>
                </c:pt>
                <c:pt idx="183">
                  <c:v>-8748.1090000000004</c:v>
                </c:pt>
                <c:pt idx="184">
                  <c:v>-8938.3690000000006</c:v>
                </c:pt>
                <c:pt idx="185">
                  <c:v>-6074.4449999999997</c:v>
                </c:pt>
                <c:pt idx="186">
                  <c:v>-7748.8410000000003</c:v>
                </c:pt>
                <c:pt idx="187">
                  <c:v>-9480.3040000000001</c:v>
                </c:pt>
                <c:pt idx="188">
                  <c:v>-9397.57</c:v>
                </c:pt>
                <c:pt idx="189">
                  <c:v>-8493.8209999999999</c:v>
                </c:pt>
                <c:pt idx="190">
                  <c:v>-5635.4610000000002</c:v>
                </c:pt>
                <c:pt idx="191">
                  <c:v>-5542.4309999999996</c:v>
                </c:pt>
                <c:pt idx="192">
                  <c:v>-6843.28</c:v>
                </c:pt>
                <c:pt idx="193">
                  <c:v>-8666.5490000000009</c:v>
                </c:pt>
                <c:pt idx="194">
                  <c:v>-9386.1410000000014</c:v>
                </c:pt>
                <c:pt idx="195">
                  <c:v>-6522.0660000000007</c:v>
                </c:pt>
                <c:pt idx="196">
                  <c:v>-6285.4029999999993</c:v>
                </c:pt>
                <c:pt idx="197">
                  <c:v>-6188.56</c:v>
                </c:pt>
                <c:pt idx="198">
                  <c:v>-6037.0340000000006</c:v>
                </c:pt>
                <c:pt idx="199">
                  <c:v>-6083.0339999999997</c:v>
                </c:pt>
                <c:pt idx="200">
                  <c:v>-5745.5349999999999</c:v>
                </c:pt>
                <c:pt idx="201">
                  <c:v>-9404.3220000000001</c:v>
                </c:pt>
                <c:pt idx="202">
                  <c:v>-9873.9860000000008</c:v>
                </c:pt>
                <c:pt idx="203">
                  <c:v>-8056.4009999999998</c:v>
                </c:pt>
                <c:pt idx="204">
                  <c:v>-5399.527</c:v>
                </c:pt>
                <c:pt idx="205">
                  <c:v>-5938.5050000000001</c:v>
                </c:pt>
                <c:pt idx="206">
                  <c:v>-5263.0619999999999</c:v>
                </c:pt>
                <c:pt idx="207">
                  <c:v>-5336.06</c:v>
                </c:pt>
                <c:pt idx="208">
                  <c:v>-5249.6049999999996</c:v>
                </c:pt>
                <c:pt idx="209">
                  <c:v>-5207.4369999999999</c:v>
                </c:pt>
                <c:pt idx="210">
                  <c:v>-5083.616</c:v>
                </c:pt>
                <c:pt idx="211">
                  <c:v>-6836.9070000000002</c:v>
                </c:pt>
                <c:pt idx="212">
                  <c:v>-7021.4849999999997</c:v>
                </c:pt>
                <c:pt idx="213">
                  <c:v>-3419.489</c:v>
                </c:pt>
                <c:pt idx="214">
                  <c:v>-5301.0050000000001</c:v>
                </c:pt>
                <c:pt idx="215">
                  <c:v>-9737.1439999999984</c:v>
                </c:pt>
                <c:pt idx="216">
                  <c:v>-9985.357</c:v>
                </c:pt>
                <c:pt idx="217">
                  <c:v>-6965.5370000000003</c:v>
                </c:pt>
                <c:pt idx="218">
                  <c:v>-6212.3919999999998</c:v>
                </c:pt>
                <c:pt idx="219">
                  <c:v>-5521.5359999999991</c:v>
                </c:pt>
                <c:pt idx="220">
                  <c:v>-4907.1189999999997</c:v>
                </c:pt>
                <c:pt idx="221">
                  <c:v>-8807.366</c:v>
                </c:pt>
                <c:pt idx="222">
                  <c:v>-13618.482</c:v>
                </c:pt>
                <c:pt idx="223">
                  <c:v>-14429.128999999999</c:v>
                </c:pt>
                <c:pt idx="224">
                  <c:v>-8277.61</c:v>
                </c:pt>
                <c:pt idx="225">
                  <c:v>-10624.781000000001</c:v>
                </c:pt>
                <c:pt idx="226">
                  <c:v>-12505.474</c:v>
                </c:pt>
                <c:pt idx="227">
                  <c:v>-13151.218999999999</c:v>
                </c:pt>
                <c:pt idx="228">
                  <c:v>-9572.8240000000005</c:v>
                </c:pt>
                <c:pt idx="229">
                  <c:v>-12901.77</c:v>
                </c:pt>
                <c:pt idx="230">
                  <c:v>-14768.427000000001</c:v>
                </c:pt>
                <c:pt idx="231">
                  <c:v>-9360.7049999999999</c:v>
                </c:pt>
                <c:pt idx="232">
                  <c:v>-12368.772000000001</c:v>
                </c:pt>
                <c:pt idx="233">
                  <c:v>-9632.5819999999985</c:v>
                </c:pt>
                <c:pt idx="234">
                  <c:v>-10036.657999999999</c:v>
                </c:pt>
                <c:pt idx="235">
                  <c:v>-7214.634</c:v>
                </c:pt>
                <c:pt idx="236">
                  <c:v>-12653.445</c:v>
                </c:pt>
                <c:pt idx="237">
                  <c:v>-13328.775</c:v>
                </c:pt>
                <c:pt idx="238">
                  <c:v>-9714.9970000000012</c:v>
                </c:pt>
                <c:pt idx="239">
                  <c:v>-5055.4290000000001</c:v>
                </c:pt>
                <c:pt idx="240">
                  <c:v>-1366.4929999999999</c:v>
                </c:pt>
                <c:pt idx="241">
                  <c:v>-1758.442</c:v>
                </c:pt>
                <c:pt idx="242">
                  <c:v>-3675.4809999999998</c:v>
                </c:pt>
                <c:pt idx="243">
                  <c:v>-7192.9929999999995</c:v>
                </c:pt>
                <c:pt idx="244">
                  <c:v>-5410.0469999999996</c:v>
                </c:pt>
                <c:pt idx="245">
                  <c:v>-3251.0050000000001</c:v>
                </c:pt>
                <c:pt idx="246">
                  <c:v>-993.26600000000008</c:v>
                </c:pt>
                <c:pt idx="247">
                  <c:v>-1106.28</c:v>
                </c:pt>
                <c:pt idx="248">
                  <c:v>-1376.7759999999998</c:v>
                </c:pt>
                <c:pt idx="249">
                  <c:v>-2678.8630000000003</c:v>
                </c:pt>
                <c:pt idx="250">
                  <c:v>-2977.0940000000001</c:v>
                </c:pt>
                <c:pt idx="251">
                  <c:v>-2296.5239999999999</c:v>
                </c:pt>
                <c:pt idx="252">
                  <c:v>-2058.096</c:v>
                </c:pt>
                <c:pt idx="253">
                  <c:v>-1592.0889999999999</c:v>
                </c:pt>
                <c:pt idx="254">
                  <c:v>-1893.027</c:v>
                </c:pt>
                <c:pt idx="255">
                  <c:v>-2114.8649999999998</c:v>
                </c:pt>
                <c:pt idx="256">
                  <c:v>-249.88399999999999</c:v>
                </c:pt>
                <c:pt idx="257">
                  <c:v>-0.67700000000000005</c:v>
                </c:pt>
                <c:pt idx="258">
                  <c:v>-0.47399999999999998</c:v>
                </c:pt>
                <c:pt idx="259">
                  <c:v>-0.48799999999999999</c:v>
                </c:pt>
                <c:pt idx="260">
                  <c:v>-532.58299999999997</c:v>
                </c:pt>
                <c:pt idx="261">
                  <c:v>-4030.2850000000003</c:v>
                </c:pt>
                <c:pt idx="262">
                  <c:v>-6727.0689999999995</c:v>
                </c:pt>
                <c:pt idx="263">
                  <c:v>-8494.9339999999993</c:v>
                </c:pt>
                <c:pt idx="264">
                  <c:v>-9577.2579999999998</c:v>
                </c:pt>
                <c:pt idx="265">
                  <c:v>-9544.9620000000014</c:v>
                </c:pt>
                <c:pt idx="266">
                  <c:v>-6385.9839999999995</c:v>
                </c:pt>
                <c:pt idx="267">
                  <c:v>-3262.6590000000001</c:v>
                </c:pt>
                <c:pt idx="268">
                  <c:v>-3663.9920000000002</c:v>
                </c:pt>
                <c:pt idx="269">
                  <c:v>-3230.79</c:v>
                </c:pt>
                <c:pt idx="270">
                  <c:v>-4274.5030000000006</c:v>
                </c:pt>
                <c:pt idx="271">
                  <c:v>-1697.4179999999999</c:v>
                </c:pt>
                <c:pt idx="272">
                  <c:v>-1187.57</c:v>
                </c:pt>
                <c:pt idx="273">
                  <c:v>-798.31</c:v>
                </c:pt>
                <c:pt idx="274">
                  <c:v>-1.1639999999999999</c:v>
                </c:pt>
                <c:pt idx="275">
                  <c:v>-3.2770000000000001</c:v>
                </c:pt>
                <c:pt idx="276">
                  <c:v>-0.92900000000000005</c:v>
                </c:pt>
                <c:pt idx="277">
                  <c:v>-905.95399999999995</c:v>
                </c:pt>
                <c:pt idx="278">
                  <c:v>-1019.63</c:v>
                </c:pt>
                <c:pt idx="279">
                  <c:v>-1029.53</c:v>
                </c:pt>
                <c:pt idx="280">
                  <c:v>-1036.097</c:v>
                </c:pt>
                <c:pt idx="281">
                  <c:v>-92.465000000000003</c:v>
                </c:pt>
                <c:pt idx="282">
                  <c:v>-4252.0929999999998</c:v>
                </c:pt>
                <c:pt idx="283">
                  <c:v>-4739.1910000000007</c:v>
                </c:pt>
                <c:pt idx="284">
                  <c:v>-3564.2139999999999</c:v>
                </c:pt>
                <c:pt idx="285">
                  <c:v>-1185.53</c:v>
                </c:pt>
                <c:pt idx="286">
                  <c:v>-0.76</c:v>
                </c:pt>
                <c:pt idx="287">
                  <c:v>-1.345</c:v>
                </c:pt>
                <c:pt idx="288">
                  <c:v>-336.66800000000001</c:v>
                </c:pt>
                <c:pt idx="289">
                  <c:v>-519.18900000000008</c:v>
                </c:pt>
                <c:pt idx="290">
                  <c:v>-1372.441</c:v>
                </c:pt>
                <c:pt idx="291">
                  <c:v>-1050.5050000000001</c:v>
                </c:pt>
                <c:pt idx="292">
                  <c:v>-6580.3239999999996</c:v>
                </c:pt>
                <c:pt idx="293">
                  <c:v>-8334.0879999999997</c:v>
                </c:pt>
                <c:pt idx="294">
                  <c:v>-5015.098</c:v>
                </c:pt>
                <c:pt idx="295">
                  <c:v>-1172.6990000000001</c:v>
                </c:pt>
                <c:pt idx="296">
                  <c:v>-1.054</c:v>
                </c:pt>
                <c:pt idx="297">
                  <c:v>-1.4330000000000001</c:v>
                </c:pt>
                <c:pt idx="298">
                  <c:v>-1.19</c:v>
                </c:pt>
                <c:pt idx="299">
                  <c:v>-652.12799999999993</c:v>
                </c:pt>
                <c:pt idx="300">
                  <c:v>-1146.7860000000001</c:v>
                </c:pt>
                <c:pt idx="301">
                  <c:v>-2.6349999999999998</c:v>
                </c:pt>
                <c:pt idx="302">
                  <c:v>-2.8069999999999999</c:v>
                </c:pt>
                <c:pt idx="303">
                  <c:v>-1346.9569999999999</c:v>
                </c:pt>
                <c:pt idx="304">
                  <c:v>-4039.8690000000001</c:v>
                </c:pt>
                <c:pt idx="305">
                  <c:v>-4342.7240000000002</c:v>
                </c:pt>
                <c:pt idx="306">
                  <c:v>-2178.54</c:v>
                </c:pt>
                <c:pt idx="307">
                  <c:v>-2.86</c:v>
                </c:pt>
                <c:pt idx="308">
                  <c:v>-4.7530000000000001</c:v>
                </c:pt>
                <c:pt idx="309">
                  <c:v>-7.33</c:v>
                </c:pt>
                <c:pt idx="310">
                  <c:v>-7.4980000000000002</c:v>
                </c:pt>
                <c:pt idx="311">
                  <c:v>-6.8319999999999999</c:v>
                </c:pt>
                <c:pt idx="312">
                  <c:v>-6.7949999999999999</c:v>
                </c:pt>
                <c:pt idx="313">
                  <c:v>-6.5129999999999999</c:v>
                </c:pt>
                <c:pt idx="314">
                  <c:v>-6.6420000000000003</c:v>
                </c:pt>
                <c:pt idx="315">
                  <c:v>-6.8129999999999997</c:v>
                </c:pt>
                <c:pt idx="316">
                  <c:v>-8.89</c:v>
                </c:pt>
                <c:pt idx="317">
                  <c:v>-10.161</c:v>
                </c:pt>
                <c:pt idx="318">
                  <c:v>-10.510999999999999</c:v>
                </c:pt>
                <c:pt idx="319">
                  <c:v>-9.4459999999999997</c:v>
                </c:pt>
                <c:pt idx="320">
                  <c:v>-8.34</c:v>
                </c:pt>
                <c:pt idx="321">
                  <c:v>-8.2579999999999991</c:v>
                </c:pt>
                <c:pt idx="322">
                  <c:v>-9.1199999999999992</c:v>
                </c:pt>
                <c:pt idx="323">
                  <c:v>-8.2040000000000006</c:v>
                </c:pt>
                <c:pt idx="324">
                  <c:v>-9.109</c:v>
                </c:pt>
                <c:pt idx="325">
                  <c:v>-9.3550000000000004</c:v>
                </c:pt>
                <c:pt idx="326">
                  <c:v>-11.131</c:v>
                </c:pt>
                <c:pt idx="327">
                  <c:v>-10.141999999999999</c:v>
                </c:pt>
                <c:pt idx="328">
                  <c:v>-10.238</c:v>
                </c:pt>
                <c:pt idx="329">
                  <c:v>-26.847000000000001</c:v>
                </c:pt>
                <c:pt idx="330">
                  <c:v>-8.5860000000000003</c:v>
                </c:pt>
                <c:pt idx="331">
                  <c:v>-9.84</c:v>
                </c:pt>
                <c:pt idx="332">
                  <c:v>-9.1630000000000003</c:v>
                </c:pt>
                <c:pt idx="333">
                  <c:v>-9.0190000000000001</c:v>
                </c:pt>
                <c:pt idx="334">
                  <c:v>-17.071999999999999</c:v>
                </c:pt>
                <c:pt idx="335">
                  <c:v>-16.972999999999999</c:v>
                </c:pt>
                <c:pt idx="336">
                  <c:v>-15.337</c:v>
                </c:pt>
                <c:pt idx="337">
                  <c:v>-11.202</c:v>
                </c:pt>
                <c:pt idx="338">
                  <c:v>-11.962</c:v>
                </c:pt>
                <c:pt idx="339">
                  <c:v>-15.381</c:v>
                </c:pt>
                <c:pt idx="340">
                  <c:v>-16.698</c:v>
                </c:pt>
                <c:pt idx="341">
                  <c:v>-14.532999999999999</c:v>
                </c:pt>
                <c:pt idx="342">
                  <c:v>-9.2970000000000006</c:v>
                </c:pt>
                <c:pt idx="343">
                  <c:v>-13.298999999999999</c:v>
                </c:pt>
                <c:pt idx="344">
                  <c:v>-13.571</c:v>
                </c:pt>
                <c:pt idx="345">
                  <c:v>-15.896000000000001</c:v>
                </c:pt>
                <c:pt idx="346">
                  <c:v>-12.199</c:v>
                </c:pt>
                <c:pt idx="347">
                  <c:v>-16.788</c:v>
                </c:pt>
                <c:pt idx="348">
                  <c:v>-10.215999999999999</c:v>
                </c:pt>
                <c:pt idx="349">
                  <c:v>-9.1739999999999995</c:v>
                </c:pt>
                <c:pt idx="350">
                  <c:v>-8.9719999999999995</c:v>
                </c:pt>
                <c:pt idx="351">
                  <c:v>-7.9509999999999996</c:v>
                </c:pt>
                <c:pt idx="352">
                  <c:v>-7.702</c:v>
                </c:pt>
                <c:pt idx="353">
                  <c:v>-7.8579999999999997</c:v>
                </c:pt>
                <c:pt idx="354">
                  <c:v>-8.0739999999999998</c:v>
                </c:pt>
                <c:pt idx="355">
                  <c:v>-5.6139999999999999</c:v>
                </c:pt>
                <c:pt idx="356">
                  <c:v>-5.8609999999999998</c:v>
                </c:pt>
                <c:pt idx="357">
                  <c:v>-5.9669999999999996</c:v>
                </c:pt>
                <c:pt idx="358">
                  <c:v>-6.0830000000000002</c:v>
                </c:pt>
                <c:pt idx="359">
                  <c:v>-6.1029999999999998</c:v>
                </c:pt>
                <c:pt idx="360">
                  <c:v>-2451.511</c:v>
                </c:pt>
                <c:pt idx="361">
                  <c:v>-3012.154</c:v>
                </c:pt>
                <c:pt idx="362">
                  <c:v>-3114.2579999999998</c:v>
                </c:pt>
                <c:pt idx="363">
                  <c:v>-3477.7819999999997</c:v>
                </c:pt>
                <c:pt idx="364">
                  <c:v>-3351.587</c:v>
                </c:pt>
                <c:pt idx="365">
                  <c:v>-1622.0030000000002</c:v>
                </c:pt>
              </c:numCache>
            </c:numRef>
          </c:val>
          <c:extLst>
            <c:ext xmlns:c16="http://schemas.microsoft.com/office/drawing/2014/chart" uri="{C3380CC4-5D6E-409C-BE32-E72D297353CC}">
              <c16:uniqueId val="{00000001-8B3D-4ECD-A976-28E5EF444CDF}"/>
            </c:ext>
          </c:extLst>
        </c:ser>
        <c:dLbls>
          <c:showLegendKey val="0"/>
          <c:showVal val="0"/>
          <c:showCatName val="0"/>
          <c:showSerName val="0"/>
          <c:showPercent val="0"/>
          <c:showBubbleSize val="0"/>
        </c:dLbls>
        <c:gapWidth val="50"/>
        <c:overlap val="100"/>
        <c:axId val="160800128"/>
        <c:axId val="160822400"/>
      </c:barChart>
      <c:dateAx>
        <c:axId val="160800128"/>
        <c:scaling>
          <c:orientation val="minMax"/>
        </c:scaling>
        <c:delete val="0"/>
        <c:axPos val="b"/>
        <c:numFmt formatCode="d/m;@" sourceLinked="1"/>
        <c:majorTickMark val="out"/>
        <c:minorTickMark val="none"/>
        <c:tickLblPos val="low"/>
        <c:txPr>
          <a:bodyPr rot="0" vert="horz"/>
          <a:lstStyle/>
          <a:p>
            <a:pPr>
              <a:defRPr/>
            </a:pPr>
            <a:endParaRPr lang="cs-CZ"/>
          </a:p>
        </c:txPr>
        <c:crossAx val="160822400"/>
        <c:crosses val="autoZero"/>
        <c:auto val="1"/>
        <c:lblOffset val="100"/>
        <c:baseTimeUnit val="days"/>
        <c:majorUnit val="1"/>
        <c:majorTimeUnit val="months"/>
      </c:dateAx>
      <c:valAx>
        <c:axId val="160822400"/>
        <c:scaling>
          <c:orientation val="minMax"/>
          <c:max val="40000"/>
        </c:scaling>
        <c:delete val="0"/>
        <c:axPos val="l"/>
        <c:majorGridlines/>
        <c:numFmt formatCode="#,##0" sourceLinked="0"/>
        <c:majorTickMark val="out"/>
        <c:minorTickMark val="none"/>
        <c:tickLblPos val="nextTo"/>
        <c:crossAx val="160800128"/>
        <c:crosses val="autoZero"/>
        <c:crossBetween val="between"/>
      </c:valAx>
    </c:plotArea>
    <c:legend>
      <c:legendPos val="b"/>
      <c:layout>
        <c:manualLayout>
          <c:xMode val="edge"/>
          <c:yMode val="edge"/>
          <c:x val="0"/>
          <c:y val="0.92898666831911048"/>
          <c:w val="0.35041007942921198"/>
          <c:h val="7.1013331680889483E-2"/>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7811668161049568E-2"/>
          <c:y val="7.8193375183304575E-2"/>
          <c:w val="0.89500659419193918"/>
          <c:h val="0.97896716057329025"/>
        </c:manualLayout>
      </c:layout>
      <c:doughnutChart>
        <c:varyColors val="1"/>
        <c:ser>
          <c:idx val="0"/>
          <c:order val="0"/>
          <c:spPr>
            <a:solidFill>
              <a:schemeClr val="accent5"/>
            </a:solidFill>
            <a:ln>
              <a:noFill/>
            </a:ln>
          </c:spPr>
          <c:dPt>
            <c:idx val="0"/>
            <c:bubble3D val="0"/>
            <c:spPr>
              <a:solidFill>
                <a:srgbClr val="233060"/>
              </a:solidFill>
              <a:ln w="19050">
                <a:noFill/>
              </a:ln>
              <a:effectLst/>
            </c:spPr>
            <c:extLst>
              <c:ext xmlns:c16="http://schemas.microsoft.com/office/drawing/2014/chart" uri="{C3380CC4-5D6E-409C-BE32-E72D297353CC}">
                <c16:uniqueId val="{00000000-166F-477E-ABA9-5B094AFECA86}"/>
              </c:ext>
            </c:extLst>
          </c:dPt>
          <c:dPt>
            <c:idx val="1"/>
            <c:bubble3D val="0"/>
            <c:spPr>
              <a:solidFill>
                <a:srgbClr val="DF2B20"/>
              </a:solidFill>
              <a:ln w="19050">
                <a:noFill/>
              </a:ln>
              <a:effectLst/>
            </c:spPr>
            <c:extLst>
              <c:ext xmlns:c16="http://schemas.microsoft.com/office/drawing/2014/chart" uri="{C3380CC4-5D6E-409C-BE32-E72D297353CC}">
                <c16:uniqueId val="{00000002-166F-477E-ABA9-5B094AFECA86}"/>
              </c:ext>
            </c:extLst>
          </c:dPt>
          <c:dPt>
            <c:idx val="2"/>
            <c:bubble3D val="0"/>
            <c:spPr>
              <a:solidFill>
                <a:schemeClr val="accent5"/>
              </a:solidFill>
              <a:ln w="19050">
                <a:noFill/>
              </a:ln>
              <a:effectLst/>
            </c:spPr>
            <c:extLst>
              <c:ext xmlns:c16="http://schemas.microsoft.com/office/drawing/2014/chart" uri="{C3380CC4-5D6E-409C-BE32-E72D297353CC}">
                <c16:uniqueId val="{00000003-166F-477E-ABA9-5B094AFECA86}"/>
              </c:ext>
            </c:extLst>
          </c:dPt>
          <c:dPt>
            <c:idx val="3"/>
            <c:bubble3D val="0"/>
            <c:spPr>
              <a:solidFill>
                <a:schemeClr val="accent5"/>
              </a:solidFill>
              <a:ln w="19050">
                <a:noFill/>
              </a:ln>
              <a:effectLst/>
            </c:spPr>
            <c:extLst>
              <c:ext xmlns:c16="http://schemas.microsoft.com/office/drawing/2014/chart" uri="{C3380CC4-5D6E-409C-BE32-E72D297353CC}">
                <c16:uniqueId val="{00000004-166F-477E-ABA9-5B094AFECA86}"/>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6F-477E-ABA9-5B094AFECA86}"/>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6F-477E-ABA9-5B094AFECA86}"/>
                </c:ext>
              </c:extLst>
            </c:dLbl>
            <c:dLbl>
              <c:idx val="2"/>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6F-477E-ABA9-5B094AFECA8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'6.2'!$N$22:$N$23</c:f>
              <c:strCache>
                <c:ptCount val="2"/>
                <c:pt idx="0">
                  <c:v>Heating season</c:v>
                </c:pt>
                <c:pt idx="1">
                  <c:v>Off heating season</c:v>
                </c:pt>
              </c:strCache>
            </c:strRef>
          </c:cat>
          <c:val>
            <c:numRef>
              <c:f>'6.2'!$O$22:$O$23</c:f>
              <c:numCache>
                <c:formatCode>0%</c:formatCode>
                <c:ptCount val="2"/>
                <c:pt idx="0">
                  <c:v>0.7070914317816005</c:v>
                </c:pt>
                <c:pt idx="1">
                  <c:v>0.29290856821839961</c:v>
                </c:pt>
              </c:numCache>
            </c:numRef>
          </c:val>
          <c:extLst>
            <c:ext xmlns:c16="http://schemas.microsoft.com/office/drawing/2014/chart" uri="{C3380CC4-5D6E-409C-BE32-E72D297353CC}">
              <c16:uniqueId val="{00000005-166F-477E-ABA9-5B094AFECA86}"/>
            </c:ext>
          </c:extLst>
        </c:ser>
        <c:dLbls>
          <c:showLegendKey val="0"/>
          <c:showVal val="0"/>
          <c:showCatName val="0"/>
          <c:showSerName val="0"/>
          <c:showPercent val="0"/>
          <c:showBubbleSize val="0"/>
          <c:showLeaderLines val="1"/>
        </c:dLbls>
        <c:firstSliceAng val="153"/>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sz="1000" b="1" i="0" baseline="0">
                <a:effectLst/>
              </a:rPr>
              <a:t>Monthly average temperatures year-on-year</a:t>
            </a:r>
            <a:r>
              <a:rPr lang="cs-CZ" sz="1000" b="1" i="0" baseline="0">
                <a:effectLst/>
              </a:rPr>
              <a:t> (°C)</a:t>
            </a:r>
            <a:endParaRPr lang="cs-CZ" sz="1000">
              <a:effectLst/>
            </a:endParaRPr>
          </a:p>
        </c:rich>
      </c:tx>
      <c:layout>
        <c:manualLayout>
          <c:xMode val="edge"/>
          <c:yMode val="edge"/>
          <c:x val="1.1610907293954666E-3"/>
          <c:y val="1.9041737429879759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8514131644958347E-2"/>
          <c:y val="0.1099358694152868"/>
          <c:w val="0.89254430115230154"/>
          <c:h val="0.57692192621000093"/>
        </c:manualLayout>
      </c:layout>
      <c:lineChart>
        <c:grouping val="standard"/>
        <c:varyColors val="0"/>
        <c:ser>
          <c:idx val="0"/>
          <c:order val="0"/>
          <c:tx>
            <c:strRef>
              <c:f>'6.3'!$L$5</c:f>
              <c:strCache>
                <c:ptCount val="1"/>
                <c:pt idx="0">
                  <c:v>The normal</c:v>
                </c:pt>
              </c:strCache>
            </c:strRef>
          </c:tx>
          <c:spPr>
            <a:ln w="19050" cap="rnd" cmpd="sng" algn="ctr">
              <a:solidFill>
                <a:srgbClr val="1A3366"/>
              </a:solidFill>
              <a:prstDash val="solid"/>
              <a:round/>
            </a:ln>
            <a:effectLst/>
          </c:spPr>
          <c:marker>
            <c:symbol val="none"/>
          </c:marker>
          <c:cat>
            <c:strRef>
              <c:f>'6.3'!$K$6:$K$17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'6.3'!$L$6:$L$17</c:f>
              <c:numCache>
                <c:formatCode>0.0</c:formatCode>
                <c:ptCount val="12"/>
                <c:pt idx="0">
                  <c:v>-1.2258064516129035</c:v>
                </c:pt>
                <c:pt idx="1">
                  <c:v>-0.15517241379310354</c:v>
                </c:pt>
                <c:pt idx="2">
                  <c:v>3.512903225806451</c:v>
                </c:pt>
                <c:pt idx="3">
                  <c:v>8.6366666666666667</c:v>
                </c:pt>
                <c:pt idx="4">
                  <c:v>13.522580645161288</c:v>
                </c:pt>
                <c:pt idx="5">
                  <c:v>16.59</c:v>
                </c:pt>
                <c:pt idx="6">
                  <c:v>18.522580645161291</c:v>
                </c:pt>
                <c:pt idx="7">
                  <c:v>18.119354838709679</c:v>
                </c:pt>
                <c:pt idx="8">
                  <c:v>13.223333333333333</c:v>
                </c:pt>
                <c:pt idx="9">
                  <c:v>8.3548387096774199</c:v>
                </c:pt>
                <c:pt idx="10">
                  <c:v>3.5466666666666664</c:v>
                </c:pt>
                <c:pt idx="11">
                  <c:v>-0.38387096774193558</c:v>
                </c:pt>
              </c:numCache>
            </c:numRef>
          </c:val>
          <c:smooth val="0"/>
          <c:extLst>
            <c:ext xmlns:c16="http://schemas.microsoft.com/office/drawing/2014/chart" uri="{C3380CC4-5D6E-409C-BE32-E72D297353CC}">
              <c16:uniqueId val="{00000000-8BFE-47B8-B50E-CB73B64305F3}"/>
            </c:ext>
          </c:extLst>
        </c:ser>
        <c:ser>
          <c:idx val="1"/>
          <c:order val="1"/>
          <c:tx>
            <c:strRef>
              <c:f>'6.3'!$M$5</c:f>
              <c:strCache>
                <c:ptCount val="1"/>
                <c:pt idx="0">
                  <c:v>Average
2023</c:v>
                </c:pt>
              </c:strCache>
            </c:strRef>
          </c:tx>
          <c:spPr>
            <a:ln w="19050" cap="rnd" cmpd="sng" algn="ctr">
              <a:solidFill>
                <a:srgbClr val="F0948F"/>
              </a:solidFill>
              <a:prstDash val="solid"/>
              <a:round/>
            </a:ln>
            <a:effectLst/>
          </c:spPr>
          <c:marker>
            <c:symbol val="none"/>
          </c:marker>
          <c:cat>
            <c:strRef>
              <c:f>'6.3'!$K$6:$K$17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'6.3'!$M$6:$M$17</c:f>
              <c:numCache>
                <c:formatCode>0.0</c:formatCode>
                <c:ptCount val="12"/>
                <c:pt idx="0">
                  <c:v>2.1903225806451618</c:v>
                </c:pt>
                <c:pt idx="1">
                  <c:v>1.375</c:v>
                </c:pt>
                <c:pt idx="2">
                  <c:v>4.8774193548387101</c:v>
                </c:pt>
                <c:pt idx="3">
                  <c:v>6.6799999999999988</c:v>
                </c:pt>
                <c:pt idx="4">
                  <c:v>12.812903225806451</c:v>
                </c:pt>
                <c:pt idx="5">
                  <c:v>17.459999999999994</c:v>
                </c:pt>
                <c:pt idx="6">
                  <c:v>19.896774193548385</c:v>
                </c:pt>
                <c:pt idx="7">
                  <c:v>18.838709677419359</c:v>
                </c:pt>
                <c:pt idx="8">
                  <c:v>16.65666666666667</c:v>
                </c:pt>
                <c:pt idx="9">
                  <c:v>11.261290322580644</c:v>
                </c:pt>
                <c:pt idx="10">
                  <c:v>4.2833333333333323</c:v>
                </c:pt>
                <c:pt idx="11">
                  <c:v>2.2387096774193549</c:v>
                </c:pt>
              </c:numCache>
            </c:numRef>
          </c:val>
          <c:smooth val="0"/>
          <c:extLst>
            <c:ext xmlns:c16="http://schemas.microsoft.com/office/drawing/2014/chart" uri="{C3380CC4-5D6E-409C-BE32-E72D297353CC}">
              <c16:uniqueId val="{00000001-8BFE-47B8-B50E-CB73B64305F3}"/>
            </c:ext>
          </c:extLst>
        </c:ser>
        <c:ser>
          <c:idx val="2"/>
          <c:order val="2"/>
          <c:tx>
            <c:strRef>
              <c:f>'6.3'!$N$5</c:f>
              <c:strCache>
                <c:ptCount val="1"/>
                <c:pt idx="0">
                  <c:v>Average
2024</c:v>
                </c:pt>
              </c:strCache>
            </c:strRef>
          </c:tx>
          <c:spPr>
            <a:ln w="19050" cap="rnd" cmpd="sng" algn="ctr">
              <a:solidFill>
                <a:srgbClr val="E53A2E"/>
              </a:solidFill>
              <a:prstDash val="solid"/>
              <a:round/>
            </a:ln>
            <a:effectLst/>
          </c:spPr>
          <c:marker>
            <c:symbol val="none"/>
          </c:marker>
          <c:cat>
            <c:strRef>
              <c:f>'6.3'!$K$6:$K$17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'6.3'!$N$6:$N$17</c:f>
              <c:numCache>
                <c:formatCode>0.0</c:formatCode>
                <c:ptCount val="12"/>
                <c:pt idx="0">
                  <c:v>-0.33870967741935487</c:v>
                </c:pt>
                <c:pt idx="1">
                  <c:v>5.8928571428571415</c:v>
                </c:pt>
                <c:pt idx="2">
                  <c:v>7.2451612903225797</c:v>
                </c:pt>
                <c:pt idx="3">
                  <c:v>10.256666666666664</c:v>
                </c:pt>
                <c:pt idx="4">
                  <c:v>14.761290322580647</c:v>
                </c:pt>
                <c:pt idx="5">
                  <c:v>18.109999999999996</c:v>
                </c:pt>
                <c:pt idx="6">
                  <c:v>20.032258064516132</c:v>
                </c:pt>
                <c:pt idx="7">
                  <c:v>20.416129032258063</c:v>
                </c:pt>
                <c:pt idx="8">
                  <c:v>15.229999999999999</c:v>
                </c:pt>
                <c:pt idx="9">
                  <c:v>9.9064516129032238</c:v>
                </c:pt>
                <c:pt idx="10">
                  <c:v>2.9600000000000004</c:v>
                </c:pt>
                <c:pt idx="11">
                  <c:v>1.0193548387096774</c:v>
                </c:pt>
              </c:numCache>
            </c:numRef>
          </c:val>
          <c:smooth val="0"/>
          <c:extLst>
            <c:ext xmlns:c16="http://schemas.microsoft.com/office/drawing/2014/chart" uri="{C3380CC4-5D6E-409C-BE32-E72D297353CC}">
              <c16:uniqueId val="{00000002-8BFE-47B8-B50E-CB73B64305F3}"/>
            </c:ext>
          </c:extLst>
        </c:ser>
        <c:dLbls>
          <c:showLegendKey val="0"/>
          <c:showVal val="0"/>
          <c:showCatName val="0"/>
          <c:showSerName val="0"/>
          <c:showPercent val="0"/>
          <c:showBubbleSize val="0"/>
        </c:dLbls>
        <c:smooth val="0"/>
        <c:axId val="169584128"/>
        <c:axId val="169585664"/>
      </c:lineChart>
      <c:catAx>
        <c:axId val="169584128"/>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69585664"/>
        <c:crosses val="autoZero"/>
        <c:auto val="1"/>
        <c:lblAlgn val="ctr"/>
        <c:lblOffset val="100"/>
        <c:noMultiLvlLbl val="0"/>
      </c:catAx>
      <c:valAx>
        <c:axId val="169585664"/>
        <c:scaling>
          <c:orientation val="minMax"/>
          <c:max val="21"/>
          <c:min val="-3"/>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584128"/>
        <c:crosses val="autoZero"/>
        <c:crossBetween val="midCat"/>
        <c:majorUnit val="3"/>
      </c:valAx>
      <c:spPr>
        <a:solidFill>
          <a:schemeClr val="bg1"/>
        </a:solidFill>
        <a:ln>
          <a:noFill/>
        </a:ln>
        <a:effectLst/>
      </c:spPr>
    </c:plotArea>
    <c:legend>
      <c:legendPos val="b"/>
      <c:layout>
        <c:manualLayout>
          <c:xMode val="edge"/>
          <c:yMode val="edge"/>
          <c:x val="1.214911902295405E-3"/>
          <c:y val="0.89160396401227049"/>
          <c:w val="0.63745288914087528"/>
          <c:h val="0.108396035987729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sz="1000" b="1" i="0" baseline="0">
                <a:effectLst/>
              </a:rPr>
              <a:t>Average monthly temperatures, change 20</a:t>
            </a:r>
            <a:r>
              <a:rPr lang="cs-CZ" sz="1000" b="1" i="0" baseline="0">
                <a:effectLst/>
              </a:rPr>
              <a:t>24</a:t>
            </a:r>
            <a:r>
              <a:rPr lang="en-GB" sz="1000" b="1" i="0" baseline="0">
                <a:effectLst/>
              </a:rPr>
              <a:t> on 20</a:t>
            </a:r>
            <a:r>
              <a:rPr lang="cs-CZ" sz="1000" b="1" i="0" baseline="0">
                <a:effectLst/>
              </a:rPr>
              <a:t>23 (°C)</a:t>
            </a:r>
            <a:endParaRPr lang="cs-CZ" sz="1000">
              <a:effectLst/>
            </a:endParaRPr>
          </a:p>
        </c:rich>
      </c:tx>
      <c:layout>
        <c:manualLayout>
          <c:xMode val="edge"/>
          <c:yMode val="edge"/>
          <c:x val="1.9346455575120513E-3"/>
          <c:y val="2.724294499683894E-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9.6052849326037637E-2"/>
          <c:y val="9.1818989823091196E-2"/>
          <c:w val="0.90394707236819993"/>
          <c:h val="0.70731168544289813"/>
        </c:manualLayout>
      </c:layout>
      <c:barChart>
        <c:barDir val="col"/>
        <c:grouping val="clustered"/>
        <c:varyColors val="0"/>
        <c:ser>
          <c:idx val="0"/>
          <c:order val="0"/>
          <c:tx>
            <c:strRef>
              <c:f>'6.3'!$Q$5</c:f>
              <c:strCache>
                <c:ptCount val="1"/>
                <c:pt idx="0">
                  <c:v>Change on 2023</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2E7E-4F9F-BEA1-487F77004F5D}"/>
              </c:ext>
            </c:extLst>
          </c:dPt>
          <c:dPt>
            <c:idx val="1"/>
            <c:invertIfNegative val="0"/>
            <c:bubble3D val="0"/>
            <c:extLst>
              <c:ext xmlns:c16="http://schemas.microsoft.com/office/drawing/2014/chart" uri="{C3380CC4-5D6E-409C-BE32-E72D297353CC}">
                <c16:uniqueId val="{00000001-2E7E-4F9F-BEA1-487F77004F5D}"/>
              </c:ext>
            </c:extLst>
          </c:dPt>
          <c:dPt>
            <c:idx val="2"/>
            <c:invertIfNegative val="0"/>
            <c:bubble3D val="0"/>
            <c:extLst>
              <c:ext xmlns:c16="http://schemas.microsoft.com/office/drawing/2014/chart" uri="{C3380CC4-5D6E-409C-BE32-E72D297353CC}">
                <c16:uniqueId val="{00000002-2E7E-4F9F-BEA1-487F77004F5D}"/>
              </c:ext>
            </c:extLst>
          </c:dPt>
          <c:dPt>
            <c:idx val="3"/>
            <c:invertIfNegative val="0"/>
            <c:bubble3D val="0"/>
            <c:extLst>
              <c:ext xmlns:c16="http://schemas.microsoft.com/office/drawing/2014/chart" uri="{C3380CC4-5D6E-409C-BE32-E72D297353CC}">
                <c16:uniqueId val="{00000003-2E7E-4F9F-BEA1-487F77004F5D}"/>
              </c:ext>
            </c:extLst>
          </c:dPt>
          <c:dPt>
            <c:idx val="4"/>
            <c:invertIfNegative val="0"/>
            <c:bubble3D val="0"/>
            <c:extLst>
              <c:ext xmlns:c16="http://schemas.microsoft.com/office/drawing/2014/chart" uri="{C3380CC4-5D6E-409C-BE32-E72D297353CC}">
                <c16:uniqueId val="{00000004-2E7E-4F9F-BEA1-487F77004F5D}"/>
              </c:ext>
            </c:extLst>
          </c:dPt>
          <c:dPt>
            <c:idx val="5"/>
            <c:invertIfNegative val="0"/>
            <c:bubble3D val="0"/>
            <c:extLst>
              <c:ext xmlns:c16="http://schemas.microsoft.com/office/drawing/2014/chart" uri="{C3380CC4-5D6E-409C-BE32-E72D297353CC}">
                <c16:uniqueId val="{00000005-2E7E-4F9F-BEA1-487F77004F5D}"/>
              </c:ext>
            </c:extLst>
          </c:dPt>
          <c:dPt>
            <c:idx val="6"/>
            <c:invertIfNegative val="0"/>
            <c:bubble3D val="0"/>
            <c:extLst>
              <c:ext xmlns:c16="http://schemas.microsoft.com/office/drawing/2014/chart" uri="{C3380CC4-5D6E-409C-BE32-E72D297353CC}">
                <c16:uniqueId val="{00000006-2E7E-4F9F-BEA1-487F77004F5D}"/>
              </c:ext>
            </c:extLst>
          </c:dPt>
          <c:dPt>
            <c:idx val="7"/>
            <c:invertIfNegative val="0"/>
            <c:bubble3D val="0"/>
            <c:extLst>
              <c:ext xmlns:c16="http://schemas.microsoft.com/office/drawing/2014/chart" uri="{C3380CC4-5D6E-409C-BE32-E72D297353CC}">
                <c16:uniqueId val="{00000007-2E7E-4F9F-BEA1-487F77004F5D}"/>
              </c:ext>
            </c:extLst>
          </c:dPt>
          <c:dPt>
            <c:idx val="8"/>
            <c:invertIfNegative val="0"/>
            <c:bubble3D val="0"/>
            <c:extLst>
              <c:ext xmlns:c16="http://schemas.microsoft.com/office/drawing/2014/chart" uri="{C3380CC4-5D6E-409C-BE32-E72D297353CC}">
                <c16:uniqueId val="{00000008-2E7E-4F9F-BEA1-487F77004F5D}"/>
              </c:ext>
            </c:extLst>
          </c:dPt>
          <c:dPt>
            <c:idx val="9"/>
            <c:invertIfNegative val="0"/>
            <c:bubble3D val="0"/>
            <c:extLst>
              <c:ext xmlns:c16="http://schemas.microsoft.com/office/drawing/2014/chart" uri="{C3380CC4-5D6E-409C-BE32-E72D297353CC}">
                <c16:uniqueId val="{00000009-2E7E-4F9F-BEA1-487F77004F5D}"/>
              </c:ext>
            </c:extLst>
          </c:dPt>
          <c:dPt>
            <c:idx val="10"/>
            <c:invertIfNegative val="0"/>
            <c:bubble3D val="0"/>
            <c:extLst>
              <c:ext xmlns:c16="http://schemas.microsoft.com/office/drawing/2014/chart" uri="{C3380CC4-5D6E-409C-BE32-E72D297353CC}">
                <c16:uniqueId val="{0000000A-2E7E-4F9F-BEA1-487F77004F5D}"/>
              </c:ext>
            </c:extLst>
          </c:dPt>
          <c:dPt>
            <c:idx val="11"/>
            <c:invertIfNegative val="0"/>
            <c:bubble3D val="0"/>
            <c:extLst>
              <c:ext xmlns:c16="http://schemas.microsoft.com/office/drawing/2014/chart" uri="{C3380CC4-5D6E-409C-BE32-E72D297353CC}">
                <c16:uniqueId val="{0000000B-2E7E-4F9F-BEA1-487F77004F5D}"/>
              </c:ext>
            </c:extLst>
          </c:dPt>
          <c:dLbls>
            <c:dLbl>
              <c:idx val="6"/>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6-2E7E-4F9F-BEA1-487F77004F5D}"/>
                </c:ext>
              </c:extLst>
            </c:dLbl>
            <c:dLbl>
              <c:idx val="7"/>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2E7E-4F9F-BEA1-487F77004F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'6.3'!$P$6:$P$17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'6.3'!$Q$6:$Q$17</c:f>
              <c:numCache>
                <c:formatCode>#,##0.0</c:formatCode>
                <c:ptCount val="12"/>
                <c:pt idx="0">
                  <c:v>-2.5290322580645168</c:v>
                </c:pt>
                <c:pt idx="1">
                  <c:v>4.5178571428571415</c:v>
                </c:pt>
                <c:pt idx="2">
                  <c:v>2.3677419354838696</c:v>
                </c:pt>
                <c:pt idx="3">
                  <c:v>3.5766666666666653</c:v>
                </c:pt>
                <c:pt idx="4">
                  <c:v>1.9483870967741961</c:v>
                </c:pt>
                <c:pt idx="5">
                  <c:v>0.65000000000000213</c:v>
                </c:pt>
                <c:pt idx="6">
                  <c:v>0.13548387096774661</c:v>
                </c:pt>
                <c:pt idx="7">
                  <c:v>1.5774193548387032</c:v>
                </c:pt>
                <c:pt idx="8">
                  <c:v>-1.4266666666666712</c:v>
                </c:pt>
                <c:pt idx="9">
                  <c:v>-1.3548387096774199</c:v>
                </c:pt>
                <c:pt idx="10">
                  <c:v>-1.3233333333333319</c:v>
                </c:pt>
                <c:pt idx="11">
                  <c:v>-1.2193548387096775</c:v>
                </c:pt>
              </c:numCache>
            </c:numRef>
          </c:val>
          <c:extLst>
            <c:ext xmlns:c16="http://schemas.microsoft.com/office/drawing/2014/chart" uri="{C3380CC4-5D6E-409C-BE32-E72D297353CC}">
              <c16:uniqueId val="{0000000C-2E7E-4F9F-BEA1-487F77004F5D}"/>
            </c:ext>
          </c:extLst>
        </c:ser>
        <c:dLbls>
          <c:showLegendKey val="0"/>
          <c:showVal val="0"/>
          <c:showCatName val="0"/>
          <c:showSerName val="0"/>
          <c:showPercent val="0"/>
          <c:showBubbleSize val="0"/>
        </c:dLbls>
        <c:gapWidth val="50"/>
        <c:axId val="170481152"/>
        <c:axId val="170482688"/>
      </c:barChart>
      <c:catAx>
        <c:axId val="170481152"/>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482688"/>
        <c:crosses val="autoZero"/>
        <c:auto val="1"/>
        <c:lblAlgn val="ctr"/>
        <c:lblOffset val="100"/>
        <c:noMultiLvlLbl val="0"/>
      </c:catAx>
      <c:valAx>
        <c:axId val="170482688"/>
        <c:scaling>
          <c:orientation val="minMax"/>
          <c:max val="5"/>
          <c:min val="-3"/>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481152"/>
        <c:crosses val="autoZero"/>
        <c:crossBetween val="between"/>
        <c:majorUnit val="1"/>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Annual actual gas consumption values as percentages of the highest annual consumption (in 20</a:t>
            </a:r>
            <a:r>
              <a:rPr lang="cs-CZ" sz="1000" b="1" i="0" baseline="0">
                <a:effectLst/>
              </a:rPr>
              <a:t>21</a:t>
            </a:r>
            <a:r>
              <a:rPr lang="en-GB" sz="1000" b="1" i="0" baseline="0">
                <a:effectLst/>
              </a:rPr>
              <a:t>) over the last 10 years</a:t>
            </a:r>
            <a:r>
              <a:rPr lang="cs-CZ" sz="1000" b="1" i="0" baseline="0">
                <a:effectLst/>
              </a:rPr>
              <a:t> (</a:t>
            </a:r>
            <a:r>
              <a:rPr lang="en-US" sz="1000" b="1" i="0" baseline="0">
                <a:effectLst/>
              </a:rPr>
              <a:t>million m</a:t>
            </a:r>
            <a:r>
              <a:rPr lang="en-US" sz="1000" b="1" i="0" baseline="30000">
                <a:effectLst/>
              </a:rPr>
              <a:t>3</a:t>
            </a:r>
            <a:r>
              <a:rPr lang="cs-CZ" sz="1000" b="1" i="0" baseline="0">
                <a:effectLst/>
              </a:rPr>
              <a:t>)</a:t>
            </a:r>
            <a:endParaRPr lang="cs-CZ" sz="1000">
              <a:effectLst/>
            </a:endParaRP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cs-CZ" sz="1000">
              <a:effectLst/>
            </a:endParaRPr>
          </a:p>
        </c:rich>
      </c:tx>
      <c:layout>
        <c:manualLayout>
          <c:xMode val="edge"/>
          <c:yMode val="edge"/>
          <c:x val="1.6024443317432654E-3"/>
          <c:y val="1.1863840162697719E-2"/>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6.3458747980940949E-2"/>
          <c:y val="0.20512815779685437"/>
          <c:w val="0.93654122235205561"/>
          <c:h val="0.70340683489790679"/>
        </c:manualLayout>
      </c:layout>
      <c:barChart>
        <c:barDir val="col"/>
        <c:grouping val="percentStacked"/>
        <c:varyColors val="0"/>
        <c:ser>
          <c:idx val="0"/>
          <c:order val="0"/>
          <c:tx>
            <c:strRef>
              <c:f>'6.4'!$G$19</c:f>
              <c:strCache>
                <c:ptCount val="1"/>
                <c:pt idx="0">
                  <c:v>0.0%</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47C-454B-8307-4063B40840DA}"/>
              </c:ext>
            </c:extLst>
          </c:dPt>
          <c:dPt>
            <c:idx val="1"/>
            <c:invertIfNegative val="0"/>
            <c:bubble3D val="0"/>
            <c:extLst>
              <c:ext xmlns:c16="http://schemas.microsoft.com/office/drawing/2014/chart" uri="{C3380CC4-5D6E-409C-BE32-E72D297353CC}">
                <c16:uniqueId val="{00000002-B47C-454B-8307-4063B40840DA}"/>
              </c:ext>
            </c:extLst>
          </c:dPt>
          <c:dPt>
            <c:idx val="2"/>
            <c:invertIfNegative val="0"/>
            <c:bubble3D val="0"/>
            <c:extLst>
              <c:ext xmlns:c16="http://schemas.microsoft.com/office/drawing/2014/chart" uri="{C3380CC4-5D6E-409C-BE32-E72D297353CC}">
                <c16:uniqueId val="{00000003-B47C-454B-8307-4063B40840DA}"/>
              </c:ext>
            </c:extLst>
          </c:dPt>
          <c:dLbls>
            <c:numFmt formatCode="#,##0" sourceLinked="0"/>
            <c:spPr>
              <a:noFill/>
              <a:ln>
                <a:noFill/>
              </a:ln>
              <a:effectLst/>
            </c:spPr>
            <c:txPr>
              <a:bodyPr rot="-5400000" spcFirstLastPara="1" vertOverflow="ellipsis" wrap="square" anchor="ctr" anchorCtr="1"/>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'6.4'!$F$20:$F$29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'6.4'!$G$20:$G$29</c:f>
              <c:numCache>
                <c:formatCode>0.0</c:formatCode>
                <c:ptCount val="10"/>
                <c:pt idx="0">
                  <c:v>7607.5646329449373</c:v>
                </c:pt>
                <c:pt idx="1">
                  <c:v>8255.1342335338559</c:v>
                </c:pt>
                <c:pt idx="2">
                  <c:v>8527.4827534189189</c:v>
                </c:pt>
                <c:pt idx="3">
                  <c:v>8182.7561269882699</c:v>
                </c:pt>
                <c:pt idx="4">
                  <c:v>8564.6294736091877</c:v>
                </c:pt>
                <c:pt idx="5">
                  <c:v>8694.2191732210795</c:v>
                </c:pt>
                <c:pt idx="6">
                  <c:v>9433.7342458022922</c:v>
                </c:pt>
                <c:pt idx="7">
                  <c:v>7543.7622835692937</c:v>
                </c:pt>
                <c:pt idx="8">
                  <c:v>6758.5731948039893</c:v>
                </c:pt>
                <c:pt idx="9">
                  <c:v>6766.6571481157825</c:v>
                </c:pt>
              </c:numCache>
            </c:numRef>
          </c:val>
          <c:extLst>
            <c:ext xmlns:c16="http://schemas.microsoft.com/office/drawing/2014/chart" uri="{C3380CC4-5D6E-409C-BE32-E72D297353CC}">
              <c16:uniqueId val="{00000004-B47C-454B-8307-4063B40840DA}"/>
            </c:ext>
          </c:extLst>
        </c:ser>
        <c:ser>
          <c:idx val="1"/>
          <c:order val="1"/>
          <c:tx>
            <c:strRef>
              <c:f>'6.4'!$J$19</c:f>
              <c:strCache>
                <c:ptCount val="1"/>
              </c:strCache>
            </c:strRef>
          </c:tx>
          <c:spPr>
            <a:solidFill>
              <a:schemeClr val="bg1">
                <a:alpha val="25000"/>
              </a:schemeClr>
            </a:solidFill>
            <a:ln>
              <a:noFill/>
            </a:ln>
            <a:effectLst/>
          </c:spPr>
          <c:invertIfNegative val="0"/>
          <c:cat>
            <c:numRef>
              <c:f>'6.4'!$F$20:$F$29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'6.4'!$J$20:$J$29</c:f>
              <c:numCache>
                <c:formatCode>#,##0.0</c:formatCode>
                <c:ptCount val="10"/>
                <c:pt idx="0">
                  <c:v>1826.1696128573549</c:v>
                </c:pt>
                <c:pt idx="1">
                  <c:v>1178.6000122684363</c:v>
                </c:pt>
                <c:pt idx="2">
                  <c:v>906.25149238337326</c:v>
                </c:pt>
                <c:pt idx="3">
                  <c:v>1250.9781188140223</c:v>
                </c:pt>
                <c:pt idx="4">
                  <c:v>869.10477219310451</c:v>
                </c:pt>
                <c:pt idx="5">
                  <c:v>739.51507258121273</c:v>
                </c:pt>
                <c:pt idx="6">
                  <c:v>0</c:v>
                </c:pt>
                <c:pt idx="7">
                  <c:v>1889.9719622329985</c:v>
                </c:pt>
                <c:pt idx="8">
                  <c:v>2675.1610509983029</c:v>
                </c:pt>
                <c:pt idx="9">
                  <c:v>2667.0770976865097</c:v>
                </c:pt>
              </c:numCache>
            </c:numRef>
          </c:val>
          <c:extLst>
            <c:ext xmlns:c16="http://schemas.microsoft.com/office/drawing/2014/chart" uri="{C3380CC4-5D6E-409C-BE32-E72D297353CC}">
              <c16:uniqueId val="{00000005-B47C-454B-8307-4063B40840DA}"/>
            </c:ext>
          </c:extLst>
        </c:ser>
        <c:dLbls>
          <c:showLegendKey val="0"/>
          <c:showVal val="0"/>
          <c:showCatName val="0"/>
          <c:showSerName val="0"/>
          <c:showPercent val="0"/>
          <c:showBubbleSize val="0"/>
        </c:dLbls>
        <c:gapWidth val="50"/>
        <c:overlap val="100"/>
        <c:axId val="161496448"/>
        <c:axId val="169981056"/>
      </c:barChart>
      <c:catAx>
        <c:axId val="161496448"/>
        <c:scaling>
          <c:orientation val="minMax"/>
        </c:scaling>
        <c:delete val="0"/>
        <c:axPos val="b"/>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981056"/>
        <c:crosses val="autoZero"/>
        <c:auto val="1"/>
        <c:lblAlgn val="ctr"/>
        <c:lblOffset val="100"/>
        <c:noMultiLvlLbl val="0"/>
      </c:catAx>
      <c:valAx>
        <c:axId val="169981056"/>
        <c:scaling>
          <c:orientation val="minMax"/>
          <c:min val="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1496448"/>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1A3366"/>
                </a:solidFill>
                <a:latin typeface="+mn-lt"/>
                <a:ea typeface="+mn-ea"/>
                <a:cs typeface="+mn-cs"/>
              </a:defRPr>
            </a:pPr>
            <a:r>
              <a:rPr lang="en-GB" sz="1000" b="1" i="0" baseline="0">
                <a:solidFill>
                  <a:srgbClr val="1A3366"/>
                </a:solidFill>
                <a:effectLst/>
              </a:rPr>
              <a:t>Year-on-year change in actual consumption of natural gas (%)</a:t>
            </a:r>
            <a:endParaRPr lang="cs-CZ" sz="1000">
              <a:solidFill>
                <a:srgbClr val="1A3366"/>
              </a:solidFill>
              <a:effectLst/>
            </a:endParaRPr>
          </a:p>
        </c:rich>
      </c:tx>
      <c:layout>
        <c:manualLayout>
          <c:xMode val="edge"/>
          <c:yMode val="edge"/>
          <c:x val="1.9066859355279888E-3"/>
          <c:y val="4.7038610953646478E-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5.8901770073868875E-2"/>
          <c:y val="0.1519545285921686"/>
          <c:w val="0.94003825880466052"/>
          <c:h val="0.71853729960318913"/>
        </c:manualLayout>
      </c:layout>
      <c:barChart>
        <c:barDir val="col"/>
        <c:grouping val="clustered"/>
        <c:varyColors val="0"/>
        <c:ser>
          <c:idx val="0"/>
          <c:order val="0"/>
          <c:tx>
            <c:strRef>
              <c:f>'6.4'!$D$46</c:f>
              <c:strCache>
                <c:ptCount val="1"/>
                <c:pt idx="0">
                  <c:v>#ODKAZ!</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55C-4A8D-8DBA-48A79ABCEC4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55C-4A8D-8DBA-48A79ABCEC4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D55C-4A8D-8DBA-48A79ABCEC4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7-D55C-4A8D-8DBA-48A79ABCEC4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9-D55C-4A8D-8DBA-48A79ABCEC4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55C-4A8D-8DBA-48A79ABCEC47}"/>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55C-4A8D-8DBA-48A79ABCEC47}"/>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55C-4A8D-8DBA-48A79ABCEC47}"/>
              </c:ext>
            </c:extLst>
          </c:dPt>
          <c:dLbls>
            <c:dLbl>
              <c:idx val="3"/>
              <c:layout>
                <c:manualLayout>
                  <c:x val="0"/>
                  <c:y val="1.3450867792797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C-4A8D-8DBA-48A79ABCEC47}"/>
                </c:ext>
              </c:extLst>
            </c:dLbl>
            <c:dLbl>
              <c:idx val="8"/>
              <c:layout>
                <c:manualLayout>
                  <c:x val="-1.4521417981633862E-16"/>
                  <c:y val="1.345086779279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5C-4A8D-8DBA-48A79ABCEC4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'6.4'!$C$47:$C$56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'6.4'!$D$47:$D$56</c:f>
              <c:numCache>
                <c:formatCode>0.0%</c:formatCode>
                <c:ptCount val="10"/>
                <c:pt idx="0">
                  <c:v>4.4934294270935982E-2</c:v>
                </c:pt>
                <c:pt idx="1">
                  <c:v>8.5121800711963222E-2</c:v>
                </c:pt>
                <c:pt idx="2">
                  <c:v>3.2991410215806531E-2</c:v>
                </c:pt>
                <c:pt idx="3">
                  <c:v>-4.0425367766641102E-2</c:v>
                </c:pt>
                <c:pt idx="4">
                  <c:v>4.6668059110478388E-2</c:v>
                </c:pt>
                <c:pt idx="5">
                  <c:v>1.5130800463838615E-2</c:v>
                </c:pt>
                <c:pt idx="6">
                  <c:v>8.5058250528003809E-2</c:v>
                </c:pt>
                <c:pt idx="7">
                  <c:v>-0.20034187024867434</c:v>
                </c:pt>
                <c:pt idx="8">
                  <c:v>-0.10408454816709788</c:v>
                </c:pt>
                <c:pt idx="9">
                  <c:v>1.1961035382450592E-3</c:v>
                </c:pt>
              </c:numCache>
            </c:numRef>
          </c:val>
          <c:extLst>
            <c:ext xmlns:c16="http://schemas.microsoft.com/office/drawing/2014/chart" uri="{C3380CC4-5D6E-409C-BE32-E72D297353CC}">
              <c16:uniqueId val="{00000010-D55C-4A8D-8DBA-48A79ABCEC47}"/>
            </c:ext>
          </c:extLst>
        </c:ser>
        <c:dLbls>
          <c:showLegendKey val="0"/>
          <c:showVal val="0"/>
          <c:showCatName val="0"/>
          <c:showSerName val="0"/>
          <c:showPercent val="0"/>
          <c:showBubbleSize val="0"/>
        </c:dLbls>
        <c:gapWidth val="50"/>
        <c:overlap val="100"/>
        <c:axId val="170013056"/>
        <c:axId val="170014592"/>
      </c:barChart>
      <c:catAx>
        <c:axId val="170013056"/>
        <c:scaling>
          <c:orientation val="minMax"/>
        </c:scaling>
        <c:delete val="0"/>
        <c:axPos val="b"/>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4592"/>
        <c:crosses val="autoZero"/>
        <c:auto val="1"/>
        <c:lblAlgn val="ctr"/>
        <c:lblOffset val="100"/>
        <c:noMultiLvlLbl val="0"/>
      </c:catAx>
      <c:valAx>
        <c:axId val="170014592"/>
        <c:scaling>
          <c:orientation val="minMax"/>
          <c:max val="0.2"/>
          <c:min val="-0.30000000000000004"/>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3056"/>
        <c:crosses val="autoZero"/>
        <c:crossBetween val="between"/>
        <c:majorUnit val="5.000000000000001E-2"/>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r>
              <a:rPr lang="en-GB" sz="1000" b="1" i="0" baseline="0">
                <a:effectLst/>
              </a:rPr>
              <a:t>Annual natural gas consumption values and average temperatures</a:t>
            </a:r>
            <a:endParaRPr lang="cs-CZ" sz="1000">
              <a:effectLst/>
            </a:endParaRPr>
          </a:p>
        </c:rich>
      </c:tx>
      <c:layout>
        <c:manualLayout>
          <c:xMode val="edge"/>
          <c:yMode val="edge"/>
          <c:x val="3.0226417480947406E-3"/>
          <c:y val="2.9227278793540572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endParaRPr lang="cs-CZ"/>
        </a:p>
      </c:txPr>
    </c:title>
    <c:autoTitleDeleted val="0"/>
    <c:plotArea>
      <c:layout>
        <c:manualLayout>
          <c:layoutTarget val="inner"/>
          <c:xMode val="edge"/>
          <c:yMode val="edge"/>
          <c:x val="0.12404721148986811"/>
          <c:y val="0.13658665806689393"/>
          <c:w val="0.78141259516473482"/>
          <c:h val="0.68061034743538418"/>
        </c:manualLayout>
      </c:layout>
      <c:lineChart>
        <c:grouping val="standard"/>
        <c:varyColors val="0"/>
        <c:ser>
          <c:idx val="1"/>
          <c:order val="0"/>
          <c:tx>
            <c:strRef>
              <c:f>'6.4'!$C$19</c:f>
              <c:strCache>
                <c:ptCount val="1"/>
                <c:pt idx="0">
                  <c:v>Actual</c:v>
                </c:pt>
              </c:strCache>
            </c:strRef>
          </c:tx>
          <c:spPr>
            <a:ln w="19050" cap="rnd" cmpd="sng" algn="ctr">
              <a:solidFill>
                <a:srgbClr val="233060"/>
              </a:solidFill>
              <a:prstDash val="solid"/>
              <a:round/>
            </a:ln>
            <a:effectLst/>
          </c:spPr>
          <c:marker>
            <c:symbol val="none"/>
          </c:marker>
          <c:dPt>
            <c:idx val="9"/>
            <c:bubble3D val="0"/>
            <c:extLst>
              <c:ext xmlns:c16="http://schemas.microsoft.com/office/drawing/2014/chart" uri="{C3380CC4-5D6E-409C-BE32-E72D297353CC}">
                <c16:uniqueId val="{00000000-9662-4C09-BD9E-182778F3F259}"/>
              </c:ext>
            </c:extLst>
          </c:dPt>
          <c:cat>
            <c:numRef>
              <c:f>'6.4'!$B$20:$B$29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'6.4'!$C$20:$C$29</c:f>
              <c:numCache>
                <c:formatCode>#,##0.0</c:formatCode>
                <c:ptCount val="10"/>
                <c:pt idx="0">
                  <c:v>7607.5646329449373</c:v>
                </c:pt>
                <c:pt idx="1">
                  <c:v>8255.1342335338559</c:v>
                </c:pt>
                <c:pt idx="2">
                  <c:v>8527.4827534189189</c:v>
                </c:pt>
                <c:pt idx="3">
                  <c:v>8182.7561269882699</c:v>
                </c:pt>
                <c:pt idx="4">
                  <c:v>8564.6294736091877</c:v>
                </c:pt>
                <c:pt idx="5">
                  <c:v>8694.2191732210795</c:v>
                </c:pt>
                <c:pt idx="6">
                  <c:v>9433.7342458022922</c:v>
                </c:pt>
                <c:pt idx="7">
                  <c:v>7543.7622835692937</c:v>
                </c:pt>
                <c:pt idx="8">
                  <c:v>6758.5731948039893</c:v>
                </c:pt>
                <c:pt idx="9">
                  <c:v>6766.6571481157825</c:v>
                </c:pt>
              </c:numCache>
            </c:numRef>
          </c:val>
          <c:smooth val="0"/>
          <c:extLst>
            <c:ext xmlns:c16="http://schemas.microsoft.com/office/drawing/2014/chart" uri="{C3380CC4-5D6E-409C-BE32-E72D297353CC}">
              <c16:uniqueId val="{00000001-9662-4C09-BD9E-182778F3F259}"/>
            </c:ext>
          </c:extLst>
        </c:ser>
        <c:ser>
          <c:idx val="2"/>
          <c:order val="1"/>
          <c:tx>
            <c:strRef>
              <c:f>'6.4'!$D$19</c:f>
              <c:strCache>
                <c:ptCount val="1"/>
                <c:pt idx="0">
                  <c:v>Adjusted</c:v>
                </c:pt>
              </c:strCache>
            </c:strRef>
          </c:tx>
          <c:spPr>
            <a:ln w="19050" cap="rnd" cmpd="sng" algn="ctr">
              <a:solidFill>
                <a:schemeClr val="bg1">
                  <a:lumMod val="50000"/>
                </a:schemeClr>
              </a:solidFill>
              <a:prstDash val="solid"/>
              <a:round/>
            </a:ln>
            <a:effectLst/>
          </c:spPr>
          <c:marker>
            <c:symbol val="none"/>
          </c:marker>
          <c:cat>
            <c:numRef>
              <c:f>'6.4'!$B$20:$B$29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'6.4'!$D$20:$D$29</c:f>
              <c:numCache>
                <c:formatCode>#,##0.0</c:formatCode>
                <c:ptCount val="10"/>
                <c:pt idx="0">
                  <c:v>8085.3660724135771</c:v>
                </c:pt>
                <c:pt idx="1">
                  <c:v>8432.6727866868077</c:v>
                </c:pt>
                <c:pt idx="2">
                  <c:v>8733.122113124442</c:v>
                </c:pt>
                <c:pt idx="3">
                  <c:v>8634.4743233258068</c:v>
                </c:pt>
                <c:pt idx="4">
                  <c:v>9052.0350741878956</c:v>
                </c:pt>
                <c:pt idx="5">
                  <c:v>9006.2086823140817</c:v>
                </c:pt>
                <c:pt idx="6">
                  <c:v>9319.6121170440929</c:v>
                </c:pt>
                <c:pt idx="7">
                  <c:v>7782.2374673559498</c:v>
                </c:pt>
                <c:pt idx="8">
                  <c:v>7152.7776662268625</c:v>
                </c:pt>
                <c:pt idx="9">
                  <c:v>7284.5835128261797</c:v>
                </c:pt>
              </c:numCache>
            </c:numRef>
          </c:val>
          <c:smooth val="0"/>
          <c:extLst>
            <c:ext xmlns:c16="http://schemas.microsoft.com/office/drawing/2014/chart" uri="{C3380CC4-5D6E-409C-BE32-E72D297353CC}">
              <c16:uniqueId val="{00000002-9662-4C09-BD9E-182778F3F259}"/>
            </c:ext>
          </c:extLst>
        </c:ser>
        <c:dLbls>
          <c:showLegendKey val="0"/>
          <c:showVal val="0"/>
          <c:showCatName val="0"/>
          <c:showSerName val="0"/>
          <c:showPercent val="0"/>
          <c:showBubbleSize val="0"/>
        </c:dLbls>
        <c:marker val="1"/>
        <c:smooth val="0"/>
        <c:axId val="170056320"/>
        <c:axId val="170066304"/>
      </c:lineChart>
      <c:lineChart>
        <c:grouping val="standard"/>
        <c:varyColors val="0"/>
        <c:ser>
          <c:idx val="0"/>
          <c:order val="2"/>
          <c:tx>
            <c:strRef>
              <c:f>'6.4'!$E$19</c:f>
              <c:strCache>
                <c:ptCount val="1"/>
                <c:pt idx="0">
                  <c:v>Average temperature (°C)</c:v>
                </c:pt>
              </c:strCache>
            </c:strRef>
          </c:tx>
          <c:spPr>
            <a:ln w="19050" cap="rnd" cmpd="sng" algn="ctr">
              <a:solidFill>
                <a:srgbClr val="DF2B20"/>
              </a:solidFill>
              <a:prstDash val="solid"/>
              <a:round/>
            </a:ln>
            <a:effectLst/>
          </c:spPr>
          <c:marker>
            <c:symbol val="none"/>
          </c:marker>
          <c:dPt>
            <c:idx val="7"/>
            <c:bubble3D val="0"/>
            <c:extLst>
              <c:ext xmlns:c16="http://schemas.microsoft.com/office/drawing/2014/chart" uri="{C3380CC4-5D6E-409C-BE32-E72D297353CC}">
                <c16:uniqueId val="{00000003-9662-4C09-BD9E-182778F3F259}"/>
              </c:ext>
            </c:extLst>
          </c:dPt>
          <c:dPt>
            <c:idx val="9"/>
            <c:bubble3D val="0"/>
            <c:extLst>
              <c:ext xmlns:c16="http://schemas.microsoft.com/office/drawing/2014/chart" uri="{C3380CC4-5D6E-409C-BE32-E72D297353CC}">
                <c16:uniqueId val="{00000004-9662-4C09-BD9E-182778F3F259}"/>
              </c:ext>
            </c:extLst>
          </c:dPt>
          <c:cat>
            <c:numRef>
              <c:f>'6.4'!$B$20:$B$29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'6.4'!$E$20:$E$29</c:f>
              <c:numCache>
                <c:formatCode>#,##0.0</c:formatCode>
                <c:ptCount val="10"/>
                <c:pt idx="0">
                  <c:v>9.8000000000000007</c:v>
                </c:pt>
                <c:pt idx="1">
                  <c:v>8.9722459037378375</c:v>
                </c:pt>
                <c:pt idx="2">
                  <c:v>8.8161872759856621</c:v>
                </c:pt>
                <c:pt idx="3">
                  <c:v>9.8751190476190462</c:v>
                </c:pt>
                <c:pt idx="4">
                  <c:v>9.7526875320020494</c:v>
                </c:pt>
                <c:pt idx="5">
                  <c:v>9.3390104966717846</c:v>
                </c:pt>
                <c:pt idx="6">
                  <c:v>8.2528539426523277</c:v>
                </c:pt>
                <c:pt idx="7">
                  <c:v>9.426741551459294</c:v>
                </c:pt>
                <c:pt idx="8">
                  <c:v>9.8809274193548386</c:v>
                </c:pt>
                <c:pt idx="9">
                  <c:v>10.457621607782896</c:v>
                </c:pt>
              </c:numCache>
            </c:numRef>
          </c:val>
          <c:smooth val="0"/>
          <c:extLst>
            <c:ext xmlns:c16="http://schemas.microsoft.com/office/drawing/2014/chart" uri="{C3380CC4-5D6E-409C-BE32-E72D297353CC}">
              <c16:uniqueId val="{00000005-9662-4C09-BD9E-182778F3F259}"/>
            </c:ext>
          </c:extLst>
        </c:ser>
        <c:dLbls>
          <c:showLegendKey val="0"/>
          <c:showVal val="0"/>
          <c:showCatName val="0"/>
          <c:showSerName val="0"/>
          <c:showPercent val="0"/>
          <c:showBubbleSize val="0"/>
        </c:dLbls>
        <c:marker val="1"/>
        <c:smooth val="0"/>
        <c:axId val="170070400"/>
        <c:axId val="170068224"/>
      </c:lineChart>
      <c:dateAx>
        <c:axId val="170056320"/>
        <c:scaling>
          <c:orientation val="minMax"/>
          <c:max val="2024"/>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66304"/>
        <c:crosses val="autoZero"/>
        <c:auto val="0"/>
        <c:lblOffset val="100"/>
        <c:baseTimeUnit val="days"/>
      </c:dateAx>
      <c:valAx>
        <c:axId val="170066304"/>
        <c:scaling>
          <c:orientation val="minMax"/>
          <c:max val="9700"/>
          <c:min val="640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en-GB" sz="800" b="0" i="0" baseline="0">
                    <a:effectLst/>
                  </a:rPr>
                  <a:t>Gas quantity (million </a:t>
                </a:r>
                <a:r>
                  <a:rPr lang="en-US" sz="800" b="0" i="0" baseline="0">
                    <a:effectLst/>
                  </a:rPr>
                  <a:t>m</a:t>
                </a:r>
                <a:r>
                  <a:rPr lang="en-US" sz="800" b="0" i="0" baseline="30000">
                    <a:effectLst/>
                  </a:rPr>
                  <a:t>3</a:t>
                </a:r>
                <a:r>
                  <a:rPr lang="en-US" sz="800" b="0" i="0" baseline="0">
                    <a:effectLst/>
                  </a:rPr>
                  <a:t>)</a:t>
                </a:r>
                <a:endParaRPr lang="cs-CZ" sz="800">
                  <a:effectLst/>
                </a:endParaRPr>
              </a:p>
            </c:rich>
          </c:tx>
          <c:layout>
            <c:manualLayout>
              <c:xMode val="edge"/>
              <c:yMode val="edge"/>
              <c:x val="4.0273552762426439E-2"/>
              <c:y val="0.2465545620356777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56320"/>
        <c:crosses val="autoZero"/>
        <c:crossBetween val="midCat"/>
        <c:majorUnit val="300"/>
      </c:valAx>
      <c:valAx>
        <c:axId val="170068224"/>
        <c:scaling>
          <c:orientation val="minMax"/>
          <c:max val="11.5"/>
          <c:min val="6"/>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en-GB" sz="800" b="0" i="0" baseline="0">
                    <a:effectLst/>
                  </a:rPr>
                  <a:t>Average temperature (°C)</a:t>
                </a:r>
                <a:endParaRPr lang="cs-CZ" sz="800">
                  <a:effectLst/>
                </a:endParaRP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70400"/>
        <c:crosses val="max"/>
        <c:crossBetween val="between"/>
        <c:majorUnit val="0.5"/>
      </c:valAx>
      <c:catAx>
        <c:axId val="170070400"/>
        <c:scaling>
          <c:orientation val="minMax"/>
        </c:scaling>
        <c:delete val="1"/>
        <c:axPos val="b"/>
        <c:numFmt formatCode="General" sourceLinked="1"/>
        <c:majorTickMark val="out"/>
        <c:minorTickMark val="none"/>
        <c:tickLblPos val="nextTo"/>
        <c:crossAx val="170068224"/>
        <c:crosses val="autoZero"/>
        <c:auto val="1"/>
        <c:lblAlgn val="ctr"/>
        <c:lblOffset val="100"/>
        <c:noMultiLvlLbl val="0"/>
      </c:catAx>
      <c:spPr>
        <a:solidFill>
          <a:schemeClr val="bg1"/>
        </a:solidFill>
        <a:ln>
          <a:noFill/>
        </a:ln>
        <a:effectLst/>
      </c:spPr>
    </c:plotArea>
    <c:legend>
      <c:legendPos val="b"/>
      <c:layout>
        <c:manualLayout>
          <c:xMode val="edge"/>
          <c:yMode val="edge"/>
          <c:x val="0"/>
          <c:y val="0.9154273288374376"/>
          <c:w val="0.54428027068905549"/>
          <c:h val="8.4572712309266426E-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r>
              <a:rPr lang="en-GB" sz="1000" b="1" i="0" baseline="0">
                <a:effectLst/>
              </a:rPr>
              <a:t>Profile of daily natural gas consumption and average temperatures between 1 Jan and 31 Dec 20</a:t>
            </a:r>
            <a:r>
              <a:rPr lang="cs-CZ" sz="1000" b="1" i="0" baseline="0">
                <a:effectLst/>
              </a:rPr>
              <a:t>24</a:t>
            </a:r>
            <a:endParaRPr lang="cs-CZ" sz="1000">
              <a:effectLst/>
            </a:endParaRPr>
          </a:p>
        </c:rich>
      </c:tx>
      <c:layout>
        <c:manualLayout>
          <c:xMode val="edge"/>
          <c:yMode val="edge"/>
          <c:x val="3.4834875009555843E-2"/>
          <c:y val="3.9362252883527168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9.8769631951345901E-2"/>
          <c:y val="0.17010703363914373"/>
          <c:w val="0.81329154244068991"/>
          <c:h val="0.67275518312504512"/>
        </c:manualLayout>
      </c:layout>
      <c:lineChart>
        <c:grouping val="standard"/>
        <c:varyColors val="0"/>
        <c:ser>
          <c:idx val="0"/>
          <c:order val="0"/>
          <c:tx>
            <c:strRef>
              <c:f>'6.5'!$O$5</c:f>
              <c:strCache>
                <c:ptCount val="1"/>
                <c:pt idx="0">
                  <c:v>Consumption</c:v>
                </c:pt>
              </c:strCache>
            </c:strRef>
          </c:tx>
          <c:spPr>
            <a:ln w="19050" cap="rnd" cmpd="sng" algn="ctr">
              <a:solidFill>
                <a:schemeClr val="accent1"/>
              </a:solidFill>
              <a:prstDash val="solid"/>
              <a:round/>
            </a:ln>
            <a:effectLst/>
          </c:spPr>
          <c:marker>
            <c:symbol val="none"/>
          </c:marker>
          <c:cat>
            <c:numRef>
              <c:f>'6.5'!$N$6:$N$371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'6.5'!$O$6:$O$371</c:f>
              <c:numCache>
                <c:formatCode>0.000</c:formatCode>
                <c:ptCount val="366"/>
                <c:pt idx="0">
                  <c:v>23.362232504208063</c:v>
                </c:pt>
                <c:pt idx="1">
                  <c:v>27.25161595434739</c:v>
                </c:pt>
                <c:pt idx="2">
                  <c:v>25.169948002760691</c:v>
                </c:pt>
                <c:pt idx="3">
                  <c:v>27.507608243415184</c:v>
                </c:pt>
                <c:pt idx="4">
                  <c:v>28.708596997049078</c:v>
                </c:pt>
                <c:pt idx="5">
                  <c:v>25.645506127084651</c:v>
                </c:pt>
                <c:pt idx="6">
                  <c:v>32.550739213257181</c:v>
                </c:pt>
                <c:pt idx="7">
                  <c:v>43.588765722800005</c:v>
                </c:pt>
                <c:pt idx="8">
                  <c:v>45.947202269174618</c:v>
                </c:pt>
                <c:pt idx="9">
                  <c:v>45.178405436738004</c:v>
                </c:pt>
                <c:pt idx="10">
                  <c:v>43.756512418057042</c:v>
                </c:pt>
                <c:pt idx="11">
                  <c:v>39.318310134159638</c:v>
                </c:pt>
                <c:pt idx="12">
                  <c:v>33.533600167141117</c:v>
                </c:pt>
                <c:pt idx="13">
                  <c:v>33.280232989419396</c:v>
                </c:pt>
                <c:pt idx="14">
                  <c:v>36.835638482275243</c:v>
                </c:pt>
                <c:pt idx="15">
                  <c:v>39.048410402271514</c:v>
                </c:pt>
                <c:pt idx="16">
                  <c:v>39.299008262507776</c:v>
                </c:pt>
                <c:pt idx="17">
                  <c:v>37.549990838432365</c:v>
                </c:pt>
                <c:pt idx="18">
                  <c:v>38.105137123730017</c:v>
                </c:pt>
                <c:pt idx="19">
                  <c:v>34.060157398210038</c:v>
                </c:pt>
                <c:pt idx="20">
                  <c:v>35.054904248499696</c:v>
                </c:pt>
                <c:pt idx="21">
                  <c:v>37.442299680528663</c:v>
                </c:pt>
                <c:pt idx="22">
                  <c:v>32.651896061999139</c:v>
                </c:pt>
                <c:pt idx="23">
                  <c:v>29.205731678538818</c:v>
                </c:pt>
                <c:pt idx="24">
                  <c:v>30.643927563988409</c:v>
                </c:pt>
                <c:pt idx="25">
                  <c:v>28.171082579951747</c:v>
                </c:pt>
                <c:pt idx="26">
                  <c:v>26.860978021104224</c:v>
                </c:pt>
                <c:pt idx="27">
                  <c:v>28.687390838161463</c:v>
                </c:pt>
                <c:pt idx="28">
                  <c:v>34.645394356481162</c:v>
                </c:pt>
                <c:pt idx="29">
                  <c:v>34.468587364776148</c:v>
                </c:pt>
                <c:pt idx="30">
                  <c:v>34.304809600134774</c:v>
                </c:pt>
                <c:pt idx="31">
                  <c:v>32.629414850280945</c:v>
                </c:pt>
                <c:pt idx="32">
                  <c:v>28.48544653683437</c:v>
                </c:pt>
                <c:pt idx="33">
                  <c:v>23.499091572676445</c:v>
                </c:pt>
                <c:pt idx="34">
                  <c:v>23.225443701871896</c:v>
                </c:pt>
                <c:pt idx="35">
                  <c:v>24.524447259991941</c:v>
                </c:pt>
                <c:pt idx="36">
                  <c:v>25.446070974231368</c:v>
                </c:pt>
                <c:pt idx="37">
                  <c:v>28.782857251854509</c:v>
                </c:pt>
                <c:pt idx="38">
                  <c:v>29.440766517853465</c:v>
                </c:pt>
                <c:pt idx="39">
                  <c:v>22.973559675047031</c:v>
                </c:pt>
                <c:pt idx="40">
                  <c:v>19.435048310775088</c:v>
                </c:pt>
                <c:pt idx="41">
                  <c:v>21.264256267747598</c:v>
                </c:pt>
                <c:pt idx="42">
                  <c:v>24.000288671820829</c:v>
                </c:pt>
                <c:pt idx="43">
                  <c:v>26.198154050015113</c:v>
                </c:pt>
                <c:pt idx="44">
                  <c:v>25.74551411374636</c:v>
                </c:pt>
                <c:pt idx="45">
                  <c:v>23.710892536404227</c:v>
                </c:pt>
                <c:pt idx="46">
                  <c:v>21.816073576781285</c:v>
                </c:pt>
                <c:pt idx="47">
                  <c:v>20.202463468135697</c:v>
                </c:pt>
                <c:pt idx="48">
                  <c:v>20.760500005893146</c:v>
                </c:pt>
                <c:pt idx="49">
                  <c:v>24.620014106403104</c:v>
                </c:pt>
                <c:pt idx="50">
                  <c:v>24.464072724703218</c:v>
                </c:pt>
                <c:pt idx="51">
                  <c:v>24.238494699827992</c:v>
                </c:pt>
                <c:pt idx="52">
                  <c:v>24.038802088751254</c:v>
                </c:pt>
                <c:pt idx="53">
                  <c:v>23.800275652036277</c:v>
                </c:pt>
                <c:pt idx="54">
                  <c:v>21.267746361132765</c:v>
                </c:pt>
                <c:pt idx="55">
                  <c:v>22.926650360431978</c:v>
                </c:pt>
                <c:pt idx="56">
                  <c:v>25.210595473069493</c:v>
                </c:pt>
                <c:pt idx="57">
                  <c:v>25.291366466658211</c:v>
                </c:pt>
                <c:pt idx="58">
                  <c:v>25.422926673180616</c:v>
                </c:pt>
                <c:pt idx="59">
                  <c:v>24.505051309756492</c:v>
                </c:pt>
                <c:pt idx="60">
                  <c:v>23.679220461553712</c:v>
                </c:pt>
                <c:pt idx="61">
                  <c:v>18.94010148459768</c:v>
                </c:pt>
                <c:pt idx="62">
                  <c:v>19.48095759447034</c:v>
                </c:pt>
                <c:pt idx="63">
                  <c:v>20.963583871409977</c:v>
                </c:pt>
                <c:pt idx="64">
                  <c:v>24.043822927698528</c:v>
                </c:pt>
                <c:pt idx="65">
                  <c:v>24.905119536709485</c:v>
                </c:pt>
                <c:pt idx="66">
                  <c:v>27.588374876955726</c:v>
                </c:pt>
                <c:pt idx="67">
                  <c:v>25.604703384943608</c:v>
                </c:pt>
                <c:pt idx="68">
                  <c:v>21.904494659457235</c:v>
                </c:pt>
                <c:pt idx="69">
                  <c:v>20.411285527220841</c:v>
                </c:pt>
                <c:pt idx="70">
                  <c:v>21.077515224328284</c:v>
                </c:pt>
                <c:pt idx="71">
                  <c:v>23.961609372442968</c:v>
                </c:pt>
                <c:pt idx="72">
                  <c:v>24.010419215618281</c:v>
                </c:pt>
                <c:pt idx="73">
                  <c:v>22.338536792014303</c:v>
                </c:pt>
                <c:pt idx="74">
                  <c:v>18.475896939915437</c:v>
                </c:pt>
                <c:pt idx="75">
                  <c:v>16.973063647683745</c:v>
                </c:pt>
                <c:pt idx="76">
                  <c:v>19.875791443541392</c:v>
                </c:pt>
                <c:pt idx="77">
                  <c:v>27.003072669170187</c:v>
                </c:pt>
                <c:pt idx="78">
                  <c:v>26.504703467893563</c:v>
                </c:pt>
                <c:pt idx="79">
                  <c:v>24.725175965015108</c:v>
                </c:pt>
                <c:pt idx="80">
                  <c:v>21.126590993501416</c:v>
                </c:pt>
                <c:pt idx="81">
                  <c:v>19.555586553331676</c:v>
                </c:pt>
                <c:pt idx="82">
                  <c:v>17.642667667838303</c:v>
                </c:pt>
                <c:pt idx="83">
                  <c:v>20.797087333683567</c:v>
                </c:pt>
                <c:pt idx="84">
                  <c:v>25.599893404548869</c:v>
                </c:pt>
                <c:pt idx="85">
                  <c:v>21.540894521587894</c:v>
                </c:pt>
                <c:pt idx="86">
                  <c:v>19.715941484831344</c:v>
                </c:pt>
                <c:pt idx="87">
                  <c:v>18.749547472451702</c:v>
                </c:pt>
                <c:pt idx="88">
                  <c:v>14.801028808243149</c:v>
                </c:pt>
                <c:pt idx="89">
                  <c:v>11.720062289037775</c:v>
                </c:pt>
                <c:pt idx="90">
                  <c:v>11.264821402708536</c:v>
                </c:pt>
                <c:pt idx="91">
                  <c:v>13.057653272512928</c:v>
                </c:pt>
                <c:pt idx="92">
                  <c:v>17.180142398139076</c:v>
                </c:pt>
                <c:pt idx="93">
                  <c:v>18.032912213236745</c:v>
                </c:pt>
                <c:pt idx="94">
                  <c:v>16.104626481839102</c:v>
                </c:pt>
                <c:pt idx="95">
                  <c:v>13.519389274986231</c:v>
                </c:pt>
                <c:pt idx="96">
                  <c:v>9.8822765766784286</c:v>
                </c:pt>
                <c:pt idx="97">
                  <c:v>10.131424312715918</c:v>
                </c:pt>
                <c:pt idx="98">
                  <c:v>12.080338095445079</c:v>
                </c:pt>
                <c:pt idx="99">
                  <c:v>10.737189255447504</c:v>
                </c:pt>
                <c:pt idx="100">
                  <c:v>14.506779994887323</c:v>
                </c:pt>
                <c:pt idx="101">
                  <c:v>14.072190068849457</c:v>
                </c:pt>
                <c:pt idx="102">
                  <c:v>12.414116225866227</c:v>
                </c:pt>
                <c:pt idx="103">
                  <c:v>9.1544341077076385</c:v>
                </c:pt>
                <c:pt idx="104">
                  <c:v>10.224809979547889</c:v>
                </c:pt>
                <c:pt idx="105">
                  <c:v>13.727886724094404</c:v>
                </c:pt>
                <c:pt idx="106">
                  <c:v>17.250765120568673</c:v>
                </c:pt>
                <c:pt idx="107">
                  <c:v>19.515942781131663</c:v>
                </c:pt>
                <c:pt idx="108">
                  <c:v>20.539008443079329</c:v>
                </c:pt>
                <c:pt idx="109">
                  <c:v>19.836483121906745</c:v>
                </c:pt>
                <c:pt idx="110">
                  <c:v>18.724616137542821</c:v>
                </c:pt>
                <c:pt idx="111">
                  <c:v>20.265190882728987</c:v>
                </c:pt>
                <c:pt idx="112">
                  <c:v>24.9572911117207</c:v>
                </c:pt>
                <c:pt idx="113">
                  <c:v>24.996468084629665</c:v>
                </c:pt>
                <c:pt idx="114">
                  <c:v>24.274627901118308</c:v>
                </c:pt>
                <c:pt idx="115">
                  <c:v>23.049406788019212</c:v>
                </c:pt>
                <c:pt idx="116">
                  <c:v>18.799826951058247</c:v>
                </c:pt>
                <c:pt idx="117">
                  <c:v>12.434530865201118</c:v>
                </c:pt>
                <c:pt idx="118">
                  <c:v>11.317968630928862</c:v>
                </c:pt>
                <c:pt idx="119">
                  <c:v>12.879939811295047</c:v>
                </c:pt>
                <c:pt idx="120">
                  <c:v>11.110611700384569</c:v>
                </c:pt>
                <c:pt idx="121">
                  <c:v>9.3399203257258403</c:v>
                </c:pt>
                <c:pt idx="122">
                  <c:v>10.134926710764079</c:v>
                </c:pt>
                <c:pt idx="123">
                  <c:v>10.645602400750432</c:v>
                </c:pt>
                <c:pt idx="124">
                  <c:v>8.6462472741159555</c:v>
                </c:pt>
                <c:pt idx="125">
                  <c:v>8.9924225248510936</c:v>
                </c:pt>
                <c:pt idx="126">
                  <c:v>11.387517410907259</c:v>
                </c:pt>
                <c:pt idx="127">
                  <c:v>13.426192785293228</c:v>
                </c:pt>
                <c:pt idx="128">
                  <c:v>12.59974444280005</c:v>
                </c:pt>
                <c:pt idx="129">
                  <c:v>12.09401274295781</c:v>
                </c:pt>
                <c:pt idx="130">
                  <c:v>11.286789384708923</c:v>
                </c:pt>
                <c:pt idx="131">
                  <c:v>8.6435455054360055</c:v>
                </c:pt>
                <c:pt idx="132">
                  <c:v>8.8919350382384259</c:v>
                </c:pt>
                <c:pt idx="133">
                  <c:v>10.384401389903324</c:v>
                </c:pt>
                <c:pt idx="134">
                  <c:v>10.324658490934228</c:v>
                </c:pt>
                <c:pt idx="135">
                  <c:v>10.249197217700603</c:v>
                </c:pt>
                <c:pt idx="136">
                  <c:v>10.377297055659991</c:v>
                </c:pt>
                <c:pt idx="137">
                  <c:v>10.778029082049596</c:v>
                </c:pt>
                <c:pt idx="138">
                  <c:v>10.078130906982461</c:v>
                </c:pt>
                <c:pt idx="139">
                  <c:v>9.867049838662977</c:v>
                </c:pt>
                <c:pt idx="140">
                  <c:v>11.333880898572838</c:v>
                </c:pt>
                <c:pt idx="141">
                  <c:v>10.74155224497067</c:v>
                </c:pt>
                <c:pt idx="142">
                  <c:v>11.291609505797108</c:v>
                </c:pt>
                <c:pt idx="143">
                  <c:v>11.645065026374798</c:v>
                </c:pt>
                <c:pt idx="144">
                  <c:v>11.028423327153003</c:v>
                </c:pt>
                <c:pt idx="145">
                  <c:v>9.1213575745725599</c:v>
                </c:pt>
                <c:pt idx="146">
                  <c:v>8.4324231122329003</c:v>
                </c:pt>
                <c:pt idx="147">
                  <c:v>10.783071070758433</c:v>
                </c:pt>
                <c:pt idx="148">
                  <c:v>11.480235617856463</c:v>
                </c:pt>
                <c:pt idx="149">
                  <c:v>10.999009011873188</c:v>
                </c:pt>
                <c:pt idx="150">
                  <c:v>10.945780142709971</c:v>
                </c:pt>
                <c:pt idx="151">
                  <c:v>10.658118962218632</c:v>
                </c:pt>
                <c:pt idx="152">
                  <c:v>7.9969945400028468</c:v>
                </c:pt>
                <c:pt idx="153">
                  <c:v>8.9586640578172272</c:v>
                </c:pt>
                <c:pt idx="154">
                  <c:v>12.728432047765512</c:v>
                </c:pt>
                <c:pt idx="155">
                  <c:v>12.181800341655071</c:v>
                </c:pt>
                <c:pt idx="156">
                  <c:v>10.788196616148554</c:v>
                </c:pt>
                <c:pt idx="157">
                  <c:v>10.435986600784826</c:v>
                </c:pt>
                <c:pt idx="158">
                  <c:v>10.447747083305551</c:v>
                </c:pt>
                <c:pt idx="159">
                  <c:v>8.6301540351673189</c:v>
                </c:pt>
                <c:pt idx="160">
                  <c:v>8.4895950129962277</c:v>
                </c:pt>
                <c:pt idx="161">
                  <c:v>10.840502626020076</c:v>
                </c:pt>
                <c:pt idx="162">
                  <c:v>10.239869649691927</c:v>
                </c:pt>
                <c:pt idx="163">
                  <c:v>11.627885347174825</c:v>
                </c:pt>
                <c:pt idx="164">
                  <c:v>12.551989679155545</c:v>
                </c:pt>
                <c:pt idx="165">
                  <c:v>10.098085466389408</c:v>
                </c:pt>
                <c:pt idx="166">
                  <c:v>7.5642220708164016</c:v>
                </c:pt>
                <c:pt idx="167">
                  <c:v>8.0663332940398718</c:v>
                </c:pt>
                <c:pt idx="168">
                  <c:v>10.47625536713292</c:v>
                </c:pt>
                <c:pt idx="169">
                  <c:v>10.15211669074737</c:v>
                </c:pt>
                <c:pt idx="170">
                  <c:v>10.32895466333294</c:v>
                </c:pt>
                <c:pt idx="171">
                  <c:v>12.119284669681059</c:v>
                </c:pt>
                <c:pt idx="172">
                  <c:v>8.5273302957151245</c:v>
                </c:pt>
                <c:pt idx="173">
                  <c:v>7.1592228606852943</c:v>
                </c:pt>
                <c:pt idx="174">
                  <c:v>7.699585709476727</c:v>
                </c:pt>
                <c:pt idx="175">
                  <c:v>10.557693858392035</c:v>
                </c:pt>
                <c:pt idx="176">
                  <c:v>10.301167457910665</c:v>
                </c:pt>
                <c:pt idx="177">
                  <c:v>10.943281045824994</c:v>
                </c:pt>
                <c:pt idx="178">
                  <c:v>10.451062968248166</c:v>
                </c:pt>
                <c:pt idx="179">
                  <c:v>9.3898567132744724</c:v>
                </c:pt>
                <c:pt idx="180">
                  <c:v>6.9490120745894108</c:v>
                </c:pt>
                <c:pt idx="181">
                  <c:v>7.3684829620639256</c:v>
                </c:pt>
                <c:pt idx="182">
                  <c:v>8.9592318130024591</c:v>
                </c:pt>
                <c:pt idx="183">
                  <c:v>9.2856082604505215</c:v>
                </c:pt>
                <c:pt idx="184">
                  <c:v>9.3989278626013899</c:v>
                </c:pt>
                <c:pt idx="185">
                  <c:v>8.8663643764701732</c:v>
                </c:pt>
                <c:pt idx="186">
                  <c:v>7.37077561723373</c:v>
                </c:pt>
                <c:pt idx="187">
                  <c:v>6.624757674992142</c:v>
                </c:pt>
                <c:pt idx="188">
                  <c:v>7.3019120250105871</c:v>
                </c:pt>
                <c:pt idx="189">
                  <c:v>8.7361622929194134</c:v>
                </c:pt>
                <c:pt idx="190">
                  <c:v>8.9918941358604698</c:v>
                </c:pt>
                <c:pt idx="191">
                  <c:v>8.8084283273695458</c:v>
                </c:pt>
                <c:pt idx="192">
                  <c:v>8.7747404203280777</c:v>
                </c:pt>
                <c:pt idx="193">
                  <c:v>8.2463246218547397</c:v>
                </c:pt>
                <c:pt idx="194">
                  <c:v>7.0426753918694773</c:v>
                </c:pt>
                <c:pt idx="195">
                  <c:v>7.4654396338082725</c:v>
                </c:pt>
                <c:pt idx="196">
                  <c:v>9.9994719914920047</c:v>
                </c:pt>
                <c:pt idx="197">
                  <c:v>11.366100042584415</c:v>
                </c:pt>
                <c:pt idx="198">
                  <c:v>10.760054459794281</c:v>
                </c:pt>
                <c:pt idx="199">
                  <c:v>8.9274199225643081</c:v>
                </c:pt>
                <c:pt idx="200">
                  <c:v>8.20660817244379</c:v>
                </c:pt>
                <c:pt idx="201">
                  <c:v>6.8604827907691206</c:v>
                </c:pt>
                <c:pt idx="202">
                  <c:v>7.12500791010687</c:v>
                </c:pt>
                <c:pt idx="203">
                  <c:v>9.7210570456533354</c:v>
                </c:pt>
                <c:pt idx="204">
                  <c:v>10.364780871494798</c:v>
                </c:pt>
                <c:pt idx="205">
                  <c:v>9.8495154973956875</c:v>
                </c:pt>
                <c:pt idx="206">
                  <c:v>8.6772608682588679</c:v>
                </c:pt>
                <c:pt idx="207">
                  <c:v>8.9037805136615606</c:v>
                </c:pt>
                <c:pt idx="208">
                  <c:v>7.3416587013577175</c:v>
                </c:pt>
                <c:pt idx="209">
                  <c:v>7.0449370559381945</c:v>
                </c:pt>
                <c:pt idx="210">
                  <c:v>9.5774499956984336</c:v>
                </c:pt>
                <c:pt idx="211">
                  <c:v>10.104765072160721</c:v>
                </c:pt>
                <c:pt idx="212">
                  <c:v>9.1542533435352649</c:v>
                </c:pt>
                <c:pt idx="213">
                  <c:v>9.2495565517921179</c:v>
                </c:pt>
                <c:pt idx="214">
                  <c:v>8.8085455123240681</c:v>
                </c:pt>
                <c:pt idx="215">
                  <c:v>7.1799961928602603</c:v>
                </c:pt>
                <c:pt idx="216">
                  <c:v>7.0995421741338376</c:v>
                </c:pt>
                <c:pt idx="217">
                  <c:v>9.6155158933002003</c:v>
                </c:pt>
                <c:pt idx="218">
                  <c:v>10.312678552552676</c:v>
                </c:pt>
                <c:pt idx="219">
                  <c:v>9.4355901676619442</c:v>
                </c:pt>
                <c:pt idx="220">
                  <c:v>9.783263821999487</c:v>
                </c:pt>
                <c:pt idx="221">
                  <c:v>8.2110547981603847</c:v>
                </c:pt>
                <c:pt idx="222">
                  <c:v>6.9234099332311683</c:v>
                </c:pt>
                <c:pt idx="223">
                  <c:v>7.3668446779369878</c:v>
                </c:pt>
                <c:pt idx="224">
                  <c:v>9.7670232192684825</c:v>
                </c:pt>
                <c:pt idx="225">
                  <c:v>11.167922323338225</c:v>
                </c:pt>
                <c:pt idx="226">
                  <c:v>10.026823971800567</c:v>
                </c:pt>
                <c:pt idx="227">
                  <c:v>9.4132470458749733</c:v>
                </c:pt>
                <c:pt idx="228">
                  <c:v>8.927941037229445</c:v>
                </c:pt>
                <c:pt idx="229">
                  <c:v>7.1940898431987028</c:v>
                </c:pt>
                <c:pt idx="230">
                  <c:v>6.9528310502999888</c:v>
                </c:pt>
                <c:pt idx="231">
                  <c:v>9.7083654227121539</c:v>
                </c:pt>
                <c:pt idx="232">
                  <c:v>9.7295149744620488</c:v>
                </c:pt>
                <c:pt idx="233">
                  <c:v>9.1996745808195062</c:v>
                </c:pt>
                <c:pt idx="234">
                  <c:v>8.7923653939366897</c:v>
                </c:pt>
                <c:pt idx="235">
                  <c:v>8.3712382751493788</c:v>
                </c:pt>
                <c:pt idx="236">
                  <c:v>6.7688309553299302</c:v>
                </c:pt>
                <c:pt idx="237">
                  <c:v>7.8551554761692843</c:v>
                </c:pt>
                <c:pt idx="238">
                  <c:v>11.1946133716911</c:v>
                </c:pt>
                <c:pt idx="239">
                  <c:v>10.838862528182316</c:v>
                </c:pt>
                <c:pt idx="240">
                  <c:v>10.615635947080293</c:v>
                </c:pt>
                <c:pt idx="241">
                  <c:v>11.682594851928052</c:v>
                </c:pt>
                <c:pt idx="242">
                  <c:v>9.923718796507579</c:v>
                </c:pt>
                <c:pt idx="243">
                  <c:v>8.0357730418419013</c:v>
                </c:pt>
                <c:pt idx="244">
                  <c:v>7.7297911715914047</c:v>
                </c:pt>
                <c:pt idx="245">
                  <c:v>10.637200292185337</c:v>
                </c:pt>
                <c:pt idx="246">
                  <c:v>11.502358229294513</c:v>
                </c:pt>
                <c:pt idx="247">
                  <c:v>11.008603023098132</c:v>
                </c:pt>
                <c:pt idx="248">
                  <c:v>9.2643251697781253</c:v>
                </c:pt>
                <c:pt idx="249">
                  <c:v>9.8011103203432075</c:v>
                </c:pt>
                <c:pt idx="250">
                  <c:v>8.1328297797037283</c:v>
                </c:pt>
                <c:pt idx="251">
                  <c:v>8.2537922532254537</c:v>
                </c:pt>
                <c:pt idx="252">
                  <c:v>11.544957577174838</c:v>
                </c:pt>
                <c:pt idx="253">
                  <c:v>9.8881974784715609</c:v>
                </c:pt>
                <c:pt idx="254">
                  <c:v>9.8345415791739477</c:v>
                </c:pt>
                <c:pt idx="255">
                  <c:v>11.602135810441712</c:v>
                </c:pt>
                <c:pt idx="256">
                  <c:v>11.743641617758596</c:v>
                </c:pt>
                <c:pt idx="257">
                  <c:v>10.793086534728847</c:v>
                </c:pt>
                <c:pt idx="258">
                  <c:v>11.710144758952135</c:v>
                </c:pt>
                <c:pt idx="259">
                  <c:v>15.024952885088368</c:v>
                </c:pt>
                <c:pt idx="260">
                  <c:v>13.115184983586676</c:v>
                </c:pt>
                <c:pt idx="261">
                  <c:v>11.68542806869223</c:v>
                </c:pt>
                <c:pt idx="262">
                  <c:v>12.444497748690877</c:v>
                </c:pt>
                <c:pt idx="263">
                  <c:v>11.082350586047038</c:v>
                </c:pt>
                <c:pt idx="264">
                  <c:v>9.3238640666261006</c:v>
                </c:pt>
                <c:pt idx="265">
                  <c:v>10.305888988220978</c:v>
                </c:pt>
                <c:pt idx="266">
                  <c:v>12.74066914704486</c:v>
                </c:pt>
                <c:pt idx="267">
                  <c:v>12.23181917568898</c:v>
                </c:pt>
                <c:pt idx="268">
                  <c:v>11.553170535726117</c:v>
                </c:pt>
                <c:pt idx="269">
                  <c:v>11.706119752384941</c:v>
                </c:pt>
                <c:pt idx="270">
                  <c:v>12.25226660431912</c:v>
                </c:pt>
                <c:pt idx="271">
                  <c:v>10.954809070170423</c:v>
                </c:pt>
                <c:pt idx="272">
                  <c:v>12.69116480842812</c:v>
                </c:pt>
                <c:pt idx="273">
                  <c:v>15.985046015808495</c:v>
                </c:pt>
                <c:pt idx="274">
                  <c:v>17.36853358521827</c:v>
                </c:pt>
                <c:pt idx="275">
                  <c:v>18.520866419007895</c:v>
                </c:pt>
                <c:pt idx="276">
                  <c:v>18.57185923051771</c:v>
                </c:pt>
                <c:pt idx="277">
                  <c:v>19.117822264938191</c:v>
                </c:pt>
                <c:pt idx="278">
                  <c:v>15.736993944451747</c:v>
                </c:pt>
                <c:pt idx="279">
                  <c:v>16.053180105281825</c:v>
                </c:pt>
                <c:pt idx="280">
                  <c:v>18.424353457711945</c:v>
                </c:pt>
                <c:pt idx="281">
                  <c:v>17.694555191435384</c:v>
                </c:pt>
                <c:pt idx="282">
                  <c:v>16.235393653535162</c:v>
                </c:pt>
                <c:pt idx="283">
                  <c:v>15.230587270972066</c:v>
                </c:pt>
                <c:pt idx="284">
                  <c:v>16.76622303574857</c:v>
                </c:pt>
                <c:pt idx="285">
                  <c:v>15.360793254522951</c:v>
                </c:pt>
                <c:pt idx="286">
                  <c:v>16.376818093604577</c:v>
                </c:pt>
                <c:pt idx="287">
                  <c:v>20.061405515756963</c:v>
                </c:pt>
                <c:pt idx="288">
                  <c:v>20.814605579913415</c:v>
                </c:pt>
                <c:pt idx="289">
                  <c:v>19.804749003449121</c:v>
                </c:pt>
                <c:pt idx="290">
                  <c:v>18.99053953503762</c:v>
                </c:pt>
                <c:pt idx="291">
                  <c:v>17.018976439422524</c:v>
                </c:pt>
                <c:pt idx="292">
                  <c:v>15.272925981801462</c:v>
                </c:pt>
                <c:pt idx="293">
                  <c:v>16.151726641699707</c:v>
                </c:pt>
                <c:pt idx="294">
                  <c:v>19.80326898560736</c:v>
                </c:pt>
                <c:pt idx="295">
                  <c:v>20.303322384339161</c:v>
                </c:pt>
                <c:pt idx="296">
                  <c:v>20.767309741188669</c:v>
                </c:pt>
                <c:pt idx="297">
                  <c:v>20.168442268111225</c:v>
                </c:pt>
                <c:pt idx="298">
                  <c:v>18.761108272386675</c:v>
                </c:pt>
                <c:pt idx="299">
                  <c:v>15.703398122450773</c:v>
                </c:pt>
                <c:pt idx="300">
                  <c:v>15.064493233404173</c:v>
                </c:pt>
                <c:pt idx="301">
                  <c:v>16.810047470805277</c:v>
                </c:pt>
                <c:pt idx="302">
                  <c:v>19.872535517018765</c:v>
                </c:pt>
                <c:pt idx="303">
                  <c:v>19.996523108511798</c:v>
                </c:pt>
                <c:pt idx="304">
                  <c:v>18.358267954488692</c:v>
                </c:pt>
                <c:pt idx="305">
                  <c:v>18.50867909905714</c:v>
                </c:pt>
                <c:pt idx="306">
                  <c:v>19.445567858874206</c:v>
                </c:pt>
                <c:pt idx="307">
                  <c:v>21.623233667621609</c:v>
                </c:pt>
                <c:pt idx="308">
                  <c:v>27.813663378927618</c:v>
                </c:pt>
                <c:pt idx="309">
                  <c:v>27.93264689869299</c:v>
                </c:pt>
                <c:pt idx="310">
                  <c:v>28.785428580364503</c:v>
                </c:pt>
                <c:pt idx="311">
                  <c:v>27.982410535312606</c:v>
                </c:pt>
                <c:pt idx="312">
                  <c:v>27.145973663121254</c:v>
                </c:pt>
                <c:pt idx="313">
                  <c:v>24.550036211203217</c:v>
                </c:pt>
                <c:pt idx="314">
                  <c:v>27.336441293310195</c:v>
                </c:pt>
                <c:pt idx="315">
                  <c:v>32.922608924283672</c:v>
                </c:pt>
                <c:pt idx="316">
                  <c:v>34.826663885530508</c:v>
                </c:pt>
                <c:pt idx="317">
                  <c:v>34.072388925521139</c:v>
                </c:pt>
                <c:pt idx="318">
                  <c:v>31.915109446616714</c:v>
                </c:pt>
                <c:pt idx="319">
                  <c:v>28.17488865053722</c:v>
                </c:pt>
                <c:pt idx="320">
                  <c:v>23.382285263867168</c:v>
                </c:pt>
                <c:pt idx="321">
                  <c:v>26.834040935796288</c:v>
                </c:pt>
                <c:pt idx="322">
                  <c:v>31.324204820636073</c:v>
                </c:pt>
                <c:pt idx="323">
                  <c:v>29.609476045350384</c:v>
                </c:pt>
                <c:pt idx="324">
                  <c:v>32.112269440029422</c:v>
                </c:pt>
                <c:pt idx="325">
                  <c:v>33.798683186206638</c:v>
                </c:pt>
                <c:pt idx="326">
                  <c:v>33.742532343495498</c:v>
                </c:pt>
                <c:pt idx="327">
                  <c:v>28.860603085542905</c:v>
                </c:pt>
                <c:pt idx="328">
                  <c:v>28.846077163301111</c:v>
                </c:pt>
                <c:pt idx="329">
                  <c:v>30.752049675512556</c:v>
                </c:pt>
                <c:pt idx="330">
                  <c:v>32.224894683524596</c:v>
                </c:pt>
                <c:pt idx="331">
                  <c:v>31.7927235853134</c:v>
                </c:pt>
                <c:pt idx="332">
                  <c:v>31.255374060799447</c:v>
                </c:pt>
                <c:pt idx="333">
                  <c:v>30.604414104735529</c:v>
                </c:pt>
                <c:pt idx="334">
                  <c:v>27.302083318733818</c:v>
                </c:pt>
                <c:pt idx="335">
                  <c:v>28.853501537997964</c:v>
                </c:pt>
                <c:pt idx="336">
                  <c:v>34.33903575172701</c:v>
                </c:pt>
                <c:pt idx="337">
                  <c:v>34.482528517548538</c:v>
                </c:pt>
                <c:pt idx="338">
                  <c:v>34.636514619272099</c:v>
                </c:pt>
                <c:pt idx="339">
                  <c:v>34.745516683426963</c:v>
                </c:pt>
                <c:pt idx="340">
                  <c:v>33.073988916440804</c:v>
                </c:pt>
                <c:pt idx="341">
                  <c:v>27.616247967689972</c:v>
                </c:pt>
                <c:pt idx="342">
                  <c:v>28.184108632382035</c:v>
                </c:pt>
                <c:pt idx="343">
                  <c:v>34.367682165881327</c:v>
                </c:pt>
                <c:pt idx="344">
                  <c:v>36.49597104408349</c:v>
                </c:pt>
                <c:pt idx="345">
                  <c:v>37.35516930853192</c:v>
                </c:pt>
                <c:pt idx="346">
                  <c:v>38.118642016832659</c:v>
                </c:pt>
                <c:pt idx="347">
                  <c:v>36.699179222415154</c:v>
                </c:pt>
                <c:pt idx="348">
                  <c:v>32.034749679855004</c:v>
                </c:pt>
                <c:pt idx="349">
                  <c:v>30.278949288875257</c:v>
                </c:pt>
                <c:pt idx="350">
                  <c:v>29.806950793063017</c:v>
                </c:pt>
                <c:pt idx="351">
                  <c:v>27.281904983730723</c:v>
                </c:pt>
                <c:pt idx="352">
                  <c:v>27.190477408063845</c:v>
                </c:pt>
                <c:pt idx="353">
                  <c:v>25.834289389171996</c:v>
                </c:pt>
                <c:pt idx="354">
                  <c:v>26.387051153084958</c:v>
                </c:pt>
                <c:pt idx="355">
                  <c:v>24.982249390437389</c:v>
                </c:pt>
                <c:pt idx="356">
                  <c:v>25.015235000213035</c:v>
                </c:pt>
                <c:pt idx="357">
                  <c:v>26.534956949494749</c:v>
                </c:pt>
                <c:pt idx="358">
                  <c:v>25.462932212847047</c:v>
                </c:pt>
                <c:pt idx="359">
                  <c:v>26.445134117775286</c:v>
                </c:pt>
                <c:pt idx="360">
                  <c:v>28.903789279395856</c:v>
                </c:pt>
                <c:pt idx="361">
                  <c:v>30.411684169548117</c:v>
                </c:pt>
                <c:pt idx="362">
                  <c:v>29.651988549220853</c:v>
                </c:pt>
                <c:pt idx="363">
                  <c:v>30.165059058777871</c:v>
                </c:pt>
                <c:pt idx="364">
                  <c:v>31.589864290162385</c:v>
                </c:pt>
                <c:pt idx="365">
                  <c:v>32.299540991032679</c:v>
                </c:pt>
              </c:numCache>
            </c:numRef>
          </c:val>
          <c:smooth val="0"/>
          <c:extLst>
            <c:ext xmlns:c16="http://schemas.microsoft.com/office/drawing/2014/chart" uri="{C3380CC4-5D6E-409C-BE32-E72D297353CC}">
              <c16:uniqueId val="{00000000-518B-4524-BDCF-6311744C596B}"/>
            </c:ext>
          </c:extLst>
        </c:ser>
        <c:dLbls>
          <c:showLegendKey val="0"/>
          <c:showVal val="0"/>
          <c:showCatName val="0"/>
          <c:showSerName val="0"/>
          <c:showPercent val="0"/>
          <c:showBubbleSize val="0"/>
        </c:dLbls>
        <c:marker val="1"/>
        <c:smooth val="0"/>
        <c:axId val="169832448"/>
        <c:axId val="169833984"/>
      </c:lineChart>
      <c:lineChart>
        <c:grouping val="standard"/>
        <c:varyColors val="0"/>
        <c:ser>
          <c:idx val="1"/>
          <c:order val="1"/>
          <c:tx>
            <c:strRef>
              <c:f>'6.5'!$P$5</c:f>
              <c:strCache>
                <c:ptCount val="1"/>
                <c:pt idx="0">
                  <c:v>Temperature</c:v>
                </c:pt>
              </c:strCache>
            </c:strRef>
          </c:tx>
          <c:spPr>
            <a:ln w="19050" cap="rnd" cmpd="sng" algn="ctr">
              <a:solidFill>
                <a:schemeClr val="accent5"/>
              </a:solidFill>
              <a:prstDash val="solid"/>
              <a:round/>
            </a:ln>
            <a:effectLst/>
          </c:spPr>
          <c:marker>
            <c:symbol val="none"/>
          </c:marker>
          <c:cat>
            <c:numRef>
              <c:f>'6.5'!$N$6:$N$371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'6.5'!$P$6:$P$371</c:f>
              <c:numCache>
                <c:formatCode>0.0</c:formatCode>
                <c:ptCount val="366"/>
                <c:pt idx="0">
                  <c:v>4.0999999999999996</c:v>
                </c:pt>
                <c:pt idx="1">
                  <c:v>3.7</c:v>
                </c:pt>
                <c:pt idx="2">
                  <c:v>7.8</c:v>
                </c:pt>
                <c:pt idx="3">
                  <c:v>5.8</c:v>
                </c:pt>
                <c:pt idx="4">
                  <c:v>2.8</c:v>
                </c:pt>
                <c:pt idx="5">
                  <c:v>2.5</c:v>
                </c:pt>
                <c:pt idx="6">
                  <c:v>-4.4000000000000004</c:v>
                </c:pt>
                <c:pt idx="7">
                  <c:v>-8.4</c:v>
                </c:pt>
                <c:pt idx="8">
                  <c:v>-9.6</c:v>
                </c:pt>
                <c:pt idx="9">
                  <c:v>-7.1</c:v>
                </c:pt>
                <c:pt idx="10">
                  <c:v>-5.2</c:v>
                </c:pt>
                <c:pt idx="11">
                  <c:v>-2.5</c:v>
                </c:pt>
                <c:pt idx="12">
                  <c:v>-2.2000000000000002</c:v>
                </c:pt>
                <c:pt idx="13">
                  <c:v>-1</c:v>
                </c:pt>
                <c:pt idx="14">
                  <c:v>-1.5</c:v>
                </c:pt>
                <c:pt idx="15">
                  <c:v>-2.2000000000000002</c:v>
                </c:pt>
                <c:pt idx="16">
                  <c:v>-2.2999999999999998</c:v>
                </c:pt>
                <c:pt idx="17">
                  <c:v>-0.1</c:v>
                </c:pt>
                <c:pt idx="18">
                  <c:v>-3.7</c:v>
                </c:pt>
                <c:pt idx="19">
                  <c:v>-4.8</c:v>
                </c:pt>
                <c:pt idx="20">
                  <c:v>-4.0999999999999996</c:v>
                </c:pt>
                <c:pt idx="21">
                  <c:v>1.2</c:v>
                </c:pt>
                <c:pt idx="22">
                  <c:v>2.6</c:v>
                </c:pt>
                <c:pt idx="23">
                  <c:v>6.8</c:v>
                </c:pt>
                <c:pt idx="24">
                  <c:v>4.8</c:v>
                </c:pt>
                <c:pt idx="25">
                  <c:v>3.8</c:v>
                </c:pt>
                <c:pt idx="26">
                  <c:v>2</c:v>
                </c:pt>
                <c:pt idx="27">
                  <c:v>-0.2</c:v>
                </c:pt>
                <c:pt idx="28">
                  <c:v>-0.1</c:v>
                </c:pt>
                <c:pt idx="29">
                  <c:v>-0.3</c:v>
                </c:pt>
                <c:pt idx="30">
                  <c:v>1.3</c:v>
                </c:pt>
                <c:pt idx="31">
                  <c:v>2.9</c:v>
                </c:pt>
                <c:pt idx="32">
                  <c:v>3.7</c:v>
                </c:pt>
                <c:pt idx="33">
                  <c:v>6.7</c:v>
                </c:pt>
                <c:pt idx="34">
                  <c:v>7.4</c:v>
                </c:pt>
                <c:pt idx="35">
                  <c:v>8.6</c:v>
                </c:pt>
                <c:pt idx="36">
                  <c:v>6.8</c:v>
                </c:pt>
                <c:pt idx="37">
                  <c:v>4.7</c:v>
                </c:pt>
                <c:pt idx="38">
                  <c:v>4.5999999999999996</c:v>
                </c:pt>
                <c:pt idx="39">
                  <c:v>7.9</c:v>
                </c:pt>
                <c:pt idx="40">
                  <c:v>8.4</c:v>
                </c:pt>
                <c:pt idx="41">
                  <c:v>7.1</c:v>
                </c:pt>
                <c:pt idx="42">
                  <c:v>5.9</c:v>
                </c:pt>
                <c:pt idx="43">
                  <c:v>2.8</c:v>
                </c:pt>
                <c:pt idx="44">
                  <c:v>5</c:v>
                </c:pt>
                <c:pt idx="45">
                  <c:v>7.6</c:v>
                </c:pt>
                <c:pt idx="46">
                  <c:v>7.3</c:v>
                </c:pt>
                <c:pt idx="47">
                  <c:v>7.3</c:v>
                </c:pt>
                <c:pt idx="48">
                  <c:v>5.0999999999999996</c:v>
                </c:pt>
                <c:pt idx="49">
                  <c:v>6.3</c:v>
                </c:pt>
                <c:pt idx="50">
                  <c:v>5.9</c:v>
                </c:pt>
                <c:pt idx="51">
                  <c:v>6</c:v>
                </c:pt>
                <c:pt idx="52">
                  <c:v>7.4</c:v>
                </c:pt>
                <c:pt idx="53">
                  <c:v>5.5</c:v>
                </c:pt>
                <c:pt idx="54">
                  <c:v>4</c:v>
                </c:pt>
                <c:pt idx="55">
                  <c:v>3.9</c:v>
                </c:pt>
                <c:pt idx="56">
                  <c:v>4.7</c:v>
                </c:pt>
                <c:pt idx="57">
                  <c:v>6.2</c:v>
                </c:pt>
                <c:pt idx="58">
                  <c:v>5.3</c:v>
                </c:pt>
                <c:pt idx="59">
                  <c:v>6</c:v>
                </c:pt>
                <c:pt idx="60">
                  <c:v>7.8</c:v>
                </c:pt>
                <c:pt idx="61">
                  <c:v>7.9</c:v>
                </c:pt>
                <c:pt idx="62">
                  <c:v>8.1999999999999993</c:v>
                </c:pt>
                <c:pt idx="63">
                  <c:v>7.1</c:v>
                </c:pt>
                <c:pt idx="64">
                  <c:v>5.4</c:v>
                </c:pt>
                <c:pt idx="65">
                  <c:v>4.0999999999999996</c:v>
                </c:pt>
                <c:pt idx="66">
                  <c:v>2.2000000000000002</c:v>
                </c:pt>
                <c:pt idx="67">
                  <c:v>3</c:v>
                </c:pt>
                <c:pt idx="68">
                  <c:v>6</c:v>
                </c:pt>
                <c:pt idx="69">
                  <c:v>9.1</c:v>
                </c:pt>
                <c:pt idx="70">
                  <c:v>9</c:v>
                </c:pt>
                <c:pt idx="71">
                  <c:v>7.1</c:v>
                </c:pt>
                <c:pt idx="72">
                  <c:v>6.6</c:v>
                </c:pt>
                <c:pt idx="73">
                  <c:v>7.8</c:v>
                </c:pt>
                <c:pt idx="74">
                  <c:v>10.1</c:v>
                </c:pt>
                <c:pt idx="75">
                  <c:v>8.8000000000000007</c:v>
                </c:pt>
                <c:pt idx="76">
                  <c:v>3.9</c:v>
                </c:pt>
                <c:pt idx="77">
                  <c:v>2.2000000000000002</c:v>
                </c:pt>
                <c:pt idx="78">
                  <c:v>2.2000000000000002</c:v>
                </c:pt>
                <c:pt idx="79">
                  <c:v>5.8</c:v>
                </c:pt>
                <c:pt idx="80">
                  <c:v>9</c:v>
                </c:pt>
                <c:pt idx="81">
                  <c:v>10.1</c:v>
                </c:pt>
                <c:pt idx="82">
                  <c:v>6.7</c:v>
                </c:pt>
                <c:pt idx="83">
                  <c:v>3.6</c:v>
                </c:pt>
                <c:pt idx="84">
                  <c:v>3</c:v>
                </c:pt>
                <c:pt idx="85">
                  <c:v>8</c:v>
                </c:pt>
                <c:pt idx="86">
                  <c:v>11.8</c:v>
                </c:pt>
                <c:pt idx="87">
                  <c:v>8.1999999999999993</c:v>
                </c:pt>
                <c:pt idx="88">
                  <c:v>11.2</c:v>
                </c:pt>
                <c:pt idx="89">
                  <c:v>14.6</c:v>
                </c:pt>
                <c:pt idx="90">
                  <c:v>14.1</c:v>
                </c:pt>
                <c:pt idx="91">
                  <c:v>12.4</c:v>
                </c:pt>
                <c:pt idx="92">
                  <c:v>8.9</c:v>
                </c:pt>
                <c:pt idx="93">
                  <c:v>9.6999999999999993</c:v>
                </c:pt>
                <c:pt idx="94">
                  <c:v>11.2</c:v>
                </c:pt>
                <c:pt idx="95">
                  <c:v>13.8</c:v>
                </c:pt>
                <c:pt idx="96">
                  <c:v>15.8</c:v>
                </c:pt>
                <c:pt idx="97">
                  <c:v>17.3</c:v>
                </c:pt>
                <c:pt idx="98">
                  <c:v>18.2</c:v>
                </c:pt>
                <c:pt idx="99">
                  <c:v>16.5</c:v>
                </c:pt>
                <c:pt idx="100">
                  <c:v>8.4</c:v>
                </c:pt>
                <c:pt idx="101">
                  <c:v>10.1</c:v>
                </c:pt>
                <c:pt idx="102">
                  <c:v>12.8</c:v>
                </c:pt>
                <c:pt idx="103">
                  <c:v>14.8</c:v>
                </c:pt>
                <c:pt idx="104">
                  <c:v>15.6</c:v>
                </c:pt>
                <c:pt idx="105">
                  <c:v>11.7</c:v>
                </c:pt>
                <c:pt idx="106">
                  <c:v>5.7</c:v>
                </c:pt>
                <c:pt idx="107">
                  <c:v>4.5999999999999996</c:v>
                </c:pt>
                <c:pt idx="108">
                  <c:v>3.4</c:v>
                </c:pt>
                <c:pt idx="109">
                  <c:v>4.5</c:v>
                </c:pt>
                <c:pt idx="110">
                  <c:v>3.2</c:v>
                </c:pt>
                <c:pt idx="111">
                  <c:v>2.2000000000000002</c:v>
                </c:pt>
                <c:pt idx="112">
                  <c:v>2.1</c:v>
                </c:pt>
                <c:pt idx="113">
                  <c:v>4.5</c:v>
                </c:pt>
                <c:pt idx="114">
                  <c:v>4.3</c:v>
                </c:pt>
                <c:pt idx="115">
                  <c:v>4.2</c:v>
                </c:pt>
                <c:pt idx="116">
                  <c:v>8.6999999999999993</c:v>
                </c:pt>
                <c:pt idx="117">
                  <c:v>12.4</c:v>
                </c:pt>
                <c:pt idx="118">
                  <c:v>14.9</c:v>
                </c:pt>
                <c:pt idx="119">
                  <c:v>17.100000000000001</c:v>
                </c:pt>
                <c:pt idx="120">
                  <c:v>18.7</c:v>
                </c:pt>
                <c:pt idx="121">
                  <c:v>17.2</c:v>
                </c:pt>
                <c:pt idx="122">
                  <c:v>16.5</c:v>
                </c:pt>
                <c:pt idx="123">
                  <c:v>13.2</c:v>
                </c:pt>
                <c:pt idx="124">
                  <c:v>14.6</c:v>
                </c:pt>
                <c:pt idx="125">
                  <c:v>15</c:v>
                </c:pt>
                <c:pt idx="126">
                  <c:v>14.9</c:v>
                </c:pt>
                <c:pt idx="127">
                  <c:v>11.3</c:v>
                </c:pt>
                <c:pt idx="128">
                  <c:v>11.1</c:v>
                </c:pt>
                <c:pt idx="129">
                  <c:v>11.9</c:v>
                </c:pt>
                <c:pt idx="130">
                  <c:v>12.8</c:v>
                </c:pt>
                <c:pt idx="131">
                  <c:v>14.1</c:v>
                </c:pt>
                <c:pt idx="132">
                  <c:v>13.7</c:v>
                </c:pt>
                <c:pt idx="133">
                  <c:v>14.7</c:v>
                </c:pt>
                <c:pt idx="134">
                  <c:v>15.8</c:v>
                </c:pt>
                <c:pt idx="135">
                  <c:v>17</c:v>
                </c:pt>
                <c:pt idx="136">
                  <c:v>15.5</c:v>
                </c:pt>
                <c:pt idx="137">
                  <c:v>11.9</c:v>
                </c:pt>
                <c:pt idx="138">
                  <c:v>13.3</c:v>
                </c:pt>
                <c:pt idx="139">
                  <c:v>14.1</c:v>
                </c:pt>
                <c:pt idx="140">
                  <c:v>16.2</c:v>
                </c:pt>
                <c:pt idx="141">
                  <c:v>17.5</c:v>
                </c:pt>
                <c:pt idx="142">
                  <c:v>14.7</c:v>
                </c:pt>
                <c:pt idx="143">
                  <c:v>16.2</c:v>
                </c:pt>
                <c:pt idx="144">
                  <c:v>14.8</c:v>
                </c:pt>
                <c:pt idx="145">
                  <c:v>15.2</c:v>
                </c:pt>
                <c:pt idx="146">
                  <c:v>16.600000000000001</c:v>
                </c:pt>
                <c:pt idx="147">
                  <c:v>17</c:v>
                </c:pt>
                <c:pt idx="148">
                  <c:v>14.5</c:v>
                </c:pt>
                <c:pt idx="149">
                  <c:v>15.1</c:v>
                </c:pt>
                <c:pt idx="150">
                  <c:v>15.6</c:v>
                </c:pt>
                <c:pt idx="151">
                  <c:v>15.6</c:v>
                </c:pt>
                <c:pt idx="152">
                  <c:v>14.5</c:v>
                </c:pt>
                <c:pt idx="153">
                  <c:v>15.8</c:v>
                </c:pt>
                <c:pt idx="154">
                  <c:v>15.2</c:v>
                </c:pt>
                <c:pt idx="155">
                  <c:v>13.8</c:v>
                </c:pt>
                <c:pt idx="156">
                  <c:v>17.399999999999999</c:v>
                </c:pt>
                <c:pt idx="157">
                  <c:v>17.2</c:v>
                </c:pt>
                <c:pt idx="158">
                  <c:v>17.399999999999999</c:v>
                </c:pt>
                <c:pt idx="159">
                  <c:v>20.100000000000001</c:v>
                </c:pt>
                <c:pt idx="160">
                  <c:v>18.8</c:v>
                </c:pt>
                <c:pt idx="161">
                  <c:v>16.2</c:v>
                </c:pt>
                <c:pt idx="162">
                  <c:v>13.6</c:v>
                </c:pt>
                <c:pt idx="163">
                  <c:v>12.4</c:v>
                </c:pt>
                <c:pt idx="164">
                  <c:v>12.1</c:v>
                </c:pt>
                <c:pt idx="165">
                  <c:v>14.6</c:v>
                </c:pt>
                <c:pt idx="166">
                  <c:v>17.3</c:v>
                </c:pt>
                <c:pt idx="167">
                  <c:v>16.600000000000001</c:v>
                </c:pt>
                <c:pt idx="168">
                  <c:v>19.399999999999999</c:v>
                </c:pt>
                <c:pt idx="169">
                  <c:v>22.4</c:v>
                </c:pt>
                <c:pt idx="170">
                  <c:v>21</c:v>
                </c:pt>
                <c:pt idx="171">
                  <c:v>18.3</c:v>
                </c:pt>
                <c:pt idx="172">
                  <c:v>21.9</c:v>
                </c:pt>
                <c:pt idx="173">
                  <c:v>17.7</c:v>
                </c:pt>
                <c:pt idx="174">
                  <c:v>18.899999999999999</c:v>
                </c:pt>
                <c:pt idx="175">
                  <c:v>18</c:v>
                </c:pt>
                <c:pt idx="176">
                  <c:v>20.7</c:v>
                </c:pt>
                <c:pt idx="177">
                  <c:v>22</c:v>
                </c:pt>
                <c:pt idx="178">
                  <c:v>20.7</c:v>
                </c:pt>
                <c:pt idx="179">
                  <c:v>21.9</c:v>
                </c:pt>
                <c:pt idx="180">
                  <c:v>25</c:v>
                </c:pt>
                <c:pt idx="181">
                  <c:v>22.4</c:v>
                </c:pt>
                <c:pt idx="182">
                  <c:v>17.5</c:v>
                </c:pt>
                <c:pt idx="183">
                  <c:v>15.5</c:v>
                </c:pt>
                <c:pt idx="184">
                  <c:v>14.7</c:v>
                </c:pt>
                <c:pt idx="185">
                  <c:v>15.2</c:v>
                </c:pt>
                <c:pt idx="186">
                  <c:v>17.100000000000001</c:v>
                </c:pt>
                <c:pt idx="187">
                  <c:v>21.8</c:v>
                </c:pt>
                <c:pt idx="188">
                  <c:v>16.600000000000001</c:v>
                </c:pt>
                <c:pt idx="189">
                  <c:v>19.399999999999999</c:v>
                </c:pt>
                <c:pt idx="190">
                  <c:v>23.8</c:v>
                </c:pt>
                <c:pt idx="191">
                  <c:v>24.2</c:v>
                </c:pt>
                <c:pt idx="192">
                  <c:v>22.1</c:v>
                </c:pt>
                <c:pt idx="193">
                  <c:v>21.3</c:v>
                </c:pt>
                <c:pt idx="194">
                  <c:v>19.600000000000001</c:v>
                </c:pt>
                <c:pt idx="195">
                  <c:v>20.5</c:v>
                </c:pt>
                <c:pt idx="196">
                  <c:v>23.4</c:v>
                </c:pt>
                <c:pt idx="197">
                  <c:v>22.2</c:v>
                </c:pt>
                <c:pt idx="198">
                  <c:v>19.2</c:v>
                </c:pt>
                <c:pt idx="199">
                  <c:v>21</c:v>
                </c:pt>
                <c:pt idx="200">
                  <c:v>21.8</c:v>
                </c:pt>
                <c:pt idx="201">
                  <c:v>21.3</c:v>
                </c:pt>
                <c:pt idx="202">
                  <c:v>22.7</c:v>
                </c:pt>
                <c:pt idx="203">
                  <c:v>21.3</c:v>
                </c:pt>
                <c:pt idx="204">
                  <c:v>20.8</c:v>
                </c:pt>
                <c:pt idx="205">
                  <c:v>18.399999999999999</c:v>
                </c:pt>
                <c:pt idx="206">
                  <c:v>17.8</c:v>
                </c:pt>
                <c:pt idx="207">
                  <c:v>20</c:v>
                </c:pt>
                <c:pt idx="208">
                  <c:v>23.3</c:v>
                </c:pt>
                <c:pt idx="209">
                  <c:v>18.600000000000001</c:v>
                </c:pt>
                <c:pt idx="210">
                  <c:v>17.7</c:v>
                </c:pt>
                <c:pt idx="211">
                  <c:v>19.2</c:v>
                </c:pt>
                <c:pt idx="212">
                  <c:v>23</c:v>
                </c:pt>
                <c:pt idx="213">
                  <c:v>21.4</c:v>
                </c:pt>
                <c:pt idx="214">
                  <c:v>17.8</c:v>
                </c:pt>
                <c:pt idx="215">
                  <c:v>17.600000000000001</c:v>
                </c:pt>
                <c:pt idx="216">
                  <c:v>17.7</c:v>
                </c:pt>
                <c:pt idx="217">
                  <c:v>16.2</c:v>
                </c:pt>
                <c:pt idx="218">
                  <c:v>17.8</c:v>
                </c:pt>
                <c:pt idx="219">
                  <c:v>21.3</c:v>
                </c:pt>
                <c:pt idx="220">
                  <c:v>18.5</c:v>
                </c:pt>
                <c:pt idx="221">
                  <c:v>19.600000000000001</c:v>
                </c:pt>
                <c:pt idx="222">
                  <c:v>21.2</c:v>
                </c:pt>
                <c:pt idx="223">
                  <c:v>21.8</c:v>
                </c:pt>
                <c:pt idx="224">
                  <c:v>22.4</c:v>
                </c:pt>
                <c:pt idx="225">
                  <c:v>24.2</c:v>
                </c:pt>
                <c:pt idx="226">
                  <c:v>24.5</c:v>
                </c:pt>
                <c:pt idx="227">
                  <c:v>22.8</c:v>
                </c:pt>
                <c:pt idx="228">
                  <c:v>23.9</c:v>
                </c:pt>
                <c:pt idx="229">
                  <c:v>21.7</c:v>
                </c:pt>
                <c:pt idx="230">
                  <c:v>20.9</c:v>
                </c:pt>
                <c:pt idx="231">
                  <c:v>17.8</c:v>
                </c:pt>
                <c:pt idx="232">
                  <c:v>20.5</c:v>
                </c:pt>
                <c:pt idx="233">
                  <c:v>17.899999999999999</c:v>
                </c:pt>
                <c:pt idx="234">
                  <c:v>15.9</c:v>
                </c:pt>
                <c:pt idx="235">
                  <c:v>19.600000000000001</c:v>
                </c:pt>
                <c:pt idx="236">
                  <c:v>23.3</c:v>
                </c:pt>
                <c:pt idx="237">
                  <c:v>19.399999999999999</c:v>
                </c:pt>
                <c:pt idx="238">
                  <c:v>17.399999999999999</c:v>
                </c:pt>
                <c:pt idx="239">
                  <c:v>19.399999999999999</c:v>
                </c:pt>
                <c:pt idx="240">
                  <c:v>22.7</c:v>
                </c:pt>
                <c:pt idx="241">
                  <c:v>23</c:v>
                </c:pt>
                <c:pt idx="242">
                  <c:v>23.1</c:v>
                </c:pt>
                <c:pt idx="243">
                  <c:v>21.6</c:v>
                </c:pt>
                <c:pt idx="244">
                  <c:v>20.7</c:v>
                </c:pt>
                <c:pt idx="245">
                  <c:v>21.8</c:v>
                </c:pt>
                <c:pt idx="246">
                  <c:v>22.6</c:v>
                </c:pt>
                <c:pt idx="247">
                  <c:v>23.3</c:v>
                </c:pt>
                <c:pt idx="248">
                  <c:v>23</c:v>
                </c:pt>
                <c:pt idx="249">
                  <c:v>20.6</c:v>
                </c:pt>
                <c:pt idx="250">
                  <c:v>21.6</c:v>
                </c:pt>
                <c:pt idx="251">
                  <c:v>23.2</c:v>
                </c:pt>
                <c:pt idx="252">
                  <c:v>15.6</c:v>
                </c:pt>
                <c:pt idx="253">
                  <c:v>14.2</c:v>
                </c:pt>
                <c:pt idx="254">
                  <c:v>14</c:v>
                </c:pt>
                <c:pt idx="255">
                  <c:v>8.6999999999999993</c:v>
                </c:pt>
                <c:pt idx="256">
                  <c:v>8.1</c:v>
                </c:pt>
                <c:pt idx="257">
                  <c:v>10.6</c:v>
                </c:pt>
                <c:pt idx="258">
                  <c:v>10.3</c:v>
                </c:pt>
                <c:pt idx="259">
                  <c:v>13.3</c:v>
                </c:pt>
                <c:pt idx="260">
                  <c:v>15.4</c:v>
                </c:pt>
                <c:pt idx="261">
                  <c:v>16.3</c:v>
                </c:pt>
                <c:pt idx="262">
                  <c:v>14.6</c:v>
                </c:pt>
                <c:pt idx="263">
                  <c:v>14</c:v>
                </c:pt>
                <c:pt idx="264">
                  <c:v>13.8</c:v>
                </c:pt>
                <c:pt idx="265">
                  <c:v>13.9</c:v>
                </c:pt>
                <c:pt idx="266">
                  <c:v>14.9</c:v>
                </c:pt>
                <c:pt idx="267">
                  <c:v>13.4</c:v>
                </c:pt>
                <c:pt idx="268">
                  <c:v>14.6</c:v>
                </c:pt>
                <c:pt idx="269">
                  <c:v>15.6</c:v>
                </c:pt>
                <c:pt idx="270">
                  <c:v>13.7</c:v>
                </c:pt>
                <c:pt idx="271">
                  <c:v>10.3</c:v>
                </c:pt>
                <c:pt idx="272">
                  <c:v>6.8</c:v>
                </c:pt>
                <c:pt idx="273">
                  <c:v>8</c:v>
                </c:pt>
                <c:pt idx="274">
                  <c:v>10.3</c:v>
                </c:pt>
                <c:pt idx="275">
                  <c:v>9.6</c:v>
                </c:pt>
                <c:pt idx="276">
                  <c:v>9</c:v>
                </c:pt>
                <c:pt idx="277">
                  <c:v>8.6999999999999993</c:v>
                </c:pt>
                <c:pt idx="278">
                  <c:v>8.4</c:v>
                </c:pt>
                <c:pt idx="279">
                  <c:v>7.4</c:v>
                </c:pt>
                <c:pt idx="280">
                  <c:v>10.4</c:v>
                </c:pt>
                <c:pt idx="281">
                  <c:v>14</c:v>
                </c:pt>
                <c:pt idx="282">
                  <c:v>14.6</c:v>
                </c:pt>
                <c:pt idx="283">
                  <c:v>12.8</c:v>
                </c:pt>
                <c:pt idx="284">
                  <c:v>7.9</c:v>
                </c:pt>
                <c:pt idx="285">
                  <c:v>7.5</c:v>
                </c:pt>
                <c:pt idx="286">
                  <c:v>9.1</c:v>
                </c:pt>
                <c:pt idx="287">
                  <c:v>7.7</c:v>
                </c:pt>
                <c:pt idx="288">
                  <c:v>6.2</c:v>
                </c:pt>
                <c:pt idx="289">
                  <c:v>8.1</c:v>
                </c:pt>
                <c:pt idx="290">
                  <c:v>10.4</c:v>
                </c:pt>
                <c:pt idx="291">
                  <c:v>11.4</c:v>
                </c:pt>
                <c:pt idx="292">
                  <c:v>9.6999999999999993</c:v>
                </c:pt>
                <c:pt idx="293">
                  <c:v>9</c:v>
                </c:pt>
                <c:pt idx="294">
                  <c:v>9.9</c:v>
                </c:pt>
                <c:pt idx="295">
                  <c:v>10.5</c:v>
                </c:pt>
                <c:pt idx="296">
                  <c:v>9.1</c:v>
                </c:pt>
                <c:pt idx="297">
                  <c:v>9.8000000000000007</c:v>
                </c:pt>
                <c:pt idx="298">
                  <c:v>10.4</c:v>
                </c:pt>
                <c:pt idx="299">
                  <c:v>11.2</c:v>
                </c:pt>
                <c:pt idx="300">
                  <c:v>11.5</c:v>
                </c:pt>
                <c:pt idx="301">
                  <c:v>11.6</c:v>
                </c:pt>
                <c:pt idx="302">
                  <c:v>10.7</c:v>
                </c:pt>
                <c:pt idx="303">
                  <c:v>11</c:v>
                </c:pt>
                <c:pt idx="304">
                  <c:v>9.1999999999999993</c:v>
                </c:pt>
                <c:pt idx="305">
                  <c:v>7.5</c:v>
                </c:pt>
                <c:pt idx="306">
                  <c:v>6.2</c:v>
                </c:pt>
                <c:pt idx="307">
                  <c:v>2.2000000000000002</c:v>
                </c:pt>
                <c:pt idx="308">
                  <c:v>3.8</c:v>
                </c:pt>
                <c:pt idx="309">
                  <c:v>4</c:v>
                </c:pt>
                <c:pt idx="310">
                  <c:v>4.4000000000000004</c:v>
                </c:pt>
                <c:pt idx="311">
                  <c:v>4.5999999999999996</c:v>
                </c:pt>
                <c:pt idx="312">
                  <c:v>3.4</c:v>
                </c:pt>
                <c:pt idx="313">
                  <c:v>2.2000000000000002</c:v>
                </c:pt>
                <c:pt idx="314">
                  <c:v>0.3</c:v>
                </c:pt>
                <c:pt idx="315">
                  <c:v>0.1</c:v>
                </c:pt>
                <c:pt idx="316">
                  <c:v>0.4</c:v>
                </c:pt>
                <c:pt idx="317">
                  <c:v>0.9</c:v>
                </c:pt>
                <c:pt idx="318">
                  <c:v>3.4</c:v>
                </c:pt>
                <c:pt idx="319">
                  <c:v>5</c:v>
                </c:pt>
                <c:pt idx="320">
                  <c:v>3.7</c:v>
                </c:pt>
                <c:pt idx="321">
                  <c:v>3.2</c:v>
                </c:pt>
                <c:pt idx="322">
                  <c:v>2.8</c:v>
                </c:pt>
                <c:pt idx="323">
                  <c:v>6.5</c:v>
                </c:pt>
                <c:pt idx="324">
                  <c:v>1.2</c:v>
                </c:pt>
                <c:pt idx="325">
                  <c:v>-0.1</c:v>
                </c:pt>
                <c:pt idx="326">
                  <c:v>-0.6</c:v>
                </c:pt>
                <c:pt idx="327">
                  <c:v>0.1</c:v>
                </c:pt>
                <c:pt idx="328">
                  <c:v>3.9</c:v>
                </c:pt>
                <c:pt idx="329">
                  <c:v>4</c:v>
                </c:pt>
                <c:pt idx="330">
                  <c:v>4.2</c:v>
                </c:pt>
                <c:pt idx="331">
                  <c:v>3.2</c:v>
                </c:pt>
                <c:pt idx="332">
                  <c:v>5.0999999999999996</c:v>
                </c:pt>
                <c:pt idx="333">
                  <c:v>2.8</c:v>
                </c:pt>
                <c:pt idx="334">
                  <c:v>0.4</c:v>
                </c:pt>
                <c:pt idx="335">
                  <c:v>-0.4</c:v>
                </c:pt>
                <c:pt idx="336">
                  <c:v>0.5</c:v>
                </c:pt>
                <c:pt idx="337">
                  <c:v>2</c:v>
                </c:pt>
                <c:pt idx="338">
                  <c:v>1.2</c:v>
                </c:pt>
                <c:pt idx="339">
                  <c:v>0.1</c:v>
                </c:pt>
                <c:pt idx="340">
                  <c:v>1.8</c:v>
                </c:pt>
                <c:pt idx="341">
                  <c:v>2.5</c:v>
                </c:pt>
                <c:pt idx="342">
                  <c:v>1.5</c:v>
                </c:pt>
                <c:pt idx="343">
                  <c:v>1.4</c:v>
                </c:pt>
                <c:pt idx="344">
                  <c:v>0.3</c:v>
                </c:pt>
                <c:pt idx="345">
                  <c:v>-0.3</c:v>
                </c:pt>
                <c:pt idx="346">
                  <c:v>-0.8</c:v>
                </c:pt>
                <c:pt idx="347">
                  <c:v>-1.1000000000000001</c:v>
                </c:pt>
                <c:pt idx="348">
                  <c:v>-0.2</c:v>
                </c:pt>
                <c:pt idx="349">
                  <c:v>2.2000000000000002</c:v>
                </c:pt>
                <c:pt idx="350">
                  <c:v>6.5</c:v>
                </c:pt>
                <c:pt idx="351">
                  <c:v>6.4</c:v>
                </c:pt>
                <c:pt idx="352">
                  <c:v>5.0999999999999996</c:v>
                </c:pt>
                <c:pt idx="353">
                  <c:v>6.3</c:v>
                </c:pt>
                <c:pt idx="354">
                  <c:v>2.6</c:v>
                </c:pt>
                <c:pt idx="355">
                  <c:v>1.8</c:v>
                </c:pt>
                <c:pt idx="356">
                  <c:v>2.7</c:v>
                </c:pt>
                <c:pt idx="357">
                  <c:v>0.7</c:v>
                </c:pt>
                <c:pt idx="358">
                  <c:v>1.4</c:v>
                </c:pt>
                <c:pt idx="359">
                  <c:v>-0.7</c:v>
                </c:pt>
                <c:pt idx="360">
                  <c:v>-2.2000000000000002</c:v>
                </c:pt>
                <c:pt idx="361">
                  <c:v>-1.5</c:v>
                </c:pt>
                <c:pt idx="362">
                  <c:v>-1.3</c:v>
                </c:pt>
                <c:pt idx="363" formatCode="General">
                  <c:v>-1.9</c:v>
                </c:pt>
                <c:pt idx="364" formatCode="General">
                  <c:v>-2.4</c:v>
                </c:pt>
                <c:pt idx="365">
                  <c:v>-2.6</c:v>
                </c:pt>
              </c:numCache>
            </c:numRef>
          </c:val>
          <c:smooth val="0"/>
          <c:extLst>
            <c:ext xmlns:c16="http://schemas.microsoft.com/office/drawing/2014/chart" uri="{C3380CC4-5D6E-409C-BE32-E72D297353CC}">
              <c16:uniqueId val="{00000001-518B-4524-BDCF-6311744C596B}"/>
            </c:ext>
          </c:extLst>
        </c:ser>
        <c:dLbls>
          <c:showLegendKey val="0"/>
          <c:showVal val="0"/>
          <c:showCatName val="0"/>
          <c:showSerName val="0"/>
          <c:showPercent val="0"/>
          <c:showBubbleSize val="0"/>
        </c:dLbls>
        <c:marker val="1"/>
        <c:smooth val="0"/>
        <c:axId val="169838080"/>
        <c:axId val="169835904"/>
      </c:lineChart>
      <c:dateAx>
        <c:axId val="169832448"/>
        <c:scaling>
          <c:orientation val="minMax"/>
        </c:scaling>
        <c:delete val="0"/>
        <c:axPos val="b"/>
        <c:numFmt formatCode="d/m;@"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3984"/>
        <c:crosses val="autoZero"/>
        <c:auto val="1"/>
        <c:lblOffset val="100"/>
        <c:baseTimeUnit val="days"/>
        <c:majorUnit val="1"/>
        <c:majorTimeUnit val="months"/>
      </c:dateAx>
      <c:valAx>
        <c:axId val="169833984"/>
        <c:scaling>
          <c:orientation val="minMax"/>
          <c:max val="60"/>
          <c:min val="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GB" sz="800" b="0" i="0" baseline="0">
                    <a:effectLst/>
                  </a:rPr>
                  <a:t>Gas consumption (million m</a:t>
                </a:r>
                <a:r>
                  <a:rPr lang="en-GB" sz="800" b="0" i="0" baseline="30000">
                    <a:effectLst/>
                  </a:rPr>
                  <a:t>3</a:t>
                </a:r>
                <a:r>
                  <a:rPr lang="cs-CZ" sz="800" b="0" i="0" baseline="0">
                    <a:effectLst/>
                  </a:rPr>
                  <a:t>)</a:t>
                </a:r>
                <a:endParaRPr lang="cs-CZ" sz="800">
                  <a:effectLst/>
                </a:endParaRPr>
              </a:p>
            </c:rich>
          </c:tx>
          <c:layout>
            <c:manualLayout>
              <c:xMode val="edge"/>
              <c:yMode val="edge"/>
              <c:x val="8.6569579288025885E-3"/>
              <c:y val="0.2884821450071035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2448"/>
        <c:crosses val="autoZero"/>
        <c:crossBetween val="between"/>
        <c:majorUnit val="5"/>
      </c:valAx>
      <c:valAx>
        <c:axId val="169835904"/>
        <c:scaling>
          <c:orientation val="minMax"/>
          <c:max val="28"/>
          <c:min val="-2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GB" sz="800" b="0" i="0" baseline="0">
                    <a:effectLst/>
                  </a:rPr>
                  <a:t>Average temperature (°C)</a:t>
                </a:r>
                <a:endParaRPr lang="cs-CZ" sz="800">
                  <a:effectLst/>
                </a:endParaRPr>
              </a:p>
            </c:rich>
          </c:tx>
          <c:layout>
            <c:manualLayout>
              <c:xMode val="edge"/>
              <c:yMode val="edge"/>
              <c:x val="0.96585250872767114"/>
              <c:y val="0.3229505285463171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8080"/>
        <c:crosses val="max"/>
        <c:crossBetween val="between"/>
        <c:majorUnit val="4"/>
      </c:valAx>
      <c:dateAx>
        <c:axId val="169838080"/>
        <c:scaling>
          <c:orientation val="minMax"/>
        </c:scaling>
        <c:delete val="1"/>
        <c:axPos val="b"/>
        <c:numFmt formatCode="d/m;@" sourceLinked="1"/>
        <c:majorTickMark val="out"/>
        <c:minorTickMark val="none"/>
        <c:tickLblPos val="nextTo"/>
        <c:crossAx val="169835904"/>
        <c:crosses val="autoZero"/>
        <c:auto val="1"/>
        <c:lblOffset val="100"/>
        <c:baseTimeUnit val="days"/>
      </c:dateAx>
      <c:spPr>
        <a:solidFill>
          <a:schemeClr val="bg1"/>
        </a:solidFill>
        <a:ln>
          <a:noFill/>
        </a:ln>
        <a:effectLst/>
      </c:spPr>
    </c:plotArea>
    <c:legend>
      <c:legendPos val="b"/>
      <c:layout>
        <c:manualLayout>
          <c:xMode val="edge"/>
          <c:yMode val="edge"/>
          <c:x val="1.6202274099507508E-3"/>
          <c:y val="0.93526240699270391"/>
          <c:w val="0.51387678481937338"/>
          <c:h val="5.710772850255738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Year-on-year comparison of the maximum daily gas consumption values</a:t>
            </a:r>
            <a:r>
              <a:rPr lang="cs-CZ" sz="1000" b="1" i="0" baseline="0">
                <a:effectLst/>
              </a:rPr>
              <a:t> (million m</a:t>
            </a:r>
            <a:r>
              <a:rPr lang="cs-CZ" sz="1000" b="1" i="0" baseline="30000">
                <a:effectLst/>
              </a:rPr>
              <a:t>3</a:t>
            </a:r>
            <a:r>
              <a:rPr lang="cs-CZ" sz="1000" b="1" i="0" baseline="0">
                <a:effectLst/>
              </a:rPr>
              <a:t>)</a:t>
            </a:r>
            <a:endParaRPr lang="cs-CZ" sz="1000">
              <a:effectLst/>
            </a:endParaRP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en-US" sz="1000" b="1">
              <a:solidFill>
                <a:schemeClr val="tx2"/>
              </a:solidFill>
            </a:endParaRPr>
          </a:p>
        </c:rich>
      </c:tx>
      <c:layout>
        <c:manualLayout>
          <c:xMode val="edge"/>
          <c:yMode val="edge"/>
          <c:x val="2.2080893734437042E-3"/>
          <c:y val="3.6605017396081278E-3"/>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5.0679049734167841E-2"/>
          <c:y val="0.12569187572483673"/>
          <c:w val="0.90536263095318215"/>
          <c:h val="0.64283342489165596"/>
        </c:manualLayout>
      </c:layout>
      <c:barChart>
        <c:barDir val="col"/>
        <c:grouping val="clustered"/>
        <c:varyColors val="0"/>
        <c:ser>
          <c:idx val="1"/>
          <c:order val="0"/>
          <c:tx>
            <c:strRef>
              <c:f>'6.5'!$K$24</c:f>
              <c:strCache>
                <c:ptCount val="1"/>
                <c:pt idx="0">
                  <c:v>2023</c:v>
                </c:pt>
              </c:strCache>
            </c:strRef>
          </c:tx>
          <c:spPr>
            <a:solidFill>
              <a:schemeClr val="tx2"/>
            </a:solidFill>
            <a:ln>
              <a:noFill/>
            </a:ln>
            <a:effectLst/>
          </c:spPr>
          <c:invertIfNegative val="0"/>
          <c:cat>
            <c:strRef>
              <c:f>'6.5'!$I$25:$I$36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'6.5'!$K$25:$K$36</c:f>
              <c:numCache>
                <c:formatCode>0.000</c:formatCode>
                <c:ptCount val="12"/>
                <c:pt idx="0">
                  <c:v>35.702425991756705</c:v>
                </c:pt>
                <c:pt idx="1">
                  <c:v>41.449790897036067</c:v>
                </c:pt>
                <c:pt idx="2">
                  <c:v>33.043990822876374</c:v>
                </c:pt>
                <c:pt idx="3">
                  <c:v>29.977184981210051</c:v>
                </c:pt>
                <c:pt idx="4">
                  <c:v>15.898762296599672</c:v>
                </c:pt>
                <c:pt idx="5">
                  <c:v>12.793931463057971</c:v>
                </c:pt>
                <c:pt idx="6">
                  <c:v>12.314547654362787</c:v>
                </c:pt>
                <c:pt idx="7">
                  <c:v>12.181436919114494</c:v>
                </c:pt>
                <c:pt idx="8">
                  <c:v>12.298755578402785</c:v>
                </c:pt>
                <c:pt idx="9">
                  <c:v>22.103488187778584</c:v>
                </c:pt>
                <c:pt idx="10">
                  <c:v>36.353051660169854</c:v>
                </c:pt>
                <c:pt idx="11">
                  <c:v>39.884228110855915</c:v>
                </c:pt>
              </c:numCache>
            </c:numRef>
          </c:val>
          <c:extLst>
            <c:ext xmlns:c16="http://schemas.microsoft.com/office/drawing/2014/chart" uri="{C3380CC4-5D6E-409C-BE32-E72D297353CC}">
              <c16:uniqueId val="{00000000-DA75-47C3-9362-3DFE3339FE28}"/>
            </c:ext>
          </c:extLst>
        </c:ser>
        <c:ser>
          <c:idx val="0"/>
          <c:order val="1"/>
          <c:tx>
            <c:strRef>
              <c:f>'6.5'!$J$24</c:f>
              <c:strCache>
                <c:ptCount val="1"/>
                <c:pt idx="0">
                  <c:v>2024</c:v>
                </c:pt>
              </c:strCache>
            </c:strRef>
          </c:tx>
          <c:spPr>
            <a:solidFill>
              <a:schemeClr val="accent5"/>
            </a:solidFill>
            <a:ln>
              <a:noFill/>
            </a:ln>
            <a:effectLst/>
          </c:spPr>
          <c:invertIfNegative val="0"/>
          <c:cat>
            <c:strRef>
              <c:f>'6.5'!$I$25:$I$36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'6.5'!$J$25:$J$36</c:f>
              <c:numCache>
                <c:formatCode>0.000</c:formatCode>
                <c:ptCount val="12"/>
                <c:pt idx="0">
                  <c:v>45.945931301432687</c:v>
                </c:pt>
                <c:pt idx="1">
                  <c:v>32.629414850280945</c:v>
                </c:pt>
                <c:pt idx="2">
                  <c:v>27.588374876955726</c:v>
                </c:pt>
                <c:pt idx="3">
                  <c:v>24.996468084629665</c:v>
                </c:pt>
                <c:pt idx="4">
                  <c:v>13.426192785293228</c:v>
                </c:pt>
                <c:pt idx="5">
                  <c:v>12.728432047765512</c:v>
                </c:pt>
                <c:pt idx="6">
                  <c:v>11.366100042584415</c:v>
                </c:pt>
                <c:pt idx="7">
                  <c:v>11.682594851928052</c:v>
                </c:pt>
                <c:pt idx="8">
                  <c:v>15.985046015808495</c:v>
                </c:pt>
                <c:pt idx="9">
                  <c:v>20.814605579913415</c:v>
                </c:pt>
                <c:pt idx="10">
                  <c:v>34.826663885530508</c:v>
                </c:pt>
                <c:pt idx="11">
                  <c:v>38.118645015085853</c:v>
                </c:pt>
              </c:numCache>
            </c:numRef>
          </c:val>
          <c:extLst>
            <c:ext xmlns:c16="http://schemas.microsoft.com/office/drawing/2014/chart" uri="{C3380CC4-5D6E-409C-BE32-E72D297353CC}">
              <c16:uniqueId val="{00000001-DA75-47C3-9362-3DFE3339FE28}"/>
            </c:ext>
          </c:extLst>
        </c:ser>
        <c:dLbls>
          <c:showLegendKey val="0"/>
          <c:showVal val="0"/>
          <c:showCatName val="0"/>
          <c:showSerName val="0"/>
          <c:showPercent val="0"/>
          <c:showBubbleSize val="0"/>
        </c:dLbls>
        <c:gapWidth val="50"/>
        <c:axId val="169868288"/>
        <c:axId val="170930944"/>
      </c:barChart>
      <c:catAx>
        <c:axId val="16986828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930944"/>
        <c:crosses val="autoZero"/>
        <c:auto val="1"/>
        <c:lblAlgn val="ctr"/>
        <c:lblOffset val="100"/>
        <c:noMultiLvlLbl val="0"/>
      </c:catAx>
      <c:valAx>
        <c:axId val="170930944"/>
        <c:scaling>
          <c:orientation val="minMax"/>
          <c:max val="50"/>
          <c:min val="0"/>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68288"/>
        <c:crosses val="autoZero"/>
        <c:crossBetween val="between"/>
        <c:majorUnit val="5"/>
      </c:valAx>
      <c:spPr>
        <a:solidFill>
          <a:schemeClr val="bg1"/>
        </a:solidFill>
        <a:ln>
          <a:noFill/>
        </a:ln>
        <a:effectLst/>
      </c:spPr>
    </c:plotArea>
    <c:legend>
      <c:legendPos val="b"/>
      <c:layout>
        <c:manualLayout>
          <c:xMode val="edge"/>
          <c:yMode val="edge"/>
          <c:x val="3.3618233618233815E-3"/>
          <c:y val="0.93035127876457302"/>
          <c:w val="0.19831796666442336"/>
          <c:h val="5.80208142586827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lgn="l">
              <a:defRPr>
                <a:solidFill>
                  <a:srgbClr val="1A3366"/>
                </a:solidFill>
              </a:defRPr>
            </a:pPr>
            <a:r>
              <a:rPr lang="cs-CZ" sz="960" b="1" i="0" u="none" strike="noStrike" baseline="0">
                <a:solidFill>
                  <a:srgbClr val="1A3366"/>
                </a:solidFill>
                <a:effectLst/>
              </a:rPr>
              <a:t>Maximum daily temperature gradient in the CR recorded over the last 10 years (million m</a:t>
            </a:r>
            <a:r>
              <a:rPr lang="cs-CZ" sz="960" b="1" i="0" u="none" strike="noStrike" baseline="30000">
                <a:solidFill>
                  <a:srgbClr val="1A3366"/>
                </a:solidFill>
                <a:effectLst/>
              </a:rPr>
              <a:t>3</a:t>
            </a:r>
            <a:r>
              <a:rPr lang="cs-CZ" sz="960" b="1" i="0" u="none" strike="noStrike" baseline="0">
                <a:solidFill>
                  <a:srgbClr val="1A3366"/>
                </a:solidFill>
                <a:effectLst/>
              </a:rPr>
              <a:t>)</a:t>
            </a:r>
            <a:r>
              <a:rPr lang="cs-CZ" sz="960" b="1" i="0" u="none" strike="noStrike" baseline="0">
                <a:solidFill>
                  <a:srgbClr val="1A3366"/>
                </a:solidFill>
              </a:rPr>
              <a:t> </a:t>
            </a:r>
            <a:endParaRPr lang="cs-CZ">
              <a:solidFill>
                <a:srgbClr val="1A3366"/>
              </a:solidFill>
            </a:endParaRPr>
          </a:p>
        </c:rich>
      </c:tx>
      <c:layout>
        <c:manualLayout>
          <c:xMode val="edge"/>
          <c:yMode val="edge"/>
          <c:x val="8.1601147752109054E-3"/>
          <c:y val="8.9067022934758398E-3"/>
        </c:manualLayout>
      </c:layout>
      <c:overlay val="0"/>
    </c:title>
    <c:autoTitleDeleted val="0"/>
    <c:plotArea>
      <c:layout>
        <c:manualLayout>
          <c:layoutTarget val="inner"/>
          <c:xMode val="edge"/>
          <c:yMode val="edge"/>
          <c:x val="0.10561112946370696"/>
          <c:y val="0.18346228765492489"/>
          <c:w val="0.84401698424051796"/>
          <c:h val="0.62810345099648113"/>
        </c:manualLayout>
      </c:layout>
      <c:lineChart>
        <c:grouping val="standard"/>
        <c:varyColors val="0"/>
        <c:ser>
          <c:idx val="0"/>
          <c:order val="0"/>
          <c:tx>
            <c:strRef>
              <c:f>'6.6'!$H$46</c:f>
              <c:strCache>
                <c:ptCount val="1"/>
                <c:pt idx="0">
                  <c:v>±1.0°C</c:v>
                </c:pt>
              </c:strCache>
            </c:strRef>
          </c:tx>
          <c:spPr>
            <a:ln w="25400">
              <a:solidFill>
                <a:schemeClr val="tx2"/>
              </a:solidFill>
            </a:ln>
          </c:spPr>
          <c:marker>
            <c:symbol val="none"/>
          </c:marker>
          <c:cat>
            <c:numRef>
              <c:f>'6.6'!$G$47:$G$56</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'6.6'!$H$47:$H$56</c:f>
              <c:numCache>
                <c:formatCode>0.000</c:formatCode>
                <c:ptCount val="10"/>
                <c:pt idx="0">
                  <c:v>1.3110234890123738</c:v>
                </c:pt>
                <c:pt idx="1">
                  <c:v>1.2362613856031661</c:v>
                </c:pt>
                <c:pt idx="2">
                  <c:v>1.5155658384541011</c:v>
                </c:pt>
                <c:pt idx="3">
                  <c:v>1.4656444905275772</c:v>
                </c:pt>
                <c:pt idx="4">
                  <c:v>1.3011590525315615</c:v>
                </c:pt>
                <c:pt idx="5">
                  <c:v>1.3636592140842247</c:v>
                </c:pt>
                <c:pt idx="6">
                  <c:v>1.5122630492900766</c:v>
                </c:pt>
                <c:pt idx="7">
                  <c:v>1.5239699211799647</c:v>
                </c:pt>
                <c:pt idx="8">
                  <c:v>1.4210455989283441</c:v>
                </c:pt>
                <c:pt idx="9">
                  <c:v>1.2636491702353378</c:v>
                </c:pt>
              </c:numCache>
            </c:numRef>
          </c:val>
          <c:smooth val="0"/>
          <c:extLst>
            <c:ext xmlns:c16="http://schemas.microsoft.com/office/drawing/2014/chart" uri="{C3380CC4-5D6E-409C-BE32-E72D297353CC}">
              <c16:uniqueId val="{00000000-FE89-487F-B847-3D72762A5869}"/>
            </c:ext>
          </c:extLst>
        </c:ser>
        <c:dLbls>
          <c:showLegendKey val="0"/>
          <c:showVal val="0"/>
          <c:showCatName val="0"/>
          <c:showSerName val="0"/>
          <c:showPercent val="0"/>
          <c:showBubbleSize val="0"/>
        </c:dLbls>
        <c:smooth val="0"/>
        <c:axId val="169916672"/>
        <c:axId val="170536960"/>
      </c:lineChart>
      <c:catAx>
        <c:axId val="169916672"/>
        <c:scaling>
          <c:orientation val="minMax"/>
        </c:scaling>
        <c:delete val="0"/>
        <c:axPos val="b"/>
        <c:numFmt formatCode="0" sourceLinked="1"/>
        <c:majorTickMark val="out"/>
        <c:minorTickMark val="none"/>
        <c:tickLblPos val="nextTo"/>
        <c:crossAx val="170536960"/>
        <c:crosses val="autoZero"/>
        <c:auto val="1"/>
        <c:lblAlgn val="ctr"/>
        <c:lblOffset val="100"/>
        <c:noMultiLvlLbl val="0"/>
      </c:catAx>
      <c:valAx>
        <c:axId val="170536960"/>
        <c:scaling>
          <c:orientation val="minMax"/>
          <c:max val="1.6"/>
          <c:min val="1.2"/>
        </c:scaling>
        <c:delete val="0"/>
        <c:axPos val="l"/>
        <c:majorGridlines/>
        <c:numFmt formatCode="0.000" sourceLinked="1"/>
        <c:majorTickMark val="out"/>
        <c:minorTickMark val="none"/>
        <c:tickLblPos val="nextTo"/>
        <c:crossAx val="169916672"/>
        <c:crosses val="autoZero"/>
        <c:crossBetween val="midCat"/>
        <c:majorUnit val="5.000000000000001E-2"/>
      </c:valAx>
      <c:spPr>
        <a:ln>
          <a:noFill/>
        </a:ln>
      </c:spPr>
    </c:plotArea>
    <c:legend>
      <c:legendPos val="b"/>
      <c:layout>
        <c:manualLayout>
          <c:xMode val="edge"/>
          <c:yMode val="edge"/>
          <c:x val="3.3013377045933586E-3"/>
          <c:y val="0.90269543812850894"/>
          <c:w val="0.27821242643018057"/>
          <c:h val="9.730456187149101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Daily temperature gradient in 20</a:t>
            </a:r>
            <a:r>
              <a:rPr lang="cs-CZ" sz="1000" b="1" i="0" baseline="0">
                <a:effectLst/>
              </a:rPr>
              <a:t>24 (</a:t>
            </a:r>
            <a:r>
              <a:rPr lang="en-US" sz="1000" b="1" i="0" baseline="0">
                <a:effectLst/>
              </a:rPr>
              <a:t>million m</a:t>
            </a:r>
            <a:r>
              <a:rPr lang="en-US" sz="1000" b="1" i="0" baseline="30000">
                <a:effectLst/>
              </a:rPr>
              <a:t>3</a:t>
            </a:r>
            <a:r>
              <a:rPr lang="cs-CZ" sz="1000" b="1" i="0" baseline="0">
                <a:effectLst/>
              </a:rPr>
              <a:t>)</a:t>
            </a:r>
          </a:p>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en-US" sz="1000" b="1" i="0" u="none" strike="noStrike" kern="1200" baseline="0">
              <a:solidFill>
                <a:schemeClr val="tx2"/>
              </a:solidFill>
              <a:latin typeface="+mn-lt"/>
              <a:ea typeface="+mn-ea"/>
              <a:cs typeface="+mn-cs"/>
            </a:endParaRPr>
          </a:p>
        </c:rich>
      </c:tx>
      <c:layout>
        <c:manualLayout>
          <c:xMode val="edge"/>
          <c:yMode val="edge"/>
          <c:x val="0"/>
          <c:y val="0"/>
        </c:manualLayout>
      </c:layout>
      <c:overlay val="0"/>
    </c:title>
    <c:autoTitleDeleted val="0"/>
    <c:plotArea>
      <c:layout>
        <c:manualLayout>
          <c:layoutTarget val="inner"/>
          <c:xMode val="edge"/>
          <c:yMode val="edge"/>
          <c:x val="6.4182206146433954E-2"/>
          <c:y val="7.8968029748267721E-2"/>
          <c:w val="0.92459336823506055"/>
          <c:h val="0.72062024179254047"/>
        </c:manualLayout>
      </c:layout>
      <c:barChart>
        <c:barDir val="col"/>
        <c:grouping val="clustered"/>
        <c:varyColors val="0"/>
        <c:ser>
          <c:idx val="0"/>
          <c:order val="0"/>
          <c:tx>
            <c:strRef>
              <c:f>'6.6'!$C$24</c:f>
              <c:strCache>
                <c:ptCount val="1"/>
                <c:pt idx="0">
                  <c:v>Current DTG</c:v>
                </c:pt>
              </c:strCache>
            </c:strRef>
          </c:tx>
          <c:spPr>
            <a:solidFill>
              <a:srgbClr val="1A3366"/>
            </a:solidFill>
            <a:ln>
              <a:noFill/>
            </a:ln>
          </c:spPr>
          <c:invertIfNegative val="0"/>
          <c:cat>
            <c:strRef>
              <c:f>'6.6'!$B$25:$B$36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'6.6'!$C$25:$C$36</c:f>
              <c:numCache>
                <c:formatCode>0.000</c:formatCode>
                <c:ptCount val="12"/>
                <c:pt idx="0">
                  <c:v>1.2339772120367347</c:v>
                </c:pt>
                <c:pt idx="1">
                  <c:v>1.1789778153134967</c:v>
                </c:pt>
                <c:pt idx="2">
                  <c:v>0.71334329134740104</c:v>
                </c:pt>
                <c:pt idx="3">
                  <c:v>0.79112818118465644</c:v>
                </c:pt>
                <c:pt idx="4">
                  <c:v>0.24985410656644594</c:v>
                </c:pt>
                <c:pt idx="5">
                  <c:v>0.11995612021106132</c:v>
                </c:pt>
                <c:pt idx="6">
                  <c:v>4.4056625047115602E-3</c:v>
                </c:pt>
                <c:pt idx="7">
                  <c:v>8.9644536716056406E-2</c:v>
                </c:pt>
                <c:pt idx="8">
                  <c:v>0.18923833986649982</c:v>
                </c:pt>
                <c:pt idx="9">
                  <c:v>0.44945280864665266</c:v>
                </c:pt>
                <c:pt idx="10">
                  <c:v>1.2636491702353378</c:v>
                </c:pt>
                <c:pt idx="11">
                  <c:v>0.84061004028053832</c:v>
                </c:pt>
              </c:numCache>
            </c:numRef>
          </c:val>
          <c:extLst>
            <c:ext xmlns:c16="http://schemas.microsoft.com/office/drawing/2014/chart" uri="{C3380CC4-5D6E-409C-BE32-E72D297353CC}">
              <c16:uniqueId val="{00000000-DA9D-4D09-B194-DBC122F21F01}"/>
            </c:ext>
          </c:extLst>
        </c:ser>
        <c:dLbls>
          <c:showLegendKey val="0"/>
          <c:showVal val="0"/>
          <c:showCatName val="0"/>
          <c:showSerName val="0"/>
          <c:showPercent val="0"/>
          <c:showBubbleSize val="0"/>
        </c:dLbls>
        <c:gapWidth val="50"/>
        <c:axId val="170575744"/>
        <c:axId val="170577280"/>
      </c:barChart>
      <c:lineChart>
        <c:grouping val="standard"/>
        <c:varyColors val="0"/>
        <c:ser>
          <c:idx val="1"/>
          <c:order val="1"/>
          <c:tx>
            <c:strRef>
              <c:f>'6.6'!$D$24</c:f>
              <c:strCache>
                <c:ptCount val="1"/>
                <c:pt idx="0">
                  <c:v>Long-term DTG</c:v>
                </c:pt>
              </c:strCache>
            </c:strRef>
          </c:tx>
          <c:spPr>
            <a:ln>
              <a:solidFill>
                <a:schemeClr val="accent5"/>
              </a:solidFill>
            </a:ln>
          </c:spPr>
          <c:marker>
            <c:symbol val="none"/>
          </c:marker>
          <c:cat>
            <c:strRef>
              <c:f>'6.6'!$B$25:$B$36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'6.6'!$D$25:$D$36</c:f>
              <c:numCache>
                <c:formatCode>0.000</c:formatCode>
                <c:ptCount val="12"/>
                <c:pt idx="0">
                  <c:v>1.2029054599691797</c:v>
                </c:pt>
                <c:pt idx="1">
                  <c:v>1.1189941951425153</c:v>
                </c:pt>
                <c:pt idx="2">
                  <c:v>1.0026741162381156</c:v>
                </c:pt>
                <c:pt idx="3">
                  <c:v>1.0705662586264739</c:v>
                </c:pt>
                <c:pt idx="4">
                  <c:v>0.59406459347643481</c:v>
                </c:pt>
                <c:pt idx="5">
                  <c:v>0.10406397626745116</c:v>
                </c:pt>
                <c:pt idx="6">
                  <c:v>0.13431767651906371</c:v>
                </c:pt>
                <c:pt idx="7">
                  <c:v>0.13264291909523881</c:v>
                </c:pt>
                <c:pt idx="8">
                  <c:v>0.42224065667199662</c:v>
                </c:pt>
                <c:pt idx="9">
                  <c:v>0.85041484507947873</c:v>
                </c:pt>
                <c:pt idx="10">
                  <c:v>1.3751633362855071</c:v>
                </c:pt>
                <c:pt idx="11">
                  <c:v>1.1669606606249012</c:v>
                </c:pt>
              </c:numCache>
            </c:numRef>
          </c:val>
          <c:smooth val="0"/>
          <c:extLst>
            <c:ext xmlns:c16="http://schemas.microsoft.com/office/drawing/2014/chart" uri="{C3380CC4-5D6E-409C-BE32-E72D297353CC}">
              <c16:uniqueId val="{00000001-DA9D-4D09-B194-DBC122F21F01}"/>
            </c:ext>
          </c:extLst>
        </c:ser>
        <c:dLbls>
          <c:showLegendKey val="0"/>
          <c:showVal val="0"/>
          <c:showCatName val="0"/>
          <c:showSerName val="0"/>
          <c:showPercent val="0"/>
          <c:showBubbleSize val="0"/>
        </c:dLbls>
        <c:marker val="1"/>
        <c:smooth val="0"/>
        <c:axId val="170575744"/>
        <c:axId val="170577280"/>
      </c:lineChart>
      <c:catAx>
        <c:axId val="170575744"/>
        <c:scaling>
          <c:orientation val="minMax"/>
        </c:scaling>
        <c:delete val="0"/>
        <c:axPos val="b"/>
        <c:numFmt formatCode="General" sourceLinked="0"/>
        <c:majorTickMark val="out"/>
        <c:minorTickMark val="none"/>
        <c:tickLblPos val="nextTo"/>
        <c:crossAx val="170577280"/>
        <c:crosses val="autoZero"/>
        <c:auto val="1"/>
        <c:lblAlgn val="ctr"/>
        <c:lblOffset val="100"/>
        <c:noMultiLvlLbl val="0"/>
      </c:catAx>
      <c:valAx>
        <c:axId val="170577280"/>
        <c:scaling>
          <c:orientation val="minMax"/>
          <c:max val="1.4"/>
          <c:min val="0"/>
        </c:scaling>
        <c:delete val="0"/>
        <c:axPos val="l"/>
        <c:majorGridlines/>
        <c:numFmt formatCode="0.000" sourceLinked="1"/>
        <c:majorTickMark val="out"/>
        <c:minorTickMark val="none"/>
        <c:tickLblPos val="nextTo"/>
        <c:crossAx val="170575744"/>
        <c:crosses val="autoZero"/>
        <c:crossBetween val="between"/>
        <c:majorUnit val="0.1"/>
      </c:valAx>
    </c:plotArea>
    <c:legend>
      <c:legendPos val="b"/>
      <c:layout>
        <c:manualLayout>
          <c:xMode val="edge"/>
          <c:yMode val="edge"/>
          <c:x val="0"/>
          <c:y val="0.92292329106952398"/>
          <c:w val="0.36220814152725639"/>
          <c:h val="7.555066840366440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7854524027759592E-2"/>
          <c:w val="0.87608644020362003"/>
          <c:h val="0.87603765588046612"/>
        </c:manualLayout>
      </c:layout>
      <c:lineChart>
        <c:grouping val="standard"/>
        <c:varyColors val="0"/>
        <c:ser>
          <c:idx val="0"/>
          <c:order val="0"/>
          <c:tx>
            <c:strRef>
              <c:f>'3.1'!$R$5</c:f>
              <c:strCache>
                <c:ptCount val="1"/>
                <c:pt idx="0">
                  <c:v>Výroba plynu v ČR</c:v>
                </c:pt>
              </c:strCache>
            </c:strRef>
          </c:tx>
          <c:spPr>
            <a:ln w="19050">
              <a:solidFill>
                <a:schemeClr val="tx2"/>
              </a:solidFill>
            </a:ln>
          </c:spPr>
          <c:marker>
            <c:symbol val="none"/>
          </c:marker>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'3.1'!$R$6:$R$371</c:f>
              <c:numCache>
                <c:formatCode>#,##0</c:formatCode>
                <c:ptCount val="366"/>
                <c:pt idx="0">
                  <c:v>229.41536598402575</c:v>
                </c:pt>
                <c:pt idx="1">
                  <c:v>230.12304509273955</c:v>
                </c:pt>
                <c:pt idx="2">
                  <c:v>238.0948800936853</c:v>
                </c:pt>
                <c:pt idx="3">
                  <c:v>298.59563497702442</c:v>
                </c:pt>
                <c:pt idx="4">
                  <c:v>309.11132976855453</c:v>
                </c:pt>
                <c:pt idx="5">
                  <c:v>306.82729085840049</c:v>
                </c:pt>
                <c:pt idx="6">
                  <c:v>306.64129927437921</c:v>
                </c:pt>
                <c:pt idx="7">
                  <c:v>295.63309021054528</c:v>
                </c:pt>
                <c:pt idx="8">
                  <c:v>292.35790457076899</c:v>
                </c:pt>
                <c:pt idx="9">
                  <c:v>293.29445730305736</c:v>
                </c:pt>
                <c:pt idx="10">
                  <c:v>292.22495411825292</c:v>
                </c:pt>
                <c:pt idx="11">
                  <c:v>300.0742678294464</c:v>
                </c:pt>
                <c:pt idx="12">
                  <c:v>300.61531204435079</c:v>
                </c:pt>
                <c:pt idx="13">
                  <c:v>300.1253646109484</c:v>
                </c:pt>
                <c:pt idx="14">
                  <c:v>297.93130313005963</c:v>
                </c:pt>
                <c:pt idx="15">
                  <c:v>294.54238850566742</c:v>
                </c:pt>
                <c:pt idx="16">
                  <c:v>292.49899154841347</c:v>
                </c:pt>
                <c:pt idx="17">
                  <c:v>282.7147024861772</c:v>
                </c:pt>
                <c:pt idx="18">
                  <c:v>292.55307203375622</c:v>
                </c:pt>
                <c:pt idx="19">
                  <c:v>276.79025584837001</c:v>
                </c:pt>
                <c:pt idx="20">
                  <c:v>271.43553127873122</c:v>
                </c:pt>
                <c:pt idx="21">
                  <c:v>279.47411304941016</c:v>
                </c:pt>
                <c:pt idx="22">
                  <c:v>305.81560777958202</c:v>
                </c:pt>
                <c:pt idx="23">
                  <c:v>306.29243784510828</c:v>
                </c:pt>
                <c:pt idx="24">
                  <c:v>309.57602236077588</c:v>
                </c:pt>
                <c:pt idx="25">
                  <c:v>312.06653184966291</c:v>
                </c:pt>
                <c:pt idx="26">
                  <c:v>308.76102027343478</c:v>
                </c:pt>
                <c:pt idx="27">
                  <c:v>312.68158430911802</c:v>
                </c:pt>
                <c:pt idx="28">
                  <c:v>287.87576668308549</c:v>
                </c:pt>
                <c:pt idx="29">
                  <c:v>294.01592338288253</c:v>
                </c:pt>
                <c:pt idx="30">
                  <c:v>302.40925716479671</c:v>
                </c:pt>
                <c:pt idx="31">
                  <c:v>301.6722739374091</c:v>
                </c:pt>
                <c:pt idx="32">
                  <c:v>302.03106826234017</c:v>
                </c:pt>
                <c:pt idx="33">
                  <c:v>298.29480531283758</c:v>
                </c:pt>
                <c:pt idx="34">
                  <c:v>297.36633275296987</c:v>
                </c:pt>
                <c:pt idx="35">
                  <c:v>306.3731266969927</c:v>
                </c:pt>
                <c:pt idx="36">
                  <c:v>295.9093715317029</c:v>
                </c:pt>
                <c:pt idx="37">
                  <c:v>298.14142901793269</c:v>
                </c:pt>
                <c:pt idx="38">
                  <c:v>298.51024530429027</c:v>
                </c:pt>
                <c:pt idx="39">
                  <c:v>294.38726602547803</c:v>
                </c:pt>
                <c:pt idx="40">
                  <c:v>289.06898366483784</c:v>
                </c:pt>
                <c:pt idx="41">
                  <c:v>296.05584801250649</c:v>
                </c:pt>
                <c:pt idx="42">
                  <c:v>311.79673532069108</c:v>
                </c:pt>
                <c:pt idx="43">
                  <c:v>305.91496136465111</c:v>
                </c:pt>
                <c:pt idx="44">
                  <c:v>303.97024125839079</c:v>
                </c:pt>
                <c:pt idx="45">
                  <c:v>308.73865743375404</c:v>
                </c:pt>
                <c:pt idx="46">
                  <c:v>301.47312870240927</c:v>
                </c:pt>
                <c:pt idx="47">
                  <c:v>298.71064663915456</c:v>
                </c:pt>
                <c:pt idx="48">
                  <c:v>298.87366038060173</c:v>
                </c:pt>
                <c:pt idx="49">
                  <c:v>299.92049324120336</c:v>
                </c:pt>
                <c:pt idx="50">
                  <c:v>299.3102083510654</c:v>
                </c:pt>
                <c:pt idx="51">
                  <c:v>308.27382174289482</c:v>
                </c:pt>
                <c:pt idx="52">
                  <c:v>306.28030925360616</c:v>
                </c:pt>
                <c:pt idx="53">
                  <c:v>307.64266246566035</c:v>
                </c:pt>
                <c:pt idx="54">
                  <c:v>305.61465058614311</c:v>
                </c:pt>
                <c:pt idx="55">
                  <c:v>302.51963987271279</c:v>
                </c:pt>
                <c:pt idx="56">
                  <c:v>303.76960774466806</c:v>
                </c:pt>
                <c:pt idx="57">
                  <c:v>288.33423532781779</c:v>
                </c:pt>
                <c:pt idx="58">
                  <c:v>297.53497631333749</c:v>
                </c:pt>
                <c:pt idx="59">
                  <c:v>304.17227572832678</c:v>
                </c:pt>
                <c:pt idx="60">
                  <c:v>298.06603798581739</c:v>
                </c:pt>
                <c:pt idx="61">
                  <c:v>299.37614537165649</c:v>
                </c:pt>
                <c:pt idx="62">
                  <c:v>298.3958775438839</c:v>
                </c:pt>
                <c:pt idx="63">
                  <c:v>296.19304341063167</c:v>
                </c:pt>
                <c:pt idx="64">
                  <c:v>308.97585681207818</c:v>
                </c:pt>
                <c:pt idx="65">
                  <c:v>307.18804188297776</c:v>
                </c:pt>
                <c:pt idx="66">
                  <c:v>312.19749506549562</c:v>
                </c:pt>
                <c:pt idx="67">
                  <c:v>312.53789289136739</c:v>
                </c:pt>
                <c:pt idx="68">
                  <c:v>309.09607554339385</c:v>
                </c:pt>
                <c:pt idx="69">
                  <c:v>306.02860505087796</c:v>
                </c:pt>
                <c:pt idx="70">
                  <c:v>308.01255882011321</c:v>
                </c:pt>
                <c:pt idx="71">
                  <c:v>306.45616423383433</c:v>
                </c:pt>
                <c:pt idx="72">
                  <c:v>303.22111354514288</c:v>
                </c:pt>
                <c:pt idx="73">
                  <c:v>301.70912236635797</c:v>
                </c:pt>
                <c:pt idx="74">
                  <c:v>301.01937149926545</c:v>
                </c:pt>
                <c:pt idx="75">
                  <c:v>290.39301653120754</c:v>
                </c:pt>
                <c:pt idx="76">
                  <c:v>291.56395533076449</c:v>
                </c:pt>
                <c:pt idx="77">
                  <c:v>305.47946036764142</c:v>
                </c:pt>
                <c:pt idx="78">
                  <c:v>305.54166155336833</c:v>
                </c:pt>
                <c:pt idx="79">
                  <c:v>311.21443261246958</c:v>
                </c:pt>
                <c:pt idx="80">
                  <c:v>309.40150466381033</c:v>
                </c:pt>
                <c:pt idx="81">
                  <c:v>302.31967795871793</c:v>
                </c:pt>
                <c:pt idx="82">
                  <c:v>296.44002688180649</c:v>
                </c:pt>
                <c:pt idx="83">
                  <c:v>300.97104676378126</c:v>
                </c:pt>
                <c:pt idx="84">
                  <c:v>304.77005490349615</c:v>
                </c:pt>
                <c:pt idx="85">
                  <c:v>313.55579758187076</c:v>
                </c:pt>
                <c:pt idx="86">
                  <c:v>304.11350187046548</c:v>
                </c:pt>
                <c:pt idx="87">
                  <c:v>298.94683794175535</c:v>
                </c:pt>
                <c:pt idx="88">
                  <c:v>294.0839322010055</c:v>
                </c:pt>
                <c:pt idx="89">
                  <c:v>291.66976381624551</c:v>
                </c:pt>
                <c:pt idx="90">
                  <c:v>288.91258182019186</c:v>
                </c:pt>
                <c:pt idx="91">
                  <c:v>284.22053277796135</c:v>
                </c:pt>
                <c:pt idx="92">
                  <c:v>278.12212607268128</c:v>
                </c:pt>
                <c:pt idx="93">
                  <c:v>285.73530832561028</c:v>
                </c:pt>
                <c:pt idx="94">
                  <c:v>285.43127898953225</c:v>
                </c:pt>
                <c:pt idx="95">
                  <c:v>282.40499198828172</c:v>
                </c:pt>
                <c:pt idx="96">
                  <c:v>275.65559976600031</c:v>
                </c:pt>
                <c:pt idx="97">
                  <c:v>274.10024042504517</c:v>
                </c:pt>
                <c:pt idx="98">
                  <c:v>276.20585357366707</c:v>
                </c:pt>
                <c:pt idx="99">
                  <c:v>279.94630445728166</c:v>
                </c:pt>
                <c:pt idx="100">
                  <c:v>284.03033850843542</c:v>
                </c:pt>
                <c:pt idx="101">
                  <c:v>284.56058630359951</c:v>
                </c:pt>
                <c:pt idx="102">
                  <c:v>282.19402237664559</c:v>
                </c:pt>
                <c:pt idx="103">
                  <c:v>279.19444610617802</c:v>
                </c:pt>
                <c:pt idx="104">
                  <c:v>281.90275006175204</c:v>
                </c:pt>
                <c:pt idx="105">
                  <c:v>295.306319511021</c:v>
                </c:pt>
                <c:pt idx="106">
                  <c:v>308.60720267334835</c:v>
                </c:pt>
                <c:pt idx="107">
                  <c:v>314.34245394268339</c:v>
                </c:pt>
                <c:pt idx="108">
                  <c:v>315.03061284654058</c:v>
                </c:pt>
                <c:pt idx="109">
                  <c:v>308.331186171708</c:v>
                </c:pt>
                <c:pt idx="110">
                  <c:v>301.96961177517898</c:v>
                </c:pt>
                <c:pt idx="111">
                  <c:v>311.72972126538201</c:v>
                </c:pt>
                <c:pt idx="112">
                  <c:v>314.9641325997224</c:v>
                </c:pt>
                <c:pt idx="113">
                  <c:v>312.5486415888671</c:v>
                </c:pt>
                <c:pt idx="114">
                  <c:v>310.25149065176106</c:v>
                </c:pt>
                <c:pt idx="115">
                  <c:v>294.1789261681713</c:v>
                </c:pt>
                <c:pt idx="116">
                  <c:v>288.81841340171036</c:v>
                </c:pt>
                <c:pt idx="117">
                  <c:v>275.33220996717904</c:v>
                </c:pt>
                <c:pt idx="118">
                  <c:v>273.78536154877156</c:v>
                </c:pt>
                <c:pt idx="119">
                  <c:v>285.49464099812332</c:v>
                </c:pt>
                <c:pt idx="120">
                  <c:v>288.59103589970215</c:v>
                </c:pt>
                <c:pt idx="121">
                  <c:v>288.45005271418074</c:v>
                </c:pt>
                <c:pt idx="122">
                  <c:v>294.58502483762447</c:v>
                </c:pt>
                <c:pt idx="123">
                  <c:v>291.06020999018926</c:v>
                </c:pt>
                <c:pt idx="124">
                  <c:v>289.96040510192898</c:v>
                </c:pt>
                <c:pt idx="125">
                  <c:v>288.49718886454014</c:v>
                </c:pt>
                <c:pt idx="126">
                  <c:v>295.66202461147952</c:v>
                </c:pt>
                <c:pt idx="127">
                  <c:v>292.2420639156789</c:v>
                </c:pt>
                <c:pt idx="128">
                  <c:v>284.30067567531165</c:v>
                </c:pt>
                <c:pt idx="129">
                  <c:v>293.39078276206197</c:v>
                </c:pt>
                <c:pt idx="130">
                  <c:v>295.60151910365471</c:v>
                </c:pt>
                <c:pt idx="131">
                  <c:v>291.88281075818884</c:v>
                </c:pt>
                <c:pt idx="132">
                  <c:v>295.55593329480502</c:v>
                </c:pt>
                <c:pt idx="133">
                  <c:v>298.4417333035554</c:v>
                </c:pt>
                <c:pt idx="134">
                  <c:v>304.14451592333563</c:v>
                </c:pt>
                <c:pt idx="135">
                  <c:v>293.96405499946616</c:v>
                </c:pt>
                <c:pt idx="136">
                  <c:v>315.19927533597007</c:v>
                </c:pt>
                <c:pt idx="137">
                  <c:v>310.59764627079062</c:v>
                </c:pt>
                <c:pt idx="138">
                  <c:v>301.47332291036957</c:v>
                </c:pt>
                <c:pt idx="139">
                  <c:v>305.72232763883198</c:v>
                </c:pt>
                <c:pt idx="140">
                  <c:v>319.62790331571159</c:v>
                </c:pt>
                <c:pt idx="141">
                  <c:v>322.15524134906894</c:v>
                </c:pt>
                <c:pt idx="142">
                  <c:v>312.06198744623111</c:v>
                </c:pt>
                <c:pt idx="143">
                  <c:v>324.66702302440302</c:v>
                </c:pt>
                <c:pt idx="144">
                  <c:v>318.00303959252579</c:v>
                </c:pt>
                <c:pt idx="145">
                  <c:v>309.18432815484829</c:v>
                </c:pt>
                <c:pt idx="146">
                  <c:v>310.40776598147204</c:v>
                </c:pt>
                <c:pt idx="147">
                  <c:v>311.39380816536362</c:v>
                </c:pt>
                <c:pt idx="148">
                  <c:v>313.11650485140206</c:v>
                </c:pt>
                <c:pt idx="149">
                  <c:v>311.55580835359899</c:v>
                </c:pt>
                <c:pt idx="150">
                  <c:v>310.25545709313616</c:v>
                </c:pt>
                <c:pt idx="151">
                  <c:v>308.66255921914177</c:v>
                </c:pt>
                <c:pt idx="152">
                  <c:v>305.60562804132701</c:v>
                </c:pt>
                <c:pt idx="153">
                  <c:v>308.67718069583083</c:v>
                </c:pt>
                <c:pt idx="154">
                  <c:v>312.97644782118607</c:v>
                </c:pt>
                <c:pt idx="155">
                  <c:v>313.62202945569317</c:v>
                </c:pt>
                <c:pt idx="156">
                  <c:v>309.37845928467999</c:v>
                </c:pt>
                <c:pt idx="157">
                  <c:v>311.26601331814635</c:v>
                </c:pt>
                <c:pt idx="158">
                  <c:v>306.53845653056817</c:v>
                </c:pt>
                <c:pt idx="159">
                  <c:v>300.9491405842341</c:v>
                </c:pt>
                <c:pt idx="160">
                  <c:v>298.04519735859856</c:v>
                </c:pt>
                <c:pt idx="161">
                  <c:v>309.71325947136046</c:v>
                </c:pt>
                <c:pt idx="162">
                  <c:v>309.19694667326661</c:v>
                </c:pt>
                <c:pt idx="163">
                  <c:v>306.86520663826701</c:v>
                </c:pt>
                <c:pt idx="164">
                  <c:v>311.83826379693306</c:v>
                </c:pt>
                <c:pt idx="165">
                  <c:v>310.354402309411</c:v>
                </c:pt>
                <c:pt idx="166">
                  <c:v>314.81585165179564</c:v>
                </c:pt>
                <c:pt idx="167">
                  <c:v>317.06535134607088</c:v>
                </c:pt>
                <c:pt idx="168">
                  <c:v>264.05260073161696</c:v>
                </c:pt>
                <c:pt idx="169">
                  <c:v>244.79587461876136</c:v>
                </c:pt>
                <c:pt idx="170">
                  <c:v>254.93440378784817</c:v>
                </c:pt>
                <c:pt idx="171">
                  <c:v>258.23161982581183</c:v>
                </c:pt>
                <c:pt idx="172">
                  <c:v>253.35996394564978</c:v>
                </c:pt>
                <c:pt idx="173">
                  <c:v>247.2550451165562</c:v>
                </c:pt>
                <c:pt idx="174">
                  <c:v>242.21869787921406</c:v>
                </c:pt>
                <c:pt idx="175">
                  <c:v>249.05560603938267</c:v>
                </c:pt>
                <c:pt idx="176">
                  <c:v>251.0511171636592</c:v>
                </c:pt>
                <c:pt idx="177">
                  <c:v>249.79107008648231</c:v>
                </c:pt>
                <c:pt idx="178">
                  <c:v>248.60531256327687</c:v>
                </c:pt>
                <c:pt idx="179">
                  <c:v>235.71982504718756</c:v>
                </c:pt>
                <c:pt idx="180">
                  <c:v>226.92629448461074</c:v>
                </c:pt>
                <c:pt idx="181">
                  <c:v>226.34923242255701</c:v>
                </c:pt>
                <c:pt idx="182">
                  <c:v>282.94387574878715</c:v>
                </c:pt>
                <c:pt idx="183">
                  <c:v>300.8086883441149</c:v>
                </c:pt>
                <c:pt idx="184">
                  <c:v>311.62240738325073</c:v>
                </c:pt>
                <c:pt idx="185">
                  <c:v>313.55412534653277</c:v>
                </c:pt>
                <c:pt idx="186">
                  <c:v>314.21806195533145</c:v>
                </c:pt>
                <c:pt idx="187">
                  <c:v>305.3714950539898</c:v>
                </c:pt>
                <c:pt idx="188">
                  <c:v>300.37462146872673</c:v>
                </c:pt>
                <c:pt idx="189">
                  <c:v>312.4920266716839</c:v>
                </c:pt>
                <c:pt idx="190">
                  <c:v>305.50588834903954</c:v>
                </c:pt>
                <c:pt idx="191">
                  <c:v>307.39561854471378</c:v>
                </c:pt>
                <c:pt idx="192">
                  <c:v>307.49410830495873</c:v>
                </c:pt>
                <c:pt idx="193">
                  <c:v>296.08704024577492</c:v>
                </c:pt>
                <c:pt idx="194">
                  <c:v>289.42620041805441</c:v>
                </c:pt>
                <c:pt idx="195">
                  <c:v>294.08033730086095</c:v>
                </c:pt>
                <c:pt idx="196">
                  <c:v>287.12813321693238</c:v>
                </c:pt>
                <c:pt idx="197">
                  <c:v>306.78230508937355</c:v>
                </c:pt>
                <c:pt idx="198">
                  <c:v>310.92211451447821</c:v>
                </c:pt>
                <c:pt idx="199">
                  <c:v>313.93033400010881</c:v>
                </c:pt>
                <c:pt idx="200">
                  <c:v>307.32695750853617</c:v>
                </c:pt>
                <c:pt idx="201">
                  <c:v>301.37802511752369</c:v>
                </c:pt>
                <c:pt idx="202">
                  <c:v>299.37346456627898</c:v>
                </c:pt>
                <c:pt idx="203">
                  <c:v>297.28374919547599</c:v>
                </c:pt>
                <c:pt idx="204">
                  <c:v>292.50412848574507</c:v>
                </c:pt>
                <c:pt idx="205">
                  <c:v>281.32341900943095</c:v>
                </c:pt>
                <c:pt idx="206">
                  <c:v>274.36565472697527</c:v>
                </c:pt>
                <c:pt idx="207">
                  <c:v>279.24750097038873</c:v>
                </c:pt>
                <c:pt idx="208">
                  <c:v>273.60493396580733</c:v>
                </c:pt>
                <c:pt idx="209">
                  <c:v>276.78184806113666</c:v>
                </c:pt>
                <c:pt idx="210">
                  <c:v>274.8265944300789</c:v>
                </c:pt>
                <c:pt idx="211">
                  <c:v>273.85771930764224</c:v>
                </c:pt>
                <c:pt idx="212">
                  <c:v>269.53898462357893</c:v>
                </c:pt>
                <c:pt idx="213">
                  <c:v>272.11204028288904</c:v>
                </c:pt>
                <c:pt idx="214">
                  <c:v>267.30828481878729</c:v>
                </c:pt>
                <c:pt idx="215">
                  <c:v>262.78930957846023</c:v>
                </c:pt>
                <c:pt idx="216">
                  <c:v>262.31314933937148</c:v>
                </c:pt>
                <c:pt idx="217">
                  <c:v>263.88450331526542</c:v>
                </c:pt>
                <c:pt idx="218">
                  <c:v>265.59690410062808</c:v>
                </c:pt>
                <c:pt idx="219">
                  <c:v>265.38580447525447</c:v>
                </c:pt>
                <c:pt idx="220">
                  <c:v>275.69413459136513</c:v>
                </c:pt>
                <c:pt idx="221">
                  <c:v>277.02099872203576</c:v>
                </c:pt>
                <c:pt idx="222">
                  <c:v>282.18173569215043</c:v>
                </c:pt>
                <c:pt idx="223">
                  <c:v>285.85579646330183</c:v>
                </c:pt>
                <c:pt idx="224">
                  <c:v>281.59906965506792</c:v>
                </c:pt>
                <c:pt idx="225">
                  <c:v>281.92990356019612</c:v>
                </c:pt>
                <c:pt idx="226">
                  <c:v>286.93136630941609</c:v>
                </c:pt>
                <c:pt idx="227">
                  <c:v>290.82913174478449</c:v>
                </c:pt>
                <c:pt idx="228">
                  <c:v>273.34278988629228</c:v>
                </c:pt>
                <c:pt idx="229">
                  <c:v>266.0450062745241</c:v>
                </c:pt>
                <c:pt idx="230">
                  <c:v>257.71181946078474</c:v>
                </c:pt>
                <c:pt idx="231">
                  <c:v>266.43056058264904</c:v>
                </c:pt>
                <c:pt idx="232">
                  <c:v>271.17007806747836</c:v>
                </c:pt>
                <c:pt idx="233">
                  <c:v>273.74748545271297</c:v>
                </c:pt>
                <c:pt idx="234">
                  <c:v>276.84133948365854</c:v>
                </c:pt>
                <c:pt idx="235">
                  <c:v>278.51756180061858</c:v>
                </c:pt>
                <c:pt idx="236">
                  <c:v>278.04292758490249</c:v>
                </c:pt>
                <c:pt idx="237">
                  <c:v>279.98359230613175</c:v>
                </c:pt>
                <c:pt idx="238">
                  <c:v>275.01514255861127</c:v>
                </c:pt>
                <c:pt idx="239">
                  <c:v>281.22226056680614</c:v>
                </c:pt>
                <c:pt idx="240">
                  <c:v>267.43849280810366</c:v>
                </c:pt>
                <c:pt idx="241">
                  <c:v>286.27180089230143</c:v>
                </c:pt>
                <c:pt idx="242">
                  <c:v>281.35680492348291</c:v>
                </c:pt>
                <c:pt idx="243">
                  <c:v>276.80993789937673</c:v>
                </c:pt>
                <c:pt idx="244">
                  <c:v>283.73897935999975</c:v>
                </c:pt>
                <c:pt idx="245">
                  <c:v>285.14321705095358</c:v>
                </c:pt>
                <c:pt idx="246">
                  <c:v>288.73705303046648</c:v>
                </c:pt>
                <c:pt idx="247">
                  <c:v>272.33772688372534</c:v>
                </c:pt>
                <c:pt idx="248">
                  <c:v>272.76346700736497</c:v>
                </c:pt>
                <c:pt idx="249">
                  <c:v>281.06295398440852</c:v>
                </c:pt>
                <c:pt idx="250">
                  <c:v>289.49413728122175</c:v>
                </c:pt>
                <c:pt idx="251">
                  <c:v>290.29022051077771</c:v>
                </c:pt>
                <c:pt idx="252">
                  <c:v>281.14114752802919</c:v>
                </c:pt>
                <c:pt idx="253">
                  <c:v>291.28131324840842</c:v>
                </c:pt>
                <c:pt idx="254">
                  <c:v>288.97303196218343</c:v>
                </c:pt>
                <c:pt idx="255">
                  <c:v>295.18035723974737</c:v>
                </c:pt>
                <c:pt idx="256">
                  <c:v>292.01059911615863</c:v>
                </c:pt>
                <c:pt idx="257">
                  <c:v>286.74580678335366</c:v>
                </c:pt>
                <c:pt idx="258">
                  <c:v>275.61846853319855</c:v>
                </c:pt>
                <c:pt idx="259">
                  <c:v>278.88284136813178</c:v>
                </c:pt>
                <c:pt idx="260">
                  <c:v>278.37278837598592</c:v>
                </c:pt>
                <c:pt idx="261">
                  <c:v>270.88722096444195</c:v>
                </c:pt>
                <c:pt idx="262">
                  <c:v>276.13746989026532</c:v>
                </c:pt>
                <c:pt idx="263">
                  <c:v>272.83810333256974</c:v>
                </c:pt>
                <c:pt idx="264">
                  <c:v>269.84909726616212</c:v>
                </c:pt>
                <c:pt idx="265">
                  <c:v>266.63631358189537</c:v>
                </c:pt>
                <c:pt idx="266">
                  <c:v>282.36416093926641</c:v>
                </c:pt>
                <c:pt idx="267">
                  <c:v>276.06916864382936</c:v>
                </c:pt>
                <c:pt idx="268">
                  <c:v>262.58687422201797</c:v>
                </c:pt>
                <c:pt idx="269">
                  <c:v>271.62933735089916</c:v>
                </c:pt>
                <c:pt idx="270">
                  <c:v>285.06424060655479</c:v>
                </c:pt>
                <c:pt idx="271">
                  <c:v>281.5379930212074</c:v>
                </c:pt>
                <c:pt idx="272">
                  <c:v>276.68613832267482</c:v>
                </c:pt>
                <c:pt idx="273">
                  <c:v>298.78069947827117</c:v>
                </c:pt>
                <c:pt idx="274">
                  <c:v>302.99404924212712</c:v>
                </c:pt>
                <c:pt idx="275">
                  <c:v>314.16570815874633</c:v>
                </c:pt>
                <c:pt idx="276">
                  <c:v>311.58159113006928</c:v>
                </c:pt>
                <c:pt idx="277">
                  <c:v>303.54318318206214</c:v>
                </c:pt>
                <c:pt idx="278">
                  <c:v>293.79751866497878</c:v>
                </c:pt>
                <c:pt idx="279">
                  <c:v>296.64317560963786</c:v>
                </c:pt>
                <c:pt idx="280">
                  <c:v>299.18271218285759</c:v>
                </c:pt>
                <c:pt idx="281">
                  <c:v>297.97267824280766</c:v>
                </c:pt>
                <c:pt idx="282">
                  <c:v>294.17223790149421</c:v>
                </c:pt>
                <c:pt idx="283">
                  <c:v>292.25050929601605</c:v>
                </c:pt>
                <c:pt idx="284">
                  <c:v>286.70012300520978</c:v>
                </c:pt>
                <c:pt idx="285">
                  <c:v>287.27955109428405</c:v>
                </c:pt>
                <c:pt idx="286">
                  <c:v>291.53928007426765</c:v>
                </c:pt>
                <c:pt idx="287">
                  <c:v>295.14176191713858</c:v>
                </c:pt>
                <c:pt idx="288">
                  <c:v>288.75186418948635</c:v>
                </c:pt>
                <c:pt idx="289">
                  <c:v>282.09654679325644</c:v>
                </c:pt>
                <c:pt idx="290">
                  <c:v>289.00608274936786</c:v>
                </c:pt>
                <c:pt idx="291">
                  <c:v>267.14775525969611</c:v>
                </c:pt>
                <c:pt idx="292">
                  <c:v>263.72095609400708</c:v>
                </c:pt>
                <c:pt idx="293">
                  <c:v>266.61568573311808</c:v>
                </c:pt>
                <c:pt idx="294">
                  <c:v>278.90619803407162</c:v>
                </c:pt>
                <c:pt idx="295">
                  <c:v>278.720001969691</c:v>
                </c:pt>
                <c:pt idx="296">
                  <c:v>284.56313347691139</c:v>
                </c:pt>
                <c:pt idx="297">
                  <c:v>267.61854121024896</c:v>
                </c:pt>
                <c:pt idx="298">
                  <c:v>269.64470783559938</c:v>
                </c:pt>
                <c:pt idx="299">
                  <c:v>269.20106974596149</c:v>
                </c:pt>
                <c:pt idx="300">
                  <c:v>265.68200916889901</c:v>
                </c:pt>
                <c:pt idx="301">
                  <c:v>270.04152300686053</c:v>
                </c:pt>
                <c:pt idx="302">
                  <c:v>280.12577535208442</c:v>
                </c:pt>
                <c:pt idx="303">
                  <c:v>265.97282130643532</c:v>
                </c:pt>
                <c:pt idx="304">
                  <c:v>278.36895873073047</c:v>
                </c:pt>
                <c:pt idx="305">
                  <c:v>283.91262249574999</c:v>
                </c:pt>
                <c:pt idx="306">
                  <c:v>282.62808923806421</c:v>
                </c:pt>
                <c:pt idx="307">
                  <c:v>285.68442220561593</c:v>
                </c:pt>
                <c:pt idx="308">
                  <c:v>296.9654505583913</c:v>
                </c:pt>
                <c:pt idx="309">
                  <c:v>286.93893633638851</c:v>
                </c:pt>
                <c:pt idx="310">
                  <c:v>305.07176273191175</c:v>
                </c:pt>
                <c:pt idx="311">
                  <c:v>297.6387050888801</c:v>
                </c:pt>
                <c:pt idx="312">
                  <c:v>317.32530708052815</c:v>
                </c:pt>
                <c:pt idx="313">
                  <c:v>311.24865569834679</c:v>
                </c:pt>
                <c:pt idx="314">
                  <c:v>305.73178964349938</c:v>
                </c:pt>
                <c:pt idx="315">
                  <c:v>316.61255222892345</c:v>
                </c:pt>
                <c:pt idx="316">
                  <c:v>314.04103936973036</c:v>
                </c:pt>
                <c:pt idx="317">
                  <c:v>307.86477168930401</c:v>
                </c:pt>
                <c:pt idx="318">
                  <c:v>322.79588874272252</c:v>
                </c:pt>
                <c:pt idx="319">
                  <c:v>321.35551094743801</c:v>
                </c:pt>
                <c:pt idx="320">
                  <c:v>308.37303327851515</c:v>
                </c:pt>
                <c:pt idx="321">
                  <c:v>307.16629665329015</c:v>
                </c:pt>
                <c:pt idx="322">
                  <c:v>314.65860076904596</c:v>
                </c:pt>
                <c:pt idx="323">
                  <c:v>312.99947341918227</c:v>
                </c:pt>
                <c:pt idx="324">
                  <c:v>316.34697353048603</c:v>
                </c:pt>
                <c:pt idx="325">
                  <c:v>311.98804101024098</c:v>
                </c:pt>
                <c:pt idx="326">
                  <c:v>319.63754369448941</c:v>
                </c:pt>
                <c:pt idx="327">
                  <c:v>300.64589778376273</c:v>
                </c:pt>
                <c:pt idx="328">
                  <c:v>297.49048800987936</c:v>
                </c:pt>
                <c:pt idx="329">
                  <c:v>313.14933986979509</c:v>
                </c:pt>
                <c:pt idx="330">
                  <c:v>313.95525867897481</c:v>
                </c:pt>
                <c:pt idx="331">
                  <c:v>300.32325106212062</c:v>
                </c:pt>
                <c:pt idx="332">
                  <c:v>312.85245828879852</c:v>
                </c:pt>
                <c:pt idx="333">
                  <c:v>318.76730683599931</c:v>
                </c:pt>
                <c:pt idx="334">
                  <c:v>319.88913918087843</c:v>
                </c:pt>
                <c:pt idx="335">
                  <c:v>524.27544243362479</c:v>
                </c:pt>
                <c:pt idx="336">
                  <c:v>515.64068111420363</c:v>
                </c:pt>
                <c:pt idx="337">
                  <c:v>512.66622928292315</c:v>
                </c:pt>
                <c:pt idx="338">
                  <c:v>501.44560154355224</c:v>
                </c:pt>
                <c:pt idx="339">
                  <c:v>525.51160318032225</c:v>
                </c:pt>
                <c:pt idx="340">
                  <c:v>517.83951506952553</c:v>
                </c:pt>
                <c:pt idx="341">
                  <c:v>519.55762068074</c:v>
                </c:pt>
                <c:pt idx="342">
                  <c:v>525.30788270116273</c:v>
                </c:pt>
                <c:pt idx="343">
                  <c:v>522.20819509120804</c:v>
                </c:pt>
                <c:pt idx="344">
                  <c:v>519.56816747528728</c:v>
                </c:pt>
                <c:pt idx="345">
                  <c:v>524.00837381576071</c:v>
                </c:pt>
                <c:pt idx="346">
                  <c:v>523.59822823536922</c:v>
                </c:pt>
                <c:pt idx="347">
                  <c:v>516.54864014056898</c:v>
                </c:pt>
                <c:pt idx="348">
                  <c:v>523.376241481281</c:v>
                </c:pt>
                <c:pt idx="349">
                  <c:v>526.18274544861708</c:v>
                </c:pt>
                <c:pt idx="350">
                  <c:v>522.01286144602943</c:v>
                </c:pt>
                <c:pt idx="351">
                  <c:v>514.74981036591134</c:v>
                </c:pt>
                <c:pt idx="352">
                  <c:v>523.06620600581107</c:v>
                </c:pt>
                <c:pt idx="353">
                  <c:v>515.53048648573235</c:v>
                </c:pt>
                <c:pt idx="354">
                  <c:v>531.14555479606418</c:v>
                </c:pt>
                <c:pt idx="355">
                  <c:v>521.60649695851657</c:v>
                </c:pt>
                <c:pt idx="356">
                  <c:v>518.20012792231751</c:v>
                </c:pt>
                <c:pt idx="357">
                  <c:v>517.69641668155793</c:v>
                </c:pt>
                <c:pt idx="358">
                  <c:v>516.7480522513406</c:v>
                </c:pt>
                <c:pt idx="359">
                  <c:v>516.85262651914752</c:v>
                </c:pt>
                <c:pt idx="360">
                  <c:v>516.20494989363328</c:v>
                </c:pt>
                <c:pt idx="361">
                  <c:v>517.05932359205065</c:v>
                </c:pt>
                <c:pt idx="362">
                  <c:v>522.0753317759054</c:v>
                </c:pt>
                <c:pt idx="363">
                  <c:v>516.98569350767229</c:v>
                </c:pt>
                <c:pt idx="364">
                  <c:v>511.85157749408563</c:v>
                </c:pt>
                <c:pt idx="365">
                  <c:v>521.43517495058154</c:v>
                </c:pt>
              </c:numCache>
            </c:numRef>
          </c:val>
          <c:smooth val="0"/>
          <c:extLst>
            <c:ext xmlns:c16="http://schemas.microsoft.com/office/drawing/2014/chart" uri="{C3380CC4-5D6E-409C-BE32-E72D297353CC}">
              <c16:uniqueId val="{00000000-4AA9-418E-90DD-8D23D999A60A}"/>
            </c:ext>
          </c:extLst>
        </c:ser>
        <c:dLbls>
          <c:showLegendKey val="0"/>
          <c:showVal val="0"/>
          <c:showCatName val="0"/>
          <c:showSerName val="0"/>
          <c:showPercent val="0"/>
          <c:showBubbleSize val="0"/>
        </c:dLbls>
        <c:smooth val="0"/>
        <c:axId val="161028736"/>
        <c:axId val="161038720"/>
      </c:lineChart>
      <c:dateAx>
        <c:axId val="161028736"/>
        <c:scaling>
          <c:orientation val="minMax"/>
        </c:scaling>
        <c:delete val="0"/>
        <c:axPos val="b"/>
        <c:numFmt formatCode="d/m;@" sourceLinked="1"/>
        <c:majorTickMark val="out"/>
        <c:minorTickMark val="none"/>
        <c:tickLblPos val="low"/>
        <c:txPr>
          <a:bodyPr rot="0" vert="horz"/>
          <a:lstStyle/>
          <a:p>
            <a:pPr>
              <a:defRPr/>
            </a:pPr>
            <a:endParaRPr lang="cs-CZ"/>
          </a:p>
        </c:txPr>
        <c:crossAx val="161038720"/>
        <c:crosses val="autoZero"/>
        <c:auto val="1"/>
        <c:lblOffset val="100"/>
        <c:baseTimeUnit val="days"/>
        <c:majorUnit val="1"/>
        <c:majorTimeUnit val="months"/>
      </c:dateAx>
      <c:valAx>
        <c:axId val="161038720"/>
        <c:scaling>
          <c:orientation val="minMax"/>
          <c:max val="550"/>
          <c:min val="200"/>
        </c:scaling>
        <c:delete val="0"/>
        <c:axPos val="l"/>
        <c:majorGridlines/>
        <c:numFmt formatCode="#,##0" sourceLinked="0"/>
        <c:majorTickMark val="out"/>
        <c:minorTickMark val="none"/>
        <c:tickLblPos val="nextTo"/>
        <c:crossAx val="161028736"/>
        <c:crosses val="autoZero"/>
        <c:crossBetween val="between"/>
        <c:majorUnit val="50"/>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solidFill>
                  <a:schemeClr val="tx2"/>
                </a:solidFill>
              </a:defRPr>
            </a:pPr>
            <a:r>
              <a:rPr lang="en-GB" sz="1000" b="1" i="0" baseline="0">
                <a:effectLst/>
              </a:rPr>
              <a:t>Daily relations between consumption and temperature in the 20</a:t>
            </a:r>
            <a:r>
              <a:rPr lang="cs-CZ" sz="1000" b="1" i="0" baseline="0">
                <a:effectLst/>
              </a:rPr>
              <a:t>24 </a:t>
            </a:r>
            <a:r>
              <a:rPr lang="en-GB" sz="1000" b="1" i="0" baseline="0">
                <a:effectLst/>
              </a:rPr>
              <a:t>heating season</a:t>
            </a:r>
            <a:endParaRPr lang="cs-CZ" sz="1000">
              <a:effectLst/>
            </a:endParaRPr>
          </a:p>
        </c:rich>
      </c:tx>
      <c:layout>
        <c:manualLayout>
          <c:xMode val="edge"/>
          <c:yMode val="edge"/>
          <c:x val="5.0256283741751361E-4"/>
          <c:y val="9.5174233739266187E-4"/>
        </c:manualLayout>
      </c:layout>
      <c:overlay val="0"/>
    </c:title>
    <c:autoTitleDeleted val="0"/>
    <c:plotArea>
      <c:layout>
        <c:manualLayout>
          <c:layoutTarget val="inner"/>
          <c:xMode val="edge"/>
          <c:yMode val="edge"/>
          <c:x val="8.596008593478395E-2"/>
          <c:y val="0.1164113671779156"/>
          <c:w val="0.89136965298146253"/>
          <c:h val="0.66005628667205041"/>
        </c:manualLayout>
      </c:layout>
      <c:bubbleChart>
        <c:varyColors val="0"/>
        <c:ser>
          <c:idx val="0"/>
          <c:order val="0"/>
          <c:spPr>
            <a:solidFill>
              <a:schemeClr val="tx2"/>
            </a:solidFill>
            <a:ln w="0">
              <a:solidFill>
                <a:schemeClr val="bg1"/>
              </a:solidFill>
            </a:ln>
            <a:effectLst/>
          </c:spPr>
          <c:invertIfNegative val="0"/>
          <c:xVal>
            <c:numRef>
              <c:f>'6.7'!$N$6:$N$371</c:f>
              <c:numCache>
                <c:formatCode>0.0</c:formatCode>
                <c:ptCount val="366"/>
                <c:pt idx="0">
                  <c:v>4.0999999999999996</c:v>
                </c:pt>
                <c:pt idx="1">
                  <c:v>3.7</c:v>
                </c:pt>
                <c:pt idx="2">
                  <c:v>7.8</c:v>
                </c:pt>
                <c:pt idx="3">
                  <c:v>5.8</c:v>
                </c:pt>
                <c:pt idx="4">
                  <c:v>2.8</c:v>
                </c:pt>
                <c:pt idx="5">
                  <c:v>2.5</c:v>
                </c:pt>
                <c:pt idx="6">
                  <c:v>-4.4000000000000004</c:v>
                </c:pt>
                <c:pt idx="7">
                  <c:v>-8.4</c:v>
                </c:pt>
                <c:pt idx="8">
                  <c:v>-9.6</c:v>
                </c:pt>
                <c:pt idx="9">
                  <c:v>-7.1</c:v>
                </c:pt>
                <c:pt idx="10">
                  <c:v>-5.2</c:v>
                </c:pt>
                <c:pt idx="11">
                  <c:v>-2.5</c:v>
                </c:pt>
                <c:pt idx="12">
                  <c:v>-2.2000000000000002</c:v>
                </c:pt>
                <c:pt idx="13">
                  <c:v>-1</c:v>
                </c:pt>
                <c:pt idx="14">
                  <c:v>-1.5</c:v>
                </c:pt>
                <c:pt idx="15">
                  <c:v>-2.2000000000000002</c:v>
                </c:pt>
                <c:pt idx="16">
                  <c:v>-2.2999999999999998</c:v>
                </c:pt>
                <c:pt idx="17">
                  <c:v>-0.1</c:v>
                </c:pt>
                <c:pt idx="18">
                  <c:v>-3.7</c:v>
                </c:pt>
                <c:pt idx="19">
                  <c:v>-4.8</c:v>
                </c:pt>
                <c:pt idx="20">
                  <c:v>-4.0999999999999996</c:v>
                </c:pt>
                <c:pt idx="21">
                  <c:v>1.2</c:v>
                </c:pt>
                <c:pt idx="22">
                  <c:v>2.6</c:v>
                </c:pt>
                <c:pt idx="23">
                  <c:v>6.8</c:v>
                </c:pt>
                <c:pt idx="24">
                  <c:v>4.8</c:v>
                </c:pt>
                <c:pt idx="25">
                  <c:v>3.8</c:v>
                </c:pt>
                <c:pt idx="26">
                  <c:v>2</c:v>
                </c:pt>
                <c:pt idx="27">
                  <c:v>-0.2</c:v>
                </c:pt>
                <c:pt idx="28">
                  <c:v>-0.1</c:v>
                </c:pt>
                <c:pt idx="29">
                  <c:v>-0.3</c:v>
                </c:pt>
                <c:pt idx="30">
                  <c:v>1.3</c:v>
                </c:pt>
                <c:pt idx="31">
                  <c:v>2.9</c:v>
                </c:pt>
                <c:pt idx="32">
                  <c:v>3.7</c:v>
                </c:pt>
                <c:pt idx="33">
                  <c:v>6.7</c:v>
                </c:pt>
                <c:pt idx="34">
                  <c:v>7.4</c:v>
                </c:pt>
                <c:pt idx="35">
                  <c:v>8.6</c:v>
                </c:pt>
                <c:pt idx="36">
                  <c:v>6.8</c:v>
                </c:pt>
                <c:pt idx="37">
                  <c:v>4.7</c:v>
                </c:pt>
                <c:pt idx="38">
                  <c:v>4.5999999999999996</c:v>
                </c:pt>
                <c:pt idx="39">
                  <c:v>7.9</c:v>
                </c:pt>
                <c:pt idx="40">
                  <c:v>8.4</c:v>
                </c:pt>
                <c:pt idx="41">
                  <c:v>7.1</c:v>
                </c:pt>
                <c:pt idx="42">
                  <c:v>5.9</c:v>
                </c:pt>
                <c:pt idx="43">
                  <c:v>2.8</c:v>
                </c:pt>
                <c:pt idx="44">
                  <c:v>5</c:v>
                </c:pt>
                <c:pt idx="45">
                  <c:v>7.6</c:v>
                </c:pt>
                <c:pt idx="46">
                  <c:v>7.3</c:v>
                </c:pt>
                <c:pt idx="47">
                  <c:v>7.3</c:v>
                </c:pt>
                <c:pt idx="48">
                  <c:v>5.0999999999999996</c:v>
                </c:pt>
                <c:pt idx="49">
                  <c:v>6.3</c:v>
                </c:pt>
                <c:pt idx="50">
                  <c:v>5.9</c:v>
                </c:pt>
                <c:pt idx="51">
                  <c:v>6</c:v>
                </c:pt>
                <c:pt idx="52">
                  <c:v>7.4</c:v>
                </c:pt>
                <c:pt idx="53">
                  <c:v>5.5</c:v>
                </c:pt>
                <c:pt idx="54">
                  <c:v>4</c:v>
                </c:pt>
                <c:pt idx="55">
                  <c:v>3.9</c:v>
                </c:pt>
                <c:pt idx="56">
                  <c:v>4.7</c:v>
                </c:pt>
                <c:pt idx="57">
                  <c:v>6.2</c:v>
                </c:pt>
                <c:pt idx="58">
                  <c:v>5.3</c:v>
                </c:pt>
                <c:pt idx="59">
                  <c:v>6</c:v>
                </c:pt>
                <c:pt idx="60">
                  <c:v>7.8</c:v>
                </c:pt>
                <c:pt idx="61">
                  <c:v>7.9</c:v>
                </c:pt>
                <c:pt idx="62">
                  <c:v>8.1999999999999993</c:v>
                </c:pt>
                <c:pt idx="63">
                  <c:v>7.1</c:v>
                </c:pt>
                <c:pt idx="64">
                  <c:v>5.4</c:v>
                </c:pt>
                <c:pt idx="65">
                  <c:v>4.0999999999999996</c:v>
                </c:pt>
                <c:pt idx="66">
                  <c:v>2.2000000000000002</c:v>
                </c:pt>
                <c:pt idx="67">
                  <c:v>3</c:v>
                </c:pt>
                <c:pt idx="68">
                  <c:v>6</c:v>
                </c:pt>
                <c:pt idx="69">
                  <c:v>9.1</c:v>
                </c:pt>
                <c:pt idx="70">
                  <c:v>9</c:v>
                </c:pt>
                <c:pt idx="71">
                  <c:v>7.1</c:v>
                </c:pt>
                <c:pt idx="72">
                  <c:v>6.6</c:v>
                </c:pt>
                <c:pt idx="73">
                  <c:v>7.8</c:v>
                </c:pt>
                <c:pt idx="74">
                  <c:v>10.1</c:v>
                </c:pt>
                <c:pt idx="75">
                  <c:v>8.8000000000000007</c:v>
                </c:pt>
                <c:pt idx="76">
                  <c:v>3.9</c:v>
                </c:pt>
                <c:pt idx="77">
                  <c:v>2.2000000000000002</c:v>
                </c:pt>
                <c:pt idx="78">
                  <c:v>2.2000000000000002</c:v>
                </c:pt>
                <c:pt idx="79">
                  <c:v>5.8</c:v>
                </c:pt>
                <c:pt idx="80">
                  <c:v>9</c:v>
                </c:pt>
                <c:pt idx="81">
                  <c:v>10.1</c:v>
                </c:pt>
                <c:pt idx="82">
                  <c:v>6.7</c:v>
                </c:pt>
                <c:pt idx="83">
                  <c:v>3.6</c:v>
                </c:pt>
                <c:pt idx="84">
                  <c:v>3</c:v>
                </c:pt>
                <c:pt idx="85">
                  <c:v>8</c:v>
                </c:pt>
                <c:pt idx="86">
                  <c:v>11.8</c:v>
                </c:pt>
                <c:pt idx="87">
                  <c:v>8.1999999999999993</c:v>
                </c:pt>
                <c:pt idx="88">
                  <c:v>11.2</c:v>
                </c:pt>
                <c:pt idx="89">
                  <c:v>14.6</c:v>
                </c:pt>
                <c:pt idx="90">
                  <c:v>14.1</c:v>
                </c:pt>
                <c:pt idx="91">
                  <c:v>12.4</c:v>
                </c:pt>
                <c:pt idx="92">
                  <c:v>8.9</c:v>
                </c:pt>
                <c:pt idx="93">
                  <c:v>9.6999999999999993</c:v>
                </c:pt>
                <c:pt idx="94">
                  <c:v>11.2</c:v>
                </c:pt>
                <c:pt idx="95">
                  <c:v>13.8</c:v>
                </c:pt>
                <c:pt idx="96">
                  <c:v>15.8</c:v>
                </c:pt>
                <c:pt idx="97">
                  <c:v>17.3</c:v>
                </c:pt>
                <c:pt idx="98">
                  <c:v>18.2</c:v>
                </c:pt>
                <c:pt idx="99">
                  <c:v>16.5</c:v>
                </c:pt>
                <c:pt idx="100">
                  <c:v>8.4</c:v>
                </c:pt>
                <c:pt idx="101">
                  <c:v>10.1</c:v>
                </c:pt>
                <c:pt idx="102">
                  <c:v>12.8</c:v>
                </c:pt>
                <c:pt idx="103">
                  <c:v>14.8</c:v>
                </c:pt>
                <c:pt idx="104">
                  <c:v>15.6</c:v>
                </c:pt>
                <c:pt idx="105">
                  <c:v>11.7</c:v>
                </c:pt>
                <c:pt idx="106">
                  <c:v>5.7</c:v>
                </c:pt>
                <c:pt idx="107">
                  <c:v>4.5999999999999996</c:v>
                </c:pt>
                <c:pt idx="108">
                  <c:v>3.4</c:v>
                </c:pt>
                <c:pt idx="109">
                  <c:v>4.5</c:v>
                </c:pt>
                <c:pt idx="110">
                  <c:v>3.2</c:v>
                </c:pt>
                <c:pt idx="111">
                  <c:v>2.2000000000000002</c:v>
                </c:pt>
                <c:pt idx="112">
                  <c:v>2.1</c:v>
                </c:pt>
                <c:pt idx="113">
                  <c:v>4.5</c:v>
                </c:pt>
                <c:pt idx="114">
                  <c:v>4.3</c:v>
                </c:pt>
                <c:pt idx="115">
                  <c:v>4.2</c:v>
                </c:pt>
                <c:pt idx="116">
                  <c:v>8.6999999999999993</c:v>
                </c:pt>
                <c:pt idx="117">
                  <c:v>12.4</c:v>
                </c:pt>
                <c:pt idx="118">
                  <c:v>14.9</c:v>
                </c:pt>
                <c:pt idx="119">
                  <c:v>17.100000000000001</c:v>
                </c:pt>
                <c:pt idx="120">
                  <c:v>18.7</c:v>
                </c:pt>
                <c:pt idx="121">
                  <c:v>17.2</c:v>
                </c:pt>
                <c:pt idx="122">
                  <c:v>16.5</c:v>
                </c:pt>
                <c:pt idx="123">
                  <c:v>13.2</c:v>
                </c:pt>
                <c:pt idx="124">
                  <c:v>14.6</c:v>
                </c:pt>
                <c:pt idx="125">
                  <c:v>15</c:v>
                </c:pt>
                <c:pt idx="126">
                  <c:v>14.9</c:v>
                </c:pt>
                <c:pt idx="127">
                  <c:v>11.3</c:v>
                </c:pt>
                <c:pt idx="128">
                  <c:v>11.1</c:v>
                </c:pt>
                <c:pt idx="129">
                  <c:v>11.9</c:v>
                </c:pt>
                <c:pt idx="130">
                  <c:v>12.8</c:v>
                </c:pt>
                <c:pt idx="131">
                  <c:v>14.1</c:v>
                </c:pt>
                <c:pt idx="132">
                  <c:v>13.7</c:v>
                </c:pt>
                <c:pt idx="133">
                  <c:v>14.7</c:v>
                </c:pt>
                <c:pt idx="134">
                  <c:v>15.8</c:v>
                </c:pt>
                <c:pt idx="135">
                  <c:v>17</c:v>
                </c:pt>
                <c:pt idx="136">
                  <c:v>15.5</c:v>
                </c:pt>
                <c:pt idx="137">
                  <c:v>11.9</c:v>
                </c:pt>
                <c:pt idx="138">
                  <c:v>13.3</c:v>
                </c:pt>
                <c:pt idx="139">
                  <c:v>14.1</c:v>
                </c:pt>
                <c:pt idx="140">
                  <c:v>16.2</c:v>
                </c:pt>
                <c:pt idx="141">
                  <c:v>17.5</c:v>
                </c:pt>
                <c:pt idx="142">
                  <c:v>14.7</c:v>
                </c:pt>
                <c:pt idx="143">
                  <c:v>16.2</c:v>
                </c:pt>
                <c:pt idx="144">
                  <c:v>14.8</c:v>
                </c:pt>
                <c:pt idx="145">
                  <c:v>15.2</c:v>
                </c:pt>
                <c:pt idx="146">
                  <c:v>16.600000000000001</c:v>
                </c:pt>
                <c:pt idx="147">
                  <c:v>17</c:v>
                </c:pt>
                <c:pt idx="148">
                  <c:v>14.5</c:v>
                </c:pt>
                <c:pt idx="149">
                  <c:v>15.1</c:v>
                </c:pt>
                <c:pt idx="150">
                  <c:v>15.6</c:v>
                </c:pt>
                <c:pt idx="151">
                  <c:v>15.6</c:v>
                </c:pt>
                <c:pt idx="152">
                  <c:v>14.5</c:v>
                </c:pt>
                <c:pt idx="153">
                  <c:v>15.8</c:v>
                </c:pt>
                <c:pt idx="154">
                  <c:v>15.2</c:v>
                </c:pt>
                <c:pt idx="155">
                  <c:v>13.8</c:v>
                </c:pt>
                <c:pt idx="156">
                  <c:v>17.399999999999999</c:v>
                </c:pt>
                <c:pt idx="157">
                  <c:v>17.2</c:v>
                </c:pt>
                <c:pt idx="158">
                  <c:v>17.399999999999999</c:v>
                </c:pt>
                <c:pt idx="159">
                  <c:v>20.100000000000001</c:v>
                </c:pt>
                <c:pt idx="160">
                  <c:v>18.8</c:v>
                </c:pt>
                <c:pt idx="161">
                  <c:v>16.2</c:v>
                </c:pt>
                <c:pt idx="162">
                  <c:v>13.6</c:v>
                </c:pt>
                <c:pt idx="163">
                  <c:v>12.4</c:v>
                </c:pt>
                <c:pt idx="164">
                  <c:v>12.1</c:v>
                </c:pt>
                <c:pt idx="165">
                  <c:v>14.6</c:v>
                </c:pt>
                <c:pt idx="166">
                  <c:v>17.3</c:v>
                </c:pt>
                <c:pt idx="167">
                  <c:v>16.600000000000001</c:v>
                </c:pt>
                <c:pt idx="168">
                  <c:v>19.399999999999999</c:v>
                </c:pt>
                <c:pt idx="169">
                  <c:v>22.4</c:v>
                </c:pt>
                <c:pt idx="170">
                  <c:v>21</c:v>
                </c:pt>
                <c:pt idx="171">
                  <c:v>18.3</c:v>
                </c:pt>
                <c:pt idx="172">
                  <c:v>21.9</c:v>
                </c:pt>
                <c:pt idx="173">
                  <c:v>17.7</c:v>
                </c:pt>
                <c:pt idx="174">
                  <c:v>18.899999999999999</c:v>
                </c:pt>
                <c:pt idx="175">
                  <c:v>18</c:v>
                </c:pt>
                <c:pt idx="176">
                  <c:v>20.7</c:v>
                </c:pt>
                <c:pt idx="177">
                  <c:v>22</c:v>
                </c:pt>
                <c:pt idx="178">
                  <c:v>20.7</c:v>
                </c:pt>
                <c:pt idx="179">
                  <c:v>21.9</c:v>
                </c:pt>
                <c:pt idx="180">
                  <c:v>25</c:v>
                </c:pt>
                <c:pt idx="181">
                  <c:v>22.4</c:v>
                </c:pt>
                <c:pt idx="182">
                  <c:v>17.5</c:v>
                </c:pt>
                <c:pt idx="183">
                  <c:v>15.5</c:v>
                </c:pt>
                <c:pt idx="184">
                  <c:v>14.7</c:v>
                </c:pt>
                <c:pt idx="185">
                  <c:v>15.2</c:v>
                </c:pt>
                <c:pt idx="186">
                  <c:v>17.100000000000001</c:v>
                </c:pt>
                <c:pt idx="187">
                  <c:v>21.8</c:v>
                </c:pt>
                <c:pt idx="188">
                  <c:v>16.600000000000001</c:v>
                </c:pt>
                <c:pt idx="189">
                  <c:v>19.399999999999999</c:v>
                </c:pt>
                <c:pt idx="190">
                  <c:v>23.8</c:v>
                </c:pt>
                <c:pt idx="191">
                  <c:v>24.2</c:v>
                </c:pt>
                <c:pt idx="192">
                  <c:v>22.1</c:v>
                </c:pt>
                <c:pt idx="193">
                  <c:v>21.3</c:v>
                </c:pt>
                <c:pt idx="194">
                  <c:v>19.600000000000001</c:v>
                </c:pt>
                <c:pt idx="195">
                  <c:v>20.5</c:v>
                </c:pt>
                <c:pt idx="196">
                  <c:v>23.4</c:v>
                </c:pt>
                <c:pt idx="197">
                  <c:v>22.2</c:v>
                </c:pt>
                <c:pt idx="198">
                  <c:v>19.2</c:v>
                </c:pt>
                <c:pt idx="199">
                  <c:v>21</c:v>
                </c:pt>
                <c:pt idx="200">
                  <c:v>21.8</c:v>
                </c:pt>
                <c:pt idx="201">
                  <c:v>21.3</c:v>
                </c:pt>
                <c:pt idx="202">
                  <c:v>22.7</c:v>
                </c:pt>
                <c:pt idx="203">
                  <c:v>21.3</c:v>
                </c:pt>
                <c:pt idx="204">
                  <c:v>20.8</c:v>
                </c:pt>
                <c:pt idx="205">
                  <c:v>18.399999999999999</c:v>
                </c:pt>
                <c:pt idx="206">
                  <c:v>17.8</c:v>
                </c:pt>
                <c:pt idx="207">
                  <c:v>20</c:v>
                </c:pt>
                <c:pt idx="208">
                  <c:v>23.3</c:v>
                </c:pt>
                <c:pt idx="209">
                  <c:v>18.600000000000001</c:v>
                </c:pt>
                <c:pt idx="210">
                  <c:v>17.7</c:v>
                </c:pt>
                <c:pt idx="211">
                  <c:v>19.2</c:v>
                </c:pt>
                <c:pt idx="212">
                  <c:v>23</c:v>
                </c:pt>
                <c:pt idx="213">
                  <c:v>21.4</c:v>
                </c:pt>
                <c:pt idx="214">
                  <c:v>17.8</c:v>
                </c:pt>
                <c:pt idx="215">
                  <c:v>17.600000000000001</c:v>
                </c:pt>
                <c:pt idx="216">
                  <c:v>17.7</c:v>
                </c:pt>
                <c:pt idx="217">
                  <c:v>16.2</c:v>
                </c:pt>
                <c:pt idx="218">
                  <c:v>17.8</c:v>
                </c:pt>
                <c:pt idx="219">
                  <c:v>21.3</c:v>
                </c:pt>
                <c:pt idx="220">
                  <c:v>18.5</c:v>
                </c:pt>
                <c:pt idx="221">
                  <c:v>19.600000000000001</c:v>
                </c:pt>
                <c:pt idx="222">
                  <c:v>21.2</c:v>
                </c:pt>
                <c:pt idx="223">
                  <c:v>21.8</c:v>
                </c:pt>
                <c:pt idx="224">
                  <c:v>22.4</c:v>
                </c:pt>
                <c:pt idx="225">
                  <c:v>24.2</c:v>
                </c:pt>
                <c:pt idx="226">
                  <c:v>24.5</c:v>
                </c:pt>
                <c:pt idx="227">
                  <c:v>22.8</c:v>
                </c:pt>
                <c:pt idx="228">
                  <c:v>23.9</c:v>
                </c:pt>
                <c:pt idx="229">
                  <c:v>21.7</c:v>
                </c:pt>
                <c:pt idx="230">
                  <c:v>20.9</c:v>
                </c:pt>
                <c:pt idx="231">
                  <c:v>17.8</c:v>
                </c:pt>
                <c:pt idx="232">
                  <c:v>20.5</c:v>
                </c:pt>
                <c:pt idx="233">
                  <c:v>17.899999999999999</c:v>
                </c:pt>
                <c:pt idx="234">
                  <c:v>15.9</c:v>
                </c:pt>
                <c:pt idx="235">
                  <c:v>19.600000000000001</c:v>
                </c:pt>
                <c:pt idx="236">
                  <c:v>23.3</c:v>
                </c:pt>
                <c:pt idx="237">
                  <c:v>19.399999999999999</c:v>
                </c:pt>
                <c:pt idx="238">
                  <c:v>17.399999999999999</c:v>
                </c:pt>
                <c:pt idx="239">
                  <c:v>19.399999999999999</c:v>
                </c:pt>
                <c:pt idx="240">
                  <c:v>22.7</c:v>
                </c:pt>
                <c:pt idx="241">
                  <c:v>23</c:v>
                </c:pt>
                <c:pt idx="242">
                  <c:v>23.1</c:v>
                </c:pt>
                <c:pt idx="243">
                  <c:v>21.6</c:v>
                </c:pt>
                <c:pt idx="244">
                  <c:v>20.7</c:v>
                </c:pt>
                <c:pt idx="245">
                  <c:v>21.8</c:v>
                </c:pt>
                <c:pt idx="246">
                  <c:v>22.6</c:v>
                </c:pt>
                <c:pt idx="247">
                  <c:v>23.3</c:v>
                </c:pt>
                <c:pt idx="248">
                  <c:v>23</c:v>
                </c:pt>
                <c:pt idx="249">
                  <c:v>20.6</c:v>
                </c:pt>
                <c:pt idx="250">
                  <c:v>21.6</c:v>
                </c:pt>
                <c:pt idx="251">
                  <c:v>23.2</c:v>
                </c:pt>
                <c:pt idx="252">
                  <c:v>15.6</c:v>
                </c:pt>
                <c:pt idx="253">
                  <c:v>14.2</c:v>
                </c:pt>
                <c:pt idx="254">
                  <c:v>14</c:v>
                </c:pt>
                <c:pt idx="255">
                  <c:v>8.6999999999999993</c:v>
                </c:pt>
                <c:pt idx="256">
                  <c:v>8.1</c:v>
                </c:pt>
                <c:pt idx="257">
                  <c:v>10.6</c:v>
                </c:pt>
                <c:pt idx="258">
                  <c:v>10.3</c:v>
                </c:pt>
                <c:pt idx="259">
                  <c:v>13.3</c:v>
                </c:pt>
                <c:pt idx="260">
                  <c:v>15.4</c:v>
                </c:pt>
                <c:pt idx="261">
                  <c:v>16.3</c:v>
                </c:pt>
                <c:pt idx="262">
                  <c:v>14.6</c:v>
                </c:pt>
                <c:pt idx="263">
                  <c:v>14</c:v>
                </c:pt>
                <c:pt idx="264">
                  <c:v>13.8</c:v>
                </c:pt>
                <c:pt idx="265">
                  <c:v>13.9</c:v>
                </c:pt>
                <c:pt idx="266">
                  <c:v>14.9</c:v>
                </c:pt>
                <c:pt idx="267">
                  <c:v>13.4</c:v>
                </c:pt>
                <c:pt idx="268">
                  <c:v>14.6</c:v>
                </c:pt>
                <c:pt idx="269">
                  <c:v>15.6</c:v>
                </c:pt>
                <c:pt idx="270">
                  <c:v>13.7</c:v>
                </c:pt>
                <c:pt idx="271">
                  <c:v>10.3</c:v>
                </c:pt>
                <c:pt idx="272">
                  <c:v>6.8</c:v>
                </c:pt>
                <c:pt idx="273">
                  <c:v>8</c:v>
                </c:pt>
                <c:pt idx="274">
                  <c:v>10.3</c:v>
                </c:pt>
                <c:pt idx="275">
                  <c:v>9.6</c:v>
                </c:pt>
                <c:pt idx="276">
                  <c:v>9</c:v>
                </c:pt>
                <c:pt idx="277">
                  <c:v>8.6999999999999993</c:v>
                </c:pt>
                <c:pt idx="278">
                  <c:v>8.4</c:v>
                </c:pt>
                <c:pt idx="279">
                  <c:v>7.4</c:v>
                </c:pt>
                <c:pt idx="280">
                  <c:v>10.4</c:v>
                </c:pt>
                <c:pt idx="281">
                  <c:v>14</c:v>
                </c:pt>
                <c:pt idx="282">
                  <c:v>14.6</c:v>
                </c:pt>
                <c:pt idx="283">
                  <c:v>12.8</c:v>
                </c:pt>
                <c:pt idx="284">
                  <c:v>7.9</c:v>
                </c:pt>
                <c:pt idx="285">
                  <c:v>7.5</c:v>
                </c:pt>
                <c:pt idx="286">
                  <c:v>9.1</c:v>
                </c:pt>
                <c:pt idx="287">
                  <c:v>7.7</c:v>
                </c:pt>
                <c:pt idx="288">
                  <c:v>6.2</c:v>
                </c:pt>
                <c:pt idx="289">
                  <c:v>8.1</c:v>
                </c:pt>
                <c:pt idx="290">
                  <c:v>10.4</c:v>
                </c:pt>
                <c:pt idx="291">
                  <c:v>11.4</c:v>
                </c:pt>
                <c:pt idx="292">
                  <c:v>9.6999999999999993</c:v>
                </c:pt>
                <c:pt idx="293">
                  <c:v>9</c:v>
                </c:pt>
                <c:pt idx="294">
                  <c:v>9.9</c:v>
                </c:pt>
                <c:pt idx="295">
                  <c:v>10.5</c:v>
                </c:pt>
                <c:pt idx="296">
                  <c:v>9.1</c:v>
                </c:pt>
                <c:pt idx="297">
                  <c:v>9.8000000000000007</c:v>
                </c:pt>
                <c:pt idx="298">
                  <c:v>10.4</c:v>
                </c:pt>
                <c:pt idx="299">
                  <c:v>11.2</c:v>
                </c:pt>
                <c:pt idx="300">
                  <c:v>11.5</c:v>
                </c:pt>
                <c:pt idx="301">
                  <c:v>11.6</c:v>
                </c:pt>
                <c:pt idx="302">
                  <c:v>10.7</c:v>
                </c:pt>
                <c:pt idx="303">
                  <c:v>11</c:v>
                </c:pt>
                <c:pt idx="304">
                  <c:v>9.1999999999999993</c:v>
                </c:pt>
                <c:pt idx="305">
                  <c:v>7.5</c:v>
                </c:pt>
                <c:pt idx="306">
                  <c:v>6.2</c:v>
                </c:pt>
                <c:pt idx="307">
                  <c:v>2.2000000000000002</c:v>
                </c:pt>
                <c:pt idx="308">
                  <c:v>3.8</c:v>
                </c:pt>
                <c:pt idx="309">
                  <c:v>4</c:v>
                </c:pt>
                <c:pt idx="310">
                  <c:v>4.4000000000000004</c:v>
                </c:pt>
                <c:pt idx="311">
                  <c:v>4.5999999999999996</c:v>
                </c:pt>
                <c:pt idx="312">
                  <c:v>3.4</c:v>
                </c:pt>
                <c:pt idx="313">
                  <c:v>2.2000000000000002</c:v>
                </c:pt>
                <c:pt idx="314">
                  <c:v>0.3</c:v>
                </c:pt>
                <c:pt idx="315">
                  <c:v>0.1</c:v>
                </c:pt>
                <c:pt idx="316">
                  <c:v>0.4</c:v>
                </c:pt>
                <c:pt idx="317">
                  <c:v>0.9</c:v>
                </c:pt>
                <c:pt idx="318">
                  <c:v>3.4</c:v>
                </c:pt>
                <c:pt idx="319">
                  <c:v>5</c:v>
                </c:pt>
                <c:pt idx="320">
                  <c:v>3.7</c:v>
                </c:pt>
                <c:pt idx="321">
                  <c:v>3.2</c:v>
                </c:pt>
                <c:pt idx="322">
                  <c:v>2.8</c:v>
                </c:pt>
                <c:pt idx="323">
                  <c:v>6.5</c:v>
                </c:pt>
                <c:pt idx="324">
                  <c:v>1.2</c:v>
                </c:pt>
                <c:pt idx="325">
                  <c:v>-0.1</c:v>
                </c:pt>
                <c:pt idx="326">
                  <c:v>-0.6</c:v>
                </c:pt>
                <c:pt idx="327">
                  <c:v>0.1</c:v>
                </c:pt>
                <c:pt idx="328">
                  <c:v>3.9</c:v>
                </c:pt>
                <c:pt idx="329">
                  <c:v>4</c:v>
                </c:pt>
                <c:pt idx="330">
                  <c:v>4.2</c:v>
                </c:pt>
                <c:pt idx="331">
                  <c:v>3.2</c:v>
                </c:pt>
                <c:pt idx="332">
                  <c:v>5.0999999999999996</c:v>
                </c:pt>
                <c:pt idx="333">
                  <c:v>2.8</c:v>
                </c:pt>
                <c:pt idx="334">
                  <c:v>0.4</c:v>
                </c:pt>
                <c:pt idx="335">
                  <c:v>-0.4</c:v>
                </c:pt>
                <c:pt idx="336">
                  <c:v>0.5</c:v>
                </c:pt>
                <c:pt idx="337">
                  <c:v>2</c:v>
                </c:pt>
                <c:pt idx="338">
                  <c:v>1.2</c:v>
                </c:pt>
                <c:pt idx="339">
                  <c:v>0.1</c:v>
                </c:pt>
                <c:pt idx="340">
                  <c:v>1.8</c:v>
                </c:pt>
                <c:pt idx="341">
                  <c:v>2.5</c:v>
                </c:pt>
                <c:pt idx="342">
                  <c:v>1.5</c:v>
                </c:pt>
                <c:pt idx="343">
                  <c:v>1.4</c:v>
                </c:pt>
                <c:pt idx="344">
                  <c:v>0.3</c:v>
                </c:pt>
                <c:pt idx="345">
                  <c:v>-0.3</c:v>
                </c:pt>
                <c:pt idx="346">
                  <c:v>-0.8</c:v>
                </c:pt>
                <c:pt idx="347">
                  <c:v>-1.1000000000000001</c:v>
                </c:pt>
                <c:pt idx="348">
                  <c:v>-0.2</c:v>
                </c:pt>
                <c:pt idx="349">
                  <c:v>2.2000000000000002</c:v>
                </c:pt>
                <c:pt idx="350">
                  <c:v>6.5</c:v>
                </c:pt>
                <c:pt idx="351">
                  <c:v>6.4</c:v>
                </c:pt>
                <c:pt idx="352">
                  <c:v>5.0999999999999996</c:v>
                </c:pt>
                <c:pt idx="353">
                  <c:v>6.3</c:v>
                </c:pt>
                <c:pt idx="354">
                  <c:v>2.6</c:v>
                </c:pt>
                <c:pt idx="355">
                  <c:v>1.8</c:v>
                </c:pt>
                <c:pt idx="356">
                  <c:v>2.7</c:v>
                </c:pt>
                <c:pt idx="357">
                  <c:v>0.7</c:v>
                </c:pt>
                <c:pt idx="358">
                  <c:v>1.4</c:v>
                </c:pt>
                <c:pt idx="359">
                  <c:v>-0.7</c:v>
                </c:pt>
                <c:pt idx="360">
                  <c:v>-2.2000000000000002</c:v>
                </c:pt>
                <c:pt idx="361">
                  <c:v>-1.5</c:v>
                </c:pt>
                <c:pt idx="362">
                  <c:v>-1.3</c:v>
                </c:pt>
                <c:pt idx="363">
                  <c:v>-1.9</c:v>
                </c:pt>
                <c:pt idx="364">
                  <c:v>-2.4</c:v>
                </c:pt>
                <c:pt idx="365">
                  <c:v>-2.6</c:v>
                </c:pt>
              </c:numCache>
            </c:numRef>
          </c:xVal>
          <c:yVal>
            <c:numRef>
              <c:f>'6.7'!$O$6:$O$371</c:f>
              <c:numCache>
                <c:formatCode>0.0000</c:formatCode>
                <c:ptCount val="366"/>
                <c:pt idx="0">
                  <c:v>23.362760826788708</c:v>
                </c:pt>
                <c:pt idx="1">
                  <c:v>27.252144276928036</c:v>
                </c:pt>
                <c:pt idx="2">
                  <c:v>25.170476325341337</c:v>
                </c:pt>
                <c:pt idx="3">
                  <c:v>27.508136565995834</c:v>
                </c:pt>
                <c:pt idx="4">
                  <c:v>28.709125319629727</c:v>
                </c:pt>
                <c:pt idx="5">
                  <c:v>25.646034449665301</c:v>
                </c:pt>
                <c:pt idx="6">
                  <c:v>32.551267535837823</c:v>
                </c:pt>
                <c:pt idx="7">
                  <c:v>43.589294045380647</c:v>
                </c:pt>
                <c:pt idx="8">
                  <c:v>45.947730591755267</c:v>
                </c:pt>
                <c:pt idx="9">
                  <c:v>45.178933759318646</c:v>
                </c:pt>
                <c:pt idx="10">
                  <c:v>43.757040740637684</c:v>
                </c:pt>
                <c:pt idx="11">
                  <c:v>39.318838456740281</c:v>
                </c:pt>
                <c:pt idx="12">
                  <c:v>33.534128489721766</c:v>
                </c:pt>
                <c:pt idx="13">
                  <c:v>33.280761312000045</c:v>
                </c:pt>
                <c:pt idx="14">
                  <c:v>36.836166804855893</c:v>
                </c:pt>
                <c:pt idx="15">
                  <c:v>39.04893872485215</c:v>
                </c:pt>
                <c:pt idx="16">
                  <c:v>39.299536585088418</c:v>
                </c:pt>
                <c:pt idx="17">
                  <c:v>37.550519161013007</c:v>
                </c:pt>
                <c:pt idx="18">
                  <c:v>38.10566544631066</c:v>
                </c:pt>
                <c:pt idx="19">
                  <c:v>34.060685720790687</c:v>
                </c:pt>
                <c:pt idx="20">
                  <c:v>35.055432571080338</c:v>
                </c:pt>
                <c:pt idx="21">
                  <c:v>37.442828003109312</c:v>
                </c:pt>
                <c:pt idx="22">
                  <c:v>32.652424384579788</c:v>
                </c:pt>
                <c:pt idx="23">
                  <c:v>29.206260001119468</c:v>
                </c:pt>
                <c:pt idx="24">
                  <c:v>30.644455886569055</c:v>
                </c:pt>
                <c:pt idx="25">
                  <c:v>28.171610902532397</c:v>
                </c:pt>
                <c:pt idx="26">
                  <c:v>26.861506343684873</c:v>
                </c:pt>
                <c:pt idx="27">
                  <c:v>28.687919160742112</c:v>
                </c:pt>
                <c:pt idx="28">
                  <c:v>34.645922679061805</c:v>
                </c:pt>
                <c:pt idx="29">
                  <c:v>34.469115687356791</c:v>
                </c:pt>
                <c:pt idx="30">
                  <c:v>34.305337922715417</c:v>
                </c:pt>
                <c:pt idx="31">
                  <c:v>32.630053436487842</c:v>
                </c:pt>
                <c:pt idx="32">
                  <c:v>28.486085123041271</c:v>
                </c:pt>
                <c:pt idx="33">
                  <c:v>23.499730158883338</c:v>
                </c:pt>
                <c:pt idx="34">
                  <c:v>23.226082288078796</c:v>
                </c:pt>
                <c:pt idx="35">
                  <c:v>24.525085846198841</c:v>
                </c:pt>
                <c:pt idx="36">
                  <c:v>25.446709560438261</c:v>
                </c:pt>
                <c:pt idx="37">
                  <c:v>28.783495838061409</c:v>
                </c:pt>
                <c:pt idx="38">
                  <c:v>29.441405104060362</c:v>
                </c:pt>
                <c:pt idx="39">
                  <c:v>22.974198261253932</c:v>
                </c:pt>
                <c:pt idx="40">
                  <c:v>19.435686896981984</c:v>
                </c:pt>
                <c:pt idx="41">
                  <c:v>21.264894853954498</c:v>
                </c:pt>
                <c:pt idx="42">
                  <c:v>24.000927258027726</c:v>
                </c:pt>
                <c:pt idx="43">
                  <c:v>26.198792636222013</c:v>
                </c:pt>
                <c:pt idx="44">
                  <c:v>25.746152699953257</c:v>
                </c:pt>
                <c:pt idx="45">
                  <c:v>23.711531122611124</c:v>
                </c:pt>
                <c:pt idx="46">
                  <c:v>21.816712162988182</c:v>
                </c:pt>
                <c:pt idx="47">
                  <c:v>20.203102054342597</c:v>
                </c:pt>
                <c:pt idx="48">
                  <c:v>20.761138592100046</c:v>
                </c:pt>
                <c:pt idx="49">
                  <c:v>24.620652692610001</c:v>
                </c:pt>
                <c:pt idx="50">
                  <c:v>24.464711310910115</c:v>
                </c:pt>
                <c:pt idx="51">
                  <c:v>24.239133286034889</c:v>
                </c:pt>
                <c:pt idx="52">
                  <c:v>24.039440674958151</c:v>
                </c:pt>
                <c:pt idx="53">
                  <c:v>23.800914238243177</c:v>
                </c:pt>
                <c:pt idx="54">
                  <c:v>21.268384947339666</c:v>
                </c:pt>
                <c:pt idx="55">
                  <c:v>22.927288946638875</c:v>
                </c:pt>
                <c:pt idx="56">
                  <c:v>25.211234059276389</c:v>
                </c:pt>
                <c:pt idx="57">
                  <c:v>25.292005052865111</c:v>
                </c:pt>
                <c:pt idx="58">
                  <c:v>25.423565259387516</c:v>
                </c:pt>
                <c:pt idx="59">
                  <c:v>24.505689895963393</c:v>
                </c:pt>
                <c:pt idx="60">
                  <c:v>23.679928106715003</c:v>
                </c:pt>
                <c:pt idx="61">
                  <c:v>18.940809129758975</c:v>
                </c:pt>
                <c:pt idx="62">
                  <c:v>19.481665239631635</c:v>
                </c:pt>
                <c:pt idx="63">
                  <c:v>20.964291516571272</c:v>
                </c:pt>
                <c:pt idx="64">
                  <c:v>24.044530572859824</c:v>
                </c:pt>
                <c:pt idx="65">
                  <c:v>24.905827181870777</c:v>
                </c:pt>
                <c:pt idx="66">
                  <c:v>27.589082522117021</c:v>
                </c:pt>
                <c:pt idx="67">
                  <c:v>25.6054110301049</c:v>
                </c:pt>
                <c:pt idx="68">
                  <c:v>21.90520230461853</c:v>
                </c:pt>
                <c:pt idx="69">
                  <c:v>20.411993172382136</c:v>
                </c:pt>
                <c:pt idx="70">
                  <c:v>21.078222869489579</c:v>
                </c:pt>
                <c:pt idx="71">
                  <c:v>23.962317017604263</c:v>
                </c:pt>
                <c:pt idx="72">
                  <c:v>24.011126860779573</c:v>
                </c:pt>
                <c:pt idx="73">
                  <c:v>22.339244437175598</c:v>
                </c:pt>
                <c:pt idx="74">
                  <c:v>18.476604585076728</c:v>
                </c:pt>
                <c:pt idx="75">
                  <c:v>16.973771292845043</c:v>
                </c:pt>
                <c:pt idx="76">
                  <c:v>19.876499088702687</c:v>
                </c:pt>
                <c:pt idx="77">
                  <c:v>27.003780314331479</c:v>
                </c:pt>
                <c:pt idx="78">
                  <c:v>26.505411113054855</c:v>
                </c:pt>
                <c:pt idx="79">
                  <c:v>24.7258836101764</c:v>
                </c:pt>
                <c:pt idx="80">
                  <c:v>21.127298638662708</c:v>
                </c:pt>
                <c:pt idx="81">
                  <c:v>19.556294198492971</c:v>
                </c:pt>
                <c:pt idx="82">
                  <c:v>17.643375312999602</c:v>
                </c:pt>
                <c:pt idx="83">
                  <c:v>20.797794978844863</c:v>
                </c:pt>
                <c:pt idx="84">
                  <c:v>25.600601049710164</c:v>
                </c:pt>
                <c:pt idx="85">
                  <c:v>21.54160216674919</c:v>
                </c:pt>
                <c:pt idx="86">
                  <c:v>19.716649129992639</c:v>
                </c:pt>
                <c:pt idx="87">
                  <c:v>18.750255117612998</c:v>
                </c:pt>
                <c:pt idx="88">
                  <c:v>14.801736453404438</c:v>
                </c:pt>
                <c:pt idx="89">
                  <c:v>11.720769934199067</c:v>
                </c:pt>
                <c:pt idx="90">
                  <c:v>11.265529047869826</c:v>
                </c:pt>
                <c:pt idx="91">
                  <c:v>13.058252172512928</c:v>
                </c:pt>
                <c:pt idx="92">
                  <c:v>17.180741298139072</c:v>
                </c:pt>
                <c:pt idx="93">
                  <c:v>18.033511113236745</c:v>
                </c:pt>
                <c:pt idx="94">
                  <c:v>16.105225381839105</c:v>
                </c:pt>
                <c:pt idx="95">
                  <c:v>13.519988174986233</c:v>
                </c:pt>
                <c:pt idx="96">
                  <c:v>9.8828754766784304</c:v>
                </c:pt>
                <c:pt idx="97">
                  <c:v>10.13202321271592</c:v>
                </c:pt>
                <c:pt idx="98">
                  <c:v>12.080936995445077</c:v>
                </c:pt>
                <c:pt idx="99">
                  <c:v>10.737788155447504</c:v>
                </c:pt>
                <c:pt idx="100">
                  <c:v>14.507378894887324</c:v>
                </c:pt>
                <c:pt idx="101">
                  <c:v>14.072788968849459</c:v>
                </c:pt>
                <c:pt idx="102">
                  <c:v>12.414715125866227</c:v>
                </c:pt>
                <c:pt idx="103">
                  <c:v>9.1550330077076385</c:v>
                </c:pt>
                <c:pt idx="104">
                  <c:v>10.225408879547889</c:v>
                </c:pt>
                <c:pt idx="105">
                  <c:v>13.728485624094404</c:v>
                </c:pt>
                <c:pt idx="106">
                  <c:v>17.251364020568673</c:v>
                </c:pt>
                <c:pt idx="107">
                  <c:v>19.51654168113166</c:v>
                </c:pt>
                <c:pt idx="108">
                  <c:v>20.539607343079329</c:v>
                </c:pt>
                <c:pt idx="109">
                  <c:v>19.837082021906745</c:v>
                </c:pt>
                <c:pt idx="110">
                  <c:v>18.725215037542821</c:v>
                </c:pt>
                <c:pt idx="111">
                  <c:v>20.265789782728984</c:v>
                </c:pt>
                <c:pt idx="112">
                  <c:v>24.957890011720696</c:v>
                </c:pt>
                <c:pt idx="113">
                  <c:v>24.997066984629665</c:v>
                </c:pt>
                <c:pt idx="114">
                  <c:v>24.275226801118308</c:v>
                </c:pt>
                <c:pt idx="115">
                  <c:v>23.050005688019212</c:v>
                </c:pt>
                <c:pt idx="116">
                  <c:v>18.800425851058243</c:v>
                </c:pt>
                <c:pt idx="117">
                  <c:v>12.43512976520112</c:v>
                </c:pt>
                <c:pt idx="118">
                  <c:v>11.318567530928862</c:v>
                </c:pt>
                <c:pt idx="119">
                  <c:v>12.880538711295049</c:v>
                </c:pt>
                <c:pt idx="120">
                  <c:v>11.111210600384569</c:v>
                </c:pt>
                <c:pt idx="121">
                  <c:v>9.3406115515322927</c:v>
                </c:pt>
                <c:pt idx="122">
                  <c:v>10.135617936570529</c:v>
                </c:pt>
                <c:pt idx="123">
                  <c:v>10.646293626556885</c:v>
                </c:pt>
                <c:pt idx="124">
                  <c:v>8.6469384999224079</c:v>
                </c:pt>
                <c:pt idx="125">
                  <c:v>8.9931137506575443</c:v>
                </c:pt>
                <c:pt idx="126">
                  <c:v>11.388208636713712</c:v>
                </c:pt>
                <c:pt idx="127">
                  <c:v>13.426884011099679</c:v>
                </c:pt>
                <c:pt idx="128">
                  <c:v>12.600435668606503</c:v>
                </c:pt>
                <c:pt idx="129">
                  <c:v>12.094703968764263</c:v>
                </c:pt>
                <c:pt idx="130">
                  <c:v>11.287480610515377</c:v>
                </c:pt>
                <c:pt idx="131">
                  <c:v>8.6442367312424597</c:v>
                </c:pt>
                <c:pt idx="132">
                  <c:v>8.8926262640448765</c:v>
                </c:pt>
                <c:pt idx="133">
                  <c:v>10.385092615709777</c:v>
                </c:pt>
                <c:pt idx="134">
                  <c:v>10.325349716740678</c:v>
                </c:pt>
                <c:pt idx="135">
                  <c:v>10.249888443507054</c:v>
                </c:pt>
                <c:pt idx="136">
                  <c:v>10.377988281466443</c:v>
                </c:pt>
                <c:pt idx="137">
                  <c:v>10.778720307856046</c:v>
                </c:pt>
                <c:pt idx="138">
                  <c:v>10.078822132788913</c:v>
                </c:pt>
                <c:pt idx="139">
                  <c:v>9.8677410644694277</c:v>
                </c:pt>
                <c:pt idx="140">
                  <c:v>11.334572124379291</c:v>
                </c:pt>
                <c:pt idx="141">
                  <c:v>10.742243470777122</c:v>
                </c:pt>
                <c:pt idx="142">
                  <c:v>11.292300731603563</c:v>
                </c:pt>
                <c:pt idx="143">
                  <c:v>11.645756252181251</c:v>
                </c:pt>
                <c:pt idx="144">
                  <c:v>11.029114552959456</c:v>
                </c:pt>
                <c:pt idx="145">
                  <c:v>9.1220488003790123</c:v>
                </c:pt>
                <c:pt idx="146">
                  <c:v>8.433114338039351</c:v>
                </c:pt>
                <c:pt idx="147">
                  <c:v>10.783762296564884</c:v>
                </c:pt>
                <c:pt idx="148">
                  <c:v>11.480926843662916</c:v>
                </c:pt>
                <c:pt idx="149">
                  <c:v>10.999700237679638</c:v>
                </c:pt>
                <c:pt idx="150">
                  <c:v>10.946471368516422</c:v>
                </c:pt>
                <c:pt idx="151">
                  <c:v>10.658810188025084</c:v>
                </c:pt>
                <c:pt idx="152">
                  <c:v>7.9974251066695121</c:v>
                </c:pt>
                <c:pt idx="153">
                  <c:v>8.9590946244838925</c:v>
                </c:pt>
                <c:pt idx="154">
                  <c:v>12.728862614432179</c:v>
                </c:pt>
                <c:pt idx="155">
                  <c:v>12.182230908321738</c:v>
                </c:pt>
                <c:pt idx="156">
                  <c:v>10.788627182815221</c:v>
                </c:pt>
                <c:pt idx="157">
                  <c:v>10.436417167451493</c:v>
                </c:pt>
                <c:pt idx="158">
                  <c:v>10.448177649972216</c:v>
                </c:pt>
                <c:pt idx="159">
                  <c:v>8.630584601833986</c:v>
                </c:pt>
                <c:pt idx="160">
                  <c:v>8.4900255796628947</c:v>
                </c:pt>
                <c:pt idx="161">
                  <c:v>10.840933192686741</c:v>
                </c:pt>
                <c:pt idx="162">
                  <c:v>10.240300216358595</c:v>
                </c:pt>
                <c:pt idx="163">
                  <c:v>11.628315913841492</c:v>
                </c:pt>
                <c:pt idx="164">
                  <c:v>12.552420245822212</c:v>
                </c:pt>
                <c:pt idx="165">
                  <c:v>10.098516033056073</c:v>
                </c:pt>
                <c:pt idx="166">
                  <c:v>7.5646526374830678</c:v>
                </c:pt>
                <c:pt idx="167">
                  <c:v>8.0667638607065388</c:v>
                </c:pt>
                <c:pt idx="168">
                  <c:v>10.476685933799587</c:v>
                </c:pt>
                <c:pt idx="169">
                  <c:v>10.152547257414037</c:v>
                </c:pt>
                <c:pt idx="170">
                  <c:v>10.329385229999607</c:v>
                </c:pt>
                <c:pt idx="171">
                  <c:v>12.119715236347725</c:v>
                </c:pt>
                <c:pt idx="172">
                  <c:v>8.5277608623817915</c:v>
                </c:pt>
                <c:pt idx="173">
                  <c:v>7.1596534273519614</c:v>
                </c:pt>
                <c:pt idx="174">
                  <c:v>7.7000162761433932</c:v>
                </c:pt>
                <c:pt idx="175">
                  <c:v>10.558124425058701</c:v>
                </c:pt>
                <c:pt idx="176">
                  <c:v>10.301598024577334</c:v>
                </c:pt>
                <c:pt idx="177">
                  <c:v>10.943711612491661</c:v>
                </c:pt>
                <c:pt idx="178">
                  <c:v>10.451493534914833</c:v>
                </c:pt>
                <c:pt idx="179">
                  <c:v>9.3902872799411377</c:v>
                </c:pt>
                <c:pt idx="180">
                  <c:v>6.949442641256077</c:v>
                </c:pt>
                <c:pt idx="181">
                  <c:v>7.3689135287305918</c:v>
                </c:pt>
                <c:pt idx="182">
                  <c:v>8.9592318130024591</c:v>
                </c:pt>
                <c:pt idx="183">
                  <c:v>9.2856082604505215</c:v>
                </c:pt>
                <c:pt idx="184">
                  <c:v>9.3989278626013899</c:v>
                </c:pt>
                <c:pt idx="185">
                  <c:v>8.8663643764701732</c:v>
                </c:pt>
                <c:pt idx="186">
                  <c:v>7.37077561723373</c:v>
                </c:pt>
                <c:pt idx="187">
                  <c:v>6.624757674992142</c:v>
                </c:pt>
                <c:pt idx="188">
                  <c:v>7.3019120250105871</c:v>
                </c:pt>
                <c:pt idx="189">
                  <c:v>8.7361622929194134</c:v>
                </c:pt>
                <c:pt idx="190">
                  <c:v>8.9918941358604698</c:v>
                </c:pt>
                <c:pt idx="191">
                  <c:v>8.8084283273695458</c:v>
                </c:pt>
                <c:pt idx="192">
                  <c:v>8.7747404203280777</c:v>
                </c:pt>
                <c:pt idx="193">
                  <c:v>8.2463246218547397</c:v>
                </c:pt>
                <c:pt idx="194">
                  <c:v>7.0426753918694773</c:v>
                </c:pt>
                <c:pt idx="195">
                  <c:v>7.4654396338082725</c:v>
                </c:pt>
                <c:pt idx="196">
                  <c:v>9.9994719914920047</c:v>
                </c:pt>
                <c:pt idx="197">
                  <c:v>11.366100042584415</c:v>
                </c:pt>
                <c:pt idx="198">
                  <c:v>10.760054459794281</c:v>
                </c:pt>
                <c:pt idx="199">
                  <c:v>8.9274199225643081</c:v>
                </c:pt>
                <c:pt idx="200">
                  <c:v>8.20660817244379</c:v>
                </c:pt>
                <c:pt idx="201">
                  <c:v>6.8604827907691206</c:v>
                </c:pt>
                <c:pt idx="202">
                  <c:v>7.12500791010687</c:v>
                </c:pt>
                <c:pt idx="203">
                  <c:v>9.7210570456533354</c:v>
                </c:pt>
                <c:pt idx="204">
                  <c:v>10.364780871494798</c:v>
                </c:pt>
                <c:pt idx="205">
                  <c:v>9.8495154973956875</c:v>
                </c:pt>
                <c:pt idx="206">
                  <c:v>8.6772608682588679</c:v>
                </c:pt>
                <c:pt idx="207">
                  <c:v>8.9037805136615606</c:v>
                </c:pt>
                <c:pt idx="208">
                  <c:v>7.3416587013577175</c:v>
                </c:pt>
                <c:pt idx="209">
                  <c:v>7.0449370559381945</c:v>
                </c:pt>
                <c:pt idx="210">
                  <c:v>9.5774499956984336</c:v>
                </c:pt>
                <c:pt idx="211">
                  <c:v>10.104765072160721</c:v>
                </c:pt>
                <c:pt idx="212">
                  <c:v>9.1542533435352649</c:v>
                </c:pt>
                <c:pt idx="213">
                  <c:v>9.2495565517921179</c:v>
                </c:pt>
                <c:pt idx="214">
                  <c:v>8.8085455123240681</c:v>
                </c:pt>
                <c:pt idx="215">
                  <c:v>7.1799961928602603</c:v>
                </c:pt>
                <c:pt idx="216">
                  <c:v>7.0995421741338376</c:v>
                </c:pt>
                <c:pt idx="217">
                  <c:v>9.6155158933002003</c:v>
                </c:pt>
                <c:pt idx="218">
                  <c:v>10.312678552552676</c:v>
                </c:pt>
                <c:pt idx="219">
                  <c:v>9.4355901676619442</c:v>
                </c:pt>
                <c:pt idx="220">
                  <c:v>9.783263821999487</c:v>
                </c:pt>
                <c:pt idx="221">
                  <c:v>8.2110547981603847</c:v>
                </c:pt>
                <c:pt idx="222">
                  <c:v>6.9234099332311683</c:v>
                </c:pt>
                <c:pt idx="223">
                  <c:v>7.3668446779369878</c:v>
                </c:pt>
                <c:pt idx="224">
                  <c:v>9.7670232192684825</c:v>
                </c:pt>
                <c:pt idx="225">
                  <c:v>11.167922323338225</c:v>
                </c:pt>
                <c:pt idx="226">
                  <c:v>10.026823971800567</c:v>
                </c:pt>
                <c:pt idx="227">
                  <c:v>9.4132470458749733</c:v>
                </c:pt>
                <c:pt idx="228">
                  <c:v>8.927941037229445</c:v>
                </c:pt>
                <c:pt idx="229">
                  <c:v>7.1940898431987028</c:v>
                </c:pt>
                <c:pt idx="230">
                  <c:v>6.9528310502999888</c:v>
                </c:pt>
                <c:pt idx="231">
                  <c:v>9.7083654227121539</c:v>
                </c:pt>
                <c:pt idx="232">
                  <c:v>9.7295149744620488</c:v>
                </c:pt>
                <c:pt idx="233">
                  <c:v>9.1996745808195062</c:v>
                </c:pt>
                <c:pt idx="234">
                  <c:v>8.7923653939366897</c:v>
                </c:pt>
                <c:pt idx="235">
                  <c:v>8.3712382751493788</c:v>
                </c:pt>
                <c:pt idx="236">
                  <c:v>6.7688309553299302</c:v>
                </c:pt>
                <c:pt idx="237">
                  <c:v>7.8551554761692843</c:v>
                </c:pt>
                <c:pt idx="238">
                  <c:v>11.1946133716911</c:v>
                </c:pt>
                <c:pt idx="239">
                  <c:v>10.838862528182316</c:v>
                </c:pt>
                <c:pt idx="240">
                  <c:v>10.615635947080293</c:v>
                </c:pt>
                <c:pt idx="241">
                  <c:v>11.682594851928052</c:v>
                </c:pt>
                <c:pt idx="242">
                  <c:v>9.923718796507579</c:v>
                </c:pt>
                <c:pt idx="243">
                  <c:v>8.0357730418419013</c:v>
                </c:pt>
                <c:pt idx="244">
                  <c:v>7.7297911715914047</c:v>
                </c:pt>
                <c:pt idx="245">
                  <c:v>10.637200292185337</c:v>
                </c:pt>
                <c:pt idx="246">
                  <c:v>11.502358229294513</c:v>
                </c:pt>
                <c:pt idx="247">
                  <c:v>11.008603023098132</c:v>
                </c:pt>
                <c:pt idx="248">
                  <c:v>9.2643251697781253</c:v>
                </c:pt>
                <c:pt idx="249">
                  <c:v>9.8011103203432075</c:v>
                </c:pt>
                <c:pt idx="250">
                  <c:v>8.1328297797037283</c:v>
                </c:pt>
                <c:pt idx="251">
                  <c:v>8.2537922532254537</c:v>
                </c:pt>
                <c:pt idx="252">
                  <c:v>11.544957577174838</c:v>
                </c:pt>
                <c:pt idx="253">
                  <c:v>9.8881974784715609</c:v>
                </c:pt>
                <c:pt idx="254">
                  <c:v>9.8345415791739477</c:v>
                </c:pt>
                <c:pt idx="255">
                  <c:v>11.602135810441712</c:v>
                </c:pt>
                <c:pt idx="256">
                  <c:v>11.743641617758596</c:v>
                </c:pt>
                <c:pt idx="257">
                  <c:v>10.793086534728847</c:v>
                </c:pt>
                <c:pt idx="258">
                  <c:v>11.710144758952135</c:v>
                </c:pt>
                <c:pt idx="259">
                  <c:v>15.024952885088368</c:v>
                </c:pt>
                <c:pt idx="260">
                  <c:v>13.115184983586676</c:v>
                </c:pt>
                <c:pt idx="261">
                  <c:v>11.68542806869223</c:v>
                </c:pt>
                <c:pt idx="262">
                  <c:v>12.444497748690877</c:v>
                </c:pt>
                <c:pt idx="263">
                  <c:v>11.082350586047038</c:v>
                </c:pt>
                <c:pt idx="264">
                  <c:v>9.3238640666261006</c:v>
                </c:pt>
                <c:pt idx="265">
                  <c:v>10.305888988220978</c:v>
                </c:pt>
                <c:pt idx="266">
                  <c:v>12.74066914704486</c:v>
                </c:pt>
                <c:pt idx="267">
                  <c:v>12.23181917568898</c:v>
                </c:pt>
                <c:pt idx="268">
                  <c:v>11.553170535726117</c:v>
                </c:pt>
                <c:pt idx="269">
                  <c:v>11.706119752384941</c:v>
                </c:pt>
                <c:pt idx="270">
                  <c:v>12.25226660431912</c:v>
                </c:pt>
                <c:pt idx="271">
                  <c:v>10.954809070170423</c:v>
                </c:pt>
                <c:pt idx="272">
                  <c:v>12.69116480842812</c:v>
                </c:pt>
                <c:pt idx="273">
                  <c:v>15.985046015808495</c:v>
                </c:pt>
                <c:pt idx="274">
                  <c:v>17.36853358521827</c:v>
                </c:pt>
                <c:pt idx="275">
                  <c:v>18.520866419007895</c:v>
                </c:pt>
                <c:pt idx="276">
                  <c:v>18.57185923051771</c:v>
                </c:pt>
                <c:pt idx="277">
                  <c:v>19.117822264938191</c:v>
                </c:pt>
                <c:pt idx="278">
                  <c:v>15.736993944451747</c:v>
                </c:pt>
                <c:pt idx="279">
                  <c:v>16.053180105281825</c:v>
                </c:pt>
                <c:pt idx="280">
                  <c:v>18.424353457711945</c:v>
                </c:pt>
                <c:pt idx="281">
                  <c:v>17.694555191435384</c:v>
                </c:pt>
                <c:pt idx="282">
                  <c:v>16.235393653535162</c:v>
                </c:pt>
                <c:pt idx="283">
                  <c:v>15.230587270972066</c:v>
                </c:pt>
                <c:pt idx="284">
                  <c:v>16.76622303574857</c:v>
                </c:pt>
                <c:pt idx="285">
                  <c:v>15.360793254522951</c:v>
                </c:pt>
                <c:pt idx="286">
                  <c:v>16.376818093604577</c:v>
                </c:pt>
                <c:pt idx="287">
                  <c:v>20.061405515756963</c:v>
                </c:pt>
                <c:pt idx="288">
                  <c:v>20.814605579913415</c:v>
                </c:pt>
                <c:pt idx="289">
                  <c:v>19.804749003449121</c:v>
                </c:pt>
                <c:pt idx="290">
                  <c:v>18.99053953503762</c:v>
                </c:pt>
                <c:pt idx="291">
                  <c:v>17.018976439422524</c:v>
                </c:pt>
                <c:pt idx="292">
                  <c:v>15.272925981801462</c:v>
                </c:pt>
                <c:pt idx="293">
                  <c:v>16.151726641699707</c:v>
                </c:pt>
                <c:pt idx="294">
                  <c:v>19.80326898560736</c:v>
                </c:pt>
                <c:pt idx="295">
                  <c:v>20.303322384339161</c:v>
                </c:pt>
                <c:pt idx="296">
                  <c:v>20.767309741188669</c:v>
                </c:pt>
                <c:pt idx="297">
                  <c:v>20.168442268111225</c:v>
                </c:pt>
                <c:pt idx="298">
                  <c:v>18.761108272386675</c:v>
                </c:pt>
                <c:pt idx="299">
                  <c:v>15.703398122450773</c:v>
                </c:pt>
                <c:pt idx="300">
                  <c:v>15.064493233404173</c:v>
                </c:pt>
                <c:pt idx="301">
                  <c:v>16.810047470805277</c:v>
                </c:pt>
                <c:pt idx="302">
                  <c:v>19.872535517018765</c:v>
                </c:pt>
                <c:pt idx="303">
                  <c:v>19.996523108511798</c:v>
                </c:pt>
                <c:pt idx="304">
                  <c:v>18.358267954488692</c:v>
                </c:pt>
                <c:pt idx="305">
                  <c:v>18.50867909905714</c:v>
                </c:pt>
                <c:pt idx="306">
                  <c:v>19.445567858874206</c:v>
                </c:pt>
                <c:pt idx="307">
                  <c:v>21.623233667621609</c:v>
                </c:pt>
                <c:pt idx="308">
                  <c:v>27.813663378927618</c:v>
                </c:pt>
                <c:pt idx="309">
                  <c:v>27.93264689869299</c:v>
                </c:pt>
                <c:pt idx="310">
                  <c:v>28.785428580364503</c:v>
                </c:pt>
                <c:pt idx="311">
                  <c:v>27.982410535312606</c:v>
                </c:pt>
                <c:pt idx="312">
                  <c:v>27.145973663121254</c:v>
                </c:pt>
                <c:pt idx="313">
                  <c:v>24.550036211203217</c:v>
                </c:pt>
                <c:pt idx="314">
                  <c:v>27.336441293310195</c:v>
                </c:pt>
                <c:pt idx="315">
                  <c:v>32.922608924283672</c:v>
                </c:pt>
                <c:pt idx="316">
                  <c:v>34.826663885530508</c:v>
                </c:pt>
                <c:pt idx="317">
                  <c:v>34.072388925521139</c:v>
                </c:pt>
                <c:pt idx="318">
                  <c:v>31.915109446616714</c:v>
                </c:pt>
                <c:pt idx="319">
                  <c:v>28.17488865053722</c:v>
                </c:pt>
                <c:pt idx="320">
                  <c:v>23.382285263867168</c:v>
                </c:pt>
                <c:pt idx="321">
                  <c:v>26.834040935796288</c:v>
                </c:pt>
                <c:pt idx="322">
                  <c:v>31.324204820636073</c:v>
                </c:pt>
                <c:pt idx="323">
                  <c:v>29.609476045350384</c:v>
                </c:pt>
                <c:pt idx="324">
                  <c:v>32.112269440029422</c:v>
                </c:pt>
                <c:pt idx="325">
                  <c:v>33.798683186206638</c:v>
                </c:pt>
                <c:pt idx="326">
                  <c:v>33.742532343495498</c:v>
                </c:pt>
                <c:pt idx="327">
                  <c:v>28.860603085542905</c:v>
                </c:pt>
                <c:pt idx="328">
                  <c:v>28.846077163301111</c:v>
                </c:pt>
                <c:pt idx="329">
                  <c:v>30.752049675512556</c:v>
                </c:pt>
                <c:pt idx="330">
                  <c:v>32.224894683524596</c:v>
                </c:pt>
                <c:pt idx="331">
                  <c:v>31.7927235853134</c:v>
                </c:pt>
                <c:pt idx="332">
                  <c:v>31.255374060799447</c:v>
                </c:pt>
                <c:pt idx="333">
                  <c:v>30.604414104735529</c:v>
                </c:pt>
                <c:pt idx="334">
                  <c:v>27.302083318733818</c:v>
                </c:pt>
                <c:pt idx="335">
                  <c:v>28.853504536251158</c:v>
                </c:pt>
                <c:pt idx="336">
                  <c:v>34.339038749980205</c:v>
                </c:pt>
                <c:pt idx="337">
                  <c:v>34.482531515801732</c:v>
                </c:pt>
                <c:pt idx="338">
                  <c:v>34.636517617525293</c:v>
                </c:pt>
                <c:pt idx="339">
                  <c:v>34.745519681680157</c:v>
                </c:pt>
                <c:pt idx="340">
                  <c:v>33.073991914693991</c:v>
                </c:pt>
                <c:pt idx="341">
                  <c:v>27.616250965943163</c:v>
                </c:pt>
                <c:pt idx="342">
                  <c:v>28.184111630635226</c:v>
                </c:pt>
                <c:pt idx="343">
                  <c:v>34.367685164134528</c:v>
                </c:pt>
                <c:pt idx="344">
                  <c:v>36.495974042336691</c:v>
                </c:pt>
                <c:pt idx="345">
                  <c:v>37.355172306785114</c:v>
                </c:pt>
                <c:pt idx="346">
                  <c:v>38.118645015085853</c:v>
                </c:pt>
                <c:pt idx="347">
                  <c:v>36.699182220668341</c:v>
                </c:pt>
                <c:pt idx="348">
                  <c:v>32.034752678108198</c:v>
                </c:pt>
                <c:pt idx="349">
                  <c:v>30.278952287128451</c:v>
                </c:pt>
                <c:pt idx="350">
                  <c:v>29.806953791316214</c:v>
                </c:pt>
                <c:pt idx="351">
                  <c:v>27.281907981983913</c:v>
                </c:pt>
                <c:pt idx="352">
                  <c:v>27.190480406317036</c:v>
                </c:pt>
                <c:pt idx="353">
                  <c:v>25.83429238742519</c:v>
                </c:pt>
                <c:pt idx="354">
                  <c:v>26.387054151338155</c:v>
                </c:pt>
                <c:pt idx="355">
                  <c:v>24.982252388690579</c:v>
                </c:pt>
                <c:pt idx="356">
                  <c:v>25.01523799846623</c:v>
                </c:pt>
                <c:pt idx="357">
                  <c:v>26.534959947747943</c:v>
                </c:pt>
                <c:pt idx="358">
                  <c:v>25.462935211100245</c:v>
                </c:pt>
                <c:pt idx="359">
                  <c:v>26.44513711602848</c:v>
                </c:pt>
                <c:pt idx="360">
                  <c:v>28.90379227764905</c:v>
                </c:pt>
                <c:pt idx="361">
                  <c:v>30.411687167801308</c:v>
                </c:pt>
                <c:pt idx="362">
                  <c:v>29.651991547474044</c:v>
                </c:pt>
                <c:pt idx="363">
                  <c:v>30.165062057031065</c:v>
                </c:pt>
                <c:pt idx="364">
                  <c:v>31.589867288415579</c:v>
                </c:pt>
                <c:pt idx="365">
                  <c:v>32.299451043440357</c:v>
                </c:pt>
              </c:numCache>
            </c:numRef>
          </c:yVal>
          <c:bubbleSize>
            <c:numLit>
              <c:formatCode>General</c:formatCode>
              <c:ptCount val="36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numLit>
          </c:bubbleSize>
          <c:bubble3D val="0"/>
          <c:extLst>
            <c:ext xmlns:c16="http://schemas.microsoft.com/office/drawing/2014/chart" uri="{C3380CC4-5D6E-409C-BE32-E72D297353CC}">
              <c16:uniqueId val="{00000000-447D-495B-9F5D-B84EB946756B}"/>
            </c:ext>
          </c:extLst>
        </c:ser>
        <c:dLbls>
          <c:showLegendKey val="0"/>
          <c:showVal val="0"/>
          <c:showCatName val="0"/>
          <c:showSerName val="0"/>
          <c:showPercent val="0"/>
          <c:showBubbleSize val="0"/>
        </c:dLbls>
        <c:bubbleScale val="12"/>
        <c:showNegBubbles val="0"/>
        <c:axId val="170640896"/>
        <c:axId val="170642816"/>
      </c:bubbleChart>
      <c:valAx>
        <c:axId val="170640896"/>
        <c:scaling>
          <c:orientation val="minMax"/>
          <c:max val="27"/>
          <c:min val="-11"/>
        </c:scaling>
        <c:delete val="0"/>
        <c:axPos val="b"/>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262626"/>
                    </a:solidFill>
                    <a:latin typeface="+mn-lt"/>
                    <a:ea typeface="+mn-ea"/>
                    <a:cs typeface="Arial" pitchFamily="34" charset="0"/>
                  </a:defRPr>
                </a:pPr>
                <a:r>
                  <a:rPr lang="en-GB" sz="800" b="0" i="0" baseline="0">
                    <a:effectLst/>
                  </a:rPr>
                  <a:t>Daily average temperature</a:t>
                </a:r>
                <a:r>
                  <a:rPr lang="cs-CZ" sz="800" b="0" i="0" baseline="0">
                    <a:effectLst/>
                  </a:rPr>
                  <a:t> (°C)</a:t>
                </a:r>
                <a:endParaRPr lang="cs-CZ" sz="800">
                  <a:effectLst/>
                </a:endParaRPr>
              </a:p>
            </c:rich>
          </c:tx>
          <c:layout>
            <c:manualLayout>
              <c:xMode val="edge"/>
              <c:yMode val="edge"/>
              <c:x val="0.39964419291338582"/>
              <c:y val="0.83552765928125317"/>
            </c:manualLayout>
          </c:layout>
          <c:overlay val="0"/>
        </c:title>
        <c:numFmt formatCode="0" sourceLinked="0"/>
        <c:majorTickMark val="out"/>
        <c:minorTickMark val="none"/>
        <c:tickLblPos val="nextTo"/>
        <c:crossAx val="170642816"/>
        <c:crosses val="autoZero"/>
        <c:crossBetween val="midCat"/>
        <c:majorUnit val="2"/>
      </c:valAx>
      <c:valAx>
        <c:axId val="170642816"/>
        <c:scaling>
          <c:orientation val="minMax"/>
          <c:max val="50"/>
          <c:min val="0"/>
        </c:scaling>
        <c:delete val="0"/>
        <c:axPos val="l"/>
        <c:majorGridlines/>
        <c:title>
          <c:tx>
            <c:rich>
              <a:bodyPr rot="-5400000" vert="horz"/>
              <a:lstStyle/>
              <a:p>
                <a:pPr>
                  <a:defRPr sz="800" b="0"/>
                </a:pPr>
                <a:r>
                  <a:rPr lang="en-GB" sz="800" b="0" i="0" baseline="0">
                    <a:effectLst/>
                  </a:rPr>
                  <a:t>Gas quantity (million </a:t>
                </a:r>
                <a:r>
                  <a:rPr lang="en-US" sz="800" b="0" i="0" baseline="0">
                    <a:effectLst/>
                  </a:rPr>
                  <a:t>m</a:t>
                </a:r>
                <a:r>
                  <a:rPr lang="en-US" sz="800" b="0" i="0" baseline="30000">
                    <a:effectLst/>
                  </a:rPr>
                  <a:t>3</a:t>
                </a:r>
                <a:r>
                  <a:rPr lang="en-US" sz="800" b="0" i="0" baseline="0">
                    <a:effectLst/>
                  </a:rPr>
                  <a:t>)</a:t>
                </a:r>
                <a:endParaRPr lang="cs-CZ" sz="800">
                  <a:effectLst/>
                </a:endParaRPr>
              </a:p>
            </c:rich>
          </c:tx>
          <c:layout>
            <c:manualLayout>
              <c:xMode val="edge"/>
              <c:yMode val="edge"/>
              <c:x val="1.1164095611319257E-3"/>
              <c:y val="0.30409210781826496"/>
            </c:manualLayout>
          </c:layout>
          <c:overlay val="0"/>
        </c:title>
        <c:numFmt formatCode="0" sourceLinked="0"/>
        <c:majorTickMark val="out"/>
        <c:minorTickMark val="none"/>
        <c:tickLblPos val="nextTo"/>
        <c:crossAx val="170640896"/>
        <c:crossesAt val="-20"/>
        <c:crossBetween val="midCat"/>
        <c:majorUnit val="5"/>
      </c:valAx>
      <c:spPr>
        <a:ln>
          <a:noFill/>
        </a:ln>
      </c:spPr>
    </c:plotArea>
    <c:plotVisOnly val="1"/>
    <c:dispBlanksAs val="gap"/>
    <c:showDLblsOverMax val="0"/>
  </c:chart>
  <c:spPr>
    <a:ln w="25400">
      <a:solidFill>
        <a:schemeClr val="bg1"/>
      </a:solidFill>
    </a:ln>
  </c:spPr>
  <c:txPr>
    <a:bodyPr/>
    <a:lstStyle/>
    <a:p>
      <a:pPr>
        <a:defRPr sz="800">
          <a:latin typeface="+mn-lt"/>
          <a:cs typeface="Arial" pitchFamily="34" charset="0"/>
        </a:defRPr>
      </a:pPr>
      <a:endParaRPr lang="cs-CZ"/>
    </a:p>
  </c:txPr>
  <c:printSettings>
    <c:headerFooter/>
    <c:pageMargins b="0.78740157499999996" l="0.7" r="0.7" t="0.78740157499999996"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Daily relations between consumption and temperature in the 20</a:t>
            </a:r>
            <a:r>
              <a:rPr lang="cs-CZ" sz="1000" b="1" i="0" baseline="0">
                <a:effectLst/>
              </a:rPr>
              <a:t>24 </a:t>
            </a:r>
            <a:r>
              <a:rPr lang="en-GB" sz="1000" b="1" i="0" baseline="0">
                <a:effectLst/>
              </a:rPr>
              <a:t>heating season</a:t>
            </a:r>
            <a:endParaRPr lang="cs-CZ" sz="1000">
              <a:effectLst/>
            </a:endParaRPr>
          </a:p>
        </c:rich>
      </c:tx>
      <c:layout>
        <c:manualLayout>
          <c:xMode val="edge"/>
          <c:yMode val="edge"/>
          <c:x val="4.1737324396078128E-4"/>
          <c:y val="3.3413922564223459E-3"/>
        </c:manualLayout>
      </c:layout>
      <c:overlay val="0"/>
    </c:title>
    <c:autoTitleDeleted val="0"/>
    <c:plotArea>
      <c:layout>
        <c:manualLayout>
          <c:layoutTarget val="inner"/>
          <c:xMode val="edge"/>
          <c:yMode val="edge"/>
          <c:x val="6.3972058610783894E-2"/>
          <c:y val="0.1668808422575164"/>
          <c:w val="0.93602799650043744"/>
          <c:h val="0.76331172128744507"/>
        </c:manualLayout>
      </c:layout>
      <c:barChart>
        <c:barDir val="col"/>
        <c:grouping val="percentStacked"/>
        <c:varyColors val="0"/>
        <c:ser>
          <c:idx val="0"/>
          <c:order val="0"/>
          <c:tx>
            <c:strRef>
              <c:f>'6.7'!$D$20</c:f>
              <c:strCache>
                <c:ptCount val="1"/>
                <c:pt idx="0">
                  <c:v>Maximum gas consumption</c:v>
                </c:pt>
              </c:strCache>
            </c:strRef>
          </c:tx>
          <c:spPr>
            <a:solidFill>
              <a:schemeClr val="accent1"/>
            </a:solidFill>
          </c:spPr>
          <c:invertIfNegative val="0"/>
          <c:dPt>
            <c:idx val="2"/>
            <c:invertIfNegative val="0"/>
            <c:bubble3D val="0"/>
            <c:spPr>
              <a:solidFill>
                <a:schemeClr val="accent1"/>
              </a:solidFill>
            </c:spPr>
            <c:extLst>
              <c:ext xmlns:c16="http://schemas.microsoft.com/office/drawing/2014/chart" uri="{C3380CC4-5D6E-409C-BE32-E72D297353CC}">
                <c16:uniqueId val="{00000001-DAAD-433C-A659-406B2F30B4B2}"/>
              </c:ext>
            </c:extLst>
          </c:dPt>
          <c:dPt>
            <c:idx val="3"/>
            <c:invertIfNegative val="0"/>
            <c:bubble3D val="0"/>
            <c:spPr>
              <a:solidFill>
                <a:schemeClr val="accent1"/>
              </a:solidFill>
            </c:spPr>
            <c:extLst>
              <c:ext xmlns:c16="http://schemas.microsoft.com/office/drawing/2014/chart" uri="{C3380CC4-5D6E-409C-BE32-E72D297353CC}">
                <c16:uniqueId val="{00000003-DAAD-433C-A659-406B2F30B4B2}"/>
              </c:ext>
            </c:extLst>
          </c:dPt>
          <c:dPt>
            <c:idx val="4"/>
            <c:invertIfNegative val="0"/>
            <c:bubble3D val="0"/>
            <c:spPr>
              <a:solidFill>
                <a:schemeClr val="accent1"/>
              </a:solidFill>
            </c:spPr>
            <c:extLst>
              <c:ext xmlns:c16="http://schemas.microsoft.com/office/drawing/2014/chart" uri="{C3380CC4-5D6E-409C-BE32-E72D297353CC}">
                <c16:uniqueId val="{00000005-DAAD-433C-A659-406B2F30B4B2}"/>
              </c:ext>
            </c:extLst>
          </c:dPt>
          <c:dLbls>
            <c:spPr>
              <a:noFill/>
              <a:ln>
                <a:noFill/>
              </a:ln>
              <a:effectLst/>
            </c:spPr>
            <c:txPr>
              <a:bodyPr rot="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'6.7'!$C$21:$C$30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'6.7'!$D$21:$D$30</c:f>
              <c:numCache>
                <c:formatCode>0.0</c:formatCode>
                <c:ptCount val="10"/>
                <c:pt idx="0">
                  <c:v>42.621557004484409</c:v>
                </c:pt>
                <c:pt idx="1">
                  <c:v>49.288893022251862</c:v>
                </c:pt>
                <c:pt idx="2">
                  <c:v>54.886108595098101</c:v>
                </c:pt>
                <c:pt idx="3">
                  <c:v>55.898593761343584</c:v>
                </c:pt>
                <c:pt idx="4">
                  <c:v>50.80354749922563</c:v>
                </c:pt>
                <c:pt idx="5">
                  <c:v>47.306818891744392</c:v>
                </c:pt>
                <c:pt idx="6">
                  <c:v>55.065441922179161</c:v>
                </c:pt>
                <c:pt idx="7">
                  <c:v>44.045334403713248</c:v>
                </c:pt>
                <c:pt idx="8">
                  <c:v>41.449790897036067</c:v>
                </c:pt>
                <c:pt idx="9">
                  <c:v>45.945931301432687</c:v>
                </c:pt>
              </c:numCache>
            </c:numRef>
          </c:val>
          <c:extLst>
            <c:ext xmlns:c16="http://schemas.microsoft.com/office/drawing/2014/chart" uri="{C3380CC4-5D6E-409C-BE32-E72D297353CC}">
              <c16:uniqueId val="{00000006-DAAD-433C-A659-406B2F30B4B2}"/>
            </c:ext>
          </c:extLst>
        </c:ser>
        <c:ser>
          <c:idx val="1"/>
          <c:order val="1"/>
          <c:tx>
            <c:strRef>
              <c:f>'6.7'!$E$20</c:f>
              <c:strCache>
                <c:ptCount val="1"/>
              </c:strCache>
            </c:strRef>
          </c:tx>
          <c:spPr>
            <a:noFill/>
          </c:spPr>
          <c:invertIfNegative val="0"/>
          <c:cat>
            <c:numRef>
              <c:f>'6.7'!$C$21:$C$30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'6.7'!$E$21:$E$30</c:f>
              <c:numCache>
                <c:formatCode>0.0</c:formatCode>
                <c:ptCount val="10"/>
                <c:pt idx="0">
                  <c:v>13.277036756859175</c:v>
                </c:pt>
                <c:pt idx="1">
                  <c:v>6.6097007390917213</c:v>
                </c:pt>
                <c:pt idx="2">
                  <c:v>1.012485166245483</c:v>
                </c:pt>
                <c:pt idx="3">
                  <c:v>0</c:v>
                </c:pt>
                <c:pt idx="4">
                  <c:v>5.095046262117954</c:v>
                </c:pt>
                <c:pt idx="5">
                  <c:v>8.5917748695991918</c:v>
                </c:pt>
                <c:pt idx="6">
                  <c:v>0.83315183916442237</c:v>
                </c:pt>
                <c:pt idx="7">
                  <c:v>11.853259357630336</c:v>
                </c:pt>
                <c:pt idx="8">
                  <c:v>14.448802864307517</c:v>
                </c:pt>
                <c:pt idx="9">
                  <c:v>9.952662459910897</c:v>
                </c:pt>
              </c:numCache>
            </c:numRef>
          </c:val>
          <c:extLst>
            <c:ext xmlns:c16="http://schemas.microsoft.com/office/drawing/2014/chart" uri="{C3380CC4-5D6E-409C-BE32-E72D297353CC}">
              <c16:uniqueId val="{00000007-DAAD-433C-A659-406B2F30B4B2}"/>
            </c:ext>
          </c:extLst>
        </c:ser>
        <c:dLbls>
          <c:showLegendKey val="0"/>
          <c:showVal val="0"/>
          <c:showCatName val="0"/>
          <c:showSerName val="0"/>
          <c:showPercent val="0"/>
          <c:showBubbleSize val="0"/>
        </c:dLbls>
        <c:gapWidth val="50"/>
        <c:overlap val="100"/>
        <c:axId val="170719104"/>
        <c:axId val="170720640"/>
      </c:barChart>
      <c:catAx>
        <c:axId val="170719104"/>
        <c:scaling>
          <c:orientation val="minMax"/>
        </c:scaling>
        <c:delete val="0"/>
        <c:axPos val="b"/>
        <c:numFmt formatCode="General" sourceLinked="1"/>
        <c:majorTickMark val="out"/>
        <c:minorTickMark val="none"/>
        <c:tickLblPos val="nextTo"/>
        <c:crossAx val="170720640"/>
        <c:crosses val="autoZero"/>
        <c:auto val="1"/>
        <c:lblAlgn val="ctr"/>
        <c:lblOffset val="100"/>
        <c:noMultiLvlLbl val="0"/>
      </c:catAx>
      <c:valAx>
        <c:axId val="170720640"/>
        <c:scaling>
          <c:orientation val="minMax"/>
          <c:min val="0"/>
        </c:scaling>
        <c:delete val="0"/>
        <c:axPos val="l"/>
        <c:majorGridlines/>
        <c:numFmt formatCode="0%" sourceLinked="1"/>
        <c:majorTickMark val="out"/>
        <c:minorTickMark val="none"/>
        <c:tickLblPos val="nextTo"/>
        <c:crossAx val="170719104"/>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33462386969E-2"/>
          <c:y val="4.6463674857283414E-2"/>
          <c:w val="0.90669938517959225"/>
          <c:h val="0.75676247333629276"/>
        </c:manualLayout>
      </c:layout>
      <c:barChart>
        <c:barDir val="col"/>
        <c:grouping val="stacked"/>
        <c:varyColors val="0"/>
        <c:ser>
          <c:idx val="0"/>
          <c:order val="0"/>
          <c:tx>
            <c:strRef>
              <c:f>'7.1'!$B$7</c:f>
              <c:strCache>
                <c:ptCount val="1"/>
                <c:pt idx="0">
                  <c:v> PP Distribuce</c:v>
                </c:pt>
              </c:strCache>
            </c:strRef>
          </c:tx>
          <c:spPr>
            <a:solidFill>
              <a:schemeClr val="tx2"/>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'7.1'!$B$8:$B$31</c:f>
              <c:numCache>
                <c:formatCode>#,##0.0</c:formatCode>
                <c:ptCount val="24"/>
                <c:pt idx="0">
                  <c:v>267.23468546593887</c:v>
                </c:pt>
                <c:pt idx="1">
                  <c:v>278.55868546593888</c:v>
                </c:pt>
                <c:pt idx="2">
                  <c:v>279.31668546593886</c:v>
                </c:pt>
                <c:pt idx="3">
                  <c:v>270.85668546593888</c:v>
                </c:pt>
                <c:pt idx="4">
                  <c:v>252.92268546593886</c:v>
                </c:pt>
                <c:pt idx="5">
                  <c:v>236.55268546593885</c:v>
                </c:pt>
                <c:pt idx="6">
                  <c:v>226.22168546593886</c:v>
                </c:pt>
                <c:pt idx="7">
                  <c:v>219.48368546593886</c:v>
                </c:pt>
                <c:pt idx="8">
                  <c:v>218.15468546593885</c:v>
                </c:pt>
                <c:pt idx="9">
                  <c:v>225.15668546593886</c:v>
                </c:pt>
                <c:pt idx="10">
                  <c:v>238.65168546593884</c:v>
                </c:pt>
                <c:pt idx="11">
                  <c:v>246.41568546593885</c:v>
                </c:pt>
                <c:pt idx="12">
                  <c:v>247.85768546593886</c:v>
                </c:pt>
                <c:pt idx="13">
                  <c:v>250.30668546593884</c:v>
                </c:pt>
                <c:pt idx="14">
                  <c:v>246.08868546593885</c:v>
                </c:pt>
                <c:pt idx="15">
                  <c:v>234.70868546593886</c:v>
                </c:pt>
                <c:pt idx="16">
                  <c:v>215.31768546593887</c:v>
                </c:pt>
                <c:pt idx="17">
                  <c:v>197.89068546593884</c:v>
                </c:pt>
                <c:pt idx="18">
                  <c:v>191.53068546593886</c:v>
                </c:pt>
                <c:pt idx="19">
                  <c:v>192.20568546593884</c:v>
                </c:pt>
                <c:pt idx="20">
                  <c:v>194.17768546593885</c:v>
                </c:pt>
                <c:pt idx="21">
                  <c:v>200.06668546593886</c:v>
                </c:pt>
                <c:pt idx="22">
                  <c:v>212.66968546593884</c:v>
                </c:pt>
                <c:pt idx="23">
                  <c:v>239.53868546593884</c:v>
                </c:pt>
              </c:numCache>
            </c:numRef>
          </c:val>
          <c:extLst>
            <c:ext xmlns:c16="http://schemas.microsoft.com/office/drawing/2014/chart" uri="{C3380CC4-5D6E-409C-BE32-E72D297353CC}">
              <c16:uniqueId val="{00000000-C0D7-4F7F-9225-1F3EAF4A3E95}"/>
            </c:ext>
          </c:extLst>
        </c:ser>
        <c:ser>
          <c:idx val="1"/>
          <c:order val="1"/>
          <c:tx>
            <c:strRef>
              <c:f>'7.1'!$C$7</c:f>
              <c:strCache>
                <c:ptCount val="1"/>
                <c:pt idx="0">
                  <c:v> GasNet</c:v>
                </c:pt>
              </c:strCache>
            </c:strRef>
          </c:tx>
          <c:spPr>
            <a:solidFill>
              <a:schemeClr val="accent5"/>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'7.1'!$C$8:$C$31</c:f>
              <c:numCache>
                <c:formatCode>#,##0.0</c:formatCode>
                <c:ptCount val="24"/>
                <c:pt idx="0">
                  <c:v>1577.9419474170604</c:v>
                </c:pt>
                <c:pt idx="1">
                  <c:v>1649.8429474170605</c:v>
                </c:pt>
                <c:pt idx="2">
                  <c:v>1703.2889474170602</c:v>
                </c:pt>
                <c:pt idx="3">
                  <c:v>1697.4559474170601</c:v>
                </c:pt>
                <c:pt idx="4">
                  <c:v>1649.7139474170604</c:v>
                </c:pt>
                <c:pt idx="5">
                  <c:v>1573.8569474170604</c:v>
                </c:pt>
                <c:pt idx="6">
                  <c:v>1524.2909474170606</c:v>
                </c:pt>
                <c:pt idx="7">
                  <c:v>1475.7199474170604</c:v>
                </c:pt>
                <c:pt idx="8">
                  <c:v>1452.5609474170606</c:v>
                </c:pt>
                <c:pt idx="9">
                  <c:v>1453.9059474170604</c:v>
                </c:pt>
                <c:pt idx="10">
                  <c:v>1493.9899474170602</c:v>
                </c:pt>
                <c:pt idx="11">
                  <c:v>1528.6109474170603</c:v>
                </c:pt>
                <c:pt idx="12">
                  <c:v>1551.0059474170603</c:v>
                </c:pt>
                <c:pt idx="13">
                  <c:v>1563.8439474170605</c:v>
                </c:pt>
                <c:pt idx="14">
                  <c:v>1551.6989474170605</c:v>
                </c:pt>
                <c:pt idx="15">
                  <c:v>1504.6839474170602</c:v>
                </c:pt>
                <c:pt idx="16">
                  <c:v>1410.7379474170605</c:v>
                </c:pt>
                <c:pt idx="17">
                  <c:v>1335.6079474170601</c:v>
                </c:pt>
                <c:pt idx="18">
                  <c:v>1255.3209474170606</c:v>
                </c:pt>
                <c:pt idx="19">
                  <c:v>1267.1619474170604</c:v>
                </c:pt>
                <c:pt idx="20">
                  <c:v>1278.3169474170604</c:v>
                </c:pt>
                <c:pt idx="21">
                  <c:v>1304.0619474170603</c:v>
                </c:pt>
                <c:pt idx="22">
                  <c:v>1388.8839474170604</c:v>
                </c:pt>
                <c:pt idx="23">
                  <c:v>1503.5029474170603</c:v>
                </c:pt>
              </c:numCache>
            </c:numRef>
          </c:val>
          <c:extLst>
            <c:ext xmlns:c16="http://schemas.microsoft.com/office/drawing/2014/chart" uri="{C3380CC4-5D6E-409C-BE32-E72D297353CC}">
              <c16:uniqueId val="{00000001-C0D7-4F7F-9225-1F3EAF4A3E95}"/>
            </c:ext>
          </c:extLst>
        </c:ser>
        <c:ser>
          <c:idx val="2"/>
          <c:order val="2"/>
          <c:tx>
            <c:strRef>
              <c:f>'7.1'!$D$7</c:f>
              <c:strCache>
                <c:ptCount val="1"/>
                <c:pt idx="0">
                  <c:v> EG.D</c:v>
                </c:pt>
              </c:strCache>
            </c:strRef>
          </c:tx>
          <c:spPr>
            <a:solidFill>
              <a:schemeClr val="tx1"/>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'7.1'!$D$8:$D$31</c:f>
              <c:numCache>
                <c:formatCode>#,##0.0</c:formatCode>
                <c:ptCount val="24"/>
                <c:pt idx="0">
                  <c:v>82.474432418631579</c:v>
                </c:pt>
                <c:pt idx="1">
                  <c:v>88.826432418631569</c:v>
                </c:pt>
                <c:pt idx="2">
                  <c:v>91.35943241863157</c:v>
                </c:pt>
                <c:pt idx="3">
                  <c:v>89.496432418631571</c:v>
                </c:pt>
                <c:pt idx="4">
                  <c:v>85.289432418631577</c:v>
                </c:pt>
                <c:pt idx="5">
                  <c:v>80.907432418631572</c:v>
                </c:pt>
                <c:pt idx="6">
                  <c:v>77.894432418631581</c:v>
                </c:pt>
                <c:pt idx="7">
                  <c:v>74.529432418631572</c:v>
                </c:pt>
                <c:pt idx="8">
                  <c:v>72.73343241863158</c:v>
                </c:pt>
                <c:pt idx="9">
                  <c:v>72.681432418631573</c:v>
                </c:pt>
                <c:pt idx="10">
                  <c:v>75.268432418631576</c:v>
                </c:pt>
                <c:pt idx="11">
                  <c:v>76.715432418631579</c:v>
                </c:pt>
                <c:pt idx="12">
                  <c:v>77.363432418631575</c:v>
                </c:pt>
                <c:pt idx="13">
                  <c:v>77.023432418631572</c:v>
                </c:pt>
                <c:pt idx="14">
                  <c:v>76.23143241863157</c:v>
                </c:pt>
                <c:pt idx="15">
                  <c:v>72.413432418631572</c:v>
                </c:pt>
                <c:pt idx="16">
                  <c:v>65.849432418631579</c:v>
                </c:pt>
                <c:pt idx="17">
                  <c:v>60.515432418631576</c:v>
                </c:pt>
                <c:pt idx="18">
                  <c:v>57.096432418631579</c:v>
                </c:pt>
                <c:pt idx="19">
                  <c:v>56.722432418631577</c:v>
                </c:pt>
                <c:pt idx="20">
                  <c:v>56.674432418631575</c:v>
                </c:pt>
                <c:pt idx="21">
                  <c:v>58.539432418631577</c:v>
                </c:pt>
                <c:pt idx="22">
                  <c:v>62.872432418631576</c:v>
                </c:pt>
                <c:pt idx="23">
                  <c:v>73.252432418631571</c:v>
                </c:pt>
              </c:numCache>
            </c:numRef>
          </c:val>
          <c:extLst>
            <c:ext xmlns:c16="http://schemas.microsoft.com/office/drawing/2014/chart" uri="{C3380CC4-5D6E-409C-BE32-E72D297353CC}">
              <c16:uniqueId val="{00000002-C0D7-4F7F-9225-1F3EAF4A3E95}"/>
            </c:ext>
          </c:extLst>
        </c:ser>
        <c:ser>
          <c:idx val="3"/>
          <c:order val="3"/>
          <c:tx>
            <c:strRef>
              <c:f>'7.1'!$E$7</c:f>
              <c:strCache>
                <c:ptCount val="1"/>
                <c:pt idx="0">
                  <c:v>Other companies</c:v>
                </c:pt>
              </c:strCache>
            </c:strRef>
          </c:tx>
          <c:spPr>
            <a:solidFill>
              <a:schemeClr val="tx1">
                <a:alpha val="25000"/>
              </a:schemeClr>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'7.1'!$E$8:$E$31</c:f>
              <c:numCache>
                <c:formatCode>#,##0.0</c:formatCode>
                <c:ptCount val="24"/>
                <c:pt idx="0">
                  <c:v>151.84194725806492</c:v>
                </c:pt>
                <c:pt idx="1">
                  <c:v>158.90894725806447</c:v>
                </c:pt>
                <c:pt idx="2">
                  <c:v>160.58894725806476</c:v>
                </c:pt>
                <c:pt idx="3">
                  <c:v>160.89094725806444</c:v>
                </c:pt>
                <c:pt idx="4">
                  <c:v>164.13094725806468</c:v>
                </c:pt>
                <c:pt idx="5">
                  <c:v>158.31594725806485</c:v>
                </c:pt>
                <c:pt idx="6">
                  <c:v>158.83394725806465</c:v>
                </c:pt>
                <c:pt idx="7">
                  <c:v>160.48194725806457</c:v>
                </c:pt>
                <c:pt idx="8">
                  <c:v>160.84194725806469</c:v>
                </c:pt>
                <c:pt idx="9">
                  <c:v>160.05294725806471</c:v>
                </c:pt>
                <c:pt idx="10">
                  <c:v>159.98894725806463</c:v>
                </c:pt>
                <c:pt idx="11">
                  <c:v>159.88194725806511</c:v>
                </c:pt>
                <c:pt idx="12">
                  <c:v>159.91894725806469</c:v>
                </c:pt>
                <c:pt idx="13">
                  <c:v>159.89994725806491</c:v>
                </c:pt>
                <c:pt idx="14">
                  <c:v>160.32294725806446</c:v>
                </c:pt>
                <c:pt idx="15">
                  <c:v>157.61594725806481</c:v>
                </c:pt>
                <c:pt idx="16">
                  <c:v>158.26994725806458</c:v>
                </c:pt>
                <c:pt idx="17">
                  <c:v>54.769947258064349</c:v>
                </c:pt>
                <c:pt idx="18">
                  <c:v>5.8469472580645743</c:v>
                </c:pt>
                <c:pt idx="19">
                  <c:v>5.6219472580646652</c:v>
                </c:pt>
                <c:pt idx="20">
                  <c:v>5.6989472580646634</c:v>
                </c:pt>
                <c:pt idx="21">
                  <c:v>6.0339472580646998</c:v>
                </c:pt>
                <c:pt idx="22">
                  <c:v>7.8499472580647307</c:v>
                </c:pt>
                <c:pt idx="23">
                  <c:v>108.69994725806464</c:v>
                </c:pt>
              </c:numCache>
            </c:numRef>
          </c:val>
          <c:extLst>
            <c:ext xmlns:c16="http://schemas.microsoft.com/office/drawing/2014/chart" uri="{C3380CC4-5D6E-409C-BE32-E72D297353CC}">
              <c16:uniqueId val="{00000003-C0D7-4F7F-9225-1F3EAF4A3E95}"/>
            </c:ext>
          </c:extLst>
        </c:ser>
        <c:dLbls>
          <c:showLegendKey val="0"/>
          <c:showVal val="0"/>
          <c:showCatName val="0"/>
          <c:showSerName val="0"/>
          <c:showPercent val="0"/>
          <c:showBubbleSize val="0"/>
        </c:dLbls>
        <c:gapWidth val="50"/>
        <c:overlap val="100"/>
        <c:axId val="171347968"/>
        <c:axId val="171349504"/>
      </c:barChart>
      <c:catAx>
        <c:axId val="17134796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1349504"/>
        <c:crosses val="autoZero"/>
        <c:auto val="1"/>
        <c:lblAlgn val="ctr"/>
        <c:lblOffset val="100"/>
        <c:noMultiLvlLbl val="0"/>
      </c:catAx>
      <c:valAx>
        <c:axId val="171349504"/>
        <c:scaling>
          <c:orientation val="minMax"/>
          <c:max val="2200"/>
        </c:scaling>
        <c:delete val="0"/>
        <c:axPos val="l"/>
        <c:majorGridlines/>
        <c:numFmt formatCode="#,##0" sourceLinked="0"/>
        <c:majorTickMark val="out"/>
        <c:minorTickMark val="none"/>
        <c:tickLblPos val="nextTo"/>
        <c:crossAx val="171347968"/>
        <c:crosses val="autoZero"/>
        <c:crossBetween val="between"/>
        <c:majorUnit val="200"/>
      </c:valAx>
    </c:plotArea>
    <c:legend>
      <c:legendPos val="b"/>
      <c:layout>
        <c:manualLayout>
          <c:xMode val="edge"/>
          <c:yMode val="edge"/>
          <c:x val="0"/>
          <c:y val="0.94637969265667121"/>
          <c:w val="0.47873715414476431"/>
          <c:h val="5.269470692191487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009869540836732E-2"/>
          <c:y val="3.1465122645845181E-2"/>
          <c:w val="0.90181304690662367"/>
          <c:h val="0.72658233022770091"/>
        </c:manualLayout>
      </c:layout>
      <c:barChart>
        <c:barDir val="col"/>
        <c:grouping val="clustered"/>
        <c:varyColors val="0"/>
        <c:ser>
          <c:idx val="0"/>
          <c:order val="0"/>
          <c:tx>
            <c:strRef>
              <c:f>'7.2'!$N$4</c:f>
              <c:strCache>
                <c:ptCount val="1"/>
                <c:pt idx="0">
                  <c:v>Into CR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'7.2'!$N$5:$N$28</c:f>
              <c:numCache>
                <c:formatCode>0.0</c:formatCode>
                <c:ptCount val="24"/>
                <c:pt idx="0">
                  <c:v>540.36073914809378</c:v>
                </c:pt>
                <c:pt idx="1">
                  <c:v>540.36073914809378</c:v>
                </c:pt>
                <c:pt idx="2">
                  <c:v>540.36073914809378</c:v>
                </c:pt>
                <c:pt idx="3">
                  <c:v>540.36073914809378</c:v>
                </c:pt>
                <c:pt idx="4">
                  <c:v>540.36073914809378</c:v>
                </c:pt>
                <c:pt idx="5">
                  <c:v>540.36073914809378</c:v>
                </c:pt>
                <c:pt idx="6">
                  <c:v>540.36073914809378</c:v>
                </c:pt>
                <c:pt idx="7">
                  <c:v>540.36073914809378</c:v>
                </c:pt>
                <c:pt idx="8">
                  <c:v>540.36073914809378</c:v>
                </c:pt>
                <c:pt idx="9">
                  <c:v>540.36073914809378</c:v>
                </c:pt>
                <c:pt idx="10">
                  <c:v>540.36073914809378</c:v>
                </c:pt>
                <c:pt idx="11">
                  <c:v>540.36073914809378</c:v>
                </c:pt>
                <c:pt idx="12">
                  <c:v>540.36073914809378</c:v>
                </c:pt>
                <c:pt idx="13">
                  <c:v>540.36073914809378</c:v>
                </c:pt>
                <c:pt idx="14">
                  <c:v>540.36073914809378</c:v>
                </c:pt>
                <c:pt idx="15">
                  <c:v>540.36073914809378</c:v>
                </c:pt>
                <c:pt idx="16">
                  <c:v>540.36073914809378</c:v>
                </c:pt>
                <c:pt idx="17">
                  <c:v>540.36073914809378</c:v>
                </c:pt>
                <c:pt idx="18">
                  <c:v>540.36073914809378</c:v>
                </c:pt>
                <c:pt idx="19">
                  <c:v>540.36073914809378</c:v>
                </c:pt>
                <c:pt idx="20">
                  <c:v>540.36073914809378</c:v>
                </c:pt>
                <c:pt idx="21">
                  <c:v>540.36073914809378</c:v>
                </c:pt>
                <c:pt idx="22">
                  <c:v>540.36073914809378</c:v>
                </c:pt>
                <c:pt idx="23">
                  <c:v>540.36073914809378</c:v>
                </c:pt>
              </c:numCache>
            </c:numRef>
          </c:val>
          <c:extLst>
            <c:ext xmlns:c16="http://schemas.microsoft.com/office/drawing/2014/chart" uri="{C3380CC4-5D6E-409C-BE32-E72D297353CC}">
              <c16:uniqueId val="{00000000-AD15-49B9-B78D-68D74D7E5179}"/>
            </c:ext>
          </c:extLst>
        </c:ser>
        <c:ser>
          <c:idx val="1"/>
          <c:order val="1"/>
          <c:tx>
            <c:strRef>
              <c:f>'7.2'!$O$4</c:f>
              <c:strCache>
                <c:ptCount val="1"/>
                <c:pt idx="0">
                  <c:v>From CR</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'7.2'!$O$5:$O$28</c:f>
              <c:numCache>
                <c:formatCode>0.0</c:formatCode>
                <c:ptCount val="24"/>
                <c:pt idx="0">
                  <c:v>-101.33262351877467</c:v>
                </c:pt>
                <c:pt idx="1">
                  <c:v>-101.33262351877467</c:v>
                </c:pt>
                <c:pt idx="2">
                  <c:v>-101.33262351877467</c:v>
                </c:pt>
                <c:pt idx="3">
                  <c:v>-101.33262351877467</c:v>
                </c:pt>
                <c:pt idx="4">
                  <c:v>-101.33262351877467</c:v>
                </c:pt>
                <c:pt idx="5">
                  <c:v>-101.33262351877467</c:v>
                </c:pt>
                <c:pt idx="6">
                  <c:v>-101.33262351877467</c:v>
                </c:pt>
                <c:pt idx="7">
                  <c:v>-101.33262351877467</c:v>
                </c:pt>
                <c:pt idx="8">
                  <c:v>-101.33262351877467</c:v>
                </c:pt>
                <c:pt idx="9">
                  <c:v>-101.33262351877467</c:v>
                </c:pt>
                <c:pt idx="10">
                  <c:v>-101.33262351877467</c:v>
                </c:pt>
                <c:pt idx="11">
                  <c:v>-101.33262351877467</c:v>
                </c:pt>
                <c:pt idx="12">
                  <c:v>-101.33262351877467</c:v>
                </c:pt>
                <c:pt idx="13">
                  <c:v>-101.33262351877467</c:v>
                </c:pt>
                <c:pt idx="14">
                  <c:v>-101.33262351877467</c:v>
                </c:pt>
                <c:pt idx="15">
                  <c:v>-101.33262351877467</c:v>
                </c:pt>
                <c:pt idx="16">
                  <c:v>-101.33262351877467</c:v>
                </c:pt>
                <c:pt idx="17">
                  <c:v>-101.33262351877467</c:v>
                </c:pt>
                <c:pt idx="18">
                  <c:v>-101.33262351877467</c:v>
                </c:pt>
                <c:pt idx="19">
                  <c:v>-101.33262351877467</c:v>
                </c:pt>
                <c:pt idx="20">
                  <c:v>-101.33262351877467</c:v>
                </c:pt>
                <c:pt idx="21">
                  <c:v>-101.33262351877467</c:v>
                </c:pt>
                <c:pt idx="22">
                  <c:v>-101.33262351877467</c:v>
                </c:pt>
                <c:pt idx="23">
                  <c:v>-101.33262351877467</c:v>
                </c:pt>
              </c:numCache>
            </c:numRef>
          </c:val>
          <c:extLst>
            <c:ext xmlns:c16="http://schemas.microsoft.com/office/drawing/2014/chart" uri="{C3380CC4-5D6E-409C-BE32-E72D297353CC}">
              <c16:uniqueId val="{00000001-AD15-49B9-B78D-68D74D7E5179}"/>
            </c:ext>
          </c:extLst>
        </c:ser>
        <c:dLbls>
          <c:showLegendKey val="0"/>
          <c:showVal val="0"/>
          <c:showCatName val="0"/>
          <c:showSerName val="0"/>
          <c:showPercent val="0"/>
          <c:showBubbleSize val="0"/>
        </c:dLbls>
        <c:gapWidth val="50"/>
        <c:overlap val="100"/>
        <c:axId val="158422912"/>
        <c:axId val="158424448"/>
      </c:barChart>
      <c:catAx>
        <c:axId val="158422912"/>
        <c:scaling>
          <c:orientation val="minMax"/>
        </c:scaling>
        <c:delete val="0"/>
        <c:axPos val="b"/>
        <c:numFmt formatCode="h:mm;@" sourceLinked="1"/>
        <c:majorTickMark val="out"/>
        <c:minorTickMark val="none"/>
        <c:tickLblPos val="low"/>
        <c:txPr>
          <a:bodyPr rot="-5400000" vert="horz"/>
          <a:lstStyle/>
          <a:p>
            <a:pPr>
              <a:defRPr/>
            </a:pPr>
            <a:endParaRPr lang="cs-CZ"/>
          </a:p>
        </c:txPr>
        <c:crossAx val="158424448"/>
        <c:crosses val="autoZero"/>
        <c:auto val="1"/>
        <c:lblAlgn val="ctr"/>
        <c:lblOffset val="100"/>
        <c:noMultiLvlLbl val="0"/>
      </c:catAx>
      <c:valAx>
        <c:axId val="158424448"/>
        <c:scaling>
          <c:orientation val="minMax"/>
        </c:scaling>
        <c:delete val="0"/>
        <c:axPos val="l"/>
        <c:majorGridlines/>
        <c:numFmt formatCode="#,##0" sourceLinked="0"/>
        <c:majorTickMark val="out"/>
        <c:minorTickMark val="none"/>
        <c:tickLblPos val="nextTo"/>
        <c:crossAx val="158422912"/>
        <c:crosses val="autoZero"/>
        <c:crossBetween val="between"/>
      </c:valAx>
    </c:plotArea>
    <c:legend>
      <c:legendPos val="b"/>
      <c:layout>
        <c:manualLayout>
          <c:xMode val="edge"/>
          <c:yMode val="edge"/>
          <c:x val="3.0600156714394823E-3"/>
          <c:y val="0.90062533834297731"/>
          <c:w val="0.37325715152031991"/>
          <c:h val="9.9374661657022731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8.5149392391305687E-2"/>
          <c:y val="1.9462613209782681E-2"/>
          <c:w val="0.90901838113782574"/>
          <c:h val="0.79806412300902196"/>
        </c:manualLayout>
      </c:layout>
      <c:barChart>
        <c:barDir val="col"/>
        <c:grouping val="clustered"/>
        <c:varyColors val="0"/>
        <c:ser>
          <c:idx val="0"/>
          <c:order val="0"/>
          <c:tx>
            <c:strRef>
              <c:f>'7.2'!$P$4</c:f>
              <c:strCache>
                <c:ptCount val="1"/>
                <c:pt idx="0">
                  <c:v>From UGS</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'7.2'!$P$5:$P$28</c:f>
              <c:numCache>
                <c:formatCode>0.0</c:formatCode>
                <c:ptCount val="24"/>
                <c:pt idx="0">
                  <c:v>1479.3415000000002</c:v>
                </c:pt>
                <c:pt idx="1">
                  <c:v>1479.3415000000002</c:v>
                </c:pt>
                <c:pt idx="2">
                  <c:v>1479.3415000000002</c:v>
                </c:pt>
                <c:pt idx="3">
                  <c:v>1479.3415000000002</c:v>
                </c:pt>
                <c:pt idx="4">
                  <c:v>1479.3415000000002</c:v>
                </c:pt>
                <c:pt idx="5">
                  <c:v>1479.3415000000002</c:v>
                </c:pt>
                <c:pt idx="6">
                  <c:v>1479.3415000000002</c:v>
                </c:pt>
                <c:pt idx="7">
                  <c:v>1479.3415000000002</c:v>
                </c:pt>
                <c:pt idx="8">
                  <c:v>1479.3415000000002</c:v>
                </c:pt>
                <c:pt idx="9">
                  <c:v>1479.3415000000002</c:v>
                </c:pt>
                <c:pt idx="10">
                  <c:v>1479.3415000000002</c:v>
                </c:pt>
                <c:pt idx="11">
                  <c:v>1479.3415000000002</c:v>
                </c:pt>
                <c:pt idx="12">
                  <c:v>1479.3415000000002</c:v>
                </c:pt>
                <c:pt idx="13">
                  <c:v>1479.3415000000002</c:v>
                </c:pt>
                <c:pt idx="14">
                  <c:v>1479.3415000000002</c:v>
                </c:pt>
                <c:pt idx="15">
                  <c:v>1479.3415000000002</c:v>
                </c:pt>
                <c:pt idx="16">
                  <c:v>1479.3415000000002</c:v>
                </c:pt>
                <c:pt idx="17">
                  <c:v>1479.3415000000002</c:v>
                </c:pt>
                <c:pt idx="18">
                  <c:v>1479.3415000000002</c:v>
                </c:pt>
                <c:pt idx="19">
                  <c:v>1479.3415000000002</c:v>
                </c:pt>
                <c:pt idx="20">
                  <c:v>1479.3415000000002</c:v>
                </c:pt>
                <c:pt idx="21">
                  <c:v>1479.3415000000002</c:v>
                </c:pt>
                <c:pt idx="22">
                  <c:v>1479.3415000000002</c:v>
                </c:pt>
                <c:pt idx="23">
                  <c:v>1479.3415000000002</c:v>
                </c:pt>
              </c:numCache>
            </c:numRef>
          </c:val>
          <c:extLst>
            <c:ext xmlns:c16="http://schemas.microsoft.com/office/drawing/2014/chart" uri="{C3380CC4-5D6E-409C-BE32-E72D297353CC}">
              <c16:uniqueId val="{00000000-A107-49FD-8A37-124D9F75BBFB}"/>
            </c:ext>
          </c:extLst>
        </c:ser>
        <c:ser>
          <c:idx val="1"/>
          <c:order val="1"/>
          <c:tx>
            <c:strRef>
              <c:f>'7.2'!$Q$4</c:f>
              <c:strCache>
                <c:ptCount val="1"/>
                <c:pt idx="0">
                  <c:v>Into UGS</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'7.2'!$Q$5:$Q$28</c:f>
              <c:numCache>
                <c:formatCode>0.0</c:formatCode>
                <c:ptCount val="24"/>
                <c:pt idx="0">
                  <c:v>-0.57254166666666662</c:v>
                </c:pt>
                <c:pt idx="1">
                  <c:v>-0.57254166666666662</c:v>
                </c:pt>
                <c:pt idx="2">
                  <c:v>-0.57254166666666662</c:v>
                </c:pt>
                <c:pt idx="3">
                  <c:v>-0.57254166666666662</c:v>
                </c:pt>
                <c:pt idx="4">
                  <c:v>-0.57254166666666662</c:v>
                </c:pt>
                <c:pt idx="5">
                  <c:v>-0.57254166666666662</c:v>
                </c:pt>
                <c:pt idx="6">
                  <c:v>-0.57254166666666662</c:v>
                </c:pt>
                <c:pt idx="7">
                  <c:v>-0.57254166666666662</c:v>
                </c:pt>
                <c:pt idx="8">
                  <c:v>-0.57254166666666662</c:v>
                </c:pt>
                <c:pt idx="9">
                  <c:v>-0.57254166666666662</c:v>
                </c:pt>
                <c:pt idx="10">
                  <c:v>-0.57254166666666662</c:v>
                </c:pt>
                <c:pt idx="11">
                  <c:v>-0.57254166666666662</c:v>
                </c:pt>
                <c:pt idx="12">
                  <c:v>-0.57254166666666662</c:v>
                </c:pt>
                <c:pt idx="13">
                  <c:v>-0.57254166666666662</c:v>
                </c:pt>
                <c:pt idx="14">
                  <c:v>-0.57254166666666662</c:v>
                </c:pt>
                <c:pt idx="15">
                  <c:v>-0.57254166666666662</c:v>
                </c:pt>
                <c:pt idx="16">
                  <c:v>-0.57254166666666662</c:v>
                </c:pt>
                <c:pt idx="17">
                  <c:v>-0.57254166666666662</c:v>
                </c:pt>
                <c:pt idx="18">
                  <c:v>-0.57254166666666662</c:v>
                </c:pt>
                <c:pt idx="19">
                  <c:v>-0.57254166666666662</c:v>
                </c:pt>
                <c:pt idx="20">
                  <c:v>-0.57254166666666662</c:v>
                </c:pt>
                <c:pt idx="21">
                  <c:v>-0.57254166666666662</c:v>
                </c:pt>
                <c:pt idx="22">
                  <c:v>-0.57254166666666662</c:v>
                </c:pt>
                <c:pt idx="23">
                  <c:v>-0.57254166666666662</c:v>
                </c:pt>
              </c:numCache>
            </c:numRef>
          </c:val>
          <c:extLst>
            <c:ext xmlns:c16="http://schemas.microsoft.com/office/drawing/2014/chart" uri="{C3380CC4-5D6E-409C-BE32-E72D297353CC}">
              <c16:uniqueId val="{00000001-A107-49FD-8A37-124D9F75BBFB}"/>
            </c:ext>
          </c:extLst>
        </c:ser>
        <c:dLbls>
          <c:showLegendKey val="0"/>
          <c:showVal val="0"/>
          <c:showCatName val="0"/>
          <c:showSerName val="0"/>
          <c:showPercent val="0"/>
          <c:showBubbleSize val="0"/>
        </c:dLbls>
        <c:gapWidth val="50"/>
        <c:overlap val="100"/>
        <c:axId val="169485056"/>
        <c:axId val="169486592"/>
      </c:barChart>
      <c:catAx>
        <c:axId val="169485056"/>
        <c:scaling>
          <c:orientation val="minMax"/>
        </c:scaling>
        <c:delete val="0"/>
        <c:axPos val="b"/>
        <c:numFmt formatCode="h:mm;@" sourceLinked="1"/>
        <c:majorTickMark val="out"/>
        <c:minorTickMark val="none"/>
        <c:tickLblPos val="low"/>
        <c:txPr>
          <a:bodyPr rot="-5400000" vert="horz"/>
          <a:lstStyle/>
          <a:p>
            <a:pPr>
              <a:defRPr/>
            </a:pPr>
            <a:endParaRPr lang="cs-CZ"/>
          </a:p>
        </c:txPr>
        <c:crossAx val="169486592"/>
        <c:crosses val="autoZero"/>
        <c:auto val="1"/>
        <c:lblAlgn val="ctr"/>
        <c:lblOffset val="100"/>
        <c:noMultiLvlLbl val="0"/>
      </c:catAx>
      <c:valAx>
        <c:axId val="169486592"/>
        <c:scaling>
          <c:orientation val="minMax"/>
        </c:scaling>
        <c:delete val="0"/>
        <c:axPos val="l"/>
        <c:majorGridlines/>
        <c:numFmt formatCode="#,##0" sourceLinked="0"/>
        <c:majorTickMark val="out"/>
        <c:minorTickMark val="none"/>
        <c:tickLblPos val="nextTo"/>
        <c:crossAx val="169485056"/>
        <c:crosses val="autoZero"/>
        <c:crossBetween val="between"/>
      </c:valAx>
    </c:plotArea>
    <c:legend>
      <c:legendPos val="b"/>
      <c:layout>
        <c:manualLayout>
          <c:xMode val="edge"/>
          <c:yMode val="edge"/>
          <c:x val="0"/>
          <c:y val="0.92660565987156362"/>
          <c:w val="0.37764941882264708"/>
          <c:h val="7.3394340128436319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5.2701081403826407E-2"/>
          <c:y val="8.6529087276074237E-2"/>
          <c:w val="0.94279063078050473"/>
          <c:h val="0.74520187849259767"/>
        </c:manualLayout>
      </c:layout>
      <c:barChart>
        <c:barDir val="col"/>
        <c:grouping val="clustered"/>
        <c:varyColors val="0"/>
        <c:ser>
          <c:idx val="0"/>
          <c:order val="0"/>
          <c:tx>
            <c:strRef>
              <c:f>'7.2'!$R$4</c:f>
              <c:strCache>
                <c:ptCount val="1"/>
                <c:pt idx="0">
                  <c:v>Gas production 
in the CR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'7.2'!$R$5:$R$28</c:f>
              <c:numCache>
                <c:formatCode>0.0</c:formatCode>
                <c:ptCount val="24"/>
                <c:pt idx="0">
                  <c:v>12.069455701201376</c:v>
                </c:pt>
                <c:pt idx="1">
                  <c:v>12.097455701201376</c:v>
                </c:pt>
                <c:pt idx="2">
                  <c:v>12.170455701201377</c:v>
                </c:pt>
                <c:pt idx="3">
                  <c:v>12.369455701201375</c:v>
                </c:pt>
                <c:pt idx="4">
                  <c:v>11.760455701201376</c:v>
                </c:pt>
                <c:pt idx="5">
                  <c:v>12.550455701201377</c:v>
                </c:pt>
                <c:pt idx="6">
                  <c:v>12.359455701201375</c:v>
                </c:pt>
                <c:pt idx="7">
                  <c:v>12.151455701201375</c:v>
                </c:pt>
                <c:pt idx="8">
                  <c:v>11.959455701201376</c:v>
                </c:pt>
                <c:pt idx="9">
                  <c:v>12.050455701201376</c:v>
                </c:pt>
                <c:pt idx="10">
                  <c:v>12.250455701201375</c:v>
                </c:pt>
                <c:pt idx="11">
                  <c:v>12.141455701201377</c:v>
                </c:pt>
                <c:pt idx="12">
                  <c:v>12.051455701201377</c:v>
                </c:pt>
                <c:pt idx="13">
                  <c:v>11.879455701201376</c:v>
                </c:pt>
                <c:pt idx="14">
                  <c:v>12.241455701201374</c:v>
                </c:pt>
                <c:pt idx="15">
                  <c:v>11.931455701201376</c:v>
                </c:pt>
                <c:pt idx="16">
                  <c:v>12.042455701201375</c:v>
                </c:pt>
                <c:pt idx="17">
                  <c:v>11.951455701201375</c:v>
                </c:pt>
                <c:pt idx="18">
                  <c:v>11.941455701201376</c:v>
                </c:pt>
                <c:pt idx="19">
                  <c:v>12.041455701201375</c:v>
                </c:pt>
                <c:pt idx="20">
                  <c:v>12.142455701201374</c:v>
                </c:pt>
                <c:pt idx="21">
                  <c:v>12.241455701201374</c:v>
                </c:pt>
                <c:pt idx="22">
                  <c:v>12.351455701201376</c:v>
                </c:pt>
                <c:pt idx="23">
                  <c:v>12.340455701201376</c:v>
                </c:pt>
              </c:numCache>
            </c:numRef>
          </c:val>
          <c:extLst>
            <c:ext xmlns:c16="http://schemas.microsoft.com/office/drawing/2014/chart" uri="{C3380CC4-5D6E-409C-BE32-E72D297353CC}">
              <c16:uniqueId val="{00000000-1D23-40A0-A426-F123EAD21589}"/>
            </c:ext>
          </c:extLst>
        </c:ser>
        <c:dLbls>
          <c:showLegendKey val="0"/>
          <c:showVal val="0"/>
          <c:showCatName val="0"/>
          <c:showSerName val="0"/>
          <c:showPercent val="0"/>
          <c:showBubbleSize val="0"/>
        </c:dLbls>
        <c:gapWidth val="50"/>
        <c:overlap val="100"/>
        <c:axId val="169539072"/>
        <c:axId val="169540608"/>
      </c:barChart>
      <c:catAx>
        <c:axId val="169539072"/>
        <c:scaling>
          <c:orientation val="minMax"/>
        </c:scaling>
        <c:delete val="0"/>
        <c:axPos val="b"/>
        <c:numFmt formatCode="h:mm;@" sourceLinked="1"/>
        <c:majorTickMark val="out"/>
        <c:minorTickMark val="none"/>
        <c:tickLblPos val="low"/>
        <c:txPr>
          <a:bodyPr rot="-5400000" vert="horz"/>
          <a:lstStyle/>
          <a:p>
            <a:pPr>
              <a:defRPr/>
            </a:pPr>
            <a:endParaRPr lang="cs-CZ"/>
          </a:p>
        </c:txPr>
        <c:crossAx val="169540608"/>
        <c:crosses val="autoZero"/>
        <c:auto val="1"/>
        <c:lblAlgn val="ctr"/>
        <c:lblOffset val="100"/>
        <c:noMultiLvlLbl val="0"/>
      </c:catAx>
      <c:valAx>
        <c:axId val="169540608"/>
        <c:scaling>
          <c:orientation val="minMax"/>
          <c:max val="13"/>
          <c:min val="11"/>
        </c:scaling>
        <c:delete val="0"/>
        <c:axPos val="l"/>
        <c:majorGridlines/>
        <c:numFmt formatCode="#,##0.0" sourceLinked="0"/>
        <c:majorTickMark val="out"/>
        <c:minorTickMark val="none"/>
        <c:tickLblPos val="nextTo"/>
        <c:crossAx val="169539072"/>
        <c:crosses val="autoZero"/>
        <c:crossBetween val="between"/>
        <c:majorUnit val="0.5"/>
      </c:valAx>
    </c:plotArea>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3420048809688262"/>
          <c:y val="1.9420289855072465E-2"/>
          <c:w val="0.7388084910438828"/>
          <c:h val="0.78596005934040869"/>
        </c:manualLayout>
      </c:layout>
      <c:lineChart>
        <c:grouping val="standard"/>
        <c:varyColors val="0"/>
        <c:ser>
          <c:idx val="0"/>
          <c:order val="0"/>
          <c:tx>
            <c:strRef>
              <c:f>'7.2'!$S$4</c:f>
              <c:strCache>
                <c:ptCount val="1"/>
                <c:pt idx="0">
                  <c:v>Gas consumption in the CR</c:v>
                </c:pt>
              </c:strCache>
            </c:strRef>
          </c:tx>
          <c:spPr>
            <a:ln w="19050">
              <a:solidFill>
                <a:schemeClr val="accent1"/>
              </a:solidFill>
            </a:ln>
          </c:spPr>
          <c:marker>
            <c:symbol val="none"/>
          </c:marker>
          <c:dPt>
            <c:idx val="2"/>
            <c:bubble3D val="0"/>
            <c:extLst>
              <c:ext xmlns:c16="http://schemas.microsoft.com/office/drawing/2014/chart" uri="{C3380CC4-5D6E-409C-BE32-E72D297353CC}">
                <c16:uniqueId val="{00000000-D11E-4903-AB67-5BDE1E13719D}"/>
              </c:ext>
            </c:extLst>
          </c:dPt>
          <c:dPt>
            <c:idx val="3"/>
            <c:bubble3D val="0"/>
            <c:extLst>
              <c:ext xmlns:c16="http://schemas.microsoft.com/office/drawing/2014/chart" uri="{C3380CC4-5D6E-409C-BE32-E72D297353CC}">
                <c16:uniqueId val="{00000001-D11E-4903-AB67-5BDE1E13719D}"/>
              </c:ext>
            </c:extLst>
          </c:dPt>
          <c:dPt>
            <c:idx val="19"/>
            <c:bubble3D val="0"/>
            <c:extLst>
              <c:ext xmlns:c16="http://schemas.microsoft.com/office/drawing/2014/chart" uri="{C3380CC4-5D6E-409C-BE32-E72D297353CC}">
                <c16:uniqueId val="{00000002-D11E-4903-AB67-5BDE1E13719D}"/>
              </c:ext>
            </c:extLst>
          </c:dPt>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'7.2'!$S$5:$S$28</c:f>
              <c:numCache>
                <c:formatCode>0.0</c:formatCode>
                <c:ptCount val="24"/>
                <c:pt idx="0">
                  <c:v>2079.4930125596957</c:v>
                </c:pt>
                <c:pt idx="1">
                  <c:v>2176.1370125596954</c:v>
                </c:pt>
                <c:pt idx="2">
                  <c:v>2234.5540125596954</c:v>
                </c:pt>
                <c:pt idx="3">
                  <c:v>2218.7000125596951</c:v>
                </c:pt>
                <c:pt idx="4">
                  <c:v>2152.0570125596955</c:v>
                </c:pt>
                <c:pt idx="5">
                  <c:v>2049.6330125596955</c:v>
                </c:pt>
                <c:pt idx="6">
                  <c:v>1987.2410125596957</c:v>
                </c:pt>
                <c:pt idx="7">
                  <c:v>1930.2150125596954</c:v>
                </c:pt>
                <c:pt idx="8">
                  <c:v>1904.2910125596957</c:v>
                </c:pt>
                <c:pt idx="9">
                  <c:v>1911.7970125596955</c:v>
                </c:pt>
                <c:pt idx="10">
                  <c:v>1967.8990125596954</c:v>
                </c:pt>
                <c:pt idx="11">
                  <c:v>2011.6240125596958</c:v>
                </c:pt>
                <c:pt idx="12">
                  <c:v>2036.1460125596955</c:v>
                </c:pt>
                <c:pt idx="13">
                  <c:v>2051.0740125596958</c:v>
                </c:pt>
                <c:pt idx="14">
                  <c:v>2034.3420125596954</c:v>
                </c:pt>
                <c:pt idx="15">
                  <c:v>1969.4220125596953</c:v>
                </c:pt>
                <c:pt idx="16">
                  <c:v>1850.1750125596955</c:v>
                </c:pt>
                <c:pt idx="17">
                  <c:v>1648.7840125596949</c:v>
                </c:pt>
                <c:pt idx="18">
                  <c:v>1509.7950125596956</c:v>
                </c:pt>
                <c:pt idx="19">
                  <c:v>1521.7120125596955</c:v>
                </c:pt>
                <c:pt idx="20">
                  <c:v>1534.8680125596954</c:v>
                </c:pt>
                <c:pt idx="21">
                  <c:v>1568.7020125596955</c:v>
                </c:pt>
                <c:pt idx="22">
                  <c:v>1672.2760125596956</c:v>
                </c:pt>
                <c:pt idx="23">
                  <c:v>1924.9940125596954</c:v>
                </c:pt>
              </c:numCache>
            </c:numRef>
          </c:val>
          <c:smooth val="1"/>
          <c:extLst>
            <c:ext xmlns:c16="http://schemas.microsoft.com/office/drawing/2014/chart" uri="{C3380CC4-5D6E-409C-BE32-E72D297353CC}">
              <c16:uniqueId val="{00000003-D11E-4903-AB67-5BDE1E13719D}"/>
            </c:ext>
          </c:extLst>
        </c:ser>
        <c:dLbls>
          <c:showLegendKey val="0"/>
          <c:showVal val="0"/>
          <c:showCatName val="0"/>
          <c:showSerName val="0"/>
          <c:showPercent val="0"/>
          <c:showBubbleSize val="0"/>
        </c:dLbls>
        <c:marker val="1"/>
        <c:smooth val="0"/>
        <c:axId val="171302272"/>
        <c:axId val="172184704"/>
      </c:lineChart>
      <c:lineChart>
        <c:grouping val="standard"/>
        <c:varyColors val="0"/>
        <c:ser>
          <c:idx val="1"/>
          <c:order val="1"/>
          <c:tx>
            <c:strRef>
              <c:f>'7.2'!$T$4</c:f>
              <c:strCache>
                <c:ptCount val="1"/>
                <c:pt idx="0">
                  <c:v>Temperature in the CR</c:v>
                </c:pt>
              </c:strCache>
            </c:strRef>
          </c:tx>
          <c:spPr>
            <a:ln w="19050" cmpd="sng">
              <a:solidFill>
                <a:schemeClr val="accent5"/>
              </a:solidFill>
              <a:prstDash val="solid"/>
            </a:ln>
          </c:spPr>
          <c:marker>
            <c:symbol val="none"/>
          </c:marker>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'7.2'!$T$5:$T$28</c:f>
              <c:numCache>
                <c:formatCode>0.0</c:formatCode>
                <c:ptCount val="24"/>
                <c:pt idx="0">
                  <c:v>-12.2</c:v>
                </c:pt>
                <c:pt idx="1">
                  <c:v>-11.1</c:v>
                </c:pt>
                <c:pt idx="2">
                  <c:v>-10.8</c:v>
                </c:pt>
                <c:pt idx="3">
                  <c:v>-9.1999999999999993</c:v>
                </c:pt>
                <c:pt idx="4">
                  <c:v>-8.6</c:v>
                </c:pt>
                <c:pt idx="5">
                  <c:v>-7.6</c:v>
                </c:pt>
                <c:pt idx="6">
                  <c:v>-6.8</c:v>
                </c:pt>
                <c:pt idx="7">
                  <c:v>-6.6</c:v>
                </c:pt>
                <c:pt idx="8">
                  <c:v>-6.4</c:v>
                </c:pt>
                <c:pt idx="9">
                  <c:v>-6.8</c:v>
                </c:pt>
                <c:pt idx="10">
                  <c:v>-7.1</c:v>
                </c:pt>
                <c:pt idx="11">
                  <c:v>-7.2</c:v>
                </c:pt>
                <c:pt idx="12">
                  <c:v>-7.7</c:v>
                </c:pt>
                <c:pt idx="13">
                  <c:v>-7.8</c:v>
                </c:pt>
                <c:pt idx="14">
                  <c:v>-7.9</c:v>
                </c:pt>
                <c:pt idx="15">
                  <c:v>-9</c:v>
                </c:pt>
                <c:pt idx="16">
                  <c:v>-10.199999999999999</c:v>
                </c:pt>
                <c:pt idx="17">
                  <c:v>-12</c:v>
                </c:pt>
                <c:pt idx="18">
                  <c:v>-13.3</c:v>
                </c:pt>
                <c:pt idx="19">
                  <c:v>-13.9</c:v>
                </c:pt>
                <c:pt idx="20">
                  <c:v>-13.7</c:v>
                </c:pt>
                <c:pt idx="21">
                  <c:v>-13</c:v>
                </c:pt>
                <c:pt idx="22">
                  <c:v>-11.4</c:v>
                </c:pt>
                <c:pt idx="23">
                  <c:v>-10.199999999999999</c:v>
                </c:pt>
              </c:numCache>
            </c:numRef>
          </c:val>
          <c:smooth val="1"/>
          <c:extLst>
            <c:ext xmlns:c16="http://schemas.microsoft.com/office/drawing/2014/chart" uri="{C3380CC4-5D6E-409C-BE32-E72D297353CC}">
              <c16:uniqueId val="{00000004-D11E-4903-AB67-5BDE1E13719D}"/>
            </c:ext>
          </c:extLst>
        </c:ser>
        <c:dLbls>
          <c:showLegendKey val="0"/>
          <c:showVal val="0"/>
          <c:showCatName val="0"/>
          <c:showSerName val="0"/>
          <c:showPercent val="0"/>
          <c:showBubbleSize val="0"/>
        </c:dLbls>
        <c:marker val="1"/>
        <c:smooth val="0"/>
        <c:axId val="172186240"/>
        <c:axId val="172192128"/>
      </c:lineChart>
      <c:catAx>
        <c:axId val="171302272"/>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184704"/>
        <c:crosses val="autoZero"/>
        <c:auto val="1"/>
        <c:lblAlgn val="ctr"/>
        <c:lblOffset val="100"/>
        <c:noMultiLvlLbl val="0"/>
      </c:catAx>
      <c:valAx>
        <c:axId val="172184704"/>
        <c:scaling>
          <c:orientation val="minMax"/>
          <c:max val="2300"/>
          <c:min val="1300"/>
        </c:scaling>
        <c:delete val="0"/>
        <c:axPos val="l"/>
        <c:majorGridlines/>
        <c:numFmt formatCode="#,##0" sourceLinked="0"/>
        <c:majorTickMark val="out"/>
        <c:minorTickMark val="none"/>
        <c:tickLblPos val="nextTo"/>
        <c:txPr>
          <a:bodyPr rot="0" vert="horz"/>
          <a:lstStyle/>
          <a:p>
            <a:pPr>
              <a:defRPr/>
            </a:pPr>
            <a:endParaRPr lang="cs-CZ"/>
          </a:p>
        </c:txPr>
        <c:crossAx val="171302272"/>
        <c:crosses val="autoZero"/>
        <c:crossBetween val="midCat"/>
        <c:majorUnit val="100"/>
      </c:valAx>
      <c:catAx>
        <c:axId val="172186240"/>
        <c:scaling>
          <c:orientation val="minMax"/>
        </c:scaling>
        <c:delete val="1"/>
        <c:axPos val="b"/>
        <c:numFmt formatCode="h:mm;@" sourceLinked="1"/>
        <c:majorTickMark val="out"/>
        <c:minorTickMark val="none"/>
        <c:tickLblPos val="nextTo"/>
        <c:crossAx val="172192128"/>
        <c:crosses val="autoZero"/>
        <c:auto val="1"/>
        <c:lblAlgn val="ctr"/>
        <c:lblOffset val="100"/>
        <c:noMultiLvlLbl val="0"/>
      </c:catAx>
      <c:valAx>
        <c:axId val="172192128"/>
        <c:scaling>
          <c:orientation val="minMax"/>
          <c:max val="-5"/>
          <c:min val="-15"/>
        </c:scaling>
        <c:delete val="0"/>
        <c:axPos val="r"/>
        <c:title>
          <c:tx>
            <c:rich>
              <a:bodyPr/>
              <a:lstStyle/>
              <a:p>
                <a:pPr>
                  <a:defRPr b="0"/>
                </a:pPr>
                <a:r>
                  <a:rPr lang="cs-CZ" b="0"/>
                  <a:t>(°C)</a:t>
                </a:r>
              </a:p>
            </c:rich>
          </c:tx>
          <c:layout>
            <c:manualLayout>
              <c:xMode val="edge"/>
              <c:yMode val="edge"/>
              <c:x val="0.95868446322258483"/>
              <c:y val="0.39207577313705355"/>
            </c:manualLayout>
          </c:layout>
          <c:overlay val="0"/>
        </c:title>
        <c:numFmt formatCode="#,##0.0" sourceLinked="0"/>
        <c:majorTickMark val="out"/>
        <c:minorTickMark val="none"/>
        <c:tickLblPos val="nextTo"/>
        <c:txPr>
          <a:bodyPr rot="0" vert="horz"/>
          <a:lstStyle/>
          <a:p>
            <a:pPr>
              <a:defRPr/>
            </a:pPr>
            <a:endParaRPr lang="cs-CZ"/>
          </a:p>
        </c:txPr>
        <c:crossAx val="172186240"/>
        <c:crosses val="max"/>
        <c:crossBetween val="midCat"/>
        <c:majorUnit val="1"/>
      </c:valAx>
    </c:plotArea>
    <c:legend>
      <c:legendPos val="b"/>
      <c:layout>
        <c:manualLayout>
          <c:xMode val="edge"/>
          <c:yMode val="edge"/>
          <c:x val="1.0336695484962268E-4"/>
          <c:y val="0.93081958233481688"/>
          <c:w val="0.98698752129667999"/>
          <c:h val="6.9180417665183139E-2"/>
        </c:manualLayout>
      </c:layout>
      <c:overlay val="0"/>
      <c:spPr>
        <a:ln>
          <a:noFill/>
        </a:ln>
      </c:spPr>
    </c:legend>
    <c:plotVisOnly val="1"/>
    <c:dispBlanksAs val="gap"/>
    <c:showDLblsOverMax val="0"/>
  </c:chart>
  <c:spPr>
    <a:ln>
      <a:noFill/>
    </a:ln>
  </c:spPr>
  <c:txPr>
    <a:bodyPr/>
    <a:lstStyle/>
    <a:p>
      <a:pPr>
        <a:defRPr sz="6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29441895722965E-2"/>
          <c:y val="5.8966334970825963E-2"/>
          <c:w val="0.93677055810427701"/>
          <c:h val="0.55070484522637764"/>
        </c:manualLayout>
      </c:layout>
      <c:barChart>
        <c:barDir val="col"/>
        <c:grouping val="clustered"/>
        <c:varyColors val="0"/>
        <c:ser>
          <c:idx val="0"/>
          <c:order val="0"/>
          <c:tx>
            <c:strRef>
              <c:f>'7.5'!$Q$30</c:f>
              <c:strCache>
                <c:ptCount val="1"/>
                <c:pt idx="0">
                  <c:v>Max</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C812-4D6C-B24A-BC868EA854AE}"/>
              </c:ext>
            </c:extLst>
          </c:dPt>
          <c:dPt>
            <c:idx val="1"/>
            <c:invertIfNegative val="0"/>
            <c:bubble3D val="0"/>
            <c:extLst>
              <c:ext xmlns:c16="http://schemas.microsoft.com/office/drawing/2014/chart" uri="{C3380CC4-5D6E-409C-BE32-E72D297353CC}">
                <c16:uniqueId val="{00000002-C812-4D6C-B24A-BC868EA854AE}"/>
              </c:ext>
            </c:extLst>
          </c:dPt>
          <c:dPt>
            <c:idx val="2"/>
            <c:invertIfNegative val="0"/>
            <c:bubble3D val="0"/>
            <c:extLst>
              <c:ext xmlns:c16="http://schemas.microsoft.com/office/drawing/2014/chart" uri="{C3380CC4-5D6E-409C-BE32-E72D297353CC}">
                <c16:uniqueId val="{00000004-C812-4D6C-B24A-BC868EA854AE}"/>
              </c:ext>
            </c:extLst>
          </c:dPt>
          <c:dPt>
            <c:idx val="3"/>
            <c:invertIfNegative val="0"/>
            <c:bubble3D val="0"/>
            <c:extLst>
              <c:ext xmlns:c16="http://schemas.microsoft.com/office/drawing/2014/chart" uri="{C3380CC4-5D6E-409C-BE32-E72D297353CC}">
                <c16:uniqueId val="{00000006-C812-4D6C-B24A-BC868EA854AE}"/>
              </c:ext>
            </c:extLst>
          </c:dPt>
          <c:dPt>
            <c:idx val="4"/>
            <c:invertIfNegative val="0"/>
            <c:bubble3D val="0"/>
            <c:extLst>
              <c:ext xmlns:c16="http://schemas.microsoft.com/office/drawing/2014/chart" uri="{C3380CC4-5D6E-409C-BE32-E72D297353CC}">
                <c16:uniqueId val="{00000008-C812-4D6C-B24A-BC868EA854AE}"/>
              </c:ext>
            </c:extLst>
          </c:dPt>
          <c:dPt>
            <c:idx val="5"/>
            <c:invertIfNegative val="0"/>
            <c:bubble3D val="0"/>
            <c:extLst>
              <c:ext xmlns:c16="http://schemas.microsoft.com/office/drawing/2014/chart" uri="{C3380CC4-5D6E-409C-BE32-E72D297353CC}">
                <c16:uniqueId val="{0000000A-C812-4D6C-B24A-BC868EA854AE}"/>
              </c:ext>
            </c:extLst>
          </c:dPt>
          <c:dPt>
            <c:idx val="6"/>
            <c:invertIfNegative val="0"/>
            <c:bubble3D val="0"/>
            <c:extLst>
              <c:ext xmlns:c16="http://schemas.microsoft.com/office/drawing/2014/chart" uri="{C3380CC4-5D6E-409C-BE32-E72D297353CC}">
                <c16:uniqueId val="{0000000C-C812-4D6C-B24A-BC868EA854AE}"/>
              </c:ext>
            </c:extLst>
          </c:dPt>
          <c:dPt>
            <c:idx val="7"/>
            <c:invertIfNegative val="0"/>
            <c:bubble3D val="0"/>
            <c:extLst>
              <c:ext xmlns:c16="http://schemas.microsoft.com/office/drawing/2014/chart" uri="{C3380CC4-5D6E-409C-BE32-E72D297353CC}">
                <c16:uniqueId val="{0000000E-C812-4D6C-B24A-BC868EA854AE}"/>
              </c:ext>
            </c:extLst>
          </c:dPt>
          <c:dPt>
            <c:idx val="8"/>
            <c:invertIfNegative val="0"/>
            <c:bubble3D val="0"/>
            <c:extLst>
              <c:ext xmlns:c16="http://schemas.microsoft.com/office/drawing/2014/chart" uri="{C3380CC4-5D6E-409C-BE32-E72D297353CC}">
                <c16:uniqueId val="{00000010-C812-4D6C-B24A-BC868EA854AE}"/>
              </c:ext>
            </c:extLst>
          </c:dPt>
          <c:dPt>
            <c:idx val="9"/>
            <c:invertIfNegative val="0"/>
            <c:bubble3D val="0"/>
            <c:extLst>
              <c:ext xmlns:c16="http://schemas.microsoft.com/office/drawing/2014/chart" uri="{C3380CC4-5D6E-409C-BE32-E72D297353CC}">
                <c16:uniqueId val="{00000012-C812-4D6C-B24A-BC868EA854AE}"/>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'7.5'!$P$31:$P$40</c:f>
              <c:numCache>
                <c:formatCode>[$-809]dd\ mmmm\ yyyy;@</c:formatCode>
                <c:ptCount val="10"/>
                <c:pt idx="0">
                  <c:v>42040</c:v>
                </c:pt>
                <c:pt idx="1">
                  <c:v>42388</c:v>
                </c:pt>
                <c:pt idx="2">
                  <c:v>42754</c:v>
                </c:pt>
                <c:pt idx="3">
                  <c:v>43158</c:v>
                </c:pt>
                <c:pt idx="4">
                  <c:v>43488</c:v>
                </c:pt>
                <c:pt idx="5">
                  <c:v>43851</c:v>
                </c:pt>
                <c:pt idx="6">
                  <c:v>44238</c:v>
                </c:pt>
                <c:pt idx="7">
                  <c:v>44572</c:v>
                </c:pt>
                <c:pt idx="8">
                  <c:v>44964</c:v>
                </c:pt>
                <c:pt idx="9">
                  <c:v>45300</c:v>
                </c:pt>
              </c:numCache>
            </c:numRef>
          </c:cat>
          <c:val>
            <c:numRef>
              <c:f>'7.5'!$Q$31:$Q$40</c:f>
              <c:numCache>
                <c:formatCode>#,##0.0</c:formatCode>
                <c:ptCount val="10"/>
                <c:pt idx="0">
                  <c:v>2147.9999567326845</c:v>
                </c:pt>
                <c:pt idx="1">
                  <c:v>2349.5470119980396</c:v>
                </c:pt>
                <c:pt idx="2">
                  <c:v>2638.7143164624217</c:v>
                </c:pt>
                <c:pt idx="3">
                  <c:v>2726.900301839607</c:v>
                </c:pt>
                <c:pt idx="4">
                  <c:v>2426.2663006680923</c:v>
                </c:pt>
                <c:pt idx="5">
                  <c:v>2143.1190236858765</c:v>
                </c:pt>
                <c:pt idx="6">
                  <c:v>2582.3774134241321</c:v>
                </c:pt>
                <c:pt idx="7">
                  <c:v>2107.0183501547185</c:v>
                </c:pt>
                <c:pt idx="8">
                  <c:v>2104.3595790431691</c:v>
                </c:pt>
                <c:pt idx="9">
                  <c:v>2234.5540125596954</c:v>
                </c:pt>
              </c:numCache>
            </c:numRef>
          </c:val>
          <c:extLst>
            <c:ext xmlns:c16="http://schemas.microsoft.com/office/drawing/2014/chart" uri="{C3380CC4-5D6E-409C-BE32-E72D297353CC}">
              <c16:uniqueId val="{00000013-C812-4D6C-B24A-BC868EA854AE}"/>
            </c:ext>
          </c:extLst>
        </c:ser>
        <c:dLbls>
          <c:showLegendKey val="0"/>
          <c:showVal val="0"/>
          <c:showCatName val="0"/>
          <c:showSerName val="0"/>
          <c:showPercent val="0"/>
          <c:showBubbleSize val="0"/>
        </c:dLbls>
        <c:gapWidth val="50"/>
        <c:axId val="171209856"/>
        <c:axId val="171211392"/>
      </c:barChart>
      <c:catAx>
        <c:axId val="171209856"/>
        <c:scaling>
          <c:orientation val="minMax"/>
        </c:scaling>
        <c:delete val="0"/>
        <c:axPos val="b"/>
        <c:numFmt formatCode="[$-809]dd\ mmmm\ 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1211392"/>
        <c:crosses val="autoZero"/>
        <c:auto val="0"/>
        <c:lblAlgn val="ctr"/>
        <c:lblOffset val="100"/>
        <c:tickLblSkip val="1"/>
        <c:noMultiLvlLbl val="0"/>
      </c:catAx>
      <c:valAx>
        <c:axId val="171211392"/>
        <c:scaling>
          <c:orientation val="minMax"/>
          <c:min val="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120985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49330576102229E-2"/>
          <c:y val="5.4624446179671028E-2"/>
          <c:w val="0.93525066942389778"/>
          <c:h val="0.50036192000064161"/>
        </c:manualLayout>
      </c:layout>
      <c:barChart>
        <c:barDir val="col"/>
        <c:grouping val="percentStacked"/>
        <c:varyColors val="0"/>
        <c:ser>
          <c:idx val="0"/>
          <c:order val="0"/>
          <c:tx>
            <c:strRef>
              <c:f>'7.5'!$O$52</c:f>
              <c:strCache>
                <c:ptCount val="1"/>
                <c:pt idx="0">
                  <c:v>Gas flow from abroad for the CR</c:v>
                </c:pt>
              </c:strCache>
            </c:strRef>
          </c:tx>
          <c:spPr>
            <a:solidFill>
              <a:schemeClr val="tx2"/>
            </a:solidFill>
          </c:spPr>
          <c:invertIfNegative val="0"/>
          <c:dPt>
            <c:idx val="0"/>
            <c:invertIfNegative val="0"/>
            <c:bubble3D val="0"/>
            <c:extLst>
              <c:ext xmlns:c16="http://schemas.microsoft.com/office/drawing/2014/chart" uri="{C3380CC4-5D6E-409C-BE32-E72D297353CC}">
                <c16:uniqueId val="{00000000-777B-46E0-849E-7970188DC777}"/>
              </c:ext>
            </c:extLst>
          </c:dPt>
          <c:dPt>
            <c:idx val="1"/>
            <c:invertIfNegative val="0"/>
            <c:bubble3D val="0"/>
            <c:extLst>
              <c:ext xmlns:c16="http://schemas.microsoft.com/office/drawing/2014/chart" uri="{C3380CC4-5D6E-409C-BE32-E72D297353CC}">
                <c16:uniqueId val="{00000001-777B-46E0-849E-7970188DC777}"/>
              </c:ext>
            </c:extLst>
          </c:dPt>
          <c:dPt>
            <c:idx val="2"/>
            <c:invertIfNegative val="0"/>
            <c:bubble3D val="0"/>
            <c:extLst>
              <c:ext xmlns:c16="http://schemas.microsoft.com/office/drawing/2014/chart" uri="{C3380CC4-5D6E-409C-BE32-E72D297353CC}">
                <c16:uniqueId val="{00000002-777B-46E0-849E-7970188DC777}"/>
              </c:ext>
            </c:extLst>
          </c:dPt>
          <c:dPt>
            <c:idx val="3"/>
            <c:invertIfNegative val="0"/>
            <c:bubble3D val="0"/>
            <c:extLst>
              <c:ext xmlns:c16="http://schemas.microsoft.com/office/drawing/2014/chart" uri="{C3380CC4-5D6E-409C-BE32-E72D297353CC}">
                <c16:uniqueId val="{00000003-777B-46E0-849E-7970188DC777}"/>
              </c:ext>
            </c:extLst>
          </c:dPt>
          <c:dPt>
            <c:idx val="4"/>
            <c:invertIfNegative val="0"/>
            <c:bubble3D val="0"/>
            <c:extLst>
              <c:ext xmlns:c16="http://schemas.microsoft.com/office/drawing/2014/chart" uri="{C3380CC4-5D6E-409C-BE32-E72D297353CC}">
                <c16:uniqueId val="{00000004-777B-46E0-849E-7970188DC777}"/>
              </c:ext>
            </c:extLst>
          </c:dPt>
          <c:dPt>
            <c:idx val="5"/>
            <c:invertIfNegative val="0"/>
            <c:bubble3D val="0"/>
            <c:extLst>
              <c:ext xmlns:c16="http://schemas.microsoft.com/office/drawing/2014/chart" uri="{C3380CC4-5D6E-409C-BE32-E72D297353CC}">
                <c16:uniqueId val="{00000005-777B-46E0-849E-7970188DC777}"/>
              </c:ext>
            </c:extLst>
          </c:dPt>
          <c:dPt>
            <c:idx val="6"/>
            <c:invertIfNegative val="0"/>
            <c:bubble3D val="0"/>
            <c:extLst>
              <c:ext xmlns:c16="http://schemas.microsoft.com/office/drawing/2014/chart" uri="{C3380CC4-5D6E-409C-BE32-E72D297353CC}">
                <c16:uniqueId val="{00000006-777B-46E0-849E-7970188DC777}"/>
              </c:ext>
            </c:extLst>
          </c:dPt>
          <c:dPt>
            <c:idx val="7"/>
            <c:invertIfNegative val="0"/>
            <c:bubble3D val="0"/>
            <c:extLst>
              <c:ext xmlns:c16="http://schemas.microsoft.com/office/drawing/2014/chart" uri="{C3380CC4-5D6E-409C-BE32-E72D297353CC}">
                <c16:uniqueId val="{00000007-777B-46E0-849E-7970188DC777}"/>
              </c:ext>
            </c:extLst>
          </c:dPt>
          <c:dPt>
            <c:idx val="8"/>
            <c:invertIfNegative val="0"/>
            <c:bubble3D val="0"/>
            <c:extLst>
              <c:ext xmlns:c16="http://schemas.microsoft.com/office/drawing/2014/chart" uri="{C3380CC4-5D6E-409C-BE32-E72D297353CC}">
                <c16:uniqueId val="{00000008-777B-46E0-849E-7970188DC777}"/>
              </c:ext>
            </c:extLst>
          </c:dPt>
          <c:dPt>
            <c:idx val="9"/>
            <c:invertIfNegative val="0"/>
            <c:bubble3D val="0"/>
            <c:extLst>
              <c:ext xmlns:c16="http://schemas.microsoft.com/office/drawing/2014/chart" uri="{C3380CC4-5D6E-409C-BE32-E72D297353CC}">
                <c16:uniqueId val="{00000009-777B-46E0-849E-7970188DC777}"/>
              </c:ext>
            </c:extLst>
          </c:dPt>
          <c:dLbls>
            <c:numFmt formatCode="0.0%" sourceLinked="0"/>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[$-809]dd\ mmmm\ yyyy;@</c:formatCode>
                <c:ptCount val="10"/>
                <c:pt idx="0">
                  <c:v>42040</c:v>
                </c:pt>
                <c:pt idx="1">
                  <c:v>42388</c:v>
                </c:pt>
                <c:pt idx="2">
                  <c:v>42754</c:v>
                </c:pt>
                <c:pt idx="3">
                  <c:v>43158</c:v>
                </c:pt>
                <c:pt idx="4">
                  <c:v>43488</c:v>
                </c:pt>
                <c:pt idx="5">
                  <c:v>43851</c:v>
                </c:pt>
                <c:pt idx="6">
                  <c:v>44238</c:v>
                </c:pt>
                <c:pt idx="7">
                  <c:v>44572</c:v>
                </c:pt>
                <c:pt idx="8">
                  <c:v>44964</c:v>
                </c:pt>
                <c:pt idx="9">
                  <c:v>45300</c:v>
                </c:pt>
              </c:numCache>
            </c:numRef>
          </c:cat>
          <c:val>
            <c:numRef>
              <c:f>'7.5'!$P$52:$Y$52</c:f>
              <c:numCache>
                <c:formatCode>0.0%</c:formatCode>
                <c:ptCount val="10"/>
                <c:pt idx="0">
                  <c:v>0.26510017750492798</c:v>
                </c:pt>
                <c:pt idx="1">
                  <c:v>0.27984707021991378</c:v>
                </c:pt>
                <c:pt idx="2">
                  <c:v>0.32234559266571217</c:v>
                </c:pt>
                <c:pt idx="3">
                  <c:v>0.25734838732124837</c:v>
                </c:pt>
                <c:pt idx="4">
                  <c:v>0.43337288696091975</c:v>
                </c:pt>
                <c:pt idx="5">
                  <c:v>0.36693460573805597</c:v>
                </c:pt>
                <c:pt idx="6">
                  <c:v>0.17055041971872384</c:v>
                </c:pt>
                <c:pt idx="7">
                  <c:v>0.19086117959692683</c:v>
                </c:pt>
                <c:pt idx="8">
                  <c:v>0.13407868731821063</c:v>
                </c:pt>
                <c:pt idx="9">
                  <c:v>0.22741699888045111</c:v>
                </c:pt>
              </c:numCache>
            </c:numRef>
          </c:val>
          <c:extLst>
            <c:ext xmlns:c16="http://schemas.microsoft.com/office/drawing/2014/chart" uri="{C3380CC4-5D6E-409C-BE32-E72D297353CC}">
              <c16:uniqueId val="{0000000A-777B-46E0-849E-7970188DC777}"/>
            </c:ext>
          </c:extLst>
        </c:ser>
        <c:ser>
          <c:idx val="1"/>
          <c:order val="1"/>
          <c:tx>
            <c:strRef>
              <c:f>'7.5'!$O$53</c:f>
              <c:strCache>
                <c:ptCount val="1"/>
                <c:pt idx="0">
                  <c:v>Gas flow from storage facilities for the CR</c:v>
                </c:pt>
              </c:strCache>
            </c:strRef>
          </c:tx>
          <c:spPr>
            <a:solidFill>
              <a:schemeClr val="accent5"/>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[$-809]dd\ mmmm\ yyyy;@</c:formatCode>
                <c:ptCount val="10"/>
                <c:pt idx="0">
                  <c:v>42040</c:v>
                </c:pt>
                <c:pt idx="1">
                  <c:v>42388</c:v>
                </c:pt>
                <c:pt idx="2">
                  <c:v>42754</c:v>
                </c:pt>
                <c:pt idx="3">
                  <c:v>43158</c:v>
                </c:pt>
                <c:pt idx="4">
                  <c:v>43488</c:v>
                </c:pt>
                <c:pt idx="5">
                  <c:v>43851</c:v>
                </c:pt>
                <c:pt idx="6">
                  <c:v>44238</c:v>
                </c:pt>
                <c:pt idx="7">
                  <c:v>44572</c:v>
                </c:pt>
                <c:pt idx="8">
                  <c:v>44964</c:v>
                </c:pt>
                <c:pt idx="9">
                  <c:v>45300</c:v>
                </c:pt>
              </c:numCache>
            </c:numRef>
          </c:cat>
          <c:val>
            <c:numRef>
              <c:f>'7.5'!$P$53:$Y$53</c:f>
              <c:numCache>
                <c:formatCode>0.0%</c:formatCode>
                <c:ptCount val="10"/>
                <c:pt idx="0">
                  <c:v>0.72318792966489831</c:v>
                </c:pt>
                <c:pt idx="1">
                  <c:v>0.71198499556874617</c:v>
                </c:pt>
                <c:pt idx="2">
                  <c:v>0.66979236696238109</c:v>
                </c:pt>
                <c:pt idx="3">
                  <c:v>0.73646184892662048</c:v>
                </c:pt>
                <c:pt idx="4">
                  <c:v>0.55930126247398226</c:v>
                </c:pt>
                <c:pt idx="5">
                  <c:v>0.62408025937480893</c:v>
                </c:pt>
                <c:pt idx="6">
                  <c:v>0.82364969094938889</c:v>
                </c:pt>
                <c:pt idx="7">
                  <c:v>0.79945847475567089</c:v>
                </c:pt>
                <c:pt idx="8">
                  <c:v>0.85751610718855953</c:v>
                </c:pt>
                <c:pt idx="9">
                  <c:v>0.76630036271608115</c:v>
                </c:pt>
              </c:numCache>
            </c:numRef>
          </c:val>
          <c:extLst>
            <c:ext xmlns:c16="http://schemas.microsoft.com/office/drawing/2014/chart" uri="{C3380CC4-5D6E-409C-BE32-E72D297353CC}">
              <c16:uniqueId val="{0000000B-777B-46E0-849E-7970188DC777}"/>
            </c:ext>
          </c:extLst>
        </c:ser>
        <c:ser>
          <c:idx val="2"/>
          <c:order val="2"/>
          <c:tx>
            <c:strRef>
              <c:f>'7.5'!$O$54</c:f>
              <c:strCache>
                <c:ptCount val="1"/>
                <c:pt idx="0">
                  <c:v>Gas production in the CR</c:v>
                </c:pt>
              </c:strCache>
            </c:strRef>
          </c:tx>
          <c:spPr>
            <a:solidFill>
              <a:schemeClr val="tx1"/>
            </a:solidFill>
          </c:spPr>
          <c:invertIfNegative val="0"/>
          <c:dLbls>
            <c:spPr>
              <a:noFill/>
              <a:ln>
                <a:noFill/>
              </a:ln>
              <a:effectLst/>
            </c:spPr>
            <c:txPr>
              <a:bodyPr/>
              <a:lstStyle/>
              <a:p>
                <a:pPr>
                  <a:defRPr>
                    <a:solidFill>
                      <a:sysClr val="windowText" lastClr="000000"/>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[$-809]dd\ mmmm\ yyyy;@</c:formatCode>
                <c:ptCount val="10"/>
                <c:pt idx="0">
                  <c:v>42040</c:v>
                </c:pt>
                <c:pt idx="1">
                  <c:v>42388</c:v>
                </c:pt>
                <c:pt idx="2">
                  <c:v>42754</c:v>
                </c:pt>
                <c:pt idx="3">
                  <c:v>43158</c:v>
                </c:pt>
                <c:pt idx="4">
                  <c:v>43488</c:v>
                </c:pt>
                <c:pt idx="5">
                  <c:v>43851</c:v>
                </c:pt>
                <c:pt idx="6">
                  <c:v>44238</c:v>
                </c:pt>
                <c:pt idx="7">
                  <c:v>44572</c:v>
                </c:pt>
                <c:pt idx="8">
                  <c:v>44964</c:v>
                </c:pt>
                <c:pt idx="9">
                  <c:v>45300</c:v>
                </c:pt>
              </c:numCache>
            </c:numRef>
          </c:cat>
          <c:val>
            <c:numRef>
              <c:f>'7.5'!$P$54:$Y$54</c:f>
              <c:numCache>
                <c:formatCode>0.0%</c:formatCode>
                <c:ptCount val="10"/>
                <c:pt idx="0">
                  <c:v>1.1711892830173879E-2</c:v>
                </c:pt>
                <c:pt idx="1">
                  <c:v>8.1679342113398865E-3</c:v>
                </c:pt>
                <c:pt idx="2">
                  <c:v>7.8620403719066694E-3</c:v>
                </c:pt>
                <c:pt idx="3">
                  <c:v>6.1897637521311014E-3</c:v>
                </c:pt>
                <c:pt idx="4">
                  <c:v>7.3258505650981402E-3</c:v>
                </c:pt>
                <c:pt idx="5">
                  <c:v>8.9851348871352547E-3</c:v>
                </c:pt>
                <c:pt idx="6">
                  <c:v>5.7998893318873127E-3</c:v>
                </c:pt>
                <c:pt idx="7">
                  <c:v>9.6803456474023157E-3</c:v>
                </c:pt>
                <c:pt idx="8">
                  <c:v>8.4052054932297355E-3</c:v>
                </c:pt>
                <c:pt idx="9">
                  <c:v>6.2826384034678096E-3</c:v>
                </c:pt>
              </c:numCache>
            </c:numRef>
          </c:val>
          <c:extLst>
            <c:ext xmlns:c16="http://schemas.microsoft.com/office/drawing/2014/chart" uri="{C3380CC4-5D6E-409C-BE32-E72D297353CC}">
              <c16:uniqueId val="{0000000C-777B-46E0-849E-7970188DC777}"/>
            </c:ext>
          </c:extLst>
        </c:ser>
        <c:dLbls>
          <c:showLegendKey val="0"/>
          <c:showVal val="0"/>
          <c:showCatName val="0"/>
          <c:showSerName val="0"/>
          <c:showPercent val="0"/>
          <c:showBubbleSize val="0"/>
        </c:dLbls>
        <c:gapWidth val="50"/>
        <c:overlap val="100"/>
        <c:axId val="172824832"/>
        <c:axId val="172847104"/>
      </c:barChart>
      <c:catAx>
        <c:axId val="172824832"/>
        <c:scaling>
          <c:orientation val="minMax"/>
        </c:scaling>
        <c:delete val="0"/>
        <c:axPos val="b"/>
        <c:numFmt formatCode="[$-809]dd\ mmmm\ yyyy;@" sourceLinked="1"/>
        <c:majorTickMark val="out"/>
        <c:minorTickMark val="none"/>
        <c:tickLblPos val="nextTo"/>
        <c:txPr>
          <a:bodyPr rot="-5400000" vert="horz"/>
          <a:lstStyle/>
          <a:p>
            <a:pPr>
              <a:defRPr/>
            </a:pPr>
            <a:endParaRPr lang="cs-CZ"/>
          </a:p>
        </c:txPr>
        <c:crossAx val="172847104"/>
        <c:crosses val="autoZero"/>
        <c:auto val="0"/>
        <c:lblAlgn val="ctr"/>
        <c:lblOffset val="100"/>
        <c:noMultiLvlLbl val="0"/>
      </c:catAx>
      <c:valAx>
        <c:axId val="172847104"/>
        <c:scaling>
          <c:orientation val="minMax"/>
        </c:scaling>
        <c:delete val="0"/>
        <c:axPos val="l"/>
        <c:majorGridlines/>
        <c:numFmt formatCode="0%" sourceLinked="0"/>
        <c:majorTickMark val="out"/>
        <c:minorTickMark val="none"/>
        <c:tickLblPos val="nextTo"/>
        <c:crossAx val="172824832"/>
        <c:crosses val="autoZero"/>
        <c:crossBetween val="between"/>
      </c:valAx>
    </c:plotArea>
    <c:legend>
      <c:legendPos val="b"/>
      <c:legendEntry>
        <c:idx val="0"/>
        <c:txPr>
          <a:bodyPr/>
          <a:lstStyle/>
          <a:p>
            <a:pPr>
              <a:defRPr>
                <a:solidFill>
                  <a:sysClr val="windowText" lastClr="000000"/>
                </a:solidFill>
              </a:defRPr>
            </a:pPr>
            <a:endParaRPr lang="cs-CZ"/>
          </a:p>
        </c:txPr>
      </c:legendEntry>
      <c:legendEntry>
        <c:idx val="1"/>
        <c:txPr>
          <a:bodyPr/>
          <a:lstStyle/>
          <a:p>
            <a:pPr>
              <a:defRPr>
                <a:solidFill>
                  <a:sysClr val="windowText" lastClr="000000"/>
                </a:solidFill>
              </a:defRPr>
            </a:pPr>
            <a:endParaRPr lang="cs-CZ"/>
          </a:p>
        </c:txPr>
      </c:legendEntry>
      <c:legendEntry>
        <c:idx val="2"/>
        <c:txPr>
          <a:bodyPr/>
          <a:lstStyle/>
          <a:p>
            <a:pPr>
              <a:defRPr>
                <a:solidFill>
                  <a:sysClr val="windowText" lastClr="000000"/>
                </a:solidFill>
              </a:defRPr>
            </a:pPr>
            <a:endParaRPr lang="cs-CZ"/>
          </a:p>
        </c:txPr>
      </c:legendEntry>
      <c:layout>
        <c:manualLayout>
          <c:xMode val="edge"/>
          <c:yMode val="edge"/>
          <c:x val="0"/>
          <c:y val="0.92439220498507202"/>
          <c:w val="0.95411898512685933"/>
          <c:h val="7.5607795014927953E-2"/>
        </c:manualLayout>
      </c:layout>
      <c:overlay val="0"/>
      <c:txPr>
        <a:bodyPr/>
        <a:lstStyle/>
        <a:p>
          <a:pPr>
            <a:defRPr>
              <a:solidFill>
                <a:sysClr val="windowText" lastClr="000000"/>
              </a:solidFill>
            </a:defRPr>
          </a:pPr>
          <a:endParaRPr lang="cs-CZ"/>
        </a:p>
      </c:txPr>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33942554185716E-2"/>
          <c:y val="5.9499649262983761E-2"/>
          <c:w val="0.90883837523637334"/>
          <c:h val="0.65571339312828025"/>
        </c:manualLayout>
      </c:layout>
      <c:areaChart>
        <c:grouping val="stacked"/>
        <c:varyColors val="0"/>
        <c:ser>
          <c:idx val="0"/>
          <c:order val="0"/>
          <c:tx>
            <c:strRef>
              <c:f>'7.5'!$AA$4</c:f>
              <c:strCache>
                <c:ptCount val="1"/>
              </c:strCache>
            </c:strRef>
          </c:tx>
          <c:spPr>
            <a:noFill/>
            <a:ln>
              <a:noFill/>
            </a:ln>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'7.5'!$AA$5:$AA$28</c:f>
              <c:numCache>
                <c:formatCode>#,##0.0</c:formatCode>
                <c:ptCount val="24"/>
                <c:pt idx="0">
                  <c:v>1953.2691353326843</c:v>
                </c:pt>
                <c:pt idx="1">
                  <c:v>2074.6325577326843</c:v>
                </c:pt>
                <c:pt idx="2">
                  <c:v>2107.0183501547185</c:v>
                </c:pt>
                <c:pt idx="3">
                  <c:v>2066.2190236858764</c:v>
                </c:pt>
                <c:pt idx="4">
                  <c:v>2002.5950236858764</c:v>
                </c:pt>
                <c:pt idx="5">
                  <c:v>1936.2900236858763</c:v>
                </c:pt>
                <c:pt idx="6">
                  <c:v>1882.0585056326843</c:v>
                </c:pt>
                <c:pt idx="7">
                  <c:v>1835.0364464326844</c:v>
                </c:pt>
                <c:pt idx="8">
                  <c:v>1832.4015887326841</c:v>
                </c:pt>
                <c:pt idx="9">
                  <c:v>1847.7050204326845</c:v>
                </c:pt>
                <c:pt idx="10">
                  <c:v>1909.0109820326841</c:v>
                </c:pt>
                <c:pt idx="11">
                  <c:v>1954.9770236858765</c:v>
                </c:pt>
                <c:pt idx="12">
                  <c:v>1960.5930236858765</c:v>
                </c:pt>
                <c:pt idx="13">
                  <c:v>1954.5760236858764</c:v>
                </c:pt>
                <c:pt idx="14">
                  <c:v>1861.1223130326841</c:v>
                </c:pt>
                <c:pt idx="15">
                  <c:v>1725.0926551326843</c:v>
                </c:pt>
                <c:pt idx="16">
                  <c:v>1553.1324124326839</c:v>
                </c:pt>
                <c:pt idx="17">
                  <c:v>1401.1587703326841</c:v>
                </c:pt>
                <c:pt idx="18">
                  <c:v>1334.7265074326838</c:v>
                </c:pt>
                <c:pt idx="19">
                  <c:v>1325.833667132684</c:v>
                </c:pt>
                <c:pt idx="20">
                  <c:v>1342.3667297326845</c:v>
                </c:pt>
                <c:pt idx="21">
                  <c:v>1366.4663079326842</c:v>
                </c:pt>
                <c:pt idx="22">
                  <c:v>1467.8294474326844</c:v>
                </c:pt>
                <c:pt idx="23">
                  <c:v>1659.7278114326841</c:v>
                </c:pt>
              </c:numCache>
            </c:numRef>
          </c:val>
          <c:extLst>
            <c:ext xmlns:c16="http://schemas.microsoft.com/office/drawing/2014/chart" uri="{C3380CC4-5D6E-409C-BE32-E72D297353CC}">
              <c16:uniqueId val="{00000000-FC51-43EE-8404-C31478874858}"/>
            </c:ext>
          </c:extLst>
        </c:ser>
        <c:ser>
          <c:idx val="1"/>
          <c:order val="1"/>
          <c:tx>
            <c:strRef>
              <c:f>'7.5'!$AB$4</c:f>
              <c:strCache>
                <c:ptCount val="1"/>
                <c:pt idx="0">
                  <c:v>Range 2015 - 2022</c:v>
                </c:pt>
              </c:strCache>
            </c:strRef>
          </c:tx>
          <c:spPr>
            <a:solidFill>
              <a:schemeClr val="tx2"/>
            </a:solidFill>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'7.5'!$AB$5:$AB$28</c:f>
              <c:numCache>
                <c:formatCode>#,##0.0</c:formatCode>
                <c:ptCount val="24"/>
                <c:pt idx="0">
                  <c:v>638.09216650692338</c:v>
                </c:pt>
                <c:pt idx="1">
                  <c:v>621.98374410692304</c:v>
                </c:pt>
                <c:pt idx="2">
                  <c:v>619.88195168488846</c:v>
                </c:pt>
                <c:pt idx="3">
                  <c:v>604.0582781537305</c:v>
                </c:pt>
                <c:pt idx="4">
                  <c:v>581.33127815373132</c:v>
                </c:pt>
                <c:pt idx="5">
                  <c:v>550.94727815373153</c:v>
                </c:pt>
                <c:pt idx="6">
                  <c:v>570.06579620692332</c:v>
                </c:pt>
                <c:pt idx="7">
                  <c:v>533.30585540692255</c:v>
                </c:pt>
                <c:pt idx="8">
                  <c:v>516.90271310692287</c:v>
                </c:pt>
                <c:pt idx="9">
                  <c:v>512.99528140692269</c:v>
                </c:pt>
                <c:pt idx="10">
                  <c:v>518.5663198069235</c:v>
                </c:pt>
                <c:pt idx="11">
                  <c:v>467.10529277654564</c:v>
                </c:pt>
                <c:pt idx="12">
                  <c:v>545.12127815373083</c:v>
                </c:pt>
                <c:pt idx="13">
                  <c:v>536.8082781537305</c:v>
                </c:pt>
                <c:pt idx="14">
                  <c:v>559.42600342973742</c:v>
                </c:pt>
                <c:pt idx="15">
                  <c:v>604.67566132973752</c:v>
                </c:pt>
                <c:pt idx="16">
                  <c:v>585.36490402973823</c:v>
                </c:pt>
                <c:pt idx="17">
                  <c:v>593.98754612973812</c:v>
                </c:pt>
                <c:pt idx="18">
                  <c:v>572.38290599144807</c:v>
                </c:pt>
                <c:pt idx="19">
                  <c:v>586.74374629144745</c:v>
                </c:pt>
                <c:pt idx="20">
                  <c:v>605.19368369144718</c:v>
                </c:pt>
                <c:pt idx="21">
                  <c:v>647.71510549144773</c:v>
                </c:pt>
                <c:pt idx="22">
                  <c:v>669.97796599144749</c:v>
                </c:pt>
                <c:pt idx="23">
                  <c:v>677.04860199144787</c:v>
                </c:pt>
              </c:numCache>
            </c:numRef>
          </c:val>
          <c:extLst>
            <c:ext xmlns:c16="http://schemas.microsoft.com/office/drawing/2014/chart" uri="{C3380CC4-5D6E-409C-BE32-E72D297353CC}">
              <c16:uniqueId val="{00000001-FC51-43EE-8404-C31478874858}"/>
            </c:ext>
          </c:extLst>
        </c:ser>
        <c:dLbls>
          <c:showLegendKey val="0"/>
          <c:showVal val="0"/>
          <c:showCatName val="0"/>
          <c:showSerName val="0"/>
          <c:showPercent val="0"/>
          <c:showBubbleSize val="0"/>
        </c:dLbls>
        <c:axId val="172949888"/>
        <c:axId val="172951424"/>
      </c:areaChart>
      <c:lineChart>
        <c:grouping val="standard"/>
        <c:varyColors val="0"/>
        <c:ser>
          <c:idx val="2"/>
          <c:order val="2"/>
          <c:tx>
            <c:strRef>
              <c:f>'7.5'!$AC$4</c:f>
              <c:strCache>
                <c:ptCount val="1"/>
                <c:pt idx="0">
                  <c:v>07 February 2023</c:v>
                </c:pt>
              </c:strCache>
            </c:strRef>
          </c:tx>
          <c:spPr>
            <a:ln w="25400">
              <a:solidFill>
                <a:schemeClr val="accent5"/>
              </a:solidFill>
              <a:prstDash val="solid"/>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'7.5'!$AC$5:$AC$28</c:f>
              <c:numCache>
                <c:formatCode>#,##0.0</c:formatCode>
                <c:ptCount val="24"/>
                <c:pt idx="0">
                  <c:v>1975.5715790431689</c:v>
                </c:pt>
                <c:pt idx="1">
                  <c:v>2062.8305790431691</c:v>
                </c:pt>
                <c:pt idx="2">
                  <c:v>2104.3595790431691</c:v>
                </c:pt>
                <c:pt idx="3">
                  <c:v>2082.0335790431691</c:v>
                </c:pt>
                <c:pt idx="4">
                  <c:v>1964.900579043169</c:v>
                </c:pt>
                <c:pt idx="5">
                  <c:v>1895.5675790431692</c:v>
                </c:pt>
                <c:pt idx="6">
                  <c:v>1797.1345790431692</c:v>
                </c:pt>
                <c:pt idx="7">
                  <c:v>1716.307579043169</c:v>
                </c:pt>
                <c:pt idx="8">
                  <c:v>1684.4935790431691</c:v>
                </c:pt>
                <c:pt idx="9">
                  <c:v>1679.7315790431689</c:v>
                </c:pt>
                <c:pt idx="10">
                  <c:v>1731.5215790431691</c:v>
                </c:pt>
                <c:pt idx="11">
                  <c:v>1793.8865790431689</c:v>
                </c:pt>
                <c:pt idx="12">
                  <c:v>1817.6375790431689</c:v>
                </c:pt>
                <c:pt idx="13">
                  <c:v>1827.6195790431691</c:v>
                </c:pt>
                <c:pt idx="14">
                  <c:v>1806.8105790431694</c:v>
                </c:pt>
                <c:pt idx="15">
                  <c:v>1737.9415790431688</c:v>
                </c:pt>
                <c:pt idx="16">
                  <c:v>1634.1465790431689</c:v>
                </c:pt>
                <c:pt idx="17">
                  <c:v>1555.083579043169</c:v>
                </c:pt>
                <c:pt idx="18">
                  <c:v>1403.1405790431691</c:v>
                </c:pt>
                <c:pt idx="19">
                  <c:v>1328.279579043169</c:v>
                </c:pt>
                <c:pt idx="20">
                  <c:v>1332.4655790431693</c:v>
                </c:pt>
                <c:pt idx="21">
                  <c:v>1365.8875790431691</c:v>
                </c:pt>
                <c:pt idx="22">
                  <c:v>1445.4245790431692</c:v>
                </c:pt>
                <c:pt idx="23">
                  <c:v>1707.0145790431691</c:v>
                </c:pt>
              </c:numCache>
            </c:numRef>
          </c:val>
          <c:smooth val="0"/>
          <c:extLst>
            <c:ext xmlns:c16="http://schemas.microsoft.com/office/drawing/2014/chart" uri="{C3380CC4-5D6E-409C-BE32-E72D297353CC}">
              <c16:uniqueId val="{00000002-FC51-43EE-8404-C31478874858}"/>
            </c:ext>
          </c:extLst>
        </c:ser>
        <c:ser>
          <c:idx val="3"/>
          <c:order val="3"/>
          <c:tx>
            <c:strRef>
              <c:f>'7.5'!$AD$4</c:f>
              <c:strCache>
                <c:ptCount val="1"/>
                <c:pt idx="0">
                  <c:v>09 January 2024</c:v>
                </c:pt>
              </c:strCache>
            </c:strRef>
          </c:tx>
          <c:spPr>
            <a:ln>
              <a:solidFill>
                <a:srgbClr val="E86159"/>
              </a:solidFill>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'7.5'!$AD$5:$AD$28</c:f>
              <c:numCache>
                <c:formatCode>#,##0.0</c:formatCode>
                <c:ptCount val="24"/>
                <c:pt idx="0">
                  <c:v>2079.4930125596957</c:v>
                </c:pt>
                <c:pt idx="1">
                  <c:v>2176.1370125596954</c:v>
                </c:pt>
                <c:pt idx="2">
                  <c:v>2234.5540125596954</c:v>
                </c:pt>
                <c:pt idx="3">
                  <c:v>2218.7000125596951</c:v>
                </c:pt>
                <c:pt idx="4">
                  <c:v>2152.0570125596955</c:v>
                </c:pt>
                <c:pt idx="5">
                  <c:v>2049.6330125596955</c:v>
                </c:pt>
                <c:pt idx="6">
                  <c:v>1987.2410125596957</c:v>
                </c:pt>
                <c:pt idx="7">
                  <c:v>1930.2150125596954</c:v>
                </c:pt>
                <c:pt idx="8">
                  <c:v>1904.2910125596957</c:v>
                </c:pt>
                <c:pt idx="9">
                  <c:v>1911.7970125596955</c:v>
                </c:pt>
                <c:pt idx="10">
                  <c:v>1967.8990125596954</c:v>
                </c:pt>
                <c:pt idx="11">
                  <c:v>2011.6240125596958</c:v>
                </c:pt>
                <c:pt idx="12">
                  <c:v>2036.1460125596955</c:v>
                </c:pt>
                <c:pt idx="13">
                  <c:v>2051.0740125596958</c:v>
                </c:pt>
                <c:pt idx="14">
                  <c:v>2034.3420125596954</c:v>
                </c:pt>
                <c:pt idx="15">
                  <c:v>1969.4220125596953</c:v>
                </c:pt>
                <c:pt idx="16">
                  <c:v>1850.1750125596955</c:v>
                </c:pt>
                <c:pt idx="17">
                  <c:v>1648.7840125596949</c:v>
                </c:pt>
                <c:pt idx="18">
                  <c:v>1509.7950125596956</c:v>
                </c:pt>
                <c:pt idx="19">
                  <c:v>1521.7120125596955</c:v>
                </c:pt>
                <c:pt idx="20">
                  <c:v>1534.8680125596954</c:v>
                </c:pt>
                <c:pt idx="21">
                  <c:v>1568.7020125596955</c:v>
                </c:pt>
                <c:pt idx="22">
                  <c:v>1672.2760125596956</c:v>
                </c:pt>
                <c:pt idx="23">
                  <c:v>1924.9940125596954</c:v>
                </c:pt>
              </c:numCache>
            </c:numRef>
          </c:val>
          <c:smooth val="0"/>
          <c:extLst>
            <c:ext xmlns:c16="http://schemas.microsoft.com/office/drawing/2014/chart" uri="{C3380CC4-5D6E-409C-BE32-E72D297353CC}">
              <c16:uniqueId val="{00000003-FC51-43EE-8404-C31478874858}"/>
            </c:ext>
          </c:extLst>
        </c:ser>
        <c:dLbls>
          <c:showLegendKey val="0"/>
          <c:showVal val="0"/>
          <c:showCatName val="0"/>
          <c:showSerName val="0"/>
          <c:showPercent val="0"/>
          <c:showBubbleSize val="0"/>
        </c:dLbls>
        <c:marker val="1"/>
        <c:smooth val="0"/>
        <c:axId val="172949888"/>
        <c:axId val="172951424"/>
      </c:lineChart>
      <c:catAx>
        <c:axId val="17294988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951424"/>
        <c:crosses val="autoZero"/>
        <c:auto val="1"/>
        <c:lblAlgn val="ctr"/>
        <c:lblOffset val="100"/>
        <c:noMultiLvlLbl val="0"/>
      </c:catAx>
      <c:valAx>
        <c:axId val="172951424"/>
        <c:scaling>
          <c:orientation val="minMax"/>
          <c:max val="3000"/>
          <c:min val="1200"/>
        </c:scaling>
        <c:delete val="0"/>
        <c:axPos val="l"/>
        <c:majorGridlines/>
        <c:numFmt formatCode="#,##0" sourceLinked="0"/>
        <c:majorTickMark val="out"/>
        <c:minorTickMark val="none"/>
        <c:tickLblPos val="nextTo"/>
        <c:crossAx val="172949888"/>
        <c:crosses val="autoZero"/>
        <c:crossBetween val="midCat"/>
      </c:valAx>
    </c:plotArea>
    <c:legend>
      <c:legendPos val="b"/>
      <c:layout>
        <c:manualLayout>
          <c:xMode val="edge"/>
          <c:yMode val="edge"/>
          <c:x val="4.7963182684356296E-3"/>
          <c:y val="0.88724497032045058"/>
          <c:w val="0.66655207200597433"/>
          <c:h val="8.0300675536103761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0928158543406069E-2"/>
          <c:w val="0.87608644020362003"/>
          <c:h val="0.90433423136661784"/>
        </c:manualLayout>
      </c:layout>
      <c:areaChart>
        <c:grouping val="standard"/>
        <c:varyColors val="0"/>
        <c:ser>
          <c:idx val="0"/>
          <c:order val="0"/>
          <c:tx>
            <c:strRef>
              <c:f>'3.1'!$S$5</c:f>
              <c:strCache>
                <c:ptCount val="1"/>
                <c:pt idx="0">
                  <c:v>Spotřeba zemního plynu v ČR</c:v>
                </c:pt>
              </c:strCache>
            </c:strRef>
          </c:tx>
          <c:spPr>
            <a:solidFill>
              <a:schemeClr val="accent1"/>
            </a:solidFill>
            <a:ln w="19050">
              <a:noFill/>
            </a:ln>
          </c:spPr>
          <c:cat>
            <c:numRef>
              <c:f>'3.1'!$M$6:$M$371</c:f>
              <c:numCache>
                <c:formatCode>d/m;@</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'3.1'!$S$6:$S$371</c:f>
              <c:numCache>
                <c:formatCode>#,##0</c:formatCode>
                <c:ptCount val="366"/>
                <c:pt idx="0">
                  <c:v>23362.232504208063</c:v>
                </c:pt>
                <c:pt idx="1">
                  <c:v>27251.615954347391</c:v>
                </c:pt>
                <c:pt idx="2">
                  <c:v>25169.948002760691</c:v>
                </c:pt>
                <c:pt idx="3">
                  <c:v>27507.608243415183</c:v>
                </c:pt>
                <c:pt idx="4">
                  <c:v>28708.596997049077</c:v>
                </c:pt>
                <c:pt idx="5">
                  <c:v>25645.506127084653</c:v>
                </c:pt>
                <c:pt idx="6">
                  <c:v>32550.73921325718</c:v>
                </c:pt>
                <c:pt idx="7">
                  <c:v>43588.765722800003</c:v>
                </c:pt>
                <c:pt idx="8">
                  <c:v>45947.202269174617</c:v>
                </c:pt>
                <c:pt idx="9">
                  <c:v>45178.405436738001</c:v>
                </c:pt>
                <c:pt idx="10">
                  <c:v>43756.512418057042</c:v>
                </c:pt>
                <c:pt idx="11">
                  <c:v>39318.310134159641</c:v>
                </c:pt>
                <c:pt idx="12">
                  <c:v>33533.600167141114</c:v>
                </c:pt>
                <c:pt idx="13">
                  <c:v>33280.232989419397</c:v>
                </c:pt>
                <c:pt idx="14">
                  <c:v>36835.638482275244</c:v>
                </c:pt>
                <c:pt idx="15">
                  <c:v>39048.410402271511</c:v>
                </c:pt>
                <c:pt idx="16">
                  <c:v>39299.008262507778</c:v>
                </c:pt>
                <c:pt idx="17">
                  <c:v>37549.990838432364</c:v>
                </c:pt>
                <c:pt idx="18">
                  <c:v>38105.137123730019</c:v>
                </c:pt>
                <c:pt idx="19">
                  <c:v>34060.157398210038</c:v>
                </c:pt>
                <c:pt idx="20">
                  <c:v>35054.904248499697</c:v>
                </c:pt>
                <c:pt idx="21">
                  <c:v>37442.29968052866</c:v>
                </c:pt>
                <c:pt idx="22">
                  <c:v>32651.896061999138</c:v>
                </c:pt>
                <c:pt idx="23">
                  <c:v>29205.731678538818</c:v>
                </c:pt>
                <c:pt idx="24">
                  <c:v>30643.927563988411</c:v>
                </c:pt>
                <c:pt idx="25">
                  <c:v>28171.082579951748</c:v>
                </c:pt>
                <c:pt idx="26">
                  <c:v>26860.978021104223</c:v>
                </c:pt>
                <c:pt idx="27">
                  <c:v>28687.390838161464</c:v>
                </c:pt>
                <c:pt idx="28">
                  <c:v>34645.394356481163</c:v>
                </c:pt>
                <c:pt idx="29">
                  <c:v>34468.587364776147</c:v>
                </c:pt>
                <c:pt idx="30">
                  <c:v>34304.809600134773</c:v>
                </c:pt>
                <c:pt idx="31">
                  <c:v>32629.414850280944</c:v>
                </c:pt>
                <c:pt idx="32">
                  <c:v>28485.44653683437</c:v>
                </c:pt>
                <c:pt idx="33">
                  <c:v>23499.091572676443</c:v>
                </c:pt>
                <c:pt idx="34">
                  <c:v>23225.443701871896</c:v>
                </c:pt>
                <c:pt idx="35">
                  <c:v>24524.447259991943</c:v>
                </c:pt>
                <c:pt idx="36">
                  <c:v>25446.070974231367</c:v>
                </c:pt>
                <c:pt idx="37">
                  <c:v>28782.857251854508</c:v>
                </c:pt>
                <c:pt idx="38">
                  <c:v>29440.766517853466</c:v>
                </c:pt>
                <c:pt idx="39">
                  <c:v>22973.559675047032</c:v>
                </c:pt>
                <c:pt idx="40">
                  <c:v>19435.048310775088</c:v>
                </c:pt>
                <c:pt idx="41">
                  <c:v>21264.256267747598</c:v>
                </c:pt>
                <c:pt idx="42">
                  <c:v>24000.288671820828</c:v>
                </c:pt>
                <c:pt idx="43">
                  <c:v>26198.154050015113</c:v>
                </c:pt>
                <c:pt idx="44">
                  <c:v>25745.514113746362</c:v>
                </c:pt>
                <c:pt idx="45">
                  <c:v>23710.892536404226</c:v>
                </c:pt>
                <c:pt idx="46">
                  <c:v>21816.073576781284</c:v>
                </c:pt>
                <c:pt idx="47">
                  <c:v>20202.463468135698</c:v>
                </c:pt>
                <c:pt idx="48">
                  <c:v>20760.500005893147</c:v>
                </c:pt>
                <c:pt idx="49">
                  <c:v>24620.014106403105</c:v>
                </c:pt>
                <c:pt idx="50">
                  <c:v>24464.072724703219</c:v>
                </c:pt>
                <c:pt idx="51">
                  <c:v>24238.494699827992</c:v>
                </c:pt>
                <c:pt idx="52">
                  <c:v>24038.802088751254</c:v>
                </c:pt>
                <c:pt idx="53">
                  <c:v>23800.275652036278</c:v>
                </c:pt>
                <c:pt idx="54">
                  <c:v>21267.746361132766</c:v>
                </c:pt>
                <c:pt idx="55">
                  <c:v>22926.650360431977</c:v>
                </c:pt>
                <c:pt idx="56">
                  <c:v>25210.595473069494</c:v>
                </c:pt>
                <c:pt idx="57">
                  <c:v>25291.366466658212</c:v>
                </c:pt>
                <c:pt idx="58">
                  <c:v>25422.926673180616</c:v>
                </c:pt>
                <c:pt idx="59">
                  <c:v>24505.051309756491</c:v>
                </c:pt>
                <c:pt idx="60">
                  <c:v>23679.220461553712</c:v>
                </c:pt>
                <c:pt idx="61">
                  <c:v>18940.101484597679</c:v>
                </c:pt>
                <c:pt idx="62">
                  <c:v>19480.957594470339</c:v>
                </c:pt>
                <c:pt idx="63">
                  <c:v>20963.583871409977</c:v>
                </c:pt>
                <c:pt idx="64">
                  <c:v>24043.822927698529</c:v>
                </c:pt>
                <c:pt idx="65">
                  <c:v>24905.119536709484</c:v>
                </c:pt>
                <c:pt idx="66">
                  <c:v>27588.374876955724</c:v>
                </c:pt>
                <c:pt idx="67">
                  <c:v>25604.703384943608</c:v>
                </c:pt>
                <c:pt idx="68">
                  <c:v>21904.494659457236</c:v>
                </c:pt>
                <c:pt idx="69">
                  <c:v>20411.28552722084</c:v>
                </c:pt>
                <c:pt idx="70">
                  <c:v>21077.515224328283</c:v>
                </c:pt>
                <c:pt idx="71">
                  <c:v>23961.609372442967</c:v>
                </c:pt>
                <c:pt idx="72">
                  <c:v>24010.41921561828</c:v>
                </c:pt>
                <c:pt idx="73">
                  <c:v>22338.536792014304</c:v>
                </c:pt>
                <c:pt idx="74">
                  <c:v>18475.896939915438</c:v>
                </c:pt>
                <c:pt idx="75">
                  <c:v>16973.063647683746</c:v>
                </c:pt>
                <c:pt idx="76">
                  <c:v>19875.791443541391</c:v>
                </c:pt>
                <c:pt idx="77">
                  <c:v>27003.072669170186</c:v>
                </c:pt>
                <c:pt idx="78">
                  <c:v>26504.703467893563</c:v>
                </c:pt>
                <c:pt idx="79">
                  <c:v>24725.175965015107</c:v>
                </c:pt>
                <c:pt idx="80">
                  <c:v>21126.590993501417</c:v>
                </c:pt>
                <c:pt idx="81">
                  <c:v>19555.586553331676</c:v>
                </c:pt>
                <c:pt idx="82">
                  <c:v>17642.667667838305</c:v>
                </c:pt>
                <c:pt idx="83">
                  <c:v>20797.087333683568</c:v>
                </c:pt>
                <c:pt idx="84">
                  <c:v>25599.893404548868</c:v>
                </c:pt>
                <c:pt idx="85">
                  <c:v>21540.894521587896</c:v>
                </c:pt>
                <c:pt idx="86">
                  <c:v>19715.941484831343</c:v>
                </c:pt>
                <c:pt idx="87">
                  <c:v>18749.547472451701</c:v>
                </c:pt>
                <c:pt idx="88">
                  <c:v>14801.028808243149</c:v>
                </c:pt>
                <c:pt idx="89">
                  <c:v>11720.062289037776</c:v>
                </c:pt>
                <c:pt idx="90">
                  <c:v>11264.821402708536</c:v>
                </c:pt>
                <c:pt idx="91">
                  <c:v>13057.653272512927</c:v>
                </c:pt>
                <c:pt idx="92">
                  <c:v>17180.142398139076</c:v>
                </c:pt>
                <c:pt idx="93">
                  <c:v>18032.912213236745</c:v>
                </c:pt>
                <c:pt idx="94">
                  <c:v>16104.626481839103</c:v>
                </c:pt>
                <c:pt idx="95">
                  <c:v>13519.389274986232</c:v>
                </c:pt>
                <c:pt idx="96">
                  <c:v>9882.2765766784287</c:v>
                </c:pt>
                <c:pt idx="97">
                  <c:v>10131.424312715919</c:v>
                </c:pt>
                <c:pt idx="98">
                  <c:v>12080.338095445079</c:v>
                </c:pt>
                <c:pt idx="99">
                  <c:v>10737.189255447503</c:v>
                </c:pt>
                <c:pt idx="100">
                  <c:v>14506.779994887323</c:v>
                </c:pt>
                <c:pt idx="101">
                  <c:v>14072.190068849457</c:v>
                </c:pt>
                <c:pt idx="102">
                  <c:v>12414.116225866226</c:v>
                </c:pt>
                <c:pt idx="103">
                  <c:v>9154.4341077076388</c:v>
                </c:pt>
                <c:pt idx="104">
                  <c:v>10224.809979547888</c:v>
                </c:pt>
                <c:pt idx="105">
                  <c:v>13727.886724094404</c:v>
                </c:pt>
                <c:pt idx="106">
                  <c:v>17250.765120568674</c:v>
                </c:pt>
                <c:pt idx="107">
                  <c:v>19515.942781131664</c:v>
                </c:pt>
                <c:pt idx="108">
                  <c:v>20539.008443079329</c:v>
                </c:pt>
                <c:pt idx="109">
                  <c:v>19836.483121906746</c:v>
                </c:pt>
                <c:pt idx="110">
                  <c:v>18724.61613754282</c:v>
                </c:pt>
                <c:pt idx="111">
                  <c:v>20265.190882728988</c:v>
                </c:pt>
                <c:pt idx="112">
                  <c:v>24957.2911117207</c:v>
                </c:pt>
                <c:pt idx="113">
                  <c:v>24996.468084629665</c:v>
                </c:pt>
                <c:pt idx="114">
                  <c:v>24274.627901118307</c:v>
                </c:pt>
                <c:pt idx="115">
                  <c:v>23049.406788019212</c:v>
                </c:pt>
                <c:pt idx="116">
                  <c:v>18799.826951058247</c:v>
                </c:pt>
                <c:pt idx="117">
                  <c:v>12434.530865201119</c:v>
                </c:pt>
                <c:pt idx="118">
                  <c:v>11317.968630928861</c:v>
                </c:pt>
                <c:pt idx="119">
                  <c:v>12879.939811295048</c:v>
                </c:pt>
                <c:pt idx="120">
                  <c:v>11110.611700384568</c:v>
                </c:pt>
                <c:pt idx="121">
                  <c:v>9339.9203257258396</c:v>
                </c:pt>
                <c:pt idx="122">
                  <c:v>10134.926710764079</c:v>
                </c:pt>
                <c:pt idx="123">
                  <c:v>10645.602400750433</c:v>
                </c:pt>
                <c:pt idx="124">
                  <c:v>8646.2472741159563</c:v>
                </c:pt>
                <c:pt idx="125">
                  <c:v>8992.4225248510938</c:v>
                </c:pt>
                <c:pt idx="126">
                  <c:v>11387.51741090726</c:v>
                </c:pt>
                <c:pt idx="127">
                  <c:v>13426.192785293228</c:v>
                </c:pt>
                <c:pt idx="128">
                  <c:v>12599.744442800051</c:v>
                </c:pt>
                <c:pt idx="129">
                  <c:v>12094.01274295781</c:v>
                </c:pt>
                <c:pt idx="130">
                  <c:v>11286.789384708924</c:v>
                </c:pt>
                <c:pt idx="131">
                  <c:v>8643.5455054360064</c:v>
                </c:pt>
                <c:pt idx="132">
                  <c:v>8891.9350382384255</c:v>
                </c:pt>
                <c:pt idx="133">
                  <c:v>10384.401389903323</c:v>
                </c:pt>
                <c:pt idx="134">
                  <c:v>10324.658490934227</c:v>
                </c:pt>
                <c:pt idx="135">
                  <c:v>10249.197217700603</c:v>
                </c:pt>
                <c:pt idx="136">
                  <c:v>10377.29705565999</c:v>
                </c:pt>
                <c:pt idx="137">
                  <c:v>10778.029082049596</c:v>
                </c:pt>
                <c:pt idx="138">
                  <c:v>10078.13090698246</c:v>
                </c:pt>
                <c:pt idx="139">
                  <c:v>9867.049838662977</c:v>
                </c:pt>
                <c:pt idx="140">
                  <c:v>11333.880898572837</c:v>
                </c:pt>
                <c:pt idx="141">
                  <c:v>10741.55224497067</c:v>
                </c:pt>
                <c:pt idx="142">
                  <c:v>11291.609505797109</c:v>
                </c:pt>
                <c:pt idx="143">
                  <c:v>11645.065026374798</c:v>
                </c:pt>
                <c:pt idx="144">
                  <c:v>11028.423327153003</c:v>
                </c:pt>
                <c:pt idx="145">
                  <c:v>9121.3575745725593</c:v>
                </c:pt>
                <c:pt idx="146">
                  <c:v>8432.4231122329002</c:v>
                </c:pt>
                <c:pt idx="147">
                  <c:v>10783.071070758433</c:v>
                </c:pt>
                <c:pt idx="148">
                  <c:v>11480.235617856464</c:v>
                </c:pt>
                <c:pt idx="149">
                  <c:v>10999.009011873188</c:v>
                </c:pt>
                <c:pt idx="150">
                  <c:v>10945.780142709971</c:v>
                </c:pt>
                <c:pt idx="151">
                  <c:v>10658.118962218632</c:v>
                </c:pt>
                <c:pt idx="152">
                  <c:v>7996.9945400028464</c:v>
                </c:pt>
                <c:pt idx="153">
                  <c:v>8958.6640578172264</c:v>
                </c:pt>
                <c:pt idx="154">
                  <c:v>12728.432047765513</c:v>
                </c:pt>
                <c:pt idx="155">
                  <c:v>12181.800341655071</c:v>
                </c:pt>
                <c:pt idx="156">
                  <c:v>10788.196616148554</c:v>
                </c:pt>
                <c:pt idx="157">
                  <c:v>10435.986600784827</c:v>
                </c:pt>
                <c:pt idx="158">
                  <c:v>10447.74708330555</c:v>
                </c:pt>
                <c:pt idx="159">
                  <c:v>8630.1540351673193</c:v>
                </c:pt>
                <c:pt idx="160">
                  <c:v>8489.5950129962275</c:v>
                </c:pt>
                <c:pt idx="161">
                  <c:v>10840.502626020076</c:v>
                </c:pt>
                <c:pt idx="162">
                  <c:v>10239.869649691927</c:v>
                </c:pt>
                <c:pt idx="163">
                  <c:v>11627.885347174824</c:v>
                </c:pt>
                <c:pt idx="164">
                  <c:v>12551.989679155546</c:v>
                </c:pt>
                <c:pt idx="165">
                  <c:v>10098.085466389408</c:v>
                </c:pt>
                <c:pt idx="166">
                  <c:v>7564.2220708164014</c:v>
                </c:pt>
                <c:pt idx="167">
                  <c:v>8066.3332940398723</c:v>
                </c:pt>
                <c:pt idx="168">
                  <c:v>10476.255367132921</c:v>
                </c:pt>
                <c:pt idx="169">
                  <c:v>10152.116690747371</c:v>
                </c:pt>
                <c:pt idx="170">
                  <c:v>10328.954663332941</c:v>
                </c:pt>
                <c:pt idx="171">
                  <c:v>12119.284669681059</c:v>
                </c:pt>
                <c:pt idx="172">
                  <c:v>8527.3302957151245</c:v>
                </c:pt>
                <c:pt idx="173">
                  <c:v>7159.2228606852941</c:v>
                </c:pt>
                <c:pt idx="174">
                  <c:v>7699.5857094767271</c:v>
                </c:pt>
                <c:pt idx="175">
                  <c:v>10557.693858392035</c:v>
                </c:pt>
                <c:pt idx="176">
                  <c:v>10301.167457910666</c:v>
                </c:pt>
                <c:pt idx="177">
                  <c:v>10943.281045824995</c:v>
                </c:pt>
                <c:pt idx="178">
                  <c:v>10451.062968248167</c:v>
                </c:pt>
                <c:pt idx="179">
                  <c:v>9389.856713274472</c:v>
                </c:pt>
                <c:pt idx="180">
                  <c:v>6949.012074589411</c:v>
                </c:pt>
                <c:pt idx="181">
                  <c:v>7368.4829620639257</c:v>
                </c:pt>
                <c:pt idx="182">
                  <c:v>8959.2318130024596</c:v>
                </c:pt>
                <c:pt idx="183">
                  <c:v>9285.6082604505209</c:v>
                </c:pt>
                <c:pt idx="184">
                  <c:v>9398.9278626013893</c:v>
                </c:pt>
                <c:pt idx="185">
                  <c:v>8866.3643764701737</c:v>
                </c:pt>
                <c:pt idx="186">
                  <c:v>7370.7756172337304</c:v>
                </c:pt>
                <c:pt idx="187">
                  <c:v>6624.7576749921418</c:v>
                </c:pt>
                <c:pt idx="188">
                  <c:v>7301.9120250105871</c:v>
                </c:pt>
                <c:pt idx="189">
                  <c:v>8736.1622929194127</c:v>
                </c:pt>
                <c:pt idx="190">
                  <c:v>8991.8941358604698</c:v>
                </c:pt>
                <c:pt idx="191">
                  <c:v>8808.4283273695455</c:v>
                </c:pt>
                <c:pt idx="192">
                  <c:v>8774.7404203280785</c:v>
                </c:pt>
                <c:pt idx="193">
                  <c:v>8246.3246218547392</c:v>
                </c:pt>
                <c:pt idx="194">
                  <c:v>7042.6753918694776</c:v>
                </c:pt>
                <c:pt idx="195">
                  <c:v>7465.4396338082724</c:v>
                </c:pt>
                <c:pt idx="196">
                  <c:v>9999.4719914920042</c:v>
                </c:pt>
                <c:pt idx="197">
                  <c:v>11366.100042584416</c:v>
                </c:pt>
                <c:pt idx="198">
                  <c:v>10760.054459794281</c:v>
                </c:pt>
                <c:pt idx="199">
                  <c:v>8927.4199225643079</c:v>
                </c:pt>
                <c:pt idx="200">
                  <c:v>8206.60817244379</c:v>
                </c:pt>
                <c:pt idx="201">
                  <c:v>6860.4827907691206</c:v>
                </c:pt>
                <c:pt idx="202">
                  <c:v>7125.0079101068695</c:v>
                </c:pt>
                <c:pt idx="203">
                  <c:v>9721.0570456533351</c:v>
                </c:pt>
                <c:pt idx="204">
                  <c:v>10364.780871494797</c:v>
                </c:pt>
                <c:pt idx="205">
                  <c:v>9849.5154973956869</c:v>
                </c:pt>
                <c:pt idx="206">
                  <c:v>8677.260868258867</c:v>
                </c:pt>
                <c:pt idx="207">
                  <c:v>8903.7805136615607</c:v>
                </c:pt>
                <c:pt idx="208">
                  <c:v>7341.6587013577173</c:v>
                </c:pt>
                <c:pt idx="209">
                  <c:v>7044.9370559381941</c:v>
                </c:pt>
                <c:pt idx="210">
                  <c:v>9577.4499956984328</c:v>
                </c:pt>
                <c:pt idx="211">
                  <c:v>10104.765072160721</c:v>
                </c:pt>
                <c:pt idx="212">
                  <c:v>9154.2533435352652</c:v>
                </c:pt>
                <c:pt idx="213">
                  <c:v>9249.5565517921186</c:v>
                </c:pt>
                <c:pt idx="214">
                  <c:v>8808.5455123240681</c:v>
                </c:pt>
                <c:pt idx="215">
                  <c:v>7179.9961928602606</c:v>
                </c:pt>
                <c:pt idx="216">
                  <c:v>7099.5421741338378</c:v>
                </c:pt>
                <c:pt idx="217">
                  <c:v>9615.5158933002003</c:v>
                </c:pt>
                <c:pt idx="218">
                  <c:v>10312.678552552676</c:v>
                </c:pt>
                <c:pt idx="219">
                  <c:v>9435.5901676619451</c:v>
                </c:pt>
                <c:pt idx="220">
                  <c:v>9783.2638219994878</c:v>
                </c:pt>
                <c:pt idx="221">
                  <c:v>8211.054798160385</c:v>
                </c:pt>
                <c:pt idx="222">
                  <c:v>6923.409933231168</c:v>
                </c:pt>
                <c:pt idx="223">
                  <c:v>7366.8446779369879</c:v>
                </c:pt>
                <c:pt idx="224">
                  <c:v>9767.0232192684816</c:v>
                </c:pt>
                <c:pt idx="225">
                  <c:v>11167.922323338225</c:v>
                </c:pt>
                <c:pt idx="226">
                  <c:v>10026.823971800568</c:v>
                </c:pt>
                <c:pt idx="227">
                  <c:v>9413.247045874974</c:v>
                </c:pt>
                <c:pt idx="228">
                  <c:v>8927.9410372294442</c:v>
                </c:pt>
                <c:pt idx="229">
                  <c:v>7194.0898431987025</c:v>
                </c:pt>
                <c:pt idx="230">
                  <c:v>6952.8310502999884</c:v>
                </c:pt>
                <c:pt idx="231">
                  <c:v>9708.3654227121533</c:v>
                </c:pt>
                <c:pt idx="232">
                  <c:v>9729.5149744620485</c:v>
                </c:pt>
                <c:pt idx="233">
                  <c:v>9199.6745808195064</c:v>
                </c:pt>
                <c:pt idx="234">
                  <c:v>8792.3653939366905</c:v>
                </c:pt>
                <c:pt idx="235">
                  <c:v>8371.2382751493788</c:v>
                </c:pt>
                <c:pt idx="236">
                  <c:v>6768.8309553299305</c:v>
                </c:pt>
                <c:pt idx="237">
                  <c:v>7855.1554761692842</c:v>
                </c:pt>
                <c:pt idx="238">
                  <c:v>11194.613371691099</c:v>
                </c:pt>
                <c:pt idx="239">
                  <c:v>10838.862528182317</c:v>
                </c:pt>
                <c:pt idx="240">
                  <c:v>10615.635947080293</c:v>
                </c:pt>
                <c:pt idx="241">
                  <c:v>11682.594851928052</c:v>
                </c:pt>
                <c:pt idx="242">
                  <c:v>9923.7187965075791</c:v>
                </c:pt>
                <c:pt idx="243">
                  <c:v>8035.7730418419005</c:v>
                </c:pt>
                <c:pt idx="244">
                  <c:v>7729.7911715914051</c:v>
                </c:pt>
                <c:pt idx="245">
                  <c:v>10637.200292185336</c:v>
                </c:pt>
                <c:pt idx="246">
                  <c:v>11502.358229294514</c:v>
                </c:pt>
                <c:pt idx="247">
                  <c:v>11008.603023098132</c:v>
                </c:pt>
                <c:pt idx="248">
                  <c:v>9264.3251697781252</c:v>
                </c:pt>
                <c:pt idx="249">
                  <c:v>9801.1103203432067</c:v>
                </c:pt>
                <c:pt idx="250">
                  <c:v>8132.8297797037276</c:v>
                </c:pt>
                <c:pt idx="251">
                  <c:v>8253.7922532254543</c:v>
                </c:pt>
                <c:pt idx="252">
                  <c:v>11544.957577174839</c:v>
                </c:pt>
                <c:pt idx="253">
                  <c:v>9888.1974784715603</c:v>
                </c:pt>
                <c:pt idx="254">
                  <c:v>9834.541579173947</c:v>
                </c:pt>
                <c:pt idx="255">
                  <c:v>11602.135810441712</c:v>
                </c:pt>
                <c:pt idx="256">
                  <c:v>11743.641617758596</c:v>
                </c:pt>
                <c:pt idx="257">
                  <c:v>10793.086534728847</c:v>
                </c:pt>
                <c:pt idx="258">
                  <c:v>11710.144758952134</c:v>
                </c:pt>
                <c:pt idx="259">
                  <c:v>15024.952885088367</c:v>
                </c:pt>
                <c:pt idx="260">
                  <c:v>13115.184983586676</c:v>
                </c:pt>
                <c:pt idx="261">
                  <c:v>11685.42806869223</c:v>
                </c:pt>
                <c:pt idx="262">
                  <c:v>12444.497748690877</c:v>
                </c:pt>
                <c:pt idx="263">
                  <c:v>11082.350586047038</c:v>
                </c:pt>
                <c:pt idx="264">
                  <c:v>9323.8640666260999</c:v>
                </c:pt>
                <c:pt idx="265">
                  <c:v>10305.888988220979</c:v>
                </c:pt>
                <c:pt idx="266">
                  <c:v>12740.66914704486</c:v>
                </c:pt>
                <c:pt idx="267">
                  <c:v>12231.819175688979</c:v>
                </c:pt>
                <c:pt idx="268">
                  <c:v>11553.170535726118</c:v>
                </c:pt>
                <c:pt idx="269">
                  <c:v>11706.119752384941</c:v>
                </c:pt>
                <c:pt idx="270">
                  <c:v>12252.26660431912</c:v>
                </c:pt>
                <c:pt idx="271">
                  <c:v>10954.809070170424</c:v>
                </c:pt>
                <c:pt idx="272">
                  <c:v>12691.164808428121</c:v>
                </c:pt>
                <c:pt idx="273">
                  <c:v>15985.046015808495</c:v>
                </c:pt>
                <c:pt idx="274">
                  <c:v>17368.533585218269</c:v>
                </c:pt>
                <c:pt idx="275">
                  <c:v>18520.866419007896</c:v>
                </c:pt>
                <c:pt idx="276">
                  <c:v>18571.859230517708</c:v>
                </c:pt>
                <c:pt idx="277">
                  <c:v>19117.82226493819</c:v>
                </c:pt>
                <c:pt idx="278">
                  <c:v>15736.993944451748</c:v>
                </c:pt>
                <c:pt idx="279">
                  <c:v>16053.180105281826</c:v>
                </c:pt>
                <c:pt idx="280">
                  <c:v>18424.353457711946</c:v>
                </c:pt>
                <c:pt idx="281">
                  <c:v>17694.555191435385</c:v>
                </c:pt>
                <c:pt idx="282">
                  <c:v>16235.39365353516</c:v>
                </c:pt>
                <c:pt idx="283">
                  <c:v>15230.587270972066</c:v>
                </c:pt>
                <c:pt idx="284">
                  <c:v>16766.223035748571</c:v>
                </c:pt>
                <c:pt idx="285">
                  <c:v>15360.793254522951</c:v>
                </c:pt>
                <c:pt idx="286">
                  <c:v>16376.818093604576</c:v>
                </c:pt>
                <c:pt idx="287">
                  <c:v>20061.405515756964</c:v>
                </c:pt>
                <c:pt idx="288">
                  <c:v>20814.605579913416</c:v>
                </c:pt>
                <c:pt idx="289">
                  <c:v>19804.74900344912</c:v>
                </c:pt>
                <c:pt idx="290">
                  <c:v>18990.53953503762</c:v>
                </c:pt>
                <c:pt idx="291">
                  <c:v>17018.976439422524</c:v>
                </c:pt>
                <c:pt idx="292">
                  <c:v>15272.925981801462</c:v>
                </c:pt>
                <c:pt idx="293">
                  <c:v>16151.726641699708</c:v>
                </c:pt>
                <c:pt idx="294">
                  <c:v>19803.268985607359</c:v>
                </c:pt>
                <c:pt idx="295">
                  <c:v>20303.322384339161</c:v>
                </c:pt>
                <c:pt idx="296">
                  <c:v>20767.30974118867</c:v>
                </c:pt>
                <c:pt idx="297">
                  <c:v>20168.442268111223</c:v>
                </c:pt>
                <c:pt idx="298">
                  <c:v>18761.108272386675</c:v>
                </c:pt>
                <c:pt idx="299">
                  <c:v>15703.398122450773</c:v>
                </c:pt>
                <c:pt idx="300">
                  <c:v>15064.493233404173</c:v>
                </c:pt>
                <c:pt idx="301">
                  <c:v>16810.047470805275</c:v>
                </c:pt>
                <c:pt idx="302">
                  <c:v>19872.535517018765</c:v>
                </c:pt>
                <c:pt idx="303">
                  <c:v>19996.523108511799</c:v>
                </c:pt>
                <c:pt idx="304">
                  <c:v>18358.267954488692</c:v>
                </c:pt>
                <c:pt idx="305">
                  <c:v>18508.679099057139</c:v>
                </c:pt>
                <c:pt idx="306">
                  <c:v>19445.567858874205</c:v>
                </c:pt>
                <c:pt idx="307">
                  <c:v>21623.233667621607</c:v>
                </c:pt>
                <c:pt idx="308">
                  <c:v>27813.663378927617</c:v>
                </c:pt>
                <c:pt idx="309">
                  <c:v>27932.64689869299</c:v>
                </c:pt>
                <c:pt idx="310">
                  <c:v>28785.428580364503</c:v>
                </c:pt>
                <c:pt idx="311">
                  <c:v>27982.410535312607</c:v>
                </c:pt>
                <c:pt idx="312">
                  <c:v>27145.973663121255</c:v>
                </c:pt>
                <c:pt idx="313">
                  <c:v>24550.036211203216</c:v>
                </c:pt>
                <c:pt idx="314">
                  <c:v>27336.441293310196</c:v>
                </c:pt>
                <c:pt idx="315">
                  <c:v>32922.608924283675</c:v>
                </c:pt>
                <c:pt idx="316">
                  <c:v>34826.663885530506</c:v>
                </c:pt>
                <c:pt idx="317">
                  <c:v>34072.38892552114</c:v>
                </c:pt>
                <c:pt idx="318">
                  <c:v>31915.109446616716</c:v>
                </c:pt>
                <c:pt idx="319">
                  <c:v>28174.888650537221</c:v>
                </c:pt>
                <c:pt idx="320">
                  <c:v>23382.285263867168</c:v>
                </c:pt>
                <c:pt idx="321">
                  <c:v>26834.040935796289</c:v>
                </c:pt>
                <c:pt idx="322">
                  <c:v>31324.204820636074</c:v>
                </c:pt>
                <c:pt idx="323">
                  <c:v>29609.476045350384</c:v>
                </c:pt>
                <c:pt idx="324">
                  <c:v>32112.269440029424</c:v>
                </c:pt>
                <c:pt idx="325">
                  <c:v>33798.683186206639</c:v>
                </c:pt>
                <c:pt idx="326">
                  <c:v>33742.532343495499</c:v>
                </c:pt>
                <c:pt idx="327">
                  <c:v>28860.603085542905</c:v>
                </c:pt>
                <c:pt idx="328">
                  <c:v>28846.07716330111</c:v>
                </c:pt>
                <c:pt idx="329">
                  <c:v>30752.049675512557</c:v>
                </c:pt>
                <c:pt idx="330">
                  <c:v>32224.894683524595</c:v>
                </c:pt>
                <c:pt idx="331">
                  <c:v>31792.723585313401</c:v>
                </c:pt>
                <c:pt idx="332">
                  <c:v>31255.374060799448</c:v>
                </c:pt>
                <c:pt idx="333">
                  <c:v>30604.41410473553</c:v>
                </c:pt>
                <c:pt idx="334">
                  <c:v>27302.083318733818</c:v>
                </c:pt>
                <c:pt idx="335">
                  <c:v>28853.501537997963</c:v>
                </c:pt>
                <c:pt idx="336">
                  <c:v>34339.035751727009</c:v>
                </c:pt>
                <c:pt idx="337">
                  <c:v>34482.528517548541</c:v>
                </c:pt>
                <c:pt idx="338">
                  <c:v>34636.5146192721</c:v>
                </c:pt>
                <c:pt idx="339">
                  <c:v>34745.516683426962</c:v>
                </c:pt>
                <c:pt idx="340">
                  <c:v>33073.988916440801</c:v>
                </c:pt>
                <c:pt idx="341">
                  <c:v>27616.247967689971</c:v>
                </c:pt>
                <c:pt idx="342">
                  <c:v>28184.108632382035</c:v>
                </c:pt>
                <c:pt idx="343">
                  <c:v>34367.682165881328</c:v>
                </c:pt>
                <c:pt idx="344">
                  <c:v>36495.97104408349</c:v>
                </c:pt>
                <c:pt idx="345">
                  <c:v>37355.16930853192</c:v>
                </c:pt>
                <c:pt idx="346">
                  <c:v>38118.642016832659</c:v>
                </c:pt>
                <c:pt idx="347">
                  <c:v>36699.17922241515</c:v>
                </c:pt>
                <c:pt idx="348">
                  <c:v>32034.749679855006</c:v>
                </c:pt>
                <c:pt idx="349">
                  <c:v>30278.949288875257</c:v>
                </c:pt>
                <c:pt idx="350">
                  <c:v>29806.950793063017</c:v>
                </c:pt>
                <c:pt idx="351">
                  <c:v>27281.904983730721</c:v>
                </c:pt>
                <c:pt idx="352">
                  <c:v>27190.477408063845</c:v>
                </c:pt>
                <c:pt idx="353">
                  <c:v>25834.289389171998</c:v>
                </c:pt>
                <c:pt idx="354">
                  <c:v>26387.051153084958</c:v>
                </c:pt>
                <c:pt idx="355">
                  <c:v>24982.249390437388</c:v>
                </c:pt>
                <c:pt idx="356">
                  <c:v>25015.235000213037</c:v>
                </c:pt>
                <c:pt idx="357">
                  <c:v>26534.95694949475</c:v>
                </c:pt>
                <c:pt idx="358">
                  <c:v>25462.932212847049</c:v>
                </c:pt>
                <c:pt idx="359">
                  <c:v>26445.134117775287</c:v>
                </c:pt>
                <c:pt idx="360">
                  <c:v>28903.789279395856</c:v>
                </c:pt>
                <c:pt idx="361">
                  <c:v>30411.684169548116</c:v>
                </c:pt>
                <c:pt idx="362">
                  <c:v>29651.988549220852</c:v>
                </c:pt>
                <c:pt idx="363">
                  <c:v>30165.059058777872</c:v>
                </c:pt>
                <c:pt idx="364">
                  <c:v>31589.864290162386</c:v>
                </c:pt>
                <c:pt idx="365">
                  <c:v>32299.540991032682</c:v>
                </c:pt>
              </c:numCache>
            </c:numRef>
          </c:val>
          <c:extLst>
            <c:ext xmlns:c16="http://schemas.microsoft.com/office/drawing/2014/chart" uri="{C3380CC4-5D6E-409C-BE32-E72D297353CC}">
              <c16:uniqueId val="{00000000-D09C-4460-B9DD-57855C15EDF5}"/>
            </c:ext>
          </c:extLst>
        </c:ser>
        <c:dLbls>
          <c:showLegendKey val="0"/>
          <c:showVal val="0"/>
          <c:showCatName val="0"/>
          <c:showSerName val="0"/>
          <c:showPercent val="0"/>
          <c:showBubbleSize val="0"/>
        </c:dLbls>
        <c:axId val="161075584"/>
        <c:axId val="161077120"/>
      </c:areaChart>
      <c:dateAx>
        <c:axId val="161075584"/>
        <c:scaling>
          <c:orientation val="minMax"/>
        </c:scaling>
        <c:delete val="0"/>
        <c:axPos val="b"/>
        <c:numFmt formatCode="d/m;@" sourceLinked="1"/>
        <c:majorTickMark val="out"/>
        <c:minorTickMark val="none"/>
        <c:tickLblPos val="low"/>
        <c:txPr>
          <a:bodyPr rot="0" vert="horz"/>
          <a:lstStyle/>
          <a:p>
            <a:pPr>
              <a:defRPr/>
            </a:pPr>
            <a:endParaRPr lang="cs-CZ"/>
          </a:p>
        </c:txPr>
        <c:crossAx val="161077120"/>
        <c:crosses val="autoZero"/>
        <c:auto val="1"/>
        <c:lblOffset val="100"/>
        <c:baseTimeUnit val="days"/>
        <c:majorUnit val="1"/>
        <c:majorTimeUnit val="months"/>
      </c:dateAx>
      <c:valAx>
        <c:axId val="161077120"/>
        <c:scaling>
          <c:orientation val="minMax"/>
          <c:max val="50000"/>
        </c:scaling>
        <c:delete val="0"/>
        <c:axPos val="l"/>
        <c:majorGridlines/>
        <c:numFmt formatCode="#,##0" sourceLinked="0"/>
        <c:majorTickMark val="out"/>
        <c:minorTickMark val="none"/>
        <c:tickLblPos val="nextTo"/>
        <c:crossAx val="161075584"/>
        <c:crosses val="autoZero"/>
        <c:crossBetween val="midCat"/>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56888436105687135"/>
        </c:manualLayout>
      </c:layout>
      <c:barChart>
        <c:barDir val="col"/>
        <c:grouping val="stacked"/>
        <c:varyColors val="0"/>
        <c:ser>
          <c:idx val="0"/>
          <c:order val="0"/>
          <c:tx>
            <c:strRef>
              <c:f>'8.1'!$U$8</c:f>
              <c:strCache>
                <c:ptCount val="1"/>
                <c:pt idx="0">
                  <c:v>HD_C</c:v>
                </c:pt>
              </c:strCache>
            </c:strRef>
          </c:tx>
          <c:spPr>
            <a:solidFill>
              <a:schemeClr val="tx2"/>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'8.1'!$U$9:$U$20</c:f>
              <c:numCache>
                <c:formatCode>#,##0</c:formatCode>
                <c:ptCount val="12"/>
                <c:pt idx="0">
                  <c:v>387688.813551803</c:v>
                </c:pt>
                <c:pt idx="1">
                  <c:v>285429.22620522202</c:v>
                </c:pt>
                <c:pt idx="2">
                  <c:v>291585.71699324396</c:v>
                </c:pt>
                <c:pt idx="3">
                  <c:v>243413.86614786804</c:v>
                </c:pt>
                <c:pt idx="4">
                  <c:v>222118.70343857299</c:v>
                </c:pt>
                <c:pt idx="5">
                  <c:v>218634.09282546397</c:v>
                </c:pt>
                <c:pt idx="6">
                  <c:v>204683.20296560801</c:v>
                </c:pt>
                <c:pt idx="7">
                  <c:v>214001.20275793702</c:v>
                </c:pt>
                <c:pt idx="8">
                  <c:v>230216.891274789</c:v>
                </c:pt>
                <c:pt idx="9">
                  <c:v>288130.843663348</c:v>
                </c:pt>
                <c:pt idx="10">
                  <c:v>377867.35526946501</c:v>
                </c:pt>
                <c:pt idx="11">
                  <c:v>349225.77856556932</c:v>
                </c:pt>
              </c:numCache>
            </c:numRef>
          </c:val>
          <c:extLst>
            <c:ext xmlns:c16="http://schemas.microsoft.com/office/drawing/2014/chart" uri="{C3380CC4-5D6E-409C-BE32-E72D297353CC}">
              <c16:uniqueId val="{00000000-D7AB-4553-8F40-24419C612C42}"/>
            </c:ext>
          </c:extLst>
        </c:ser>
        <c:ser>
          <c:idx val="1"/>
          <c:order val="1"/>
          <c:tx>
            <c:strRef>
              <c:f>'8.1'!$V$8</c:f>
              <c:strCache>
                <c:ptCount val="1"/>
                <c:pt idx="0">
                  <c:v>MD_C</c:v>
                </c:pt>
              </c:strCache>
            </c:strRef>
          </c:tx>
          <c:spPr>
            <a:solidFill>
              <a:schemeClr val="accent2"/>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'8.1'!$V$9:$V$20</c:f>
              <c:numCache>
                <c:formatCode>#,##0</c:formatCode>
                <c:ptCount val="12"/>
                <c:pt idx="0">
                  <c:v>109360.24008699601</c:v>
                </c:pt>
                <c:pt idx="1">
                  <c:v>73612.214368420013</c:v>
                </c:pt>
                <c:pt idx="2">
                  <c:v>65998.523076685</c:v>
                </c:pt>
                <c:pt idx="3">
                  <c:v>49252.457266543999</c:v>
                </c:pt>
                <c:pt idx="4">
                  <c:v>30791.279625119998</c:v>
                </c:pt>
                <c:pt idx="5">
                  <c:v>26253.353541665998</c:v>
                </c:pt>
                <c:pt idx="6">
                  <c:v>24243.360121573998</c:v>
                </c:pt>
                <c:pt idx="7">
                  <c:v>25355.825505342003</c:v>
                </c:pt>
                <c:pt idx="8">
                  <c:v>31919.979251345001</c:v>
                </c:pt>
                <c:pt idx="9">
                  <c:v>56465.936891658996</c:v>
                </c:pt>
                <c:pt idx="10">
                  <c:v>85286.365792579003</c:v>
                </c:pt>
                <c:pt idx="11">
                  <c:v>94723.135248774997</c:v>
                </c:pt>
              </c:numCache>
            </c:numRef>
          </c:val>
          <c:extLst>
            <c:ext xmlns:c16="http://schemas.microsoft.com/office/drawing/2014/chart" uri="{C3380CC4-5D6E-409C-BE32-E72D297353CC}">
              <c16:uniqueId val="{00000001-D7AB-4553-8F40-24419C612C42}"/>
            </c:ext>
          </c:extLst>
        </c:ser>
        <c:ser>
          <c:idx val="2"/>
          <c:order val="2"/>
          <c:tx>
            <c:strRef>
              <c:f>'8.1'!$W$8</c:f>
              <c:strCache>
                <c:ptCount val="1"/>
                <c:pt idx="0">
                  <c:v>LD_C</c:v>
                </c:pt>
              </c:strCache>
            </c:strRef>
          </c:tx>
          <c:spPr>
            <a:solidFill>
              <a:schemeClr val="accent5"/>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'8.1'!$W$9:$W$20</c:f>
              <c:numCache>
                <c:formatCode>#,##0</c:formatCode>
                <c:ptCount val="12"/>
                <c:pt idx="0">
                  <c:v>192746.13111533003</c:v>
                </c:pt>
                <c:pt idx="1">
                  <c:v>118837.797004665</c:v>
                </c:pt>
                <c:pt idx="2">
                  <c:v>104092.35209247901</c:v>
                </c:pt>
                <c:pt idx="3">
                  <c:v>64324.591257357999</c:v>
                </c:pt>
                <c:pt idx="4">
                  <c:v>25190.078846008</c:v>
                </c:pt>
                <c:pt idx="5">
                  <c:v>18314.717264900999</c:v>
                </c:pt>
                <c:pt idx="6">
                  <c:v>14566.769984852001</c:v>
                </c:pt>
                <c:pt idx="7">
                  <c:v>14722.067672714</c:v>
                </c:pt>
                <c:pt idx="8">
                  <c:v>27850.844593918002</c:v>
                </c:pt>
                <c:pt idx="9">
                  <c:v>76074.118827623999</c:v>
                </c:pt>
                <c:pt idx="10">
                  <c:v>142465.411599438</c:v>
                </c:pt>
                <c:pt idx="11">
                  <c:v>173041.813551025</c:v>
                </c:pt>
              </c:numCache>
            </c:numRef>
          </c:val>
          <c:extLst>
            <c:ext xmlns:c16="http://schemas.microsoft.com/office/drawing/2014/chart" uri="{C3380CC4-5D6E-409C-BE32-E72D297353CC}">
              <c16:uniqueId val="{00000002-D7AB-4553-8F40-24419C612C42}"/>
            </c:ext>
          </c:extLst>
        </c:ser>
        <c:ser>
          <c:idx val="3"/>
          <c:order val="3"/>
          <c:tx>
            <c:strRef>
              <c:f>'8.1'!$X$8</c:f>
              <c:strCache>
                <c:ptCount val="1"/>
                <c:pt idx="0">
                  <c:v>DOM</c:v>
                </c:pt>
              </c:strCache>
            </c:strRef>
          </c:tx>
          <c:spPr>
            <a:solidFill>
              <a:schemeClr val="accent6"/>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'8.1'!$X$9:$X$20</c:f>
              <c:numCache>
                <c:formatCode>#,##0</c:formatCode>
                <c:ptCount val="12"/>
                <c:pt idx="0">
                  <c:v>350464.54604796896</c:v>
                </c:pt>
                <c:pt idx="1">
                  <c:v>214692.17288203404</c:v>
                </c:pt>
                <c:pt idx="2">
                  <c:v>181033.98001335998</c:v>
                </c:pt>
                <c:pt idx="3">
                  <c:v>114470.60595339298</c:v>
                </c:pt>
                <c:pt idx="4">
                  <c:v>45168.287847245003</c:v>
                </c:pt>
                <c:pt idx="5">
                  <c:v>31109.525239890001</c:v>
                </c:pt>
                <c:pt idx="6">
                  <c:v>27335.869997146998</c:v>
                </c:pt>
                <c:pt idx="7">
                  <c:v>27209.390432471999</c:v>
                </c:pt>
                <c:pt idx="8">
                  <c:v>47179.743704822999</c:v>
                </c:pt>
                <c:pt idx="9">
                  <c:v>129272.419651883</c:v>
                </c:pt>
                <c:pt idx="10">
                  <c:v>249843.08586861999</c:v>
                </c:pt>
                <c:pt idx="11">
                  <c:v>313705.31753768114</c:v>
                </c:pt>
              </c:numCache>
            </c:numRef>
          </c:val>
          <c:extLst>
            <c:ext xmlns:c16="http://schemas.microsoft.com/office/drawing/2014/chart" uri="{C3380CC4-5D6E-409C-BE32-E72D297353CC}">
              <c16:uniqueId val="{00000003-D7AB-4553-8F40-24419C612C42}"/>
            </c:ext>
          </c:extLst>
        </c:ser>
        <c:ser>
          <c:idx val="4"/>
          <c:order val="4"/>
          <c:tx>
            <c:strRef>
              <c:f>'8.1'!$Y$8</c:f>
              <c:strCache>
                <c:ptCount val="1"/>
                <c:pt idx="0">
                  <c:v>OG</c:v>
                </c:pt>
              </c:strCache>
            </c:strRef>
          </c:tx>
          <c:spPr>
            <a:solidFill>
              <a:schemeClr val="tx1"/>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'8.1'!$Y$9:$Y$20</c:f>
              <c:numCache>
                <c:formatCode>#,##0</c:formatCode>
                <c:ptCount val="12"/>
                <c:pt idx="0">
                  <c:v>11574.917484905689</c:v>
                </c:pt>
                <c:pt idx="1">
                  <c:v>15354.787542063999</c:v>
                </c:pt>
                <c:pt idx="2">
                  <c:v>12271.035791310667</c:v>
                </c:pt>
                <c:pt idx="3">
                  <c:v>3317.6071781400001</c:v>
                </c:pt>
                <c:pt idx="4">
                  <c:v>3339.7385454200003</c:v>
                </c:pt>
                <c:pt idx="5">
                  <c:v>-241.9505104530005</c:v>
                </c:pt>
                <c:pt idx="6">
                  <c:v>-970.77815348400065</c:v>
                </c:pt>
                <c:pt idx="7">
                  <c:v>-1136.2094971400004</c:v>
                </c:pt>
                <c:pt idx="8">
                  <c:v>-623.0073867600006</c:v>
                </c:pt>
                <c:pt idx="9">
                  <c:v>5238.3985932439991</c:v>
                </c:pt>
                <c:pt idx="10">
                  <c:v>10015.054617161999</c:v>
                </c:pt>
                <c:pt idx="11">
                  <c:v>18547.625656532637</c:v>
                </c:pt>
              </c:numCache>
            </c:numRef>
          </c:val>
          <c:extLst>
            <c:ext xmlns:c16="http://schemas.microsoft.com/office/drawing/2014/chart" uri="{C3380CC4-5D6E-409C-BE32-E72D297353CC}">
              <c16:uniqueId val="{00000004-D7AB-4553-8F40-24419C612C42}"/>
            </c:ext>
          </c:extLst>
        </c:ser>
        <c:dLbls>
          <c:showLegendKey val="0"/>
          <c:showVal val="0"/>
          <c:showCatName val="0"/>
          <c:showSerName val="0"/>
          <c:showPercent val="0"/>
          <c:showBubbleSize val="0"/>
        </c:dLbls>
        <c:gapWidth val="50"/>
        <c:overlap val="100"/>
        <c:axId val="173028480"/>
        <c:axId val="173030016"/>
      </c:barChart>
      <c:catAx>
        <c:axId val="17302848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3030016"/>
        <c:crosses val="autoZero"/>
        <c:auto val="1"/>
        <c:lblAlgn val="ctr"/>
        <c:lblOffset val="100"/>
        <c:noMultiLvlLbl val="0"/>
      </c:catAx>
      <c:valAx>
        <c:axId val="173030016"/>
        <c:scaling>
          <c:orientation val="minMax"/>
          <c:min val="0"/>
        </c:scaling>
        <c:delete val="0"/>
        <c:axPos val="l"/>
        <c:majorGridlines/>
        <c:numFmt formatCode="#,##0" sourceLinked="0"/>
        <c:majorTickMark val="out"/>
        <c:minorTickMark val="none"/>
        <c:tickLblPos val="nextTo"/>
        <c:crossAx val="173028480"/>
        <c:crosses val="autoZero"/>
        <c:crossBetween val="between"/>
        <c:majorUnit val="200000"/>
      </c:valAx>
    </c:plotArea>
    <c:legend>
      <c:legendPos val="b"/>
      <c:layout>
        <c:manualLayout>
          <c:xMode val="edge"/>
          <c:yMode val="edge"/>
          <c:x val="1.6082666459482557E-3"/>
          <c:y val="0.8774089481280245"/>
          <c:w val="0.67518179702903602"/>
          <c:h val="0.11856568343536678"/>
        </c:manualLayout>
      </c:layout>
      <c:overlay val="1"/>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'8.1'!$L$28</c:f>
              <c:strCache>
                <c:ptCount val="1"/>
                <c:pt idx="0">
                  <c:v>Number of customers at the end of the period</c:v>
                </c:pt>
              </c:strCache>
            </c:strRef>
          </c:tx>
          <c:spPr>
            <a:ln>
              <a:solidFill>
                <a:schemeClr val="tx2"/>
              </a:solidFill>
            </a:ln>
          </c:spPr>
          <c:marker>
            <c:symbol val="none"/>
          </c:marker>
          <c:cat>
            <c:numRef>
              <c:f>'8.1'!$K$29:$K$38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'8.1'!$L$29:$L$38</c:f>
              <c:numCache>
                <c:formatCode>#,##0</c:formatCode>
                <c:ptCount val="10"/>
                <c:pt idx="0">
                  <c:v>2844334</c:v>
                </c:pt>
                <c:pt idx="1">
                  <c:v>2840473</c:v>
                </c:pt>
                <c:pt idx="2">
                  <c:v>2844257</c:v>
                </c:pt>
                <c:pt idx="3">
                  <c:v>2840619</c:v>
                </c:pt>
                <c:pt idx="4">
                  <c:v>2834509</c:v>
                </c:pt>
                <c:pt idx="5">
                  <c:v>2829132</c:v>
                </c:pt>
                <c:pt idx="6">
                  <c:v>2820013</c:v>
                </c:pt>
                <c:pt idx="7">
                  <c:v>2781284</c:v>
                </c:pt>
                <c:pt idx="8">
                  <c:v>2752442</c:v>
                </c:pt>
                <c:pt idx="9">
                  <c:v>2727457</c:v>
                </c:pt>
              </c:numCache>
            </c:numRef>
          </c:val>
          <c:smooth val="0"/>
          <c:extLst>
            <c:ext xmlns:c16="http://schemas.microsoft.com/office/drawing/2014/chart" uri="{C3380CC4-5D6E-409C-BE32-E72D297353CC}">
              <c16:uniqueId val="{00000000-B5BB-4975-9088-2D8DEB93C224}"/>
            </c:ext>
          </c:extLst>
        </c:ser>
        <c:dLbls>
          <c:showLegendKey val="0"/>
          <c:showVal val="0"/>
          <c:showCatName val="0"/>
          <c:showSerName val="0"/>
          <c:showPercent val="0"/>
          <c:showBubbleSize val="0"/>
        </c:dLbls>
        <c:smooth val="0"/>
        <c:axId val="173050496"/>
        <c:axId val="173052288"/>
      </c:lineChart>
      <c:catAx>
        <c:axId val="173050496"/>
        <c:scaling>
          <c:orientation val="minMax"/>
        </c:scaling>
        <c:delete val="0"/>
        <c:axPos val="b"/>
        <c:numFmt formatCode="General" sourceLinked="1"/>
        <c:majorTickMark val="out"/>
        <c:minorTickMark val="none"/>
        <c:tickLblPos val="nextTo"/>
        <c:crossAx val="173052288"/>
        <c:crosses val="autoZero"/>
        <c:auto val="1"/>
        <c:lblAlgn val="ctr"/>
        <c:lblOffset val="100"/>
        <c:noMultiLvlLbl val="0"/>
      </c:catAx>
      <c:valAx>
        <c:axId val="173052288"/>
        <c:scaling>
          <c:orientation val="minMax"/>
          <c:min val="2720000"/>
        </c:scaling>
        <c:delete val="0"/>
        <c:axPos val="l"/>
        <c:majorGridlines/>
        <c:numFmt formatCode="#,##0" sourceLinked="0"/>
        <c:majorTickMark val="out"/>
        <c:minorTickMark val="none"/>
        <c:tickLblPos val="nextTo"/>
        <c:crossAx val="173050496"/>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84308414389377795"/>
        </c:manualLayout>
      </c:layout>
      <c:barChart>
        <c:barDir val="col"/>
        <c:grouping val="stacked"/>
        <c:varyColors val="0"/>
        <c:ser>
          <c:idx val="0"/>
          <c:order val="0"/>
          <c:tx>
            <c:strRef>
              <c:f>'8.1'!$U$22</c:f>
              <c:strCache>
                <c:ptCount val="1"/>
                <c:pt idx="0">
                  <c:v>HD_C</c:v>
                </c:pt>
              </c:strCache>
            </c:strRef>
          </c:tx>
          <c:spPr>
            <a:solidFill>
              <a:schemeClr val="tx2"/>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'8.1'!$U$23:$U$32</c:f>
              <c:numCache>
                <c:formatCode>#,##0</c:formatCode>
                <c:ptCount val="10"/>
                <c:pt idx="0">
                  <c:v>3522761.6740966924</c:v>
                </c:pt>
                <c:pt idx="1">
                  <c:v>3836358.4581271773</c:v>
                </c:pt>
                <c:pt idx="2">
                  <c:v>3847746</c:v>
                </c:pt>
                <c:pt idx="3">
                  <c:v>3854919.8167295875</c:v>
                </c:pt>
                <c:pt idx="4">
                  <c:v>4200740.8816692531</c:v>
                </c:pt>
                <c:pt idx="5">
                  <c:v>4268309.7902267631</c:v>
                </c:pt>
                <c:pt idx="6">
                  <c:v>4565694.3918051599</c:v>
                </c:pt>
                <c:pt idx="7">
                  <c:v>3611238.9207220157</c:v>
                </c:pt>
                <c:pt idx="8">
                  <c:v>3258036.555283682</c:v>
                </c:pt>
                <c:pt idx="9">
                  <c:v>3312995.6936588902</c:v>
                </c:pt>
              </c:numCache>
            </c:numRef>
          </c:val>
          <c:extLst>
            <c:ext xmlns:c16="http://schemas.microsoft.com/office/drawing/2014/chart" uri="{C3380CC4-5D6E-409C-BE32-E72D297353CC}">
              <c16:uniqueId val="{00000000-C4EE-4E35-AA8D-38D1257E222A}"/>
            </c:ext>
          </c:extLst>
        </c:ser>
        <c:ser>
          <c:idx val="1"/>
          <c:order val="1"/>
          <c:tx>
            <c:strRef>
              <c:f>'8.1'!$V$22</c:f>
              <c:strCache>
                <c:ptCount val="1"/>
                <c:pt idx="0">
                  <c:v>MD_C</c:v>
                </c:pt>
              </c:strCache>
            </c:strRef>
          </c:tx>
          <c:spPr>
            <a:solidFill>
              <a:schemeClr val="accent2"/>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'8.1'!$V$23:$V$32</c:f>
              <c:numCache>
                <c:formatCode>#,##0</c:formatCode>
                <c:ptCount val="10"/>
                <c:pt idx="0">
                  <c:v>740547.16276384518</c:v>
                </c:pt>
                <c:pt idx="1">
                  <c:v>801511.80511781632</c:v>
                </c:pt>
                <c:pt idx="2">
                  <c:v>905811.00000000012</c:v>
                </c:pt>
                <c:pt idx="3">
                  <c:v>802317.10169693304</c:v>
                </c:pt>
                <c:pt idx="4">
                  <c:v>837955.48207248398</c:v>
                </c:pt>
                <c:pt idx="5">
                  <c:v>840410.28830097569</c:v>
                </c:pt>
                <c:pt idx="6">
                  <c:v>913967.04959776311</c:v>
                </c:pt>
                <c:pt idx="7">
                  <c:v>739730.0722082525</c:v>
                </c:pt>
                <c:pt idx="8">
                  <c:v>665733.47336373455</c:v>
                </c:pt>
                <c:pt idx="9">
                  <c:v>673262.67077670502</c:v>
                </c:pt>
              </c:numCache>
            </c:numRef>
          </c:val>
          <c:extLst>
            <c:ext xmlns:c16="http://schemas.microsoft.com/office/drawing/2014/chart" uri="{C3380CC4-5D6E-409C-BE32-E72D297353CC}">
              <c16:uniqueId val="{00000001-C4EE-4E35-AA8D-38D1257E222A}"/>
            </c:ext>
          </c:extLst>
        </c:ser>
        <c:ser>
          <c:idx val="2"/>
          <c:order val="2"/>
          <c:tx>
            <c:strRef>
              <c:f>'8.1'!$W$22</c:f>
              <c:strCache>
                <c:ptCount val="1"/>
                <c:pt idx="0">
                  <c:v>LD_C</c:v>
                </c:pt>
              </c:strCache>
            </c:strRef>
          </c:tx>
          <c:spPr>
            <a:solidFill>
              <a:schemeClr val="accent5"/>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'8.1'!$W$23:$W$32</c:f>
              <c:numCache>
                <c:formatCode>#,##0</c:formatCode>
                <c:ptCount val="10"/>
                <c:pt idx="0">
                  <c:v>1057163.4652972291</c:v>
                </c:pt>
                <c:pt idx="1">
                  <c:v>1152681.5890783148</c:v>
                </c:pt>
                <c:pt idx="2">
                  <c:v>1238757.2516670562</c:v>
                </c:pt>
                <c:pt idx="3">
                  <c:v>1117915.2635170002</c:v>
                </c:pt>
                <c:pt idx="4">
                  <c:v>1201475.0959205984</c:v>
                </c:pt>
                <c:pt idx="5">
                  <c:v>1197728.8742469333</c:v>
                </c:pt>
                <c:pt idx="6">
                  <c:v>1309687.2651824956</c:v>
                </c:pt>
                <c:pt idx="7">
                  <c:v>1077486.8795721275</c:v>
                </c:pt>
                <c:pt idx="8">
                  <c:v>974837.89383030054</c:v>
                </c:pt>
                <c:pt idx="9">
                  <c:v>972226.69381031208</c:v>
                </c:pt>
              </c:numCache>
            </c:numRef>
          </c:val>
          <c:extLst>
            <c:ext xmlns:c16="http://schemas.microsoft.com/office/drawing/2014/chart" uri="{C3380CC4-5D6E-409C-BE32-E72D297353CC}">
              <c16:uniqueId val="{00000002-C4EE-4E35-AA8D-38D1257E222A}"/>
            </c:ext>
          </c:extLst>
        </c:ser>
        <c:ser>
          <c:idx val="3"/>
          <c:order val="3"/>
          <c:tx>
            <c:strRef>
              <c:f>'8.1'!$X$22</c:f>
              <c:strCache>
                <c:ptCount val="1"/>
                <c:pt idx="0">
                  <c:v>DOM</c:v>
                </c:pt>
              </c:strCache>
            </c:strRef>
          </c:tx>
          <c:spPr>
            <a:solidFill>
              <a:schemeClr val="accent6"/>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'8.1'!$X$23:$X$32</c:f>
              <c:numCache>
                <c:formatCode>#,##0</c:formatCode>
                <c:ptCount val="10"/>
                <c:pt idx="0">
                  <c:v>2171135.5106019503</c:v>
                </c:pt>
                <c:pt idx="1">
                  <c:v>2368461.0261057094</c:v>
                </c:pt>
                <c:pt idx="2">
                  <c:v>2427268.7824260001</c:v>
                </c:pt>
                <c:pt idx="3">
                  <c:v>2275641.6101114</c:v>
                </c:pt>
                <c:pt idx="4">
                  <c:v>2173234.605044093</c:v>
                </c:pt>
                <c:pt idx="5">
                  <c:v>2245541.6331866197</c:v>
                </c:pt>
                <c:pt idx="6">
                  <c:v>2518715.8153973664</c:v>
                </c:pt>
                <c:pt idx="7">
                  <c:v>1992315.4175368126</c:v>
                </c:pt>
                <c:pt idx="8">
                  <c:v>1761932.1857068152</c:v>
                </c:pt>
                <c:pt idx="9">
                  <c:v>1731484.9451765174</c:v>
                </c:pt>
              </c:numCache>
            </c:numRef>
          </c:val>
          <c:extLst>
            <c:ext xmlns:c16="http://schemas.microsoft.com/office/drawing/2014/chart" uri="{C3380CC4-5D6E-409C-BE32-E72D297353CC}">
              <c16:uniqueId val="{00000003-C4EE-4E35-AA8D-38D1257E222A}"/>
            </c:ext>
          </c:extLst>
        </c:ser>
        <c:ser>
          <c:idx val="4"/>
          <c:order val="4"/>
          <c:tx>
            <c:strRef>
              <c:f>'8.1'!$Y$22</c:f>
              <c:strCache>
                <c:ptCount val="1"/>
                <c:pt idx="0">
                  <c:v>OP</c:v>
                </c:pt>
              </c:strCache>
            </c:strRef>
          </c:tx>
          <c:spPr>
            <a:solidFill>
              <a:schemeClr val="bg1">
                <a:lumMod val="50000"/>
              </a:schemeClr>
            </a:solidFill>
          </c:spPr>
          <c:invertIfNegative val="0"/>
          <c:cat>
            <c:numRef>
              <c:f>'8.1'!$T$23:$T$32</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'8.1'!$Y$23:$Y$32</c:f>
              <c:numCache>
                <c:formatCode>#,##0</c:formatCode>
                <c:ptCount val="10"/>
                <c:pt idx="0">
                  <c:v>115956.82018521987</c:v>
                </c:pt>
                <c:pt idx="1">
                  <c:v>96121.355104837567</c:v>
                </c:pt>
                <c:pt idx="2">
                  <c:v>107899.71932586282</c:v>
                </c:pt>
                <c:pt idx="3">
                  <c:v>131962.334933348</c:v>
                </c:pt>
                <c:pt idx="4">
                  <c:v>151223.40892275871</c:v>
                </c:pt>
                <c:pt idx="5">
                  <c:v>142228.58725978711</c:v>
                </c:pt>
                <c:pt idx="6">
                  <c:v>125669.72381950567</c:v>
                </c:pt>
                <c:pt idx="7">
                  <c:v>122990.99353008645</c:v>
                </c:pt>
                <c:pt idx="8">
                  <c:v>98033.706101513439</c:v>
                </c:pt>
                <c:pt idx="9">
                  <c:v>76687.219860941987</c:v>
                </c:pt>
              </c:numCache>
            </c:numRef>
          </c:val>
          <c:extLst>
            <c:ext xmlns:c16="http://schemas.microsoft.com/office/drawing/2014/chart" uri="{C3380CC4-5D6E-409C-BE32-E72D297353CC}">
              <c16:uniqueId val="{00000004-C4EE-4E35-AA8D-38D1257E222A}"/>
            </c:ext>
          </c:extLst>
        </c:ser>
        <c:dLbls>
          <c:showLegendKey val="0"/>
          <c:showVal val="0"/>
          <c:showCatName val="0"/>
          <c:showSerName val="0"/>
          <c:showPercent val="0"/>
          <c:showBubbleSize val="0"/>
        </c:dLbls>
        <c:gapWidth val="50"/>
        <c:overlap val="100"/>
        <c:axId val="173757184"/>
        <c:axId val="173758720"/>
      </c:barChart>
      <c:catAx>
        <c:axId val="173757184"/>
        <c:scaling>
          <c:orientation val="minMax"/>
        </c:scaling>
        <c:delete val="0"/>
        <c:axPos val="b"/>
        <c:numFmt formatCode="0" sourceLinked="0"/>
        <c:majorTickMark val="out"/>
        <c:minorTickMark val="none"/>
        <c:tickLblPos val="nextTo"/>
        <c:crossAx val="173758720"/>
        <c:crosses val="autoZero"/>
        <c:auto val="1"/>
        <c:lblAlgn val="ctr"/>
        <c:lblOffset val="100"/>
        <c:noMultiLvlLbl val="0"/>
      </c:catAx>
      <c:valAx>
        <c:axId val="173758720"/>
        <c:scaling>
          <c:orientation val="minMax"/>
        </c:scaling>
        <c:delete val="0"/>
        <c:axPos val="l"/>
        <c:majorGridlines/>
        <c:numFmt formatCode="#,##0" sourceLinked="0"/>
        <c:majorTickMark val="out"/>
        <c:minorTickMark val="none"/>
        <c:tickLblPos val="nextTo"/>
        <c:crossAx val="173757184"/>
        <c:crosses val="autoZero"/>
        <c:crossBetween val="between"/>
        <c:majorUnit val="2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7178891742735084"/>
        </c:manualLayout>
      </c:layout>
      <c:barChart>
        <c:barDir val="col"/>
        <c:grouping val="clustered"/>
        <c:varyColors val="0"/>
        <c:ser>
          <c:idx val="0"/>
          <c:order val="0"/>
          <c:spPr>
            <a:solidFill>
              <a:schemeClr val="tx2"/>
            </a:solidFill>
          </c:spPr>
          <c:invertIfNegative val="0"/>
          <c:cat>
            <c:strRef>
              <c:f>'8.2'!$A$7:$A$18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'8.2'!$C$7:$C$18</c:f>
              <c:numCache>
                <c:formatCode>#,##0</c:formatCode>
                <c:ptCount val="12"/>
                <c:pt idx="0">
                  <c:v>387688.813551803</c:v>
                </c:pt>
                <c:pt idx="1">
                  <c:v>285429.22620522202</c:v>
                </c:pt>
                <c:pt idx="2">
                  <c:v>291585.71699324396</c:v>
                </c:pt>
                <c:pt idx="3">
                  <c:v>243413.86614786804</c:v>
                </c:pt>
                <c:pt idx="4">
                  <c:v>222118.70343857299</c:v>
                </c:pt>
                <c:pt idx="5">
                  <c:v>218634.09282546397</c:v>
                </c:pt>
                <c:pt idx="6">
                  <c:v>204683.20296560801</c:v>
                </c:pt>
                <c:pt idx="7">
                  <c:v>214001.20275793702</c:v>
                </c:pt>
                <c:pt idx="8">
                  <c:v>230216.891274789</c:v>
                </c:pt>
                <c:pt idx="9">
                  <c:v>288130.843663348</c:v>
                </c:pt>
                <c:pt idx="10">
                  <c:v>377867.35526946501</c:v>
                </c:pt>
                <c:pt idx="11">
                  <c:v>349225.77856556932</c:v>
                </c:pt>
              </c:numCache>
            </c:numRef>
          </c:val>
          <c:extLst>
            <c:ext xmlns:c16="http://schemas.microsoft.com/office/drawing/2014/chart" uri="{C3380CC4-5D6E-409C-BE32-E72D297353CC}">
              <c16:uniqueId val="{00000000-B4EF-486C-ADF7-38D37CCE72E4}"/>
            </c:ext>
          </c:extLst>
        </c:ser>
        <c:dLbls>
          <c:showLegendKey val="0"/>
          <c:showVal val="0"/>
          <c:showCatName val="0"/>
          <c:showSerName val="0"/>
          <c:showPercent val="0"/>
          <c:showBubbleSize val="0"/>
        </c:dLbls>
        <c:gapWidth val="50"/>
        <c:axId val="169434112"/>
        <c:axId val="169468672"/>
      </c:barChart>
      <c:catAx>
        <c:axId val="1694341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9468672"/>
        <c:crosses val="autoZero"/>
        <c:auto val="1"/>
        <c:lblAlgn val="ctr"/>
        <c:lblOffset val="100"/>
        <c:noMultiLvlLbl val="0"/>
      </c:catAx>
      <c:valAx>
        <c:axId val="169468672"/>
        <c:scaling>
          <c:orientation val="minMax"/>
        </c:scaling>
        <c:delete val="0"/>
        <c:axPos val="l"/>
        <c:majorGridlines/>
        <c:numFmt formatCode="#,##0" sourceLinked="1"/>
        <c:majorTickMark val="out"/>
        <c:minorTickMark val="none"/>
        <c:tickLblPos val="nextTo"/>
        <c:crossAx val="169434112"/>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6210974965028"/>
          <c:y val="3.8679456877351553E-2"/>
          <c:w val="0.8542549649583363"/>
          <c:h val="0.82918510469025142"/>
        </c:manualLayout>
      </c:layout>
      <c:barChart>
        <c:barDir val="col"/>
        <c:grouping val="clustered"/>
        <c:varyColors val="0"/>
        <c:ser>
          <c:idx val="0"/>
          <c:order val="0"/>
          <c:tx>
            <c:strRef>
              <c:f>'8.2'!$L$14</c:f>
              <c:strCache>
                <c:ptCount val="1"/>
              </c:strCache>
            </c:strRef>
          </c:tx>
          <c:spPr>
            <a:solidFill>
              <a:schemeClr val="tx2"/>
            </a:solidFill>
          </c:spPr>
          <c:invertIfNegative val="0"/>
          <c:cat>
            <c:numRef>
              <c:f>'8.2'!$K$15:$K$24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'8.2'!$L$15:$L$24</c:f>
              <c:numCache>
                <c:formatCode>#,##0</c:formatCode>
                <c:ptCount val="10"/>
                <c:pt idx="0">
                  <c:v>3522761.6740966924</c:v>
                </c:pt>
                <c:pt idx="1">
                  <c:v>3836358.4581271773</c:v>
                </c:pt>
                <c:pt idx="2">
                  <c:v>3847746</c:v>
                </c:pt>
                <c:pt idx="3">
                  <c:v>3854919.8167295875</c:v>
                </c:pt>
                <c:pt idx="4">
                  <c:v>4200740.8816692531</c:v>
                </c:pt>
                <c:pt idx="5">
                  <c:v>4268309.7902267631</c:v>
                </c:pt>
                <c:pt idx="6">
                  <c:v>4565694.3918051599</c:v>
                </c:pt>
                <c:pt idx="7">
                  <c:v>3611238.9207220157</c:v>
                </c:pt>
                <c:pt idx="8">
                  <c:v>3258036.555283682</c:v>
                </c:pt>
                <c:pt idx="9">
                  <c:v>3312995.6936588902</c:v>
                </c:pt>
              </c:numCache>
            </c:numRef>
          </c:val>
          <c:extLst>
            <c:ext xmlns:c16="http://schemas.microsoft.com/office/drawing/2014/chart" uri="{C3380CC4-5D6E-409C-BE32-E72D297353CC}">
              <c16:uniqueId val="{00000000-B39B-4D1E-AFE6-DB40A1C19771}"/>
            </c:ext>
          </c:extLst>
        </c:ser>
        <c:dLbls>
          <c:showLegendKey val="0"/>
          <c:showVal val="0"/>
          <c:showCatName val="0"/>
          <c:showSerName val="0"/>
          <c:showPercent val="0"/>
          <c:showBubbleSize val="0"/>
        </c:dLbls>
        <c:gapWidth val="50"/>
        <c:axId val="172212608"/>
        <c:axId val="172214144"/>
      </c:barChart>
      <c:catAx>
        <c:axId val="172212608"/>
        <c:scaling>
          <c:orientation val="minMax"/>
        </c:scaling>
        <c:delete val="0"/>
        <c:axPos val="b"/>
        <c:numFmt formatCode="0" sourceLinked="1"/>
        <c:majorTickMark val="out"/>
        <c:minorTickMark val="none"/>
        <c:tickLblPos val="nextTo"/>
        <c:crossAx val="172214144"/>
        <c:crosses val="autoZero"/>
        <c:auto val="1"/>
        <c:lblAlgn val="ctr"/>
        <c:lblOffset val="100"/>
        <c:noMultiLvlLbl val="0"/>
      </c:catAx>
      <c:valAx>
        <c:axId val="172214144"/>
        <c:scaling>
          <c:orientation val="minMax"/>
        </c:scaling>
        <c:delete val="0"/>
        <c:axPos val="l"/>
        <c:majorGridlines/>
        <c:numFmt formatCode="#,##0" sourceLinked="0"/>
        <c:majorTickMark val="out"/>
        <c:minorTickMark val="none"/>
        <c:tickLblPos val="nextTo"/>
        <c:crossAx val="172212608"/>
        <c:crosses val="autoZero"/>
        <c:crossBetween val="between"/>
        <c:majorUnit val="1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95665107738"/>
          <c:y val="8.1143258255508763E-2"/>
          <c:w val="0.87340779952242709"/>
          <c:h val="0.8005493499359092"/>
        </c:manualLayout>
      </c:layout>
      <c:lineChart>
        <c:grouping val="standard"/>
        <c:varyColors val="0"/>
        <c:ser>
          <c:idx val="0"/>
          <c:order val="0"/>
          <c:tx>
            <c:strRef>
              <c:f>'8.2'!$L$26</c:f>
              <c:strCache>
                <c:ptCount val="1"/>
                <c:pt idx="0">
                  <c:v>Number of customers at the end of the period</c:v>
                </c:pt>
              </c:strCache>
            </c:strRef>
          </c:tx>
          <c:spPr>
            <a:ln>
              <a:solidFill>
                <a:schemeClr val="accent1"/>
              </a:solidFill>
            </a:ln>
          </c:spPr>
          <c:marker>
            <c:symbol val="none"/>
          </c:marker>
          <c:cat>
            <c:numRef>
              <c:f>'8.2'!$K$27:$K$36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'8.2'!$L$27:$L$36</c:f>
              <c:numCache>
                <c:formatCode>#,##0</c:formatCode>
                <c:ptCount val="10"/>
                <c:pt idx="0">
                  <c:v>1606</c:v>
                </c:pt>
                <c:pt idx="1">
                  <c:v>1618</c:v>
                </c:pt>
                <c:pt idx="2">
                  <c:v>1703</c:v>
                </c:pt>
                <c:pt idx="3">
                  <c:v>1692</c:v>
                </c:pt>
                <c:pt idx="4">
                  <c:v>1690</c:v>
                </c:pt>
                <c:pt idx="5">
                  <c:v>1605</c:v>
                </c:pt>
                <c:pt idx="6">
                  <c:v>1602</c:v>
                </c:pt>
                <c:pt idx="7">
                  <c:v>1638</c:v>
                </c:pt>
                <c:pt idx="8">
                  <c:v>1613</c:v>
                </c:pt>
                <c:pt idx="9">
                  <c:v>1587</c:v>
                </c:pt>
              </c:numCache>
            </c:numRef>
          </c:val>
          <c:smooth val="0"/>
          <c:extLst>
            <c:ext xmlns:c16="http://schemas.microsoft.com/office/drawing/2014/chart" uri="{C3380CC4-5D6E-409C-BE32-E72D297353CC}">
              <c16:uniqueId val="{00000000-C485-4D24-B59D-715BDBC7A503}"/>
            </c:ext>
          </c:extLst>
        </c:ser>
        <c:dLbls>
          <c:showLegendKey val="0"/>
          <c:showVal val="0"/>
          <c:showCatName val="0"/>
          <c:showSerName val="0"/>
          <c:showPercent val="0"/>
          <c:showBubbleSize val="0"/>
        </c:dLbls>
        <c:smooth val="0"/>
        <c:axId val="173782528"/>
        <c:axId val="173784064"/>
      </c:lineChart>
      <c:catAx>
        <c:axId val="173782528"/>
        <c:scaling>
          <c:orientation val="minMax"/>
        </c:scaling>
        <c:delete val="0"/>
        <c:axPos val="b"/>
        <c:numFmt formatCode="General" sourceLinked="1"/>
        <c:majorTickMark val="out"/>
        <c:minorTickMark val="none"/>
        <c:tickLblPos val="nextTo"/>
        <c:crossAx val="173784064"/>
        <c:crosses val="autoZero"/>
        <c:auto val="1"/>
        <c:lblAlgn val="ctr"/>
        <c:lblOffset val="100"/>
        <c:noMultiLvlLbl val="0"/>
      </c:catAx>
      <c:valAx>
        <c:axId val="173784064"/>
        <c:scaling>
          <c:orientation val="minMax"/>
          <c:max val="1750"/>
          <c:min val="1550"/>
        </c:scaling>
        <c:delete val="0"/>
        <c:axPos val="l"/>
        <c:majorGridlines/>
        <c:numFmt formatCode="#,##0" sourceLinked="0"/>
        <c:majorTickMark val="out"/>
        <c:minorTickMark val="none"/>
        <c:tickLblPos val="nextTo"/>
        <c:crossAx val="173782528"/>
        <c:crosses val="autoZero"/>
        <c:crossBetween val="between"/>
        <c:majorUnit val="25"/>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66174886033982594"/>
        </c:manualLayout>
      </c:layout>
      <c:barChart>
        <c:barDir val="col"/>
        <c:grouping val="clustered"/>
        <c:varyColors val="0"/>
        <c:ser>
          <c:idx val="0"/>
          <c:order val="0"/>
          <c:spPr>
            <a:solidFill>
              <a:schemeClr val="accent1"/>
            </a:solidFill>
          </c:spPr>
          <c:invertIfNegative val="0"/>
          <c:cat>
            <c:strRef>
              <c:f>'8.3'!$A$7:$A$18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'8.3'!$C$7:$C$18</c:f>
              <c:numCache>
                <c:formatCode>#,##0</c:formatCode>
                <c:ptCount val="12"/>
                <c:pt idx="0">
                  <c:v>109360.24008699601</c:v>
                </c:pt>
                <c:pt idx="1">
                  <c:v>73612.214368420013</c:v>
                </c:pt>
                <c:pt idx="2">
                  <c:v>65998.523076685</c:v>
                </c:pt>
                <c:pt idx="3">
                  <c:v>49252.457266543999</c:v>
                </c:pt>
                <c:pt idx="4">
                  <c:v>30791.279625119998</c:v>
                </c:pt>
                <c:pt idx="5">
                  <c:v>26253.353541665998</c:v>
                </c:pt>
                <c:pt idx="6">
                  <c:v>24243.360121573998</c:v>
                </c:pt>
                <c:pt idx="7">
                  <c:v>25355.825505342003</c:v>
                </c:pt>
                <c:pt idx="8">
                  <c:v>31919.979251345001</c:v>
                </c:pt>
                <c:pt idx="9">
                  <c:v>56465.936891658996</c:v>
                </c:pt>
                <c:pt idx="10">
                  <c:v>85286.365792579003</c:v>
                </c:pt>
                <c:pt idx="11">
                  <c:v>94723.135248774997</c:v>
                </c:pt>
              </c:numCache>
            </c:numRef>
          </c:val>
          <c:extLst>
            <c:ext xmlns:c16="http://schemas.microsoft.com/office/drawing/2014/chart" uri="{C3380CC4-5D6E-409C-BE32-E72D297353CC}">
              <c16:uniqueId val="{00000000-ED96-4887-A6CD-4D7B12F76F31}"/>
            </c:ext>
          </c:extLst>
        </c:ser>
        <c:dLbls>
          <c:showLegendKey val="0"/>
          <c:showVal val="0"/>
          <c:showCatName val="0"/>
          <c:showSerName val="0"/>
          <c:showPercent val="0"/>
          <c:showBubbleSize val="0"/>
        </c:dLbls>
        <c:gapWidth val="50"/>
        <c:axId val="170904960"/>
        <c:axId val="172061824"/>
      </c:barChart>
      <c:catAx>
        <c:axId val="1709049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2061824"/>
        <c:crosses val="autoZero"/>
        <c:auto val="1"/>
        <c:lblAlgn val="ctr"/>
        <c:lblOffset val="100"/>
        <c:noMultiLvlLbl val="0"/>
      </c:catAx>
      <c:valAx>
        <c:axId val="172061824"/>
        <c:scaling>
          <c:orientation val="minMax"/>
        </c:scaling>
        <c:delete val="0"/>
        <c:axPos val="l"/>
        <c:majorGridlines/>
        <c:numFmt formatCode="#,##0" sourceLinked="1"/>
        <c:majorTickMark val="out"/>
        <c:minorTickMark val="none"/>
        <c:tickLblPos val="nextTo"/>
        <c:crossAx val="170904960"/>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'8.3'!$L$14</c:f>
              <c:strCache>
                <c:ptCount val="1"/>
              </c:strCache>
            </c:strRef>
          </c:tx>
          <c:spPr>
            <a:solidFill>
              <a:schemeClr val="accent1"/>
            </a:solidFill>
          </c:spPr>
          <c:invertIfNegative val="0"/>
          <c:cat>
            <c:numRef>
              <c:f>'8.3'!$K$15:$K$24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'8.3'!$L$15:$L$24</c:f>
              <c:numCache>
                <c:formatCode>0</c:formatCode>
                <c:ptCount val="10"/>
                <c:pt idx="0">
                  <c:v>740547.16276384518</c:v>
                </c:pt>
                <c:pt idx="1">
                  <c:v>801511.80511781632</c:v>
                </c:pt>
                <c:pt idx="2">
                  <c:v>905811.00000000012</c:v>
                </c:pt>
                <c:pt idx="3">
                  <c:v>802317.10169693304</c:v>
                </c:pt>
                <c:pt idx="4">
                  <c:v>837955.48207248398</c:v>
                </c:pt>
                <c:pt idx="5">
                  <c:v>840410.28830097569</c:v>
                </c:pt>
                <c:pt idx="6">
                  <c:v>913967.04959776311</c:v>
                </c:pt>
                <c:pt idx="7">
                  <c:v>739730.0722082525</c:v>
                </c:pt>
                <c:pt idx="8">
                  <c:v>665733.47336373455</c:v>
                </c:pt>
                <c:pt idx="9">
                  <c:v>673262.67077670502</c:v>
                </c:pt>
              </c:numCache>
            </c:numRef>
          </c:val>
          <c:extLst>
            <c:ext xmlns:c16="http://schemas.microsoft.com/office/drawing/2014/chart" uri="{C3380CC4-5D6E-409C-BE32-E72D297353CC}">
              <c16:uniqueId val="{00000000-1DBA-4B0F-9C2F-F8A62700EB5D}"/>
            </c:ext>
          </c:extLst>
        </c:ser>
        <c:dLbls>
          <c:showLegendKey val="0"/>
          <c:showVal val="0"/>
          <c:showCatName val="0"/>
          <c:showSerName val="0"/>
          <c:showPercent val="0"/>
          <c:showBubbleSize val="0"/>
        </c:dLbls>
        <c:gapWidth val="50"/>
        <c:axId val="172077824"/>
        <c:axId val="172079360"/>
      </c:barChart>
      <c:catAx>
        <c:axId val="172077824"/>
        <c:scaling>
          <c:orientation val="minMax"/>
        </c:scaling>
        <c:delete val="0"/>
        <c:axPos val="b"/>
        <c:numFmt formatCode="0" sourceLinked="1"/>
        <c:majorTickMark val="out"/>
        <c:minorTickMark val="none"/>
        <c:tickLblPos val="nextTo"/>
        <c:crossAx val="172079360"/>
        <c:crosses val="autoZero"/>
        <c:auto val="1"/>
        <c:lblAlgn val="ctr"/>
        <c:lblOffset val="100"/>
        <c:noMultiLvlLbl val="0"/>
      </c:catAx>
      <c:valAx>
        <c:axId val="172079360"/>
        <c:scaling>
          <c:orientation val="minMax"/>
        </c:scaling>
        <c:delete val="0"/>
        <c:axPos val="l"/>
        <c:majorGridlines/>
        <c:numFmt formatCode="#,##0" sourceLinked="0"/>
        <c:majorTickMark val="out"/>
        <c:minorTickMark val="none"/>
        <c:tickLblPos val="nextTo"/>
        <c:crossAx val="172077824"/>
        <c:crosses val="autoZero"/>
        <c:crossBetween val="between"/>
        <c:majorUnit val="2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'8.3'!$L$26</c:f>
              <c:strCache>
                <c:ptCount val="1"/>
                <c:pt idx="0">
                  <c:v>Number of customers at the end of the period</c:v>
                </c:pt>
              </c:strCache>
            </c:strRef>
          </c:tx>
          <c:spPr>
            <a:ln>
              <a:solidFill>
                <a:schemeClr val="tx2"/>
              </a:solidFill>
            </a:ln>
          </c:spPr>
          <c:marker>
            <c:symbol val="none"/>
          </c:marker>
          <c:cat>
            <c:numRef>
              <c:f>'8.3'!$K$27:$K$36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'8.3'!$L$27:$L$36</c:f>
              <c:numCache>
                <c:formatCode>#,##0</c:formatCode>
                <c:ptCount val="10"/>
                <c:pt idx="0">
                  <c:v>6814</c:v>
                </c:pt>
                <c:pt idx="1">
                  <c:v>6823</c:v>
                </c:pt>
                <c:pt idx="2">
                  <c:v>6817</c:v>
                </c:pt>
                <c:pt idx="3">
                  <c:v>6817</c:v>
                </c:pt>
                <c:pt idx="4">
                  <c:v>6759</c:v>
                </c:pt>
                <c:pt idx="5">
                  <c:v>6748</c:v>
                </c:pt>
                <c:pt idx="6">
                  <c:v>6487</c:v>
                </c:pt>
                <c:pt idx="7">
                  <c:v>6526</c:v>
                </c:pt>
                <c:pt idx="8">
                  <c:v>6291</c:v>
                </c:pt>
                <c:pt idx="9">
                  <c:v>6220</c:v>
                </c:pt>
              </c:numCache>
            </c:numRef>
          </c:val>
          <c:smooth val="0"/>
          <c:extLst>
            <c:ext xmlns:c16="http://schemas.microsoft.com/office/drawing/2014/chart" uri="{C3380CC4-5D6E-409C-BE32-E72D297353CC}">
              <c16:uniqueId val="{00000000-C9FC-48B5-9111-0BFADFCF53CF}"/>
            </c:ext>
          </c:extLst>
        </c:ser>
        <c:dLbls>
          <c:showLegendKey val="0"/>
          <c:showVal val="0"/>
          <c:showCatName val="0"/>
          <c:showSerName val="0"/>
          <c:showPercent val="0"/>
          <c:showBubbleSize val="0"/>
        </c:dLbls>
        <c:smooth val="0"/>
        <c:axId val="172095360"/>
        <c:axId val="172096896"/>
      </c:lineChart>
      <c:catAx>
        <c:axId val="172095360"/>
        <c:scaling>
          <c:orientation val="minMax"/>
        </c:scaling>
        <c:delete val="0"/>
        <c:axPos val="b"/>
        <c:numFmt formatCode="General" sourceLinked="1"/>
        <c:majorTickMark val="out"/>
        <c:minorTickMark val="none"/>
        <c:tickLblPos val="nextTo"/>
        <c:crossAx val="172096896"/>
        <c:crosses val="autoZero"/>
        <c:auto val="1"/>
        <c:lblAlgn val="ctr"/>
        <c:lblOffset val="100"/>
        <c:noMultiLvlLbl val="0"/>
      </c:catAx>
      <c:valAx>
        <c:axId val="172096896"/>
        <c:scaling>
          <c:orientation val="minMax"/>
          <c:max val="7000"/>
          <c:min val="6100"/>
        </c:scaling>
        <c:delete val="0"/>
        <c:axPos val="l"/>
        <c:majorGridlines/>
        <c:numFmt formatCode="#,##0" sourceLinked="0"/>
        <c:majorTickMark val="out"/>
        <c:minorTickMark val="none"/>
        <c:tickLblPos val="nextTo"/>
        <c:crossAx val="172095360"/>
        <c:crosses val="autoZero"/>
        <c:crossBetween val="between"/>
        <c:maj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8459140983247164"/>
          <c:h val="0.59403652120901118"/>
        </c:manualLayout>
      </c:layout>
      <c:barChart>
        <c:barDir val="col"/>
        <c:grouping val="clustered"/>
        <c:varyColors val="0"/>
        <c:ser>
          <c:idx val="0"/>
          <c:order val="0"/>
          <c:spPr>
            <a:solidFill>
              <a:schemeClr val="accent1"/>
            </a:solidFill>
          </c:spPr>
          <c:invertIfNegative val="0"/>
          <c:cat>
            <c:strRef>
              <c:f>'8.4'!$A$7:$A$18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'8.4'!$C$7:$C$18</c:f>
              <c:numCache>
                <c:formatCode>#,##0</c:formatCode>
                <c:ptCount val="12"/>
                <c:pt idx="0">
                  <c:v>192746.13111533003</c:v>
                </c:pt>
                <c:pt idx="1">
                  <c:v>118837.797004665</c:v>
                </c:pt>
                <c:pt idx="2">
                  <c:v>104092.35209247901</c:v>
                </c:pt>
                <c:pt idx="3">
                  <c:v>64324.591257357999</c:v>
                </c:pt>
                <c:pt idx="4">
                  <c:v>25190.078846008</c:v>
                </c:pt>
                <c:pt idx="5">
                  <c:v>18314.717264900999</c:v>
                </c:pt>
                <c:pt idx="6">
                  <c:v>14566.769984852001</c:v>
                </c:pt>
                <c:pt idx="7">
                  <c:v>14722.067672714</c:v>
                </c:pt>
                <c:pt idx="8">
                  <c:v>27850.844593918002</c:v>
                </c:pt>
                <c:pt idx="9">
                  <c:v>76074.118827623999</c:v>
                </c:pt>
                <c:pt idx="10">
                  <c:v>142465.411599438</c:v>
                </c:pt>
                <c:pt idx="11">
                  <c:v>173041.813551025</c:v>
                </c:pt>
              </c:numCache>
            </c:numRef>
          </c:val>
          <c:extLst>
            <c:ext xmlns:c16="http://schemas.microsoft.com/office/drawing/2014/chart" uri="{C3380CC4-5D6E-409C-BE32-E72D297353CC}">
              <c16:uniqueId val="{00000000-D958-4688-900E-808E04260AD2}"/>
            </c:ext>
          </c:extLst>
        </c:ser>
        <c:dLbls>
          <c:showLegendKey val="0"/>
          <c:showVal val="0"/>
          <c:showCatName val="0"/>
          <c:showSerName val="0"/>
          <c:showPercent val="0"/>
          <c:showBubbleSize val="0"/>
        </c:dLbls>
        <c:gapWidth val="50"/>
        <c:axId val="174424064"/>
        <c:axId val="174425600"/>
      </c:barChart>
      <c:catAx>
        <c:axId val="17442406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425600"/>
        <c:crosses val="autoZero"/>
        <c:auto val="1"/>
        <c:lblAlgn val="ctr"/>
        <c:lblOffset val="100"/>
        <c:noMultiLvlLbl val="0"/>
      </c:catAx>
      <c:valAx>
        <c:axId val="174425600"/>
        <c:scaling>
          <c:orientation val="minMax"/>
        </c:scaling>
        <c:delete val="0"/>
        <c:axPos val="l"/>
        <c:majorGridlines/>
        <c:numFmt formatCode="#,##0" sourceLinked="1"/>
        <c:majorTickMark val="out"/>
        <c:minorTickMark val="none"/>
        <c:tickLblPos val="nextTo"/>
        <c:crossAx val="174424064"/>
        <c:crosses val="autoZero"/>
        <c:crossBetween val="between"/>
        <c:majorUnit val="4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933940512500011E-2"/>
          <c:y val="4.1025641025641026E-2"/>
          <c:w val="0.8810011295094935"/>
          <c:h val="0.66129722993258933"/>
        </c:manualLayout>
      </c:layout>
      <c:barChart>
        <c:barDir val="bar"/>
        <c:grouping val="stacked"/>
        <c:varyColors val="0"/>
        <c:ser>
          <c:idx val="0"/>
          <c:order val="0"/>
          <c:spPr>
            <a:solidFill>
              <a:srgbClr val="F0948F"/>
            </a:solidFill>
          </c:spPr>
          <c:invertIfNegative val="0"/>
          <c:dPt>
            <c:idx val="0"/>
            <c:invertIfNegative val="0"/>
            <c:bubble3D val="0"/>
            <c:extLst>
              <c:ext xmlns:c16="http://schemas.microsoft.com/office/drawing/2014/chart" uri="{C3380CC4-5D6E-409C-BE32-E72D297353CC}">
                <c16:uniqueId val="{00000001-1C16-431E-91BE-62A1044ECF5C}"/>
              </c:ext>
            </c:extLst>
          </c:dPt>
          <c:dPt>
            <c:idx val="1"/>
            <c:invertIfNegative val="0"/>
            <c:bubble3D val="0"/>
            <c:spPr>
              <a:solidFill>
                <a:srgbClr val="E86159"/>
              </a:solidFill>
            </c:spPr>
            <c:extLst>
              <c:ext xmlns:c16="http://schemas.microsoft.com/office/drawing/2014/chart" uri="{C3380CC4-5D6E-409C-BE32-E72D297353CC}">
                <c16:uniqueId val="{00000003-1C16-431E-91BE-62A1044ECF5C}"/>
              </c:ext>
            </c:extLst>
          </c:dPt>
          <c:dPt>
            <c:idx val="2"/>
            <c:invertIfNegative val="0"/>
            <c:bubble3D val="0"/>
            <c:spPr>
              <a:solidFill>
                <a:srgbClr val="E53A2E"/>
              </a:solidFill>
            </c:spPr>
            <c:extLst>
              <c:ext xmlns:c16="http://schemas.microsoft.com/office/drawing/2014/chart" uri="{C3380CC4-5D6E-409C-BE32-E72D297353CC}">
                <c16:uniqueId val="{00000004-1C16-431E-91BE-62A1044ECF5C}"/>
              </c:ext>
            </c:extLst>
          </c:dPt>
          <c:dLbls>
            <c:dLbl>
              <c:idx val="0"/>
              <c:spPr>
                <a:noFill/>
                <a:ln>
                  <a:noFill/>
                </a:ln>
                <a:effectLst/>
              </c:spPr>
              <c:txPr>
                <a:bodyPr wrap="square" lIns="38100" tIns="19050" rIns="38100" bIns="19050" anchor="ctr">
                  <a:spAutoFit/>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16-431E-91BE-62A1044ECF5C}"/>
                </c:ext>
              </c:extLst>
            </c:dLbl>
            <c:dLbl>
              <c:idx val="1"/>
              <c:spPr>
                <a:noFill/>
                <a:ln>
                  <a:noFill/>
                </a:ln>
                <a:effectLst/>
              </c:spPr>
              <c:txPr>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16-431E-91BE-62A1044ECF5C}"/>
                </c:ext>
              </c:extLst>
            </c:dLbl>
            <c:dLbl>
              <c:idx val="2"/>
              <c:layout>
                <c:manualLayout>
                  <c:x val="2.9995271772029677E-2"/>
                  <c:y val="8.07103014942843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16-431E-91BE-62A1044ECF5C}"/>
                </c:ext>
              </c:extLst>
            </c:dLbl>
            <c:spPr>
              <a:solidFill>
                <a:schemeClr val="bg1"/>
              </a:solid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'3.3'!$B$28:$D$28</c:f>
              <c:strCache>
                <c:ptCount val="3"/>
                <c:pt idx="0">
                  <c:v>Into CR</c:v>
                </c:pt>
                <c:pt idx="1">
                  <c:v>From 
UGS</c:v>
                </c:pt>
                <c:pt idx="2">
                  <c:v>Gas production in the CR (total including VS)</c:v>
                </c:pt>
              </c:strCache>
            </c:strRef>
          </c:cat>
          <c:val>
            <c:numRef>
              <c:f>'3.3'!$B$29:$D$29</c:f>
              <c:numCache>
                <c:formatCode>#,##0.0</c:formatCode>
                <c:ptCount val="3"/>
                <c:pt idx="0">
                  <c:v>6059.1143168756835</c:v>
                </c:pt>
                <c:pt idx="1">
                  <c:v>2476.3342630000002</c:v>
                </c:pt>
                <c:pt idx="2">
                  <c:v>113.91707805415101</c:v>
                </c:pt>
              </c:numCache>
            </c:numRef>
          </c:val>
          <c:extLst>
            <c:ext xmlns:c16="http://schemas.microsoft.com/office/drawing/2014/chart" uri="{C3380CC4-5D6E-409C-BE32-E72D297353CC}">
              <c16:uniqueId val="{00000005-1C16-431E-91BE-62A1044ECF5C}"/>
            </c:ext>
          </c:extLst>
        </c:ser>
        <c:ser>
          <c:idx val="1"/>
          <c:order val="1"/>
          <c:spPr>
            <a:solidFill>
              <a:schemeClr val="accent1"/>
            </a:solidFill>
          </c:spPr>
          <c:invertIfNegative val="0"/>
          <c:dPt>
            <c:idx val="0"/>
            <c:invertIfNegative val="0"/>
            <c:bubble3D val="0"/>
            <c:spPr>
              <a:solidFill>
                <a:srgbClr val="9196B0"/>
              </a:solidFill>
            </c:spPr>
            <c:extLst>
              <c:ext xmlns:c16="http://schemas.microsoft.com/office/drawing/2014/chart" uri="{C3380CC4-5D6E-409C-BE32-E72D297353CC}">
                <c16:uniqueId val="{00000006-1C16-431E-91BE-62A1044ECF5C}"/>
              </c:ext>
            </c:extLst>
          </c:dPt>
          <c:dPt>
            <c:idx val="1"/>
            <c:invertIfNegative val="0"/>
            <c:bubble3D val="0"/>
            <c:spPr>
              <a:solidFill>
                <a:schemeClr val="accent2"/>
              </a:solidFill>
            </c:spPr>
            <c:extLst>
              <c:ext xmlns:c16="http://schemas.microsoft.com/office/drawing/2014/chart" uri="{C3380CC4-5D6E-409C-BE32-E72D297353CC}">
                <c16:uniqueId val="{00000008-1C16-431E-91BE-62A1044ECF5C}"/>
              </c:ext>
            </c:extLst>
          </c:dPt>
          <c:dPt>
            <c:idx val="2"/>
            <c:invertIfNegative val="0"/>
            <c:bubble3D val="0"/>
            <c:extLst>
              <c:ext xmlns:c16="http://schemas.microsoft.com/office/drawing/2014/chart" uri="{C3380CC4-5D6E-409C-BE32-E72D297353CC}">
                <c16:uniqueId val="{0000000A-1C16-431E-91BE-62A1044ECF5C}"/>
              </c:ext>
            </c:extLst>
          </c:dPt>
          <c:dLbls>
            <c:dLbl>
              <c:idx val="0"/>
              <c:layout>
                <c:manualLayout>
                  <c:x val="-3.7691950893814781E-2"/>
                  <c:y val="0"/>
                </c:manualLayout>
              </c:layout>
              <c:spPr>
                <a:solidFill>
                  <a:schemeClr val="bg1"/>
                </a:solidFill>
                <a:ln>
                  <a:noFill/>
                </a:ln>
                <a:effectLst/>
              </c:spPr>
              <c:txPr>
                <a:bodyPr wrap="square" lIns="38100" tIns="19050" rIns="38100" bIns="19050" anchor="ctr">
                  <a:spAutoFit/>
                </a:bodyPr>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16-431E-91BE-62A1044ECF5C}"/>
                </c:ext>
              </c:extLst>
            </c:dLbl>
            <c:dLbl>
              <c:idx val="1"/>
              <c:spPr>
                <a:noFill/>
                <a:ln>
                  <a:noFill/>
                </a:ln>
                <a:effectLst/>
              </c:spPr>
              <c:txPr>
                <a:bodyPr/>
                <a:lstStyle/>
                <a:p>
                  <a:pPr>
                    <a:defRPr>
                      <a:solidFill>
                        <a:schemeClr val="bg1"/>
                      </a:solidFill>
                    </a:defRPr>
                  </a:pPr>
                  <a:endParaRPr lang="cs-CZ"/>
                </a:p>
              </c:txPr>
              <c:dLblPos val="inEnd"/>
              <c:showLegendKey val="0"/>
              <c:showVal val="1"/>
              <c:showCatName val="0"/>
              <c:showSerName val="0"/>
              <c:showPercent val="0"/>
              <c:showBubbleSize val="0"/>
              <c:extLst>
                <c:ext xmlns:c16="http://schemas.microsoft.com/office/drawing/2014/chart" uri="{C3380CC4-5D6E-409C-BE32-E72D297353CC}">
                  <c16:uniqueId val="{00000008-1C16-431E-91BE-62A1044ECF5C}"/>
                </c:ext>
              </c:extLst>
            </c:dLbl>
            <c:spPr>
              <a:noFill/>
              <a:ln>
                <a:noFill/>
              </a:ln>
              <a:effectLst/>
            </c:spPr>
            <c:txPr>
              <a:bodyPr wrap="square" lIns="38100" tIns="19050" rIns="38100" bIns="19050" anchor="ctr">
                <a:spAutoFit/>
              </a:bodyPr>
              <a:lstStyle/>
              <a:p>
                <a:pPr>
                  <a:defRPr>
                    <a:solidFill>
                      <a:schemeClr val="bg1"/>
                    </a:solidFill>
                  </a:defRPr>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'3.3'!$B$28:$D$28</c:f>
              <c:strCache>
                <c:ptCount val="3"/>
                <c:pt idx="0">
                  <c:v>Into CR</c:v>
                </c:pt>
                <c:pt idx="1">
                  <c:v>From 
UGS</c:v>
                </c:pt>
                <c:pt idx="2">
                  <c:v>Gas production in the CR (total including VS)</c:v>
                </c:pt>
              </c:strCache>
            </c:strRef>
          </c:cat>
          <c:val>
            <c:numRef>
              <c:f>'3.3'!$B$30:$D$30</c:f>
              <c:numCache>
                <c:formatCode>#,##0.0</c:formatCode>
                <c:ptCount val="3"/>
                <c:pt idx="0">
                  <c:v>-336.97792558879746</c:v>
                </c:pt>
                <c:pt idx="1">
                  <c:v>-1580.6823582</c:v>
                </c:pt>
                <c:pt idx="2">
                  <c:v>-6766.657223283366</c:v>
                </c:pt>
              </c:numCache>
            </c:numRef>
          </c:val>
          <c:extLst>
            <c:ext xmlns:c16="http://schemas.microsoft.com/office/drawing/2014/chart" uri="{C3380CC4-5D6E-409C-BE32-E72D297353CC}">
              <c16:uniqueId val="{0000000B-1C16-431E-91BE-62A1044ECF5C}"/>
            </c:ext>
          </c:extLst>
        </c:ser>
        <c:dLbls>
          <c:showLegendKey val="0"/>
          <c:showVal val="0"/>
          <c:showCatName val="0"/>
          <c:showSerName val="0"/>
          <c:showPercent val="0"/>
          <c:showBubbleSize val="0"/>
        </c:dLbls>
        <c:gapWidth val="0"/>
        <c:overlap val="100"/>
        <c:axId val="152085632"/>
        <c:axId val="152087168"/>
      </c:barChart>
      <c:catAx>
        <c:axId val="152085632"/>
        <c:scaling>
          <c:orientation val="minMax"/>
        </c:scaling>
        <c:delete val="1"/>
        <c:axPos val="l"/>
        <c:minorGridlines/>
        <c:numFmt formatCode="General" sourceLinked="0"/>
        <c:majorTickMark val="out"/>
        <c:minorTickMark val="none"/>
        <c:tickLblPos val="nextTo"/>
        <c:crossAx val="152087168"/>
        <c:crosses val="autoZero"/>
        <c:auto val="1"/>
        <c:lblAlgn val="ctr"/>
        <c:lblOffset val="100"/>
        <c:noMultiLvlLbl val="0"/>
      </c:catAx>
      <c:valAx>
        <c:axId val="152087168"/>
        <c:scaling>
          <c:orientation val="minMax"/>
          <c:max val="8000"/>
          <c:min val="-8000"/>
        </c:scaling>
        <c:delete val="0"/>
        <c:axPos val="b"/>
        <c:numFmt formatCode="#,##0" sourceLinked="0"/>
        <c:majorTickMark val="out"/>
        <c:minorTickMark val="none"/>
        <c:tickLblPos val="nextTo"/>
        <c:crossAx val="152085632"/>
        <c:crosses val="autoZero"/>
        <c:crossBetween val="between"/>
        <c:majorUnit val="1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6.2724625948604396E-2"/>
          <c:w val="0.85586431740875435"/>
          <c:h val="0.73920175031317004"/>
        </c:manualLayout>
      </c:layout>
      <c:barChart>
        <c:barDir val="col"/>
        <c:grouping val="clustered"/>
        <c:varyColors val="0"/>
        <c:ser>
          <c:idx val="0"/>
          <c:order val="0"/>
          <c:tx>
            <c:strRef>
              <c:f>'8.4'!$L$14</c:f>
              <c:strCache>
                <c:ptCount val="1"/>
              </c:strCache>
            </c:strRef>
          </c:tx>
          <c:spPr>
            <a:solidFill>
              <a:schemeClr val="accent1"/>
            </a:solidFill>
          </c:spPr>
          <c:invertIfNegative val="0"/>
          <c:cat>
            <c:numRef>
              <c:f>'8.4'!$K$15:$K$24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'8.4'!$L$15:$L$24</c:f>
              <c:numCache>
                <c:formatCode>0</c:formatCode>
                <c:ptCount val="10"/>
                <c:pt idx="0">
                  <c:v>1057163.4652972291</c:v>
                </c:pt>
                <c:pt idx="1">
                  <c:v>1152681.5890783148</c:v>
                </c:pt>
                <c:pt idx="2">
                  <c:v>1238757.2516670562</c:v>
                </c:pt>
                <c:pt idx="3">
                  <c:v>1117915.2635170002</c:v>
                </c:pt>
                <c:pt idx="4">
                  <c:v>1201475.0959205984</c:v>
                </c:pt>
                <c:pt idx="5">
                  <c:v>1197728.8742469333</c:v>
                </c:pt>
                <c:pt idx="6">
                  <c:v>1309687.2651824956</c:v>
                </c:pt>
                <c:pt idx="7">
                  <c:v>1077486.8795721275</c:v>
                </c:pt>
                <c:pt idx="8">
                  <c:v>974837.89383030054</c:v>
                </c:pt>
                <c:pt idx="9">
                  <c:v>972226.69381031208</c:v>
                </c:pt>
              </c:numCache>
            </c:numRef>
          </c:val>
          <c:extLst>
            <c:ext xmlns:c16="http://schemas.microsoft.com/office/drawing/2014/chart" uri="{C3380CC4-5D6E-409C-BE32-E72D297353CC}">
              <c16:uniqueId val="{00000000-A780-4C1A-827D-C39B8E4F2298}"/>
            </c:ext>
          </c:extLst>
        </c:ser>
        <c:dLbls>
          <c:showLegendKey val="0"/>
          <c:showVal val="0"/>
          <c:showCatName val="0"/>
          <c:showSerName val="0"/>
          <c:showPercent val="0"/>
          <c:showBubbleSize val="0"/>
        </c:dLbls>
        <c:gapWidth val="50"/>
        <c:axId val="174445696"/>
        <c:axId val="174447232"/>
      </c:barChart>
      <c:catAx>
        <c:axId val="174445696"/>
        <c:scaling>
          <c:orientation val="minMax"/>
        </c:scaling>
        <c:delete val="0"/>
        <c:axPos val="b"/>
        <c:numFmt formatCode="0" sourceLinked="1"/>
        <c:majorTickMark val="out"/>
        <c:minorTickMark val="none"/>
        <c:tickLblPos val="nextTo"/>
        <c:crossAx val="174447232"/>
        <c:crosses val="autoZero"/>
        <c:auto val="1"/>
        <c:lblAlgn val="ctr"/>
        <c:lblOffset val="100"/>
        <c:noMultiLvlLbl val="0"/>
      </c:catAx>
      <c:valAx>
        <c:axId val="174447232"/>
        <c:scaling>
          <c:orientation val="minMax"/>
        </c:scaling>
        <c:delete val="0"/>
        <c:axPos val="l"/>
        <c:majorGridlines/>
        <c:numFmt formatCode="#,##0" sourceLinked="0"/>
        <c:majorTickMark val="out"/>
        <c:minorTickMark val="none"/>
        <c:tickLblPos val="nextTo"/>
        <c:crossAx val="17444569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8555942028985513"/>
          <c:h val="0.80316059329793077"/>
        </c:manualLayout>
      </c:layout>
      <c:lineChart>
        <c:grouping val="standard"/>
        <c:varyColors val="0"/>
        <c:ser>
          <c:idx val="0"/>
          <c:order val="0"/>
          <c:tx>
            <c:strRef>
              <c:f>'8.4'!$L$26</c:f>
              <c:strCache>
                <c:ptCount val="1"/>
                <c:pt idx="0">
                  <c:v>Number of customers at the end of the period</c:v>
                </c:pt>
              </c:strCache>
            </c:strRef>
          </c:tx>
          <c:spPr>
            <a:ln>
              <a:solidFill>
                <a:schemeClr val="accent1"/>
              </a:solidFill>
            </a:ln>
          </c:spPr>
          <c:marker>
            <c:symbol val="none"/>
          </c:marker>
          <c:cat>
            <c:numRef>
              <c:f>'8.4'!$K$27:$K$36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'8.4'!$L$27:$L$36</c:f>
              <c:numCache>
                <c:formatCode>#,##0</c:formatCode>
                <c:ptCount val="10"/>
                <c:pt idx="0">
                  <c:v>199725</c:v>
                </c:pt>
                <c:pt idx="1">
                  <c:v>199995</c:v>
                </c:pt>
                <c:pt idx="2">
                  <c:v>203138</c:v>
                </c:pt>
                <c:pt idx="3">
                  <c:v>205693</c:v>
                </c:pt>
                <c:pt idx="4">
                  <c:v>206267</c:v>
                </c:pt>
                <c:pt idx="5">
                  <c:v>206659</c:v>
                </c:pt>
                <c:pt idx="6">
                  <c:v>207199</c:v>
                </c:pt>
                <c:pt idx="7">
                  <c:v>203698</c:v>
                </c:pt>
                <c:pt idx="8">
                  <c:v>202383</c:v>
                </c:pt>
                <c:pt idx="9">
                  <c:v>201094</c:v>
                </c:pt>
              </c:numCache>
            </c:numRef>
          </c:val>
          <c:smooth val="0"/>
          <c:extLst>
            <c:ext xmlns:c16="http://schemas.microsoft.com/office/drawing/2014/chart" uri="{C3380CC4-5D6E-409C-BE32-E72D297353CC}">
              <c16:uniqueId val="{00000000-7E13-4EC7-8D47-8C19659640CE}"/>
            </c:ext>
          </c:extLst>
        </c:ser>
        <c:dLbls>
          <c:showLegendKey val="0"/>
          <c:showVal val="0"/>
          <c:showCatName val="0"/>
          <c:showSerName val="0"/>
          <c:showPercent val="0"/>
          <c:showBubbleSize val="0"/>
        </c:dLbls>
        <c:smooth val="0"/>
        <c:axId val="174545152"/>
        <c:axId val="174555136"/>
      </c:lineChart>
      <c:catAx>
        <c:axId val="174545152"/>
        <c:scaling>
          <c:orientation val="minMax"/>
        </c:scaling>
        <c:delete val="0"/>
        <c:axPos val="b"/>
        <c:numFmt formatCode="General" sourceLinked="1"/>
        <c:majorTickMark val="out"/>
        <c:minorTickMark val="none"/>
        <c:tickLblPos val="nextTo"/>
        <c:crossAx val="174555136"/>
        <c:crosses val="autoZero"/>
        <c:auto val="1"/>
        <c:lblAlgn val="ctr"/>
        <c:lblOffset val="100"/>
        <c:noMultiLvlLbl val="0"/>
      </c:catAx>
      <c:valAx>
        <c:axId val="174555136"/>
        <c:scaling>
          <c:orientation val="minMax"/>
          <c:max val="208000"/>
          <c:min val="196000"/>
        </c:scaling>
        <c:delete val="0"/>
        <c:axPos val="l"/>
        <c:majorGridlines/>
        <c:numFmt formatCode="#,##0" sourceLinked="0"/>
        <c:majorTickMark val="out"/>
        <c:minorTickMark val="none"/>
        <c:tickLblPos val="nextTo"/>
        <c:crossAx val="17454515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8459140983247164"/>
          <c:h val="0.58930836348159188"/>
        </c:manualLayout>
      </c:layout>
      <c:barChart>
        <c:barDir val="col"/>
        <c:grouping val="clustered"/>
        <c:varyColors val="0"/>
        <c:ser>
          <c:idx val="0"/>
          <c:order val="0"/>
          <c:spPr>
            <a:solidFill>
              <a:schemeClr val="accent1"/>
            </a:solidFill>
          </c:spPr>
          <c:invertIfNegative val="0"/>
          <c:cat>
            <c:strRef>
              <c:f>'8.5'!$A$7:$A$18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'8.5'!$C$7:$C$18</c:f>
              <c:numCache>
                <c:formatCode>#,##0</c:formatCode>
                <c:ptCount val="12"/>
                <c:pt idx="0">
                  <c:v>350464.54604796896</c:v>
                </c:pt>
                <c:pt idx="1">
                  <c:v>214692.17288203404</c:v>
                </c:pt>
                <c:pt idx="2">
                  <c:v>181033.98001335998</c:v>
                </c:pt>
                <c:pt idx="3">
                  <c:v>114470.60595339298</c:v>
                </c:pt>
                <c:pt idx="4">
                  <c:v>45168.287847245003</c:v>
                </c:pt>
                <c:pt idx="5">
                  <c:v>31109.525239890001</c:v>
                </c:pt>
                <c:pt idx="6">
                  <c:v>27335.869997146998</c:v>
                </c:pt>
                <c:pt idx="7">
                  <c:v>27209.390432471999</c:v>
                </c:pt>
                <c:pt idx="8">
                  <c:v>47179.743704822999</c:v>
                </c:pt>
                <c:pt idx="9">
                  <c:v>129272.419651883</c:v>
                </c:pt>
                <c:pt idx="10">
                  <c:v>249843.08586861999</c:v>
                </c:pt>
                <c:pt idx="11">
                  <c:v>313705.31753768114</c:v>
                </c:pt>
              </c:numCache>
            </c:numRef>
          </c:val>
          <c:extLst>
            <c:ext xmlns:c16="http://schemas.microsoft.com/office/drawing/2014/chart" uri="{C3380CC4-5D6E-409C-BE32-E72D297353CC}">
              <c16:uniqueId val="{00000000-650B-47C6-BC8C-10612B0D9E57}"/>
            </c:ext>
          </c:extLst>
        </c:ser>
        <c:dLbls>
          <c:showLegendKey val="0"/>
          <c:showVal val="0"/>
          <c:showCatName val="0"/>
          <c:showSerName val="0"/>
          <c:showPercent val="0"/>
          <c:showBubbleSize val="0"/>
        </c:dLbls>
        <c:gapWidth val="50"/>
        <c:axId val="174866816"/>
        <c:axId val="174868352"/>
      </c:barChart>
      <c:catAx>
        <c:axId val="17486681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868352"/>
        <c:crosses val="autoZero"/>
        <c:auto val="1"/>
        <c:lblAlgn val="ctr"/>
        <c:lblOffset val="100"/>
        <c:noMultiLvlLbl val="0"/>
      </c:catAx>
      <c:valAx>
        <c:axId val="174868352"/>
        <c:scaling>
          <c:orientation val="minMax"/>
        </c:scaling>
        <c:delete val="0"/>
        <c:axPos val="l"/>
        <c:majorGridlines/>
        <c:numFmt formatCode="#,##0" sourceLinked="1"/>
        <c:majorTickMark val="out"/>
        <c:minorTickMark val="none"/>
        <c:tickLblPos val="nextTo"/>
        <c:crossAx val="174866816"/>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543025786627"/>
          <c:y val="8.1143258255508763E-2"/>
          <c:w val="0.85586431740875435"/>
          <c:h val="0.76440090337545019"/>
        </c:manualLayout>
      </c:layout>
      <c:barChart>
        <c:barDir val="col"/>
        <c:grouping val="clustered"/>
        <c:varyColors val="0"/>
        <c:ser>
          <c:idx val="0"/>
          <c:order val="0"/>
          <c:tx>
            <c:strRef>
              <c:f>'8.5'!$L$14</c:f>
              <c:strCache>
                <c:ptCount val="1"/>
              </c:strCache>
            </c:strRef>
          </c:tx>
          <c:spPr>
            <a:solidFill>
              <a:schemeClr val="tx2"/>
            </a:solidFill>
          </c:spPr>
          <c:invertIfNegative val="0"/>
          <c:cat>
            <c:numRef>
              <c:f>'8.5'!$K$15:$K$24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'8.5'!$L$15:$L$24</c:f>
              <c:numCache>
                <c:formatCode>0</c:formatCode>
                <c:ptCount val="10"/>
                <c:pt idx="0">
                  <c:v>2171135.5106019503</c:v>
                </c:pt>
                <c:pt idx="1">
                  <c:v>2368461.0261057094</c:v>
                </c:pt>
                <c:pt idx="2">
                  <c:v>2427268.7824260001</c:v>
                </c:pt>
                <c:pt idx="3">
                  <c:v>2275641.6101114</c:v>
                </c:pt>
                <c:pt idx="4">
                  <c:v>2173234.605044093</c:v>
                </c:pt>
                <c:pt idx="5">
                  <c:v>2245541.6331866197</c:v>
                </c:pt>
                <c:pt idx="6">
                  <c:v>2518715.8153973664</c:v>
                </c:pt>
                <c:pt idx="7">
                  <c:v>1992315.4175368126</c:v>
                </c:pt>
                <c:pt idx="8">
                  <c:v>1761932.1857068152</c:v>
                </c:pt>
                <c:pt idx="9">
                  <c:v>1731484.9451765174</c:v>
                </c:pt>
              </c:numCache>
            </c:numRef>
          </c:val>
          <c:extLst>
            <c:ext xmlns:c16="http://schemas.microsoft.com/office/drawing/2014/chart" uri="{C3380CC4-5D6E-409C-BE32-E72D297353CC}">
              <c16:uniqueId val="{00000000-1584-445E-8065-D67778397F5C}"/>
            </c:ext>
          </c:extLst>
        </c:ser>
        <c:dLbls>
          <c:showLegendKey val="0"/>
          <c:showVal val="0"/>
          <c:showCatName val="0"/>
          <c:showSerName val="0"/>
          <c:showPercent val="0"/>
          <c:showBubbleSize val="0"/>
        </c:dLbls>
        <c:gapWidth val="50"/>
        <c:axId val="174880256"/>
        <c:axId val="174881792"/>
      </c:barChart>
      <c:catAx>
        <c:axId val="174880256"/>
        <c:scaling>
          <c:orientation val="minMax"/>
        </c:scaling>
        <c:delete val="0"/>
        <c:axPos val="b"/>
        <c:numFmt formatCode="0" sourceLinked="1"/>
        <c:majorTickMark val="out"/>
        <c:minorTickMark val="none"/>
        <c:tickLblPos val="nextTo"/>
        <c:crossAx val="174881792"/>
        <c:crosses val="autoZero"/>
        <c:auto val="1"/>
        <c:lblAlgn val="ctr"/>
        <c:lblOffset val="100"/>
        <c:noMultiLvlLbl val="0"/>
      </c:catAx>
      <c:valAx>
        <c:axId val="174881792"/>
        <c:scaling>
          <c:orientation val="minMax"/>
        </c:scaling>
        <c:delete val="0"/>
        <c:axPos val="l"/>
        <c:majorGridlines/>
        <c:numFmt formatCode="#,##0" sourceLinked="0"/>
        <c:majorTickMark val="out"/>
        <c:minorTickMark val="none"/>
        <c:tickLblPos val="nextTo"/>
        <c:crossAx val="17488025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'8.5'!$L$26</c:f>
              <c:strCache>
                <c:ptCount val="1"/>
                <c:pt idx="0">
                  <c:v>Number of customers at the end of the period</c:v>
                </c:pt>
              </c:strCache>
            </c:strRef>
          </c:tx>
          <c:spPr>
            <a:ln>
              <a:solidFill>
                <a:schemeClr val="accent2">
                  <a:lumMod val="75000"/>
                </a:schemeClr>
              </a:solidFill>
            </a:ln>
          </c:spPr>
          <c:marker>
            <c:symbol val="none"/>
          </c:marker>
          <c:cat>
            <c:numRef>
              <c:f>'8.5'!$K$27:$K$36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'8.5'!$L$27:$L$36</c:f>
              <c:numCache>
                <c:formatCode>#,##0</c:formatCode>
                <c:ptCount val="10"/>
                <c:pt idx="0">
                  <c:v>2636189</c:v>
                </c:pt>
                <c:pt idx="1">
                  <c:v>2632037</c:v>
                </c:pt>
                <c:pt idx="2">
                  <c:v>2632599</c:v>
                </c:pt>
                <c:pt idx="3">
                  <c:v>2626417</c:v>
                </c:pt>
                <c:pt idx="4">
                  <c:v>2619793</c:v>
                </c:pt>
                <c:pt idx="5">
                  <c:v>2614120</c:v>
                </c:pt>
                <c:pt idx="6">
                  <c:v>2604725</c:v>
                </c:pt>
                <c:pt idx="7">
                  <c:v>2569422</c:v>
                </c:pt>
                <c:pt idx="8">
                  <c:v>2542155</c:v>
                </c:pt>
                <c:pt idx="9">
                  <c:v>2518556</c:v>
                </c:pt>
              </c:numCache>
            </c:numRef>
          </c:val>
          <c:smooth val="0"/>
          <c:extLst>
            <c:ext xmlns:c16="http://schemas.microsoft.com/office/drawing/2014/chart" uri="{C3380CC4-5D6E-409C-BE32-E72D297353CC}">
              <c16:uniqueId val="{00000000-12C8-4FAA-AFAF-9204376A81DC}"/>
            </c:ext>
          </c:extLst>
        </c:ser>
        <c:dLbls>
          <c:showLegendKey val="0"/>
          <c:showVal val="0"/>
          <c:showCatName val="0"/>
          <c:showSerName val="0"/>
          <c:showPercent val="0"/>
          <c:showBubbleSize val="0"/>
        </c:dLbls>
        <c:smooth val="0"/>
        <c:axId val="174983808"/>
        <c:axId val="174985600"/>
      </c:lineChart>
      <c:catAx>
        <c:axId val="174983808"/>
        <c:scaling>
          <c:orientation val="minMax"/>
        </c:scaling>
        <c:delete val="0"/>
        <c:axPos val="b"/>
        <c:numFmt formatCode="General" sourceLinked="1"/>
        <c:majorTickMark val="out"/>
        <c:minorTickMark val="none"/>
        <c:tickLblPos val="nextTo"/>
        <c:crossAx val="174985600"/>
        <c:crosses val="autoZero"/>
        <c:auto val="1"/>
        <c:lblAlgn val="ctr"/>
        <c:lblOffset val="100"/>
        <c:noMultiLvlLbl val="0"/>
      </c:catAx>
      <c:valAx>
        <c:axId val="174985600"/>
        <c:scaling>
          <c:orientation val="minMax"/>
          <c:min val="2500000"/>
        </c:scaling>
        <c:delete val="0"/>
        <c:axPos val="l"/>
        <c:majorGridlines/>
        <c:numFmt formatCode="#,##0" sourceLinked="0"/>
        <c:majorTickMark val="out"/>
        <c:minorTickMark val="none"/>
        <c:tickLblPos val="nextTo"/>
        <c:crossAx val="1749838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9570308931801E-2"/>
          <c:y val="6.1525795326334967E-2"/>
          <c:w val="0.91040429691068203"/>
          <c:h val="0.57726866443994918"/>
        </c:manualLayout>
      </c:layout>
      <c:barChart>
        <c:barDir val="col"/>
        <c:grouping val="clustered"/>
        <c:varyColors val="0"/>
        <c:ser>
          <c:idx val="0"/>
          <c:order val="0"/>
          <c:spPr>
            <a:solidFill>
              <a:schemeClr val="tx2"/>
            </a:solidFill>
          </c:spPr>
          <c:invertIfNegative val="0"/>
          <c:cat>
            <c:strRef>
              <c:f>'8.6'!$A$7:$A$18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'8.6'!$C$7:$C$18</c:f>
              <c:numCache>
                <c:formatCode>#,##0</c:formatCode>
                <c:ptCount val="12"/>
                <c:pt idx="0">
                  <c:v>7884.9768533910101</c:v>
                </c:pt>
                <c:pt idx="1">
                  <c:v>7301.402112257012</c:v>
                </c:pt>
                <c:pt idx="2">
                  <c:v>7590.2211050470214</c:v>
                </c:pt>
                <c:pt idx="3">
                  <c:v>7558.127089485024</c:v>
                </c:pt>
                <c:pt idx="4">
                  <c:v>7775.5504189749809</c:v>
                </c:pt>
                <c:pt idx="5">
                  <c:v>7579.5048283680298</c:v>
                </c:pt>
                <c:pt idx="6">
                  <c:v>7715.6686265780245</c:v>
                </c:pt>
                <c:pt idx="7">
                  <c:v>7643.3786501390114</c:v>
                </c:pt>
                <c:pt idx="8">
                  <c:v>7662.5988931269603</c:v>
                </c:pt>
                <c:pt idx="9">
                  <c:v>8026.3322786769859</c:v>
                </c:pt>
                <c:pt idx="10">
                  <c:v>7956.5194582160912</c:v>
                </c:pt>
                <c:pt idx="11">
                  <c:v>7592.0277744737832</c:v>
                </c:pt>
              </c:numCache>
            </c:numRef>
          </c:val>
          <c:extLst>
            <c:ext xmlns:c16="http://schemas.microsoft.com/office/drawing/2014/chart" uri="{C3380CC4-5D6E-409C-BE32-E72D297353CC}">
              <c16:uniqueId val="{00000000-752A-4284-AF8D-A836BADAE406}"/>
            </c:ext>
          </c:extLst>
        </c:ser>
        <c:dLbls>
          <c:showLegendKey val="0"/>
          <c:showVal val="0"/>
          <c:showCatName val="0"/>
          <c:showSerName val="0"/>
          <c:showPercent val="0"/>
          <c:showBubbleSize val="0"/>
        </c:dLbls>
        <c:gapWidth val="50"/>
        <c:axId val="175059712"/>
        <c:axId val="175061248"/>
      </c:barChart>
      <c:catAx>
        <c:axId val="1750597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061248"/>
        <c:crosses val="autoZero"/>
        <c:auto val="1"/>
        <c:lblAlgn val="ctr"/>
        <c:lblOffset val="100"/>
        <c:noMultiLvlLbl val="0"/>
      </c:catAx>
      <c:valAx>
        <c:axId val="175061248"/>
        <c:scaling>
          <c:orientation val="minMax"/>
          <c:max val="9000"/>
          <c:min val="0"/>
        </c:scaling>
        <c:delete val="0"/>
        <c:axPos val="l"/>
        <c:majorGridlines/>
        <c:numFmt formatCode="#,##0" sourceLinked="1"/>
        <c:majorTickMark val="out"/>
        <c:minorTickMark val="none"/>
        <c:tickLblPos val="nextTo"/>
        <c:crossAx val="175059712"/>
        <c:crosses val="autoZero"/>
        <c:crossBetween val="between"/>
        <c:majorUnit val="1500"/>
        <c:min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7225753407332"/>
          <c:y val="3.4220973350575376E-2"/>
          <c:w val="0.89492774246592666"/>
          <c:h val="0.76440090337545019"/>
        </c:manualLayout>
      </c:layout>
      <c:barChart>
        <c:barDir val="col"/>
        <c:grouping val="clustered"/>
        <c:varyColors val="0"/>
        <c:ser>
          <c:idx val="0"/>
          <c:order val="0"/>
          <c:tx>
            <c:strRef>
              <c:f>'8.6'!$L$14</c:f>
              <c:strCache>
                <c:ptCount val="1"/>
              </c:strCache>
            </c:strRef>
          </c:tx>
          <c:spPr>
            <a:solidFill>
              <a:schemeClr val="tx2"/>
            </a:solidFill>
          </c:spPr>
          <c:invertIfNegative val="0"/>
          <c:cat>
            <c:numRef>
              <c:f>'8.6'!$K$15:$K$24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'8.6'!$L$15:$L$24</c:f>
              <c:numCache>
                <c:formatCode>0</c:formatCode>
                <c:ptCount val="10"/>
                <c:pt idx="0">
                  <c:v>43589</c:v>
                </c:pt>
                <c:pt idx="1">
                  <c:v>59346</c:v>
                </c:pt>
                <c:pt idx="2">
                  <c:v>62917.251701243251</c:v>
                </c:pt>
                <c:pt idx="3">
                  <c:v>72655.081130820108</c:v>
                </c:pt>
                <c:pt idx="4">
                  <c:v>84282.357647964105</c:v>
                </c:pt>
                <c:pt idx="5">
                  <c:v>87655.479339502286</c:v>
                </c:pt>
                <c:pt idx="6">
                  <c:v>99015.99779107004</c:v>
                </c:pt>
                <c:pt idx="7">
                  <c:v>91092.884459144931</c:v>
                </c:pt>
                <c:pt idx="8">
                  <c:v>89324.829415082859</c:v>
                </c:pt>
                <c:pt idx="9">
                  <c:v>92286.308088733931</c:v>
                </c:pt>
              </c:numCache>
            </c:numRef>
          </c:val>
          <c:extLst>
            <c:ext xmlns:c16="http://schemas.microsoft.com/office/drawing/2014/chart" uri="{C3380CC4-5D6E-409C-BE32-E72D297353CC}">
              <c16:uniqueId val="{00000000-C0F0-4C9E-AB52-D00E47317C20}"/>
            </c:ext>
          </c:extLst>
        </c:ser>
        <c:dLbls>
          <c:showLegendKey val="0"/>
          <c:showVal val="0"/>
          <c:showCatName val="0"/>
          <c:showSerName val="0"/>
          <c:showPercent val="0"/>
          <c:showBubbleSize val="0"/>
        </c:dLbls>
        <c:gapWidth val="50"/>
        <c:axId val="175105920"/>
        <c:axId val="175107456"/>
      </c:barChart>
      <c:catAx>
        <c:axId val="175105920"/>
        <c:scaling>
          <c:orientation val="minMax"/>
        </c:scaling>
        <c:delete val="0"/>
        <c:axPos val="b"/>
        <c:numFmt formatCode="0" sourceLinked="1"/>
        <c:majorTickMark val="out"/>
        <c:minorTickMark val="none"/>
        <c:tickLblPos val="nextTo"/>
        <c:crossAx val="175107456"/>
        <c:crosses val="autoZero"/>
        <c:auto val="1"/>
        <c:lblAlgn val="ctr"/>
        <c:lblOffset val="100"/>
        <c:noMultiLvlLbl val="0"/>
      </c:catAx>
      <c:valAx>
        <c:axId val="175107456"/>
        <c:scaling>
          <c:orientation val="minMax"/>
        </c:scaling>
        <c:delete val="0"/>
        <c:axPos val="l"/>
        <c:majorGridlines/>
        <c:numFmt formatCode="#,##0" sourceLinked="0"/>
        <c:majorTickMark val="out"/>
        <c:minorTickMark val="none"/>
        <c:tickLblPos val="nextTo"/>
        <c:crossAx val="17510592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7826086956521"/>
          <c:y val="3.5116279069767442E-2"/>
          <c:w val="0.89339975845410635"/>
          <c:h val="0.80316059329793077"/>
        </c:manualLayout>
      </c:layout>
      <c:lineChart>
        <c:grouping val="standard"/>
        <c:varyColors val="0"/>
        <c:ser>
          <c:idx val="0"/>
          <c:order val="0"/>
          <c:tx>
            <c:strRef>
              <c:f>'8.6'!$L$26</c:f>
              <c:strCache>
                <c:ptCount val="1"/>
                <c:pt idx="0">
                  <c:v>Number of CNG stations</c:v>
                </c:pt>
              </c:strCache>
            </c:strRef>
          </c:tx>
          <c:spPr>
            <a:ln>
              <a:solidFill>
                <a:schemeClr val="tx2"/>
              </a:solidFill>
            </a:ln>
          </c:spPr>
          <c:marker>
            <c:symbol val="none"/>
          </c:marker>
          <c:cat>
            <c:numRef>
              <c:f>'8.6'!$K$27:$K$36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'8.6'!$L$27:$L$36</c:f>
              <c:numCache>
                <c:formatCode>#,##0</c:formatCode>
                <c:ptCount val="10"/>
                <c:pt idx="0">
                  <c:v>108</c:v>
                </c:pt>
                <c:pt idx="1">
                  <c:v>143</c:v>
                </c:pt>
                <c:pt idx="2">
                  <c:v>196</c:v>
                </c:pt>
                <c:pt idx="3">
                  <c:v>222</c:v>
                </c:pt>
                <c:pt idx="4">
                  <c:v>238</c:v>
                </c:pt>
                <c:pt idx="5">
                  <c:v>255</c:v>
                </c:pt>
                <c:pt idx="6">
                  <c:v>270</c:v>
                </c:pt>
                <c:pt idx="7">
                  <c:v>271</c:v>
                </c:pt>
                <c:pt idx="8">
                  <c:v>278</c:v>
                </c:pt>
                <c:pt idx="9">
                  <c:v>285</c:v>
                </c:pt>
              </c:numCache>
            </c:numRef>
          </c:val>
          <c:smooth val="0"/>
          <c:extLst>
            <c:ext xmlns:c16="http://schemas.microsoft.com/office/drawing/2014/chart" uri="{C3380CC4-5D6E-409C-BE32-E72D297353CC}">
              <c16:uniqueId val="{00000000-A2F8-4C46-BDF5-28CF021F8B2B}"/>
            </c:ext>
          </c:extLst>
        </c:ser>
        <c:dLbls>
          <c:showLegendKey val="0"/>
          <c:showVal val="0"/>
          <c:showCatName val="0"/>
          <c:showSerName val="0"/>
          <c:showPercent val="0"/>
          <c:showBubbleSize val="0"/>
        </c:dLbls>
        <c:smooth val="0"/>
        <c:axId val="175389696"/>
        <c:axId val="175399680"/>
      </c:lineChart>
      <c:catAx>
        <c:axId val="175389696"/>
        <c:scaling>
          <c:orientation val="minMax"/>
        </c:scaling>
        <c:delete val="0"/>
        <c:axPos val="b"/>
        <c:numFmt formatCode="General" sourceLinked="1"/>
        <c:majorTickMark val="out"/>
        <c:minorTickMark val="none"/>
        <c:tickLblPos val="nextTo"/>
        <c:crossAx val="175399680"/>
        <c:crosses val="autoZero"/>
        <c:auto val="1"/>
        <c:lblAlgn val="ctr"/>
        <c:lblOffset val="100"/>
        <c:noMultiLvlLbl val="0"/>
      </c:catAx>
      <c:valAx>
        <c:axId val="175399680"/>
        <c:scaling>
          <c:orientation val="minMax"/>
          <c:max val="300"/>
          <c:min val="0"/>
        </c:scaling>
        <c:delete val="0"/>
        <c:axPos val="l"/>
        <c:majorGridlines/>
        <c:numFmt formatCode="#,##0" sourceLinked="0"/>
        <c:majorTickMark val="out"/>
        <c:minorTickMark val="none"/>
        <c:tickLblPos val="nextTo"/>
        <c:crossAx val="175389696"/>
        <c:crosses val="autoZero"/>
        <c:crossBetween val="between"/>
        <c:majorUnit val="50"/>
        <c:min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64771377262052765"/>
        </c:manualLayout>
      </c:layout>
      <c:barChart>
        <c:barDir val="col"/>
        <c:grouping val="clustered"/>
        <c:varyColors val="0"/>
        <c:ser>
          <c:idx val="0"/>
          <c:order val="0"/>
          <c:spPr>
            <a:solidFill>
              <a:schemeClr val="tx2"/>
            </a:solidFill>
          </c:spPr>
          <c:invertIfNegative val="0"/>
          <c:cat>
            <c:strRef>
              <c:f>'8.7'!$A$7:$A$18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'8.7'!$G$7:$G$18</c:f>
              <c:numCache>
                <c:formatCode>#,##0</c:formatCode>
                <c:ptCount val="12"/>
                <c:pt idx="0">
                  <c:v>66899.942791608744</c:v>
                </c:pt>
                <c:pt idx="1">
                  <c:v>35194.281596535271</c:v>
                </c:pt>
                <c:pt idx="2">
                  <c:v>43012.018605504942</c:v>
                </c:pt>
                <c:pt idx="3">
                  <c:v>33860.323071925268</c:v>
                </c:pt>
                <c:pt idx="4">
                  <c:v>29849.469313652633</c:v>
                </c:pt>
                <c:pt idx="5">
                  <c:v>36211.721801608961</c:v>
                </c:pt>
                <c:pt idx="6">
                  <c:v>23719.913965486954</c:v>
                </c:pt>
                <c:pt idx="7">
                  <c:v>37824.699650498471</c:v>
                </c:pt>
                <c:pt idx="8">
                  <c:v>35085.468400418482</c:v>
                </c:pt>
                <c:pt idx="9">
                  <c:v>47246.519328977542</c:v>
                </c:pt>
                <c:pt idx="10">
                  <c:v>89528.878657862355</c:v>
                </c:pt>
                <c:pt idx="11">
                  <c:v>63762.525005828495</c:v>
                </c:pt>
              </c:numCache>
            </c:numRef>
          </c:val>
          <c:extLst>
            <c:ext xmlns:c16="http://schemas.microsoft.com/office/drawing/2014/chart" uri="{C3380CC4-5D6E-409C-BE32-E72D297353CC}">
              <c16:uniqueId val="{00000000-D8DF-4989-8BF2-427FD76FB36E}"/>
            </c:ext>
          </c:extLst>
        </c:ser>
        <c:dLbls>
          <c:showLegendKey val="0"/>
          <c:showVal val="0"/>
          <c:showCatName val="0"/>
          <c:showSerName val="0"/>
          <c:showPercent val="0"/>
          <c:showBubbleSize val="0"/>
        </c:dLbls>
        <c:gapWidth val="50"/>
        <c:axId val="170787584"/>
        <c:axId val="170789120"/>
      </c:barChart>
      <c:catAx>
        <c:axId val="170787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0789120"/>
        <c:crosses val="autoZero"/>
        <c:auto val="1"/>
        <c:lblAlgn val="ctr"/>
        <c:lblOffset val="100"/>
        <c:noMultiLvlLbl val="0"/>
      </c:catAx>
      <c:valAx>
        <c:axId val="170789120"/>
        <c:scaling>
          <c:orientation val="minMax"/>
        </c:scaling>
        <c:delete val="0"/>
        <c:axPos val="l"/>
        <c:majorGridlines/>
        <c:numFmt formatCode="#,##0" sourceLinked="1"/>
        <c:majorTickMark val="out"/>
        <c:minorTickMark val="none"/>
        <c:tickLblPos val="nextTo"/>
        <c:crossAx val="170787584"/>
        <c:crosses val="autoZero"/>
        <c:crossBetween val="between"/>
        <c:minorUnit val="1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'8.7'!$N$14</c:f>
              <c:strCache>
                <c:ptCount val="1"/>
              </c:strCache>
            </c:strRef>
          </c:tx>
          <c:spPr>
            <a:solidFill>
              <a:schemeClr val="tx2"/>
            </a:solidFill>
          </c:spPr>
          <c:invertIfNegative val="0"/>
          <c:cat>
            <c:numRef>
              <c:f>'8.7'!$M$15:$M$24</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'8.7'!$N$15:$N$24</c:f>
              <c:numCache>
                <c:formatCode>0</c:formatCode>
                <c:ptCount val="10"/>
                <c:pt idx="0">
                  <c:v>305150.24811913917</c:v>
                </c:pt>
                <c:pt idx="1">
                  <c:v>561179.23963635962</c:v>
                </c:pt>
                <c:pt idx="2">
                  <c:v>533902.91369931761</c:v>
                </c:pt>
                <c:pt idx="3">
                  <c:v>543760.89742198202</c:v>
                </c:pt>
                <c:pt idx="4">
                  <c:v>897735.19673649466</c:v>
                </c:pt>
                <c:pt idx="5">
                  <c:v>1116799.5023423922</c:v>
                </c:pt>
                <c:pt idx="6">
                  <c:v>1223833.3135601592</c:v>
                </c:pt>
                <c:pt idx="7">
                  <c:v>610132.70827282756</c:v>
                </c:pt>
                <c:pt idx="8">
                  <c:v>519046.83867163025</c:v>
                </c:pt>
                <c:pt idx="9">
                  <c:v>542195.76218990819</c:v>
                </c:pt>
              </c:numCache>
            </c:numRef>
          </c:val>
          <c:extLst>
            <c:ext xmlns:c16="http://schemas.microsoft.com/office/drawing/2014/chart" uri="{C3380CC4-5D6E-409C-BE32-E72D297353CC}">
              <c16:uniqueId val="{00000000-DB70-4B33-8C05-7172225E10C6}"/>
            </c:ext>
          </c:extLst>
        </c:ser>
        <c:dLbls>
          <c:showLegendKey val="0"/>
          <c:showVal val="0"/>
          <c:showCatName val="0"/>
          <c:showSerName val="0"/>
          <c:showPercent val="0"/>
          <c:showBubbleSize val="0"/>
        </c:dLbls>
        <c:gapWidth val="50"/>
        <c:axId val="170813312"/>
        <c:axId val="170814848"/>
      </c:barChart>
      <c:catAx>
        <c:axId val="170813312"/>
        <c:scaling>
          <c:orientation val="minMax"/>
        </c:scaling>
        <c:delete val="0"/>
        <c:axPos val="b"/>
        <c:numFmt formatCode="0" sourceLinked="1"/>
        <c:majorTickMark val="out"/>
        <c:minorTickMark val="none"/>
        <c:tickLblPos val="nextTo"/>
        <c:crossAx val="170814848"/>
        <c:crosses val="autoZero"/>
        <c:auto val="1"/>
        <c:lblAlgn val="ctr"/>
        <c:lblOffset val="100"/>
        <c:noMultiLvlLbl val="0"/>
      </c:catAx>
      <c:valAx>
        <c:axId val="170814848"/>
        <c:scaling>
          <c:orientation val="minMax"/>
        </c:scaling>
        <c:delete val="0"/>
        <c:axPos val="l"/>
        <c:majorGridlines/>
        <c:numFmt formatCode="#,##0" sourceLinked="0"/>
        <c:majorTickMark val="out"/>
        <c:minorTickMark val="none"/>
        <c:tickLblPos val="nextTo"/>
        <c:crossAx val="17081331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154753383099839"/>
          <c:y val="6.1205083434770359E-2"/>
          <c:w val="0.87845246616900163"/>
          <c:h val="0.74908184837133174"/>
        </c:manualLayout>
      </c:layout>
      <c:barChart>
        <c:barDir val="col"/>
        <c:grouping val="stacked"/>
        <c:varyColors val="0"/>
        <c:ser>
          <c:idx val="1"/>
          <c:order val="1"/>
          <c:tx>
            <c:strRef>
              <c:f>'3.4'!$D$18</c:f>
              <c:strCache>
                <c:ptCount val="1"/>
                <c:pt idx="0">
                  <c:v>Into CR</c:v>
                </c:pt>
              </c:strCache>
            </c:strRef>
          </c:tx>
          <c:spPr>
            <a:solidFill>
              <a:schemeClr val="tx2"/>
            </a:solidFill>
          </c:spPr>
          <c:invertIfNegative val="0"/>
          <c:dPt>
            <c:idx val="3"/>
            <c:invertIfNegative val="0"/>
            <c:bubble3D val="0"/>
            <c:extLst>
              <c:ext xmlns:c16="http://schemas.microsoft.com/office/drawing/2014/chart" uri="{C3380CC4-5D6E-409C-BE32-E72D297353CC}">
                <c16:uniqueId val="{00000000-A216-4DD1-BEC1-9E487B037BCE}"/>
              </c:ext>
            </c:extLst>
          </c:dPt>
          <c:dPt>
            <c:idx val="4"/>
            <c:invertIfNegative val="0"/>
            <c:bubble3D val="0"/>
            <c:extLst>
              <c:ext xmlns:c16="http://schemas.microsoft.com/office/drawing/2014/chart" uri="{C3380CC4-5D6E-409C-BE32-E72D297353CC}">
                <c16:uniqueId val="{00000001-A216-4DD1-BEC1-9E487B037BCE}"/>
              </c:ext>
            </c:extLst>
          </c:dPt>
          <c:dLbls>
            <c:dLbl>
              <c:idx val="8"/>
              <c:layout>
                <c:manualLayout>
                  <c:x val="0"/>
                  <c:y val="-0.1179404953476839"/>
                </c:manualLayout>
              </c:layout>
              <c:numFmt formatCode="#,##0" sourceLinked="0"/>
              <c:spPr>
                <a:no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6C-40F6-82C4-A91DEDE47226}"/>
                </c:ext>
              </c:extLst>
            </c:dLbl>
            <c:dLbl>
              <c:idx val="9"/>
              <c:layout>
                <c:manualLayout>
                  <c:x val="-2.8860028860029918E-3"/>
                  <c:y val="-0.10321296053987045"/>
                </c:manualLayout>
              </c:layout>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'3.4'!$D$19:$D$28</c:f>
              <c:numCache>
                <c:formatCode>#,##0.0</c:formatCode>
                <c:ptCount val="10"/>
                <c:pt idx="0">
                  <c:v>35681.669776242663</c:v>
                </c:pt>
                <c:pt idx="1">
                  <c:v>33974.656483077597</c:v>
                </c:pt>
                <c:pt idx="2">
                  <c:v>35009.191902951701</c:v>
                </c:pt>
                <c:pt idx="3">
                  <c:v>39769.765428846957</c:v>
                </c:pt>
                <c:pt idx="4">
                  <c:v>36127.13677866853</c:v>
                </c:pt>
                <c:pt idx="5">
                  <c:v>43481.570748310362</c:v>
                </c:pt>
                <c:pt idx="6">
                  <c:v>45652.259324474602</c:v>
                </c:pt>
                <c:pt idx="7">
                  <c:v>27084.570277629347</c:v>
                </c:pt>
                <c:pt idx="8">
                  <c:v>7832.7169411087043</c:v>
                </c:pt>
                <c:pt idx="9">
                  <c:v>6059.1143168756835</c:v>
                </c:pt>
              </c:numCache>
            </c:numRef>
          </c:val>
          <c:extLst>
            <c:ext xmlns:c16="http://schemas.microsoft.com/office/drawing/2014/chart" uri="{C3380CC4-5D6E-409C-BE32-E72D297353CC}">
              <c16:uniqueId val="{00000002-A216-4DD1-BEC1-9E487B037BCE}"/>
            </c:ext>
          </c:extLst>
        </c:ser>
        <c:ser>
          <c:idx val="2"/>
          <c:order val="2"/>
          <c:tx>
            <c:strRef>
              <c:f>'3.4'!$E$18</c:f>
              <c:strCache>
                <c:ptCount val="1"/>
                <c:pt idx="0">
                  <c:v>From CR</c:v>
                </c:pt>
              </c:strCache>
            </c:strRef>
          </c:tx>
          <c:spPr>
            <a:solidFill>
              <a:srgbClr val="9196B0"/>
            </a:solidFill>
          </c:spPr>
          <c:invertIfNegative val="0"/>
          <c:dPt>
            <c:idx val="3"/>
            <c:invertIfNegative val="0"/>
            <c:bubble3D val="0"/>
            <c:extLst>
              <c:ext xmlns:c16="http://schemas.microsoft.com/office/drawing/2014/chart" uri="{C3380CC4-5D6E-409C-BE32-E72D297353CC}">
                <c16:uniqueId val="{00000003-A216-4DD1-BEC1-9E487B037BCE}"/>
              </c:ext>
            </c:extLst>
          </c:dPt>
          <c:dLbls>
            <c:dLbl>
              <c:idx val="8"/>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4-FA6C-40F6-82C4-A91DEDE47226}"/>
                </c:ext>
              </c:extLst>
            </c:dLbl>
            <c:dLbl>
              <c:idx val="9"/>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3-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'3.4'!$E$19:$E$28</c:f>
              <c:numCache>
                <c:formatCode>General</c:formatCode>
                <c:ptCount val="10"/>
                <c:pt idx="0">
                  <c:v>-28207.871117914867</c:v>
                </c:pt>
                <c:pt idx="1">
                  <c:v>-25851.579346631457</c:v>
                </c:pt>
                <c:pt idx="2">
                  <c:v>-26120.117308684228</c:v>
                </c:pt>
                <c:pt idx="3">
                  <c:v>-31761.774558777062</c:v>
                </c:pt>
                <c:pt idx="4">
                  <c:v>-26593.943319249553</c:v>
                </c:pt>
                <c:pt idx="5">
                  <c:v>-35891.603370085293</c:v>
                </c:pt>
                <c:pt idx="6">
                  <c:v>-36933.36233226367</c:v>
                </c:pt>
                <c:pt idx="7">
                  <c:v>-18472.560859217843</c:v>
                </c:pt>
                <c:pt idx="8">
                  <c:v>-1024.3844713606848</c:v>
                </c:pt>
                <c:pt idx="9">
                  <c:v>-336.97792558879746</c:v>
                </c:pt>
              </c:numCache>
            </c:numRef>
          </c:val>
          <c:extLst>
            <c:ext xmlns:c16="http://schemas.microsoft.com/office/drawing/2014/chart" uri="{C3380CC4-5D6E-409C-BE32-E72D297353CC}">
              <c16:uniqueId val="{00000004-A216-4DD1-BEC1-9E487B037BCE}"/>
            </c:ext>
          </c:extLst>
        </c:ser>
        <c:dLbls>
          <c:showLegendKey val="0"/>
          <c:showVal val="0"/>
          <c:showCatName val="0"/>
          <c:showSerName val="0"/>
          <c:showPercent val="0"/>
          <c:showBubbleSize val="0"/>
        </c:dLbls>
        <c:gapWidth val="50"/>
        <c:overlap val="100"/>
        <c:axId val="161539200"/>
        <c:axId val="161540736"/>
      </c:barChart>
      <c:lineChart>
        <c:grouping val="standard"/>
        <c:varyColors val="0"/>
        <c:ser>
          <c:idx val="0"/>
          <c:order val="0"/>
          <c:tx>
            <c:strRef>
              <c:f>'3.4'!$C$18</c:f>
              <c:strCache>
                <c:ptCount val="1"/>
                <c:pt idx="0">
                  <c:v>Net balance into/from CR</c:v>
                </c:pt>
              </c:strCache>
            </c:strRef>
          </c:tx>
          <c:spPr>
            <a:ln>
              <a:solidFill>
                <a:schemeClr val="accent5"/>
              </a:solidFill>
            </a:ln>
          </c:spPr>
          <c:marker>
            <c:symbol val="none"/>
          </c:marker>
          <c:cat>
            <c:numRef>
              <c:f>'3.4'!$B$19:$B$28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'3.4'!$C$19:$C$28</c:f>
              <c:numCache>
                <c:formatCode>#,##0.0</c:formatCode>
                <c:ptCount val="10"/>
                <c:pt idx="0">
                  <c:v>7473.7986583277998</c:v>
                </c:pt>
                <c:pt idx="1">
                  <c:v>8123.0771364461389</c:v>
                </c:pt>
                <c:pt idx="2">
                  <c:v>8889.0745942674657</c:v>
                </c:pt>
                <c:pt idx="3">
                  <c:v>8007.990870069887</c:v>
                </c:pt>
                <c:pt idx="4">
                  <c:v>9533.1934594189806</c:v>
                </c:pt>
                <c:pt idx="5">
                  <c:v>7589.967378225062</c:v>
                </c:pt>
                <c:pt idx="6">
                  <c:v>8718.89699221093</c:v>
                </c:pt>
                <c:pt idx="7">
                  <c:v>8612.0094184115096</c:v>
                </c:pt>
                <c:pt idx="8">
                  <c:v>6808.3324697480202</c:v>
                </c:pt>
                <c:pt idx="9">
                  <c:v>5722.1363912868865</c:v>
                </c:pt>
              </c:numCache>
            </c:numRef>
          </c:val>
          <c:smooth val="0"/>
          <c:extLst>
            <c:ext xmlns:c16="http://schemas.microsoft.com/office/drawing/2014/chart" uri="{C3380CC4-5D6E-409C-BE32-E72D297353CC}">
              <c16:uniqueId val="{00000005-A216-4DD1-BEC1-9E487B037BCE}"/>
            </c:ext>
          </c:extLst>
        </c:ser>
        <c:dLbls>
          <c:showLegendKey val="0"/>
          <c:showVal val="0"/>
          <c:showCatName val="0"/>
          <c:showSerName val="0"/>
          <c:showPercent val="0"/>
          <c:showBubbleSize val="0"/>
        </c:dLbls>
        <c:marker val="1"/>
        <c:smooth val="0"/>
        <c:axId val="161539200"/>
        <c:axId val="161540736"/>
      </c:lineChart>
      <c:catAx>
        <c:axId val="161539200"/>
        <c:scaling>
          <c:orientation val="minMax"/>
        </c:scaling>
        <c:delete val="0"/>
        <c:axPos val="b"/>
        <c:numFmt formatCode="General" sourceLinked="1"/>
        <c:majorTickMark val="out"/>
        <c:minorTickMark val="none"/>
        <c:tickLblPos val="nextTo"/>
        <c:crossAx val="161540736"/>
        <c:crossesAt val="-40000"/>
        <c:auto val="1"/>
        <c:lblAlgn val="ctr"/>
        <c:lblOffset val="100"/>
        <c:noMultiLvlLbl val="0"/>
      </c:catAx>
      <c:valAx>
        <c:axId val="161540736"/>
        <c:scaling>
          <c:orientation val="minMax"/>
          <c:max val="50000"/>
          <c:min val="-40000"/>
        </c:scaling>
        <c:delete val="0"/>
        <c:axPos val="l"/>
        <c:majorGridlines/>
        <c:numFmt formatCode="#,##0" sourceLinked="0"/>
        <c:majorTickMark val="out"/>
        <c:minorTickMark val="none"/>
        <c:tickLblPos val="nextTo"/>
        <c:crossAx val="161539200"/>
        <c:crosses val="autoZero"/>
        <c:crossBetween val="between"/>
      </c:valAx>
    </c:plotArea>
    <c:legend>
      <c:legendPos val="b"/>
      <c:layout>
        <c:manualLayout>
          <c:xMode val="edge"/>
          <c:yMode val="edge"/>
          <c:x val="1.2691595368760546E-3"/>
          <c:y val="0.8852171458218886"/>
          <c:w val="0.78966947313404012"/>
          <c:h val="0.11478285417811146"/>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23178220764632"/>
          <c:y val="3.5116279069767442E-2"/>
          <c:w val="0.85379292799532502"/>
          <c:h val="0.80316059329793077"/>
        </c:manualLayout>
      </c:layout>
      <c:lineChart>
        <c:grouping val="standard"/>
        <c:varyColors val="0"/>
        <c:ser>
          <c:idx val="0"/>
          <c:order val="0"/>
          <c:tx>
            <c:strRef>
              <c:f>'8.7'!$N$26</c:f>
              <c:strCache>
                <c:ptCount val="1"/>
                <c:pt idx="0">
                  <c:v>#ODKAZ!</c:v>
                </c:pt>
              </c:strCache>
            </c:strRef>
          </c:tx>
          <c:spPr>
            <a:ln>
              <a:solidFill>
                <a:schemeClr val="accent1"/>
              </a:solidFill>
            </a:ln>
          </c:spPr>
          <c:marker>
            <c:symbol val="none"/>
          </c:marker>
          <c:cat>
            <c:numRef>
              <c:f>'8.7'!$M$27:$M$36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'8.7'!$N$27:$N$36</c:f>
              <c:numCache>
                <c:formatCode>#,##0</c:formatCode>
                <c:ptCount val="10"/>
                <c:pt idx="0">
                  <c:v>597</c:v>
                </c:pt>
                <c:pt idx="1">
                  <c:v>625</c:v>
                </c:pt>
                <c:pt idx="2">
                  <c:v>681</c:v>
                </c:pt>
                <c:pt idx="3">
                  <c:v>688</c:v>
                </c:pt>
                <c:pt idx="4">
                  <c:v>727</c:v>
                </c:pt>
                <c:pt idx="5">
                  <c:v>792</c:v>
                </c:pt>
                <c:pt idx="6">
                  <c:v>846</c:v>
                </c:pt>
                <c:pt idx="7">
                  <c:v>874</c:v>
                </c:pt>
                <c:pt idx="8">
                  <c:v>881</c:v>
                </c:pt>
                <c:pt idx="9">
                  <c:v>918</c:v>
                </c:pt>
              </c:numCache>
            </c:numRef>
          </c:val>
          <c:smooth val="0"/>
          <c:extLst>
            <c:ext xmlns:c16="http://schemas.microsoft.com/office/drawing/2014/chart" uri="{C3380CC4-5D6E-409C-BE32-E72D297353CC}">
              <c16:uniqueId val="{00000000-4F89-4BDF-81EF-0E5B0DC5FA83}"/>
            </c:ext>
          </c:extLst>
        </c:ser>
        <c:dLbls>
          <c:showLegendKey val="0"/>
          <c:showVal val="0"/>
          <c:showCatName val="0"/>
          <c:showSerName val="0"/>
          <c:showPercent val="0"/>
          <c:showBubbleSize val="0"/>
        </c:dLbls>
        <c:smooth val="0"/>
        <c:axId val="170822656"/>
        <c:axId val="174994176"/>
      </c:lineChart>
      <c:catAx>
        <c:axId val="170822656"/>
        <c:scaling>
          <c:orientation val="minMax"/>
        </c:scaling>
        <c:delete val="0"/>
        <c:axPos val="b"/>
        <c:numFmt formatCode="General" sourceLinked="1"/>
        <c:majorTickMark val="out"/>
        <c:minorTickMark val="none"/>
        <c:tickLblPos val="nextTo"/>
        <c:crossAx val="174994176"/>
        <c:crosses val="autoZero"/>
        <c:auto val="1"/>
        <c:lblAlgn val="ctr"/>
        <c:lblOffset val="100"/>
        <c:noMultiLvlLbl val="0"/>
      </c:catAx>
      <c:valAx>
        <c:axId val="174994176"/>
        <c:scaling>
          <c:orientation val="minMax"/>
          <c:max val="950"/>
          <c:min val="500"/>
        </c:scaling>
        <c:delete val="0"/>
        <c:axPos val="l"/>
        <c:majorGridlines/>
        <c:numFmt formatCode="#,##0" sourceLinked="0"/>
        <c:majorTickMark val="out"/>
        <c:minorTickMark val="none"/>
        <c:tickLblPos val="nextTo"/>
        <c:crossAx val="170822656"/>
        <c:crosses val="autoZero"/>
        <c:crossBetween val="between"/>
        <c:maj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886646389418"/>
          <c:y val="0.12648544728087333"/>
          <c:w val="0.79557766470526925"/>
          <c:h val="0.73967133089255566"/>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8-1068-4785-9EAB-58B2916C008D}"/>
              </c:ext>
            </c:extLst>
          </c:dPt>
          <c:dPt>
            <c:idx val="1"/>
            <c:bubble3D val="0"/>
            <c:spPr>
              <a:solidFill>
                <a:srgbClr val="E02C1F"/>
              </a:solidFill>
              <a:ln w="19050">
                <a:noFill/>
              </a:ln>
              <a:effectLst/>
            </c:spPr>
            <c:extLst>
              <c:ext xmlns:c16="http://schemas.microsoft.com/office/drawing/2014/chart" uri="{C3380CC4-5D6E-409C-BE32-E72D297353CC}">
                <c16:uniqueId val="{00000001-1068-4785-9EAB-58B2916C008D}"/>
              </c:ext>
            </c:extLst>
          </c:dPt>
          <c:dPt>
            <c:idx val="2"/>
            <c:bubble3D val="0"/>
            <c:spPr>
              <a:solidFill>
                <a:schemeClr val="accent2"/>
              </a:solidFill>
              <a:ln w="19050">
                <a:noFill/>
              </a:ln>
              <a:effectLst/>
            </c:spPr>
            <c:extLst>
              <c:ext xmlns:c16="http://schemas.microsoft.com/office/drawing/2014/chart" uri="{C3380CC4-5D6E-409C-BE32-E72D297353CC}">
                <c16:uniqueId val="{00000003-1068-4785-9EAB-58B2916C008D}"/>
              </c:ext>
            </c:extLst>
          </c:dPt>
          <c:dPt>
            <c:idx val="3"/>
            <c:bubble3D val="0"/>
            <c:spPr>
              <a:solidFill>
                <a:schemeClr val="accent6"/>
              </a:solidFill>
              <a:ln w="19050">
                <a:noFill/>
              </a:ln>
              <a:effectLst/>
            </c:spPr>
            <c:extLst>
              <c:ext xmlns:c16="http://schemas.microsoft.com/office/drawing/2014/chart" uri="{C3380CC4-5D6E-409C-BE32-E72D297353CC}">
                <c16:uniqueId val="{00000005-1068-4785-9EAB-58B2916C008D}"/>
              </c:ext>
            </c:extLst>
          </c:dPt>
          <c:dPt>
            <c:idx val="4"/>
            <c:bubble3D val="0"/>
            <c:spPr>
              <a:solidFill>
                <a:schemeClr val="accent3">
                  <a:lumMod val="50000"/>
                </a:schemeClr>
              </a:solidFill>
              <a:ln w="19050">
                <a:noFill/>
              </a:ln>
              <a:effectLst/>
            </c:spPr>
            <c:extLst>
              <c:ext xmlns:c16="http://schemas.microsoft.com/office/drawing/2014/chart" uri="{C3380CC4-5D6E-409C-BE32-E72D297353CC}">
                <c16:uniqueId val="{00000007-1068-4785-9EAB-58B2916C008D}"/>
              </c:ext>
            </c:extLst>
          </c:dPt>
          <c:dLbls>
            <c:dLbl>
              <c:idx val="0"/>
              <c:layout>
                <c:manualLayout>
                  <c:x val="0.14631030742608278"/>
                  <c:y val="-5.520169851380042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068-4785-9EAB-58B2916C008D}"/>
                </c:ext>
              </c:extLst>
            </c:dLbl>
            <c:dLbl>
              <c:idx val="1"/>
              <c:layout>
                <c:manualLayout>
                  <c:x val="-0.101181681942754"/>
                  <c:y val="0.1775007105003594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068-4785-9EAB-58B2916C008D}"/>
                </c:ext>
              </c:extLst>
            </c:dLbl>
            <c:dLbl>
              <c:idx val="2"/>
              <c:layout>
                <c:manualLayout>
                  <c:x val="-0.13880126182965299"/>
                  <c:y val="0.1698513800424628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068-4785-9EAB-58B2916C008D}"/>
                </c:ext>
              </c:extLst>
            </c:dLbl>
            <c:dLbl>
              <c:idx val="3"/>
              <c:layout>
                <c:manualLayout>
                  <c:x val="-0.1583587934788909"/>
                  <c:y val="-0.1273885350318471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068-4785-9EAB-58B2916C008D}"/>
                </c:ext>
              </c:extLst>
            </c:dLbl>
            <c:dLbl>
              <c:idx val="4"/>
              <c:layout>
                <c:manualLayout>
                  <c:x val="4.91598685299472E-2"/>
                  <c:y val="-0.1656050955414012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068-4785-9EAB-58B2916C008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'8.9'!$D$4:$H$4</c:f>
              <c:strCache>
                <c:ptCount val="5"/>
                <c:pt idx="0">
                  <c:v>HD_C</c:v>
                </c:pt>
                <c:pt idx="1">
                  <c:v>MD_C</c:v>
                </c:pt>
                <c:pt idx="2">
                  <c:v>LD_C</c:v>
                </c:pt>
                <c:pt idx="3">
                  <c:v>DOM</c:v>
                </c:pt>
                <c:pt idx="4">
                  <c:v>OG</c:v>
                </c:pt>
              </c:strCache>
            </c:strRef>
          </c:cat>
          <c:val>
            <c:numRef>
              <c:f>'8.9'!$D$5:$H$5</c:f>
              <c:numCache>
                <c:formatCode>#,##0</c:formatCode>
                <c:ptCount val="5"/>
                <c:pt idx="0">
                  <c:v>3312995.6936588902</c:v>
                </c:pt>
                <c:pt idx="1">
                  <c:v>673262.67077670502</c:v>
                </c:pt>
                <c:pt idx="2">
                  <c:v>972226.69381031208</c:v>
                </c:pt>
                <c:pt idx="3">
                  <c:v>1731484.9451765174</c:v>
                </c:pt>
                <c:pt idx="4">
                  <c:v>76687.219860941987</c:v>
                </c:pt>
              </c:numCache>
            </c:numRef>
          </c:val>
          <c:extLst>
            <c:ext xmlns:c16="http://schemas.microsoft.com/office/drawing/2014/chart" uri="{C3380CC4-5D6E-409C-BE32-E72D297353CC}">
              <c16:uniqueId val="{00000009-1068-4785-9EAB-58B2916C008D}"/>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57357310534205E-2"/>
          <c:y val="0.14685825099887995"/>
          <c:w val="0.83889896434425837"/>
          <c:h val="0.7804476988147182"/>
        </c:manualLayout>
      </c:layout>
      <c:doughnutChart>
        <c:varyColors val="1"/>
        <c:ser>
          <c:idx val="0"/>
          <c:order val="0"/>
          <c:spPr>
            <a:ln>
              <a:noFill/>
            </a:ln>
          </c:spPr>
          <c:dPt>
            <c:idx val="0"/>
            <c:bubble3D val="0"/>
            <c:spPr>
              <a:solidFill>
                <a:schemeClr val="accent2"/>
              </a:solidFill>
              <a:ln w="19050">
                <a:noFill/>
              </a:ln>
              <a:effectLst/>
            </c:spPr>
            <c:extLst>
              <c:ext xmlns:c16="http://schemas.microsoft.com/office/drawing/2014/chart" uri="{C3380CC4-5D6E-409C-BE32-E72D297353CC}">
                <c16:uniqueId val="{00000001-9536-486C-894F-E618C9049FA6}"/>
              </c:ext>
            </c:extLst>
          </c:dPt>
          <c:dPt>
            <c:idx val="1"/>
            <c:bubble3D val="0"/>
            <c:spPr>
              <a:solidFill>
                <a:srgbClr val="F0948F"/>
              </a:solidFill>
              <a:ln w="19050">
                <a:noFill/>
              </a:ln>
              <a:effectLst/>
            </c:spPr>
            <c:extLst>
              <c:ext xmlns:c16="http://schemas.microsoft.com/office/drawing/2014/chart" uri="{C3380CC4-5D6E-409C-BE32-E72D297353CC}">
                <c16:uniqueId val="{00000003-9536-486C-894F-E618C9049FA6}"/>
              </c:ext>
            </c:extLst>
          </c:dPt>
          <c:dPt>
            <c:idx val="2"/>
            <c:bubble3D val="0"/>
            <c:spPr>
              <a:solidFill>
                <a:srgbClr val="E02C1F"/>
              </a:solidFill>
              <a:ln w="19050">
                <a:noFill/>
              </a:ln>
              <a:effectLst/>
            </c:spPr>
            <c:extLst>
              <c:ext xmlns:c16="http://schemas.microsoft.com/office/drawing/2014/chart" uri="{C3380CC4-5D6E-409C-BE32-E72D297353CC}">
                <c16:uniqueId val="{00000005-9536-486C-894F-E618C9049FA6}"/>
              </c:ext>
            </c:extLst>
          </c:dPt>
          <c:dPt>
            <c:idx val="3"/>
            <c:bubble3D val="0"/>
            <c:spPr>
              <a:solidFill>
                <a:srgbClr val="9196B0"/>
              </a:solidFill>
              <a:ln w="19050">
                <a:noFill/>
              </a:ln>
              <a:effectLst/>
            </c:spPr>
            <c:extLst>
              <c:ext xmlns:c16="http://schemas.microsoft.com/office/drawing/2014/chart" uri="{C3380CC4-5D6E-409C-BE32-E72D297353CC}">
                <c16:uniqueId val="{00000007-9536-486C-894F-E618C9049FA6}"/>
              </c:ext>
            </c:extLst>
          </c:dPt>
          <c:dPt>
            <c:idx val="4"/>
            <c:bubble3D val="0"/>
            <c:spPr>
              <a:solidFill>
                <a:schemeClr val="accent3">
                  <a:lumMod val="60000"/>
                  <a:lumOff val="40000"/>
                </a:schemeClr>
              </a:solidFill>
              <a:ln w="19050">
                <a:noFill/>
              </a:ln>
              <a:effectLst/>
            </c:spPr>
            <c:extLst>
              <c:ext xmlns:c16="http://schemas.microsoft.com/office/drawing/2014/chart" uri="{C3380CC4-5D6E-409C-BE32-E72D297353CC}">
                <c16:uniqueId val="{00000009-9536-486C-894F-E618C9049FA6}"/>
              </c:ext>
            </c:extLst>
          </c:dPt>
          <c:dPt>
            <c:idx val="5"/>
            <c:bubble3D val="0"/>
            <c:spPr>
              <a:solidFill>
                <a:schemeClr val="accent6"/>
              </a:solidFill>
              <a:ln w="19050">
                <a:noFill/>
              </a:ln>
              <a:effectLst/>
            </c:spPr>
            <c:extLst>
              <c:ext xmlns:c16="http://schemas.microsoft.com/office/drawing/2014/chart" uri="{C3380CC4-5D6E-409C-BE32-E72D297353CC}">
                <c16:uniqueId val="{0000000B-9536-486C-894F-E618C9049FA6}"/>
              </c:ext>
            </c:extLst>
          </c:dPt>
          <c:dPt>
            <c:idx val="6"/>
            <c:bubble3D val="0"/>
            <c:spPr>
              <a:solidFill>
                <a:schemeClr val="accent3">
                  <a:lumMod val="50000"/>
                </a:schemeClr>
              </a:solidFill>
              <a:ln w="19050">
                <a:noFill/>
              </a:ln>
              <a:effectLst/>
            </c:spPr>
            <c:extLst>
              <c:ext xmlns:c16="http://schemas.microsoft.com/office/drawing/2014/chart" uri="{C3380CC4-5D6E-409C-BE32-E72D297353CC}">
                <c16:uniqueId val="{0000000C-A80C-4903-BDC7-E573DBF06B45}"/>
              </c:ext>
            </c:extLst>
          </c:dPt>
          <c:dLbls>
            <c:dLbl>
              <c:idx val="0"/>
              <c:layout>
                <c:manualLayout>
                  <c:x val="-0.2074483029261398"/>
                  <c:y val="9.660085808689347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36-486C-894F-E618C9049FA6}"/>
                </c:ext>
              </c:extLst>
            </c:dLbl>
            <c:dLbl>
              <c:idx val="1"/>
              <c:layout>
                <c:manualLayout>
                  <c:x val="-0.18202187099984427"/>
                  <c:y val="-0.13566979286824815"/>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36-486C-894F-E618C9049FA6}"/>
                </c:ext>
              </c:extLst>
            </c:dLbl>
            <c:dLbl>
              <c:idx val="2"/>
              <c:layout>
                <c:manualLayout>
                  <c:x val="0.13163481953290854"/>
                  <c:y val="-0.2335456475583864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36-486C-894F-E618C9049FA6}"/>
                </c:ext>
              </c:extLst>
            </c:dLbl>
            <c:dLbl>
              <c:idx val="3"/>
              <c:layout>
                <c:manualLayout>
                  <c:x val="0.20169777885049003"/>
                  <c:y val="-0.2434163428232866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536-486C-894F-E618C9049FA6}"/>
                </c:ext>
              </c:extLst>
            </c:dLbl>
            <c:dLbl>
              <c:idx val="4"/>
              <c:layout>
                <c:manualLayout>
                  <c:x val="0.23630798682726165"/>
                  <c:y val="-0.1427600849256900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536-486C-894F-E618C9049FA6}"/>
                </c:ext>
              </c:extLst>
            </c:dLbl>
            <c:dLbl>
              <c:idx val="5"/>
              <c:layout>
                <c:manualLayout>
                  <c:x val="0.20658105146408073"/>
                  <c:y val="9.690221843288696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536-486C-894F-E618C9049FA6}"/>
                </c:ext>
              </c:extLst>
            </c:dLbl>
            <c:dLbl>
              <c:idx val="6"/>
              <c:layout>
                <c:manualLayout>
                  <c:x val="0.24960652711464598"/>
                  <c:y val="0.19164117224200469"/>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80C-4903-BDC7-E573DBF06B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'8.9'!$B$30:$H$30</c:f>
              <c:strCache>
                <c:ptCount val="7"/>
                <c:pt idx="0">
                  <c:v>Businesses</c:v>
                </c:pt>
                <c:pt idx="1">
                  <c:v>DOM</c:v>
                </c:pt>
                <c:pt idx="2">
                  <c:v>EG</c:v>
                </c:pt>
                <c:pt idx="3">
                  <c:v>HP</c:v>
                </c:pt>
                <c:pt idx="4">
                  <c:v>CNG</c:v>
                </c:pt>
                <c:pt idx="5">
                  <c:v>LNG</c:v>
                </c:pt>
                <c:pt idx="6">
                  <c:v>OG</c:v>
                </c:pt>
              </c:strCache>
            </c:strRef>
          </c:cat>
          <c:val>
            <c:numRef>
              <c:f>'8.9'!$B$31:$H$31</c:f>
              <c:numCache>
                <c:formatCode>#,##0</c:formatCode>
                <c:ptCount val="7"/>
                <c:pt idx="0">
                  <c:v>3462115.6648547705</c:v>
                </c:pt>
                <c:pt idx="1">
                  <c:v>1731484.9451765174</c:v>
                </c:pt>
                <c:pt idx="2">
                  <c:v>542195.76218990819</c:v>
                </c:pt>
                <c:pt idx="3">
                  <c:v>859591.18611249491</c:v>
                </c:pt>
                <c:pt idx="4">
                  <c:v>92286.308088733931</c:v>
                </c:pt>
                <c:pt idx="5">
                  <c:v>2296.1369999999997</c:v>
                </c:pt>
                <c:pt idx="6">
                  <c:v>76687.219860941987</c:v>
                </c:pt>
              </c:numCache>
            </c:numRef>
          </c:val>
          <c:extLst>
            <c:ext xmlns:c16="http://schemas.microsoft.com/office/drawing/2014/chart" uri="{C3380CC4-5D6E-409C-BE32-E72D297353CC}">
              <c16:uniqueId val="{0000000C-9536-486C-894F-E618C9049FA6}"/>
            </c:ext>
          </c:extLst>
        </c:ser>
        <c:dLbls>
          <c:showLegendKey val="0"/>
          <c:showVal val="0"/>
          <c:showCatName val="0"/>
          <c:showSerName val="0"/>
          <c:showPercent val="1"/>
          <c:showBubbleSize val="0"/>
          <c:showLeaderLines val="1"/>
        </c:dLbls>
        <c:firstSliceAng val="8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809985200448"/>
          <c:y val="0.27150854791799672"/>
          <c:w val="0.64239376619978572"/>
          <c:h val="0.58671263389373629"/>
        </c:manualLayout>
      </c:layout>
      <c:doughnutChart>
        <c:varyColors val="1"/>
        <c:ser>
          <c:idx val="0"/>
          <c:order val="0"/>
          <c:spPr>
            <a:solidFill>
              <a:schemeClr val="tx1"/>
            </a:solidFill>
            <a:ln>
              <a:noFill/>
            </a:ln>
          </c:spPr>
          <c:dPt>
            <c:idx val="0"/>
            <c:bubble3D val="0"/>
            <c:spPr>
              <a:solidFill>
                <a:schemeClr val="accent1"/>
              </a:solidFill>
              <a:ln>
                <a:noFill/>
              </a:ln>
            </c:spPr>
            <c:extLst>
              <c:ext xmlns:c16="http://schemas.microsoft.com/office/drawing/2014/chart" uri="{C3380CC4-5D6E-409C-BE32-E72D297353CC}">
                <c16:uniqueId val="{00000001-08DB-4C31-B80A-D26EB3B89944}"/>
              </c:ext>
            </c:extLst>
          </c:dPt>
          <c:dPt>
            <c:idx val="1"/>
            <c:bubble3D val="0"/>
            <c:spPr>
              <a:solidFill>
                <a:schemeClr val="accent5"/>
              </a:solidFill>
              <a:ln>
                <a:noFill/>
              </a:ln>
            </c:spPr>
            <c:extLst>
              <c:ext xmlns:c16="http://schemas.microsoft.com/office/drawing/2014/chart" uri="{C3380CC4-5D6E-409C-BE32-E72D297353CC}">
                <c16:uniqueId val="{00000003-08DB-4C31-B80A-D26EB3B89944}"/>
              </c:ext>
            </c:extLst>
          </c:dPt>
          <c:dPt>
            <c:idx val="2"/>
            <c:bubble3D val="0"/>
            <c:extLst>
              <c:ext xmlns:c16="http://schemas.microsoft.com/office/drawing/2014/chart" uri="{C3380CC4-5D6E-409C-BE32-E72D297353CC}">
                <c16:uniqueId val="{00000005-08DB-4C31-B80A-D26EB3B89944}"/>
              </c:ext>
            </c:extLst>
          </c:dPt>
          <c:dPt>
            <c:idx val="3"/>
            <c:bubble3D val="0"/>
            <c:spPr>
              <a:solidFill>
                <a:schemeClr val="accent2"/>
              </a:solidFill>
              <a:ln>
                <a:noFill/>
              </a:ln>
            </c:spPr>
            <c:extLst>
              <c:ext xmlns:c16="http://schemas.microsoft.com/office/drawing/2014/chart" uri="{C3380CC4-5D6E-409C-BE32-E72D297353CC}">
                <c16:uniqueId val="{00000007-08DB-4C31-B80A-D26EB3B89944}"/>
              </c:ext>
            </c:extLst>
          </c:dPt>
          <c:dLbls>
            <c:dLbl>
              <c:idx val="0"/>
              <c:layout>
                <c:manualLayout>
                  <c:x val="0.2301508573110605"/>
                  <c:y val="-0.207304364732186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DB-4C31-B80A-D26EB3B89944}"/>
                </c:ext>
              </c:extLst>
            </c:dLbl>
            <c:dLbl>
              <c:idx val="1"/>
              <c:layout>
                <c:manualLayout>
                  <c:x val="-0.27574394322205054"/>
                  <c:y val="0.135802469135802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DB-4C31-B80A-D26EB3B89944}"/>
                </c:ext>
              </c:extLst>
            </c:dLbl>
            <c:dLbl>
              <c:idx val="2"/>
              <c:layout>
                <c:manualLayout>
                  <c:x val="-0.18765701016344918"/>
                  <c:y val="-0.213238067463789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DB-4C31-B80A-D26EB3B89944}"/>
                </c:ext>
              </c:extLst>
            </c:dLbl>
            <c:dLbl>
              <c:idx val="3"/>
              <c:layout>
                <c:manualLayout>
                  <c:x val="-2.4519832217234527E-2"/>
                  <c:y val="-0.241503839797803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DB-4C31-B80A-D26EB3B89944}"/>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extLst>
              <c:ext xmlns:c15="http://schemas.microsoft.com/office/drawing/2012/chart" uri="{CE6537A1-D6FC-4f65-9D91-7224C49458BB}"/>
            </c:extLst>
          </c:dLbls>
          <c:cat>
            <c:strRef>
              <c:f>'9.2'!$D$29:$D$32</c:f>
              <c:strCache>
                <c:ptCount val="4"/>
                <c:pt idx="0">
                  <c:v> PP Distribuce</c:v>
                </c:pt>
                <c:pt idx="1">
                  <c:v> GasNet</c:v>
                </c:pt>
                <c:pt idx="2">
                  <c:v> EG.D</c:v>
                </c:pt>
                <c:pt idx="3">
                  <c:v> Other companies</c:v>
                </c:pt>
              </c:strCache>
            </c:strRef>
          </c:cat>
          <c:val>
            <c:numRef>
              <c:f>'9.2'!$E$29:$E$32</c:f>
              <c:numCache>
                <c:formatCode>#,##0.0</c:formatCode>
                <c:ptCount val="4"/>
                <c:pt idx="0">
                  <c:v>695.00472206703705</c:v>
                </c:pt>
                <c:pt idx="1">
                  <c:v>5468.2431122753287</c:v>
                </c:pt>
                <c:pt idx="2">
                  <c:v>258.68974834099998</c:v>
                </c:pt>
                <c:pt idx="3">
                  <c:v>344.71964059999999</c:v>
                </c:pt>
              </c:numCache>
            </c:numRef>
          </c:val>
          <c:extLst>
            <c:ext xmlns:c16="http://schemas.microsoft.com/office/drawing/2014/chart" uri="{C3380CC4-5D6E-409C-BE32-E72D297353CC}">
              <c16:uniqueId val="{00000008-08DB-4C31-B80A-D26EB3B89944}"/>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74778152730907"/>
          <c:y val="2.8097360471450502E-2"/>
          <c:w val="0.72458005249343815"/>
          <c:h val="0.81808696082800969"/>
        </c:manualLayout>
      </c:layout>
      <c:barChart>
        <c:barDir val="col"/>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1-4117-483B-83F8-7C4C4204AFF4}"/>
              </c:ext>
            </c:extLst>
          </c:dPt>
          <c:dPt>
            <c:idx val="1"/>
            <c:invertIfNegative val="0"/>
            <c:bubble3D val="0"/>
            <c:extLst>
              <c:ext xmlns:c16="http://schemas.microsoft.com/office/drawing/2014/chart" uri="{C3380CC4-5D6E-409C-BE32-E72D297353CC}">
                <c16:uniqueId val="{00000003-4117-483B-83F8-7C4C4204AFF4}"/>
              </c:ext>
            </c:extLst>
          </c:dPt>
          <c:dPt>
            <c:idx val="2"/>
            <c:invertIfNegative val="0"/>
            <c:bubble3D val="0"/>
            <c:extLst>
              <c:ext xmlns:c16="http://schemas.microsoft.com/office/drawing/2014/chart" uri="{C3380CC4-5D6E-409C-BE32-E72D297353CC}">
                <c16:uniqueId val="{00000005-4117-483B-83F8-7C4C4204AFF4}"/>
              </c:ext>
            </c:extLst>
          </c:dPt>
          <c:dPt>
            <c:idx val="3"/>
            <c:invertIfNegative val="0"/>
            <c:bubble3D val="0"/>
            <c:extLst>
              <c:ext xmlns:c16="http://schemas.microsoft.com/office/drawing/2014/chart" uri="{C3380CC4-5D6E-409C-BE32-E72D297353CC}">
                <c16:uniqueId val="{00000007-4117-483B-83F8-7C4C4204AFF4}"/>
              </c:ext>
            </c:extLst>
          </c:dPt>
          <c:cat>
            <c:strRef>
              <c:f>'9.2'!$D$29:$D$32</c:f>
              <c:strCache>
                <c:ptCount val="4"/>
                <c:pt idx="0">
                  <c:v> PP Distribuce</c:v>
                </c:pt>
                <c:pt idx="1">
                  <c:v> GasNet</c:v>
                </c:pt>
                <c:pt idx="2">
                  <c:v> EG.D</c:v>
                </c:pt>
                <c:pt idx="3">
                  <c:v> Other companies</c:v>
                </c:pt>
              </c:strCache>
            </c:strRef>
          </c:cat>
          <c:val>
            <c:numRef>
              <c:f>'9.2'!$E$29:$E$32</c:f>
              <c:numCache>
                <c:formatCode>#,##0.0</c:formatCode>
                <c:ptCount val="4"/>
                <c:pt idx="0">
                  <c:v>695.00472206703705</c:v>
                </c:pt>
                <c:pt idx="1">
                  <c:v>5468.2431122753287</c:v>
                </c:pt>
                <c:pt idx="2">
                  <c:v>258.68974834099998</c:v>
                </c:pt>
                <c:pt idx="3">
                  <c:v>344.71964059999999</c:v>
                </c:pt>
              </c:numCache>
            </c:numRef>
          </c:val>
          <c:extLst>
            <c:ext xmlns:c16="http://schemas.microsoft.com/office/drawing/2014/chart" uri="{C3380CC4-5D6E-409C-BE32-E72D297353CC}">
              <c16:uniqueId val="{00000008-4117-483B-83F8-7C4C4204AFF4}"/>
            </c:ext>
          </c:extLst>
        </c:ser>
        <c:dLbls>
          <c:showLegendKey val="0"/>
          <c:showVal val="0"/>
          <c:showCatName val="0"/>
          <c:showSerName val="0"/>
          <c:showPercent val="0"/>
          <c:showBubbleSize val="0"/>
        </c:dLbls>
        <c:gapWidth val="50"/>
        <c:axId val="176456832"/>
        <c:axId val="176458368"/>
      </c:barChart>
      <c:catAx>
        <c:axId val="176456832"/>
        <c:scaling>
          <c:orientation val="minMax"/>
        </c:scaling>
        <c:delete val="0"/>
        <c:axPos val="b"/>
        <c:numFmt formatCode="General" sourceLinked="0"/>
        <c:majorTickMark val="out"/>
        <c:minorTickMark val="none"/>
        <c:tickLblPos val="nextTo"/>
        <c:crossAx val="176458368"/>
        <c:crosses val="autoZero"/>
        <c:auto val="1"/>
        <c:lblAlgn val="ctr"/>
        <c:lblOffset val="100"/>
        <c:noMultiLvlLbl val="0"/>
      </c:catAx>
      <c:valAx>
        <c:axId val="176458368"/>
        <c:scaling>
          <c:orientation val="minMax"/>
          <c:min val="0"/>
        </c:scaling>
        <c:delete val="0"/>
        <c:axPos val="l"/>
        <c:majorGridlines/>
        <c:title>
          <c:tx>
            <c:rich>
              <a:bodyPr rot="-5400000" vert="horz"/>
              <a:lstStyle/>
              <a:p>
                <a:pPr>
                  <a:defRPr b="0"/>
                </a:pPr>
                <a:r>
                  <a:rPr lang="en-US" b="0"/>
                  <a:t>mil. m</a:t>
                </a:r>
                <a:r>
                  <a:rPr lang="en-US" b="0" baseline="30000"/>
                  <a:t>3</a:t>
                </a:r>
              </a:p>
            </c:rich>
          </c:tx>
          <c:layout>
            <c:manualLayout>
              <c:xMode val="edge"/>
              <c:yMode val="edge"/>
              <c:x val="1.950693663292085E-3"/>
              <c:y val="0.31015926407257344"/>
            </c:manualLayout>
          </c:layout>
          <c:overlay val="0"/>
        </c:title>
        <c:numFmt formatCode="#,##0" sourceLinked="0"/>
        <c:majorTickMark val="out"/>
        <c:minorTickMark val="none"/>
        <c:tickLblPos val="nextTo"/>
        <c:crossAx val="17645683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6305243936425"/>
          <c:y val="2.4804922784001298E-2"/>
          <c:w val="0.87497846078171415"/>
          <c:h val="0.79227980223402306"/>
        </c:manualLayout>
      </c:layout>
      <c:barChart>
        <c:barDir val="col"/>
        <c:grouping val="clustered"/>
        <c:varyColors val="0"/>
        <c:ser>
          <c:idx val="0"/>
          <c:order val="0"/>
          <c:tx>
            <c:strRef>
              <c:f>'9.3'!$D$55</c:f>
              <c:strCache>
                <c:ptCount val="1"/>
                <c:pt idx="0">
                  <c:v>2024</c:v>
                </c:pt>
              </c:strCache>
            </c:strRef>
          </c:tx>
          <c:spPr>
            <a:solidFill>
              <a:schemeClr val="accent1"/>
            </a:solidFill>
          </c:spPr>
          <c:invertIfNegative val="0"/>
          <c:cat>
            <c:strRef>
              <c:f>'9.3'!$C$56:$C$66</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'9.3'!$D$56:$D$66</c:f>
              <c:numCache>
                <c:formatCode>#,##0</c:formatCode>
                <c:ptCount val="11"/>
                <c:pt idx="0">
                  <c:v>401093.81958281901</c:v>
                </c:pt>
                <c:pt idx="1">
                  <c:v>7150.1089999999995</c:v>
                </c:pt>
                <c:pt idx="2">
                  <c:v>2296.1369999999997</c:v>
                </c:pt>
                <c:pt idx="3">
                  <c:v>0</c:v>
                </c:pt>
                <c:pt idx="4">
                  <c:v>0</c:v>
                </c:pt>
                <c:pt idx="5">
                  <c:v>3602.5725576060004</c:v>
                </c:pt>
                <c:pt idx="6">
                  <c:v>1962</c:v>
                </c:pt>
                <c:pt idx="7">
                  <c:v>0</c:v>
                </c:pt>
                <c:pt idx="8">
                  <c:v>0</c:v>
                </c:pt>
                <c:pt idx="9">
                  <c:v>201.62100000000001</c:v>
                </c:pt>
                <c:pt idx="10">
                  <c:v>0</c:v>
                </c:pt>
              </c:numCache>
            </c:numRef>
          </c:val>
          <c:extLst>
            <c:ext xmlns:c16="http://schemas.microsoft.com/office/drawing/2014/chart" uri="{C3380CC4-5D6E-409C-BE32-E72D297353CC}">
              <c16:uniqueId val="{00000000-C363-4BF5-883F-D1301C7D6AE3}"/>
            </c:ext>
          </c:extLst>
        </c:ser>
        <c:ser>
          <c:idx val="1"/>
          <c:order val="1"/>
          <c:tx>
            <c:strRef>
              <c:f>'9.3'!$E$55</c:f>
              <c:strCache>
                <c:ptCount val="1"/>
                <c:pt idx="0">
                  <c:v>2023</c:v>
                </c:pt>
              </c:strCache>
            </c:strRef>
          </c:tx>
          <c:spPr>
            <a:solidFill>
              <a:schemeClr val="accent5"/>
            </a:solidFill>
          </c:spPr>
          <c:invertIfNegative val="0"/>
          <c:cat>
            <c:strRef>
              <c:f>'9.3'!$C$56:$C$66</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'9.3'!$E$56:$E$66</c:f>
              <c:numCache>
                <c:formatCode>#,##0</c:formatCode>
                <c:ptCount val="11"/>
                <c:pt idx="0">
                  <c:v>410526.87060567265</c:v>
                </c:pt>
                <c:pt idx="1">
                  <c:v>8748.8269999999993</c:v>
                </c:pt>
                <c:pt idx="2">
                  <c:v>2258.0320000000002</c:v>
                </c:pt>
                <c:pt idx="3">
                  <c:v>0</c:v>
                </c:pt>
                <c:pt idx="4">
                  <c:v>224620.41</c:v>
                </c:pt>
                <c:pt idx="5">
                  <c:v>7341.2800700190974</c:v>
                </c:pt>
                <c:pt idx="6">
                  <c:v>2004</c:v>
                </c:pt>
                <c:pt idx="7">
                  <c:v>0</c:v>
                </c:pt>
                <c:pt idx="8">
                  <c:v>0</c:v>
                </c:pt>
                <c:pt idx="9">
                  <c:v>1692.7630300000001</c:v>
                </c:pt>
                <c:pt idx="10">
                  <c:v>0</c:v>
                </c:pt>
              </c:numCache>
            </c:numRef>
          </c:val>
          <c:extLst>
            <c:ext xmlns:c16="http://schemas.microsoft.com/office/drawing/2014/chart" uri="{C3380CC4-5D6E-409C-BE32-E72D297353CC}">
              <c16:uniqueId val="{00000001-C363-4BF5-883F-D1301C7D6AE3}"/>
            </c:ext>
          </c:extLst>
        </c:ser>
        <c:dLbls>
          <c:showLegendKey val="0"/>
          <c:showVal val="0"/>
          <c:showCatName val="0"/>
          <c:showSerName val="0"/>
          <c:showPercent val="0"/>
          <c:showBubbleSize val="0"/>
        </c:dLbls>
        <c:gapWidth val="50"/>
        <c:axId val="176599808"/>
        <c:axId val="176601344"/>
      </c:barChart>
      <c:catAx>
        <c:axId val="176599808"/>
        <c:scaling>
          <c:orientation val="minMax"/>
        </c:scaling>
        <c:delete val="0"/>
        <c:axPos val="b"/>
        <c:numFmt formatCode="General" sourceLinked="0"/>
        <c:majorTickMark val="out"/>
        <c:minorTickMark val="none"/>
        <c:tickLblPos val="nextTo"/>
        <c:txPr>
          <a:bodyPr rot="0"/>
          <a:lstStyle/>
          <a:p>
            <a:pPr>
              <a:defRPr/>
            </a:pPr>
            <a:endParaRPr lang="cs-CZ"/>
          </a:p>
        </c:txPr>
        <c:crossAx val="176601344"/>
        <c:crosses val="autoZero"/>
        <c:auto val="1"/>
        <c:lblAlgn val="ctr"/>
        <c:lblOffset val="100"/>
        <c:noMultiLvlLbl val="0"/>
      </c:catAx>
      <c:valAx>
        <c:axId val="176601344"/>
        <c:scaling>
          <c:orientation val="minMax"/>
          <c:min val="0"/>
        </c:scaling>
        <c:delete val="0"/>
        <c:axPos val="l"/>
        <c:majorGridlines/>
        <c:numFmt formatCode="#,##0" sourceLinked="0"/>
        <c:majorTickMark val="out"/>
        <c:minorTickMark val="none"/>
        <c:tickLblPos val="nextTo"/>
        <c:crossAx val="176599808"/>
        <c:crosses val="autoZero"/>
        <c:crossBetween val="between"/>
      </c:valAx>
    </c:plotArea>
    <c:legend>
      <c:legendPos val="b"/>
      <c:layout>
        <c:manualLayout>
          <c:xMode val="edge"/>
          <c:yMode val="edge"/>
          <c:x val="1.6972622947678986E-3"/>
          <c:y val="0.8942938818694175"/>
          <c:w val="0.14877529359924901"/>
          <c:h val="8.9082493642668348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1">
                <a:solidFill>
                  <a:schemeClr val="tx2"/>
                </a:solidFill>
              </a:defRPr>
            </a:pPr>
            <a:r>
              <a:rPr lang="en-GB" sz="1000" b="1" i="0" baseline="0">
                <a:effectLst/>
              </a:rPr>
              <a:t>DSOs’ and TSO’s pipeline lengths</a:t>
            </a:r>
            <a:r>
              <a:rPr lang="cs-CZ" sz="1000" b="1" i="0" baseline="0">
                <a:effectLst/>
              </a:rPr>
              <a:t> (km) </a:t>
            </a:r>
            <a:endParaRPr lang="cs-CZ" sz="1000">
              <a:effectLst/>
            </a:endParaRPr>
          </a:p>
        </c:rich>
      </c:tx>
      <c:layout>
        <c:manualLayout>
          <c:xMode val="edge"/>
          <c:yMode val="edge"/>
          <c:x val="3.581169522864339E-3"/>
          <c:y val="9.5358080239970004E-3"/>
        </c:manualLayout>
      </c:layout>
      <c:overlay val="0"/>
    </c:title>
    <c:autoTitleDeleted val="0"/>
    <c:plotArea>
      <c:layout>
        <c:manualLayout>
          <c:layoutTarget val="inner"/>
          <c:xMode val="edge"/>
          <c:yMode val="edge"/>
          <c:x val="0.13375325152395323"/>
          <c:y val="0.13167368364668702"/>
          <c:w val="0.84397813818637069"/>
          <c:h val="0.58806877711714611"/>
        </c:manualLayout>
      </c:layout>
      <c:barChart>
        <c:barDir val="col"/>
        <c:grouping val="stacked"/>
        <c:varyColors val="0"/>
        <c:ser>
          <c:idx val="0"/>
          <c:order val="0"/>
          <c:tx>
            <c:strRef>
              <c:f>'9.4'!$C$31</c:f>
              <c:strCache>
                <c:ptCount val="1"/>
                <c:pt idx="0">
                  <c:v>VTL </c:v>
                </c:pt>
              </c:strCache>
            </c:strRef>
          </c:tx>
          <c:spPr>
            <a:solidFill>
              <a:schemeClr val="tx2"/>
            </a:solidFill>
          </c:spPr>
          <c:invertIfNegative val="0"/>
          <c:cat>
            <c:strRef>
              <c:f>'9.4'!$B$32:$B$35</c:f>
              <c:strCache>
                <c:ptCount val="4"/>
                <c:pt idx="0">
                  <c:v>Pražská plynárenská Distribuce, a.s.</c:v>
                </c:pt>
                <c:pt idx="1">
                  <c:v>GasNet, s.r.o.</c:v>
                </c:pt>
                <c:pt idx="2">
                  <c:v>EG.D, a.s.</c:v>
                </c:pt>
                <c:pt idx="3">
                  <c:v>LDS</c:v>
                </c:pt>
              </c:strCache>
            </c:strRef>
          </c:cat>
          <c:val>
            <c:numRef>
              <c:f>'9.4'!$C$32:$C$35</c:f>
              <c:numCache>
                <c:formatCode>0.0</c:formatCode>
                <c:ptCount val="4"/>
                <c:pt idx="0">
                  <c:v>371.88732195540501</c:v>
                </c:pt>
                <c:pt idx="1">
                  <c:v>11072.646849000001</c:v>
                </c:pt>
                <c:pt idx="2">
                  <c:v>1245.59582</c:v>
                </c:pt>
                <c:pt idx="3">
                  <c:v>44.014900000000544</c:v>
                </c:pt>
              </c:numCache>
            </c:numRef>
          </c:val>
          <c:extLst>
            <c:ext xmlns:c16="http://schemas.microsoft.com/office/drawing/2014/chart" uri="{C3380CC4-5D6E-409C-BE32-E72D297353CC}">
              <c16:uniqueId val="{00000000-1A79-4715-B65C-01AEEA33B2BE}"/>
            </c:ext>
          </c:extLst>
        </c:ser>
        <c:ser>
          <c:idx val="1"/>
          <c:order val="1"/>
          <c:tx>
            <c:strRef>
              <c:f>'9.4'!$D$31</c:f>
              <c:strCache>
                <c:ptCount val="1"/>
                <c:pt idx="0">
                  <c:v>STL </c:v>
                </c:pt>
              </c:strCache>
            </c:strRef>
          </c:tx>
          <c:spPr>
            <a:solidFill>
              <a:schemeClr val="accent5"/>
            </a:solidFill>
          </c:spPr>
          <c:invertIfNegative val="0"/>
          <c:cat>
            <c:strRef>
              <c:f>'9.4'!$B$32:$B$35</c:f>
              <c:strCache>
                <c:ptCount val="4"/>
                <c:pt idx="0">
                  <c:v>Pražská plynárenská Distribuce, a.s.</c:v>
                </c:pt>
                <c:pt idx="1">
                  <c:v>GasNet, s.r.o.</c:v>
                </c:pt>
                <c:pt idx="2">
                  <c:v>EG.D, a.s.</c:v>
                </c:pt>
                <c:pt idx="3">
                  <c:v>LDS</c:v>
                </c:pt>
              </c:strCache>
            </c:strRef>
          </c:cat>
          <c:val>
            <c:numRef>
              <c:f>'9.4'!$D$32:$D$35</c:f>
              <c:numCache>
                <c:formatCode>0.0</c:formatCode>
                <c:ptCount val="4"/>
                <c:pt idx="0">
                  <c:v>3083.8272352614099</c:v>
                </c:pt>
                <c:pt idx="1">
                  <c:v>42487.352206500007</c:v>
                </c:pt>
                <c:pt idx="2">
                  <c:v>3023.3090699999998</c:v>
                </c:pt>
                <c:pt idx="3">
                  <c:v>857.53575999999998</c:v>
                </c:pt>
              </c:numCache>
            </c:numRef>
          </c:val>
          <c:extLst>
            <c:ext xmlns:c16="http://schemas.microsoft.com/office/drawing/2014/chart" uri="{C3380CC4-5D6E-409C-BE32-E72D297353CC}">
              <c16:uniqueId val="{00000001-1A79-4715-B65C-01AEEA33B2BE}"/>
            </c:ext>
          </c:extLst>
        </c:ser>
        <c:ser>
          <c:idx val="2"/>
          <c:order val="2"/>
          <c:tx>
            <c:strRef>
              <c:f>'9.4'!$E$31</c:f>
              <c:strCache>
                <c:ptCount val="1"/>
                <c:pt idx="0">
                  <c:v>NTL </c:v>
                </c:pt>
              </c:strCache>
            </c:strRef>
          </c:tx>
          <c:spPr>
            <a:solidFill>
              <a:schemeClr val="tx1"/>
            </a:solidFill>
          </c:spPr>
          <c:invertIfNegative val="0"/>
          <c:cat>
            <c:strRef>
              <c:f>'9.4'!$B$32:$B$35</c:f>
              <c:strCache>
                <c:ptCount val="4"/>
                <c:pt idx="0">
                  <c:v>Pražská plynárenská Distribuce, a.s.</c:v>
                </c:pt>
                <c:pt idx="1">
                  <c:v>GasNet, s.r.o.</c:v>
                </c:pt>
                <c:pt idx="2">
                  <c:v>EG.D, a.s.</c:v>
                </c:pt>
                <c:pt idx="3">
                  <c:v>LDS</c:v>
                </c:pt>
              </c:strCache>
            </c:strRef>
          </c:cat>
          <c:val>
            <c:numRef>
              <c:f>'9.4'!$E$32:$E$35</c:f>
              <c:numCache>
                <c:formatCode>0.0</c:formatCode>
                <c:ptCount val="4"/>
                <c:pt idx="0">
                  <c:v>1000.8385299368862</c:v>
                </c:pt>
                <c:pt idx="1">
                  <c:v>11486.455749499999</c:v>
                </c:pt>
                <c:pt idx="2">
                  <c:v>377.67721999999998</c:v>
                </c:pt>
                <c:pt idx="3">
                  <c:v>38.461500000000001</c:v>
                </c:pt>
              </c:numCache>
            </c:numRef>
          </c:val>
          <c:extLst>
            <c:ext xmlns:c16="http://schemas.microsoft.com/office/drawing/2014/chart" uri="{C3380CC4-5D6E-409C-BE32-E72D297353CC}">
              <c16:uniqueId val="{00000002-1A79-4715-B65C-01AEEA33B2BE}"/>
            </c:ext>
          </c:extLst>
        </c:ser>
        <c:dLbls>
          <c:showLegendKey val="0"/>
          <c:showVal val="0"/>
          <c:showCatName val="0"/>
          <c:showSerName val="0"/>
          <c:showPercent val="0"/>
          <c:showBubbleSize val="0"/>
        </c:dLbls>
        <c:gapWidth val="50"/>
        <c:overlap val="100"/>
        <c:axId val="176482176"/>
        <c:axId val="176483712"/>
      </c:barChart>
      <c:catAx>
        <c:axId val="176482176"/>
        <c:scaling>
          <c:orientation val="minMax"/>
        </c:scaling>
        <c:delete val="0"/>
        <c:axPos val="b"/>
        <c:numFmt formatCode="General" sourceLinked="1"/>
        <c:majorTickMark val="out"/>
        <c:minorTickMark val="none"/>
        <c:tickLblPos val="nextTo"/>
        <c:crossAx val="176483712"/>
        <c:crosses val="autoZero"/>
        <c:auto val="1"/>
        <c:lblAlgn val="ctr"/>
        <c:lblOffset val="100"/>
        <c:noMultiLvlLbl val="0"/>
      </c:catAx>
      <c:valAx>
        <c:axId val="176483712"/>
        <c:scaling>
          <c:orientation val="minMax"/>
        </c:scaling>
        <c:delete val="0"/>
        <c:axPos val="l"/>
        <c:majorGridlines/>
        <c:numFmt formatCode="#,##0" sourceLinked="0"/>
        <c:majorTickMark val="out"/>
        <c:minorTickMark val="none"/>
        <c:tickLblPos val="nextTo"/>
        <c:crossAx val="176482176"/>
        <c:crosses val="autoZero"/>
        <c:crossBetween val="between"/>
        <c:majorUnit val="10000"/>
      </c:valAx>
    </c:plotArea>
    <c:legend>
      <c:legendPos val="b"/>
      <c:layout>
        <c:manualLayout>
          <c:xMode val="edge"/>
          <c:yMode val="edge"/>
          <c:x val="0"/>
          <c:y val="0.91920767046976271"/>
          <c:w val="0.25135628110701297"/>
          <c:h val="8.0792329530237295E-2"/>
        </c:manualLayout>
      </c:layout>
      <c:overlay val="0"/>
    </c:legend>
    <c:plotVisOnly val="1"/>
    <c:dispBlanksAs val="gap"/>
    <c:showDLblsOverMax val="0"/>
  </c:chart>
  <c:spPr>
    <a:ln>
      <a:noFill/>
    </a:ln>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a:solidFill>
                  <a:srgbClr val="1A3366"/>
                </a:solidFill>
              </a:defRPr>
            </a:pPr>
            <a:r>
              <a:rPr lang="en-GB" sz="1000" b="1" i="0" baseline="0">
                <a:solidFill>
                  <a:srgbClr val="1A3366"/>
                </a:solidFill>
                <a:effectLst/>
              </a:rPr>
              <a:t>Percentages of pipeline length at each of the</a:t>
            </a:r>
            <a:r>
              <a:rPr lang="cs-CZ" sz="1000" b="1" i="0" baseline="0">
                <a:solidFill>
                  <a:srgbClr val="1A3366"/>
                </a:solidFill>
                <a:effectLst/>
              </a:rPr>
              <a:t> </a:t>
            </a:r>
            <a:r>
              <a:rPr lang="en-GB" sz="1000" b="1" i="0" baseline="0">
                <a:solidFill>
                  <a:srgbClr val="1A3366"/>
                </a:solidFill>
                <a:effectLst/>
              </a:rPr>
              <a:t>pressure </a:t>
            </a:r>
            <a:endParaRPr lang="cs-CZ" sz="1000">
              <a:solidFill>
                <a:srgbClr val="1A3366"/>
              </a:solidFill>
              <a:effectLst/>
            </a:endParaRPr>
          </a:p>
          <a:p>
            <a:pPr algn="l">
              <a:defRPr sz="1000" b="0">
                <a:solidFill>
                  <a:srgbClr val="1A3366"/>
                </a:solidFill>
              </a:defRPr>
            </a:pPr>
            <a:r>
              <a:rPr lang="en-GB" sz="1000" b="1" i="0" baseline="0">
                <a:solidFill>
                  <a:srgbClr val="1A3366"/>
                </a:solidFill>
                <a:effectLst/>
              </a:rPr>
              <a:t>levels related to the total length of gas pipelines in the CR</a:t>
            </a:r>
            <a:endParaRPr lang="cs-CZ" sz="1000">
              <a:solidFill>
                <a:srgbClr val="1A3366"/>
              </a:solidFill>
              <a:effectLst/>
            </a:endParaRPr>
          </a:p>
        </c:rich>
      </c:tx>
      <c:layout>
        <c:manualLayout>
          <c:xMode val="edge"/>
          <c:yMode val="edge"/>
          <c:x val="4.2362695317290948E-3"/>
          <c:y val="1.1082338590534013E-2"/>
        </c:manualLayout>
      </c:layout>
      <c:overlay val="0"/>
    </c:title>
    <c:autoTitleDeleted val="0"/>
    <c:plotArea>
      <c:layout>
        <c:manualLayout>
          <c:layoutTarget val="inner"/>
          <c:xMode val="edge"/>
          <c:yMode val="edge"/>
          <c:x val="0.33218882850911241"/>
          <c:y val="0.17074728824801449"/>
          <c:w val="0.40051335132404225"/>
          <c:h val="0.72296021933350263"/>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D71E-4EF7-83C6-0505EB6DDE65}"/>
              </c:ext>
            </c:extLst>
          </c:dPt>
          <c:dPt>
            <c:idx val="1"/>
            <c:bubble3D val="0"/>
            <c:spPr>
              <a:solidFill>
                <a:schemeClr val="accent5"/>
              </a:solidFill>
            </c:spPr>
            <c:extLst>
              <c:ext xmlns:c16="http://schemas.microsoft.com/office/drawing/2014/chart" uri="{C3380CC4-5D6E-409C-BE32-E72D297353CC}">
                <c16:uniqueId val="{00000003-D71E-4EF7-83C6-0505EB6DDE65}"/>
              </c:ext>
            </c:extLst>
          </c:dPt>
          <c:dPt>
            <c:idx val="2"/>
            <c:bubble3D val="0"/>
            <c:spPr>
              <a:solidFill>
                <a:schemeClr val="tx1"/>
              </a:solidFill>
            </c:spPr>
            <c:extLst>
              <c:ext xmlns:c16="http://schemas.microsoft.com/office/drawing/2014/chart" uri="{C3380CC4-5D6E-409C-BE32-E72D297353CC}">
                <c16:uniqueId val="{00000005-D71E-4EF7-83C6-0505EB6DDE65}"/>
              </c:ext>
            </c:extLst>
          </c:dPt>
          <c:dPt>
            <c:idx val="3"/>
            <c:bubble3D val="0"/>
            <c:extLst>
              <c:ext xmlns:c16="http://schemas.microsoft.com/office/drawing/2014/chart" uri="{C3380CC4-5D6E-409C-BE32-E72D297353CC}">
                <c16:uniqueId val="{00000006-D71E-4EF7-83C6-0505EB6DDE65}"/>
              </c:ext>
            </c:extLst>
          </c:dPt>
          <c:dLbls>
            <c:dLbl>
              <c:idx val="0"/>
              <c:layout>
                <c:manualLayout>
                  <c:x val="-0.15017857580886504"/>
                  <c:y val="-0.116094970374585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1E-4EF7-83C6-0505EB6DDE65}"/>
                </c:ext>
              </c:extLst>
            </c:dLbl>
            <c:dLbl>
              <c:idx val="1"/>
              <c:layout>
                <c:manualLayout>
                  <c:x val="0.15943802585424485"/>
                  <c:y val="1.56207946880222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71E-4EF7-83C6-0505EB6DDE65}"/>
                </c:ext>
              </c:extLst>
            </c:dLbl>
            <c:dLbl>
              <c:idx val="2"/>
              <c:layout>
                <c:manualLayout>
                  <c:x val="-0.17572031299825835"/>
                  <c:y val="0.1240628479635001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71E-4EF7-83C6-0505EB6DDE65}"/>
                </c:ext>
              </c:extLst>
            </c:dLbl>
            <c:dLbl>
              <c:idx val="3"/>
              <c:layout>
                <c:manualLayout>
                  <c:x val="-3.9825323558693093E-3"/>
                  <c:y val="2.276074149553331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71E-4EF7-83C6-0505EB6DDE65}"/>
                </c:ext>
              </c:extLst>
            </c:dLbl>
            <c:numFmt formatCode="0.0%" sourceLinked="0"/>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'9.4'!$H$32:$J$32</c:f>
              <c:strCache>
                <c:ptCount val="3"/>
                <c:pt idx="0">
                  <c:v>VTL </c:v>
                </c:pt>
                <c:pt idx="1">
                  <c:v>STL </c:v>
                </c:pt>
                <c:pt idx="2">
                  <c:v>NTL </c:v>
                </c:pt>
              </c:strCache>
            </c:strRef>
          </c:cat>
          <c:val>
            <c:numRef>
              <c:f>'9.4'!$H$33:$J$33</c:f>
              <c:numCache>
                <c:formatCode>#,##0</c:formatCode>
                <c:ptCount val="3"/>
                <c:pt idx="0">
                  <c:v>16792.600890955408</c:v>
                </c:pt>
                <c:pt idx="1">
                  <c:v>49452.024271761416</c:v>
                </c:pt>
                <c:pt idx="2">
                  <c:v>12903.432999436884</c:v>
                </c:pt>
              </c:numCache>
            </c:numRef>
          </c:val>
          <c:extLst>
            <c:ext xmlns:c16="http://schemas.microsoft.com/office/drawing/2014/chart" uri="{C3380CC4-5D6E-409C-BE32-E72D297353CC}">
              <c16:uniqueId val="{00000007-D71E-4EF7-83C6-0505EB6DDE65}"/>
            </c:ext>
          </c:extLst>
        </c:ser>
        <c:dLbls>
          <c:showLegendKey val="0"/>
          <c:showVal val="0"/>
          <c:showCatName val="0"/>
          <c:showSerName val="0"/>
          <c:showPercent val="0"/>
          <c:showBubbleSize val="0"/>
          <c:showLeaderLines val="1"/>
        </c:dLbls>
        <c:firstSliceAng val="260"/>
        <c:holeSize val="50"/>
      </c:doughnutChart>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11381531853979E-2"/>
          <c:y val="2.0972222222222222E-2"/>
          <c:w val="0.92217888822291372"/>
          <c:h val="0.84819890015705801"/>
        </c:manualLayout>
      </c:layout>
      <c:barChart>
        <c:barDir val="col"/>
        <c:grouping val="stacked"/>
        <c:varyColors val="0"/>
        <c:ser>
          <c:idx val="0"/>
          <c:order val="0"/>
          <c:tx>
            <c:strRef>
              <c:f>'9.5'!$D$24</c:f>
              <c:strCache>
                <c:ptCount val="1"/>
                <c:pt idx="0">
                  <c:v>VTL </c:v>
                </c:pt>
              </c:strCache>
            </c:strRef>
          </c:tx>
          <c:spPr>
            <a:solidFill>
              <a:schemeClr val="tx2"/>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'9.5'!$D$25:$D$34</c:f>
              <c:numCache>
                <c:formatCode>#,##0</c:formatCode>
                <c:ptCount val="10"/>
                <c:pt idx="0">
                  <c:v>16720049.993142527</c:v>
                </c:pt>
                <c:pt idx="1">
                  <c:v>16699993.536903655</c:v>
                </c:pt>
                <c:pt idx="2">
                  <c:v>16722405.392079284</c:v>
                </c:pt>
                <c:pt idx="3">
                  <c:v>16681332.086799998</c:v>
                </c:pt>
                <c:pt idx="4">
                  <c:v>16658361.65712033</c:v>
                </c:pt>
                <c:pt idx="5">
                  <c:v>16784981.769548327</c:v>
                </c:pt>
                <c:pt idx="6">
                  <c:v>16751217.422650522</c:v>
                </c:pt>
                <c:pt idx="7">
                  <c:v>16829648</c:v>
                </c:pt>
                <c:pt idx="8">
                  <c:v>16798460.860362954</c:v>
                </c:pt>
                <c:pt idx="9">
                  <c:v>16792495.360041723</c:v>
                </c:pt>
              </c:numCache>
            </c:numRef>
          </c:val>
          <c:extLst>
            <c:ext xmlns:c16="http://schemas.microsoft.com/office/drawing/2014/chart" uri="{C3380CC4-5D6E-409C-BE32-E72D297353CC}">
              <c16:uniqueId val="{00000000-0092-4839-B6F4-562F12408C49}"/>
            </c:ext>
          </c:extLst>
        </c:ser>
        <c:ser>
          <c:idx val="1"/>
          <c:order val="1"/>
          <c:tx>
            <c:strRef>
              <c:f>'9.5'!$E$24</c:f>
              <c:strCache>
                <c:ptCount val="1"/>
                <c:pt idx="0">
                  <c:v>STL </c:v>
                </c:pt>
              </c:strCache>
            </c:strRef>
          </c:tx>
          <c:spPr>
            <a:solidFill>
              <a:schemeClr val="accent5"/>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'9.5'!$E$25:$E$34</c:f>
              <c:numCache>
                <c:formatCode>#,##0</c:formatCode>
                <c:ptCount val="10"/>
                <c:pt idx="0">
                  <c:v>37898355.593209505</c:v>
                </c:pt>
                <c:pt idx="1">
                  <c:v>38011667.967227913</c:v>
                </c:pt>
                <c:pt idx="2">
                  <c:v>38851135.656960443</c:v>
                </c:pt>
                <c:pt idx="3">
                  <c:v>39074207.551400006</c:v>
                </c:pt>
                <c:pt idx="4">
                  <c:v>39278310.544300012</c:v>
                </c:pt>
                <c:pt idx="5">
                  <c:v>39445588.62154641</c:v>
                </c:pt>
                <c:pt idx="6">
                  <c:v>39714881.446421385</c:v>
                </c:pt>
                <c:pt idx="7">
                  <c:v>39896495</c:v>
                </c:pt>
                <c:pt idx="8">
                  <c:v>40046743.601829514</c:v>
                </c:pt>
                <c:pt idx="9">
                  <c:v>40178879.930731095</c:v>
                </c:pt>
              </c:numCache>
            </c:numRef>
          </c:val>
          <c:extLst>
            <c:ext xmlns:c16="http://schemas.microsoft.com/office/drawing/2014/chart" uri="{C3380CC4-5D6E-409C-BE32-E72D297353CC}">
              <c16:uniqueId val="{00000001-0092-4839-B6F4-562F12408C49}"/>
            </c:ext>
          </c:extLst>
        </c:ser>
        <c:ser>
          <c:idx val="2"/>
          <c:order val="2"/>
          <c:tx>
            <c:strRef>
              <c:f>'9.5'!$F$24</c:f>
              <c:strCache>
                <c:ptCount val="1"/>
                <c:pt idx="0">
                  <c:v>NTL </c:v>
                </c:pt>
              </c:strCache>
            </c:strRef>
          </c:tx>
          <c:spPr>
            <a:solidFill>
              <a:schemeClr val="tx1"/>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'9.5'!$F$25:$F$34</c:f>
              <c:numCache>
                <c:formatCode>#,##0</c:formatCode>
                <c:ptCount val="10"/>
                <c:pt idx="0">
                  <c:v>10576570.557888553</c:v>
                </c:pt>
                <c:pt idx="1">
                  <c:v>10453714.422499027</c:v>
                </c:pt>
                <c:pt idx="2">
                  <c:v>10364267.257608434</c:v>
                </c:pt>
                <c:pt idx="3">
                  <c:v>10221258.061199998</c:v>
                </c:pt>
                <c:pt idx="4">
                  <c:v>10056071.100411482</c:v>
                </c:pt>
                <c:pt idx="5">
                  <c:v>9900703.1254069638</c:v>
                </c:pt>
                <c:pt idx="6">
                  <c:v>9765740.6929589808</c:v>
                </c:pt>
                <c:pt idx="7">
                  <c:v>9638901</c:v>
                </c:pt>
                <c:pt idx="8">
                  <c:v>9542789.8978955112</c:v>
                </c:pt>
                <c:pt idx="9">
                  <c:v>9424764.0752897784</c:v>
                </c:pt>
              </c:numCache>
            </c:numRef>
          </c:val>
          <c:extLst>
            <c:ext xmlns:c16="http://schemas.microsoft.com/office/drawing/2014/chart" uri="{C3380CC4-5D6E-409C-BE32-E72D297353CC}">
              <c16:uniqueId val="{00000002-0092-4839-B6F4-562F12408C49}"/>
            </c:ext>
          </c:extLst>
        </c:ser>
        <c:dLbls>
          <c:dLblPos val="inBase"/>
          <c:showLegendKey val="0"/>
          <c:showVal val="1"/>
          <c:showCatName val="0"/>
          <c:showSerName val="0"/>
          <c:showPercent val="0"/>
          <c:showBubbleSize val="0"/>
        </c:dLbls>
        <c:gapWidth val="50"/>
        <c:overlap val="100"/>
        <c:axId val="177514752"/>
        <c:axId val="177520640"/>
      </c:barChart>
      <c:catAx>
        <c:axId val="177514752"/>
        <c:scaling>
          <c:orientation val="minMax"/>
        </c:scaling>
        <c:delete val="0"/>
        <c:axPos val="b"/>
        <c:numFmt formatCode="General" sourceLinked="1"/>
        <c:majorTickMark val="out"/>
        <c:minorTickMark val="none"/>
        <c:tickLblPos val="nextTo"/>
        <c:crossAx val="177520640"/>
        <c:crosses val="autoZero"/>
        <c:auto val="1"/>
        <c:lblAlgn val="ctr"/>
        <c:lblOffset val="100"/>
        <c:noMultiLvlLbl val="0"/>
      </c:catAx>
      <c:valAx>
        <c:axId val="177520640"/>
        <c:scaling>
          <c:orientation val="minMax"/>
        </c:scaling>
        <c:delete val="0"/>
        <c:axPos val="l"/>
        <c:majorGridlines/>
        <c:numFmt formatCode="#,##0" sourceLinked="1"/>
        <c:majorTickMark val="out"/>
        <c:minorTickMark val="none"/>
        <c:tickLblPos val="nextTo"/>
        <c:crossAx val="177514752"/>
        <c:crosses val="autoZero"/>
        <c:crossBetween val="between"/>
      </c:valAx>
    </c:plotArea>
    <c:legend>
      <c:legendPos val="b"/>
      <c:layout>
        <c:manualLayout>
          <c:xMode val="edge"/>
          <c:yMode val="edge"/>
          <c:x val="0"/>
          <c:y val="0.94509259957661607"/>
          <c:w val="0.12863214213607915"/>
          <c:h val="5.490740042338390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04470589227772"/>
          <c:y val="4.4691425066119617E-2"/>
          <c:w val="0.83533250335494524"/>
          <c:h val="0.68736784583086763"/>
        </c:manualLayout>
      </c:layout>
      <c:barChart>
        <c:barDir val="col"/>
        <c:grouping val="stacked"/>
        <c:varyColors val="0"/>
        <c:ser>
          <c:idx val="0"/>
          <c:order val="0"/>
          <c:tx>
            <c:strRef>
              <c:f>'10'!$W$38</c:f>
              <c:strCache>
                <c:ptCount val="1"/>
                <c:pt idx="0">
                  <c:v>Customers connected directly to TS</c:v>
                </c:pt>
              </c:strCache>
            </c:strRef>
          </c:tx>
          <c:spPr>
            <a:solidFill>
              <a:schemeClr val="tx2"/>
            </a:solidFill>
          </c:spPr>
          <c:invertIfNegative val="0"/>
          <c:cat>
            <c:numRef>
              <c:f>'10'!$X$37:$AG$37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'10'!$X$38:$AG$38</c:f>
              <c:numCache>
                <c:formatCode>#,##0</c:formatCode>
                <c:ptCount val="10"/>
                <c:pt idx="0">
                  <c:v>1412171.2330000002</c:v>
                </c:pt>
                <c:pt idx="1">
                  <c:v>3829947.8149450007</c:v>
                </c:pt>
                <c:pt idx="2">
                  <c:v>3649007.6605450003</c:v>
                </c:pt>
                <c:pt idx="3">
                  <c:v>3710170.4104180005</c:v>
                </c:pt>
                <c:pt idx="4">
                  <c:v>7367738.2851669993</c:v>
                </c:pt>
                <c:pt idx="5">
                  <c:v>7260378.3049999969</c:v>
                </c:pt>
                <c:pt idx="6">
                  <c:v>5577049.3539999947</c:v>
                </c:pt>
                <c:pt idx="7">
                  <c:v>4269053.641396001</c:v>
                </c:pt>
                <c:pt idx="8">
                  <c:v>3689880.7365829977</c:v>
                </c:pt>
                <c:pt idx="9">
                  <c:v>3564428.9902900001</c:v>
                </c:pt>
              </c:numCache>
            </c:numRef>
          </c:val>
          <c:extLst>
            <c:ext xmlns:c16="http://schemas.microsoft.com/office/drawing/2014/chart" uri="{C3380CC4-5D6E-409C-BE32-E72D297353CC}">
              <c16:uniqueId val="{00000000-B2F4-4DBC-88D1-CB986870CCCD}"/>
            </c:ext>
          </c:extLst>
        </c:ser>
        <c:ser>
          <c:idx val="1"/>
          <c:order val="1"/>
          <c:tx>
            <c:strRef>
              <c:f>'10'!$W$39</c:f>
              <c:strCache>
                <c:ptCount val="1"/>
                <c:pt idx="0">
                  <c:v>Off-take from a long-distance pipeline</c:v>
                </c:pt>
              </c:strCache>
            </c:strRef>
          </c:tx>
          <c:spPr>
            <a:solidFill>
              <a:schemeClr val="accent5"/>
            </a:solidFill>
          </c:spPr>
          <c:invertIfNegative val="0"/>
          <c:cat>
            <c:numRef>
              <c:f>'10'!$X$37:$AG$37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'10'!$X$39:$AG$39</c:f>
              <c:numCache>
                <c:formatCode>#,##0</c:formatCode>
                <c:ptCount val="10"/>
                <c:pt idx="0">
                  <c:v>23514168.522999998</c:v>
                </c:pt>
                <c:pt idx="1">
                  <c:v>24135731.601999998</c:v>
                </c:pt>
                <c:pt idx="2">
                  <c:v>24867154.788480002</c:v>
                </c:pt>
                <c:pt idx="3">
                  <c:v>24322451.99884</c:v>
                </c:pt>
                <c:pt idx="4">
                  <c:v>25064055.928509999</c:v>
                </c:pt>
                <c:pt idx="5">
                  <c:v>27042808.068560001</c:v>
                </c:pt>
                <c:pt idx="6">
                  <c:v>30939068.92382</c:v>
                </c:pt>
                <c:pt idx="7">
                  <c:v>22945796.208549999</c:v>
                </c:pt>
                <c:pt idx="8">
                  <c:v>21036542.447830003</c:v>
                </c:pt>
                <c:pt idx="9">
                  <c:v>21750674.29944</c:v>
                </c:pt>
              </c:numCache>
            </c:numRef>
          </c:val>
          <c:extLst>
            <c:ext xmlns:c16="http://schemas.microsoft.com/office/drawing/2014/chart" uri="{C3380CC4-5D6E-409C-BE32-E72D297353CC}">
              <c16:uniqueId val="{00000001-B2F4-4DBC-88D1-CB986870CCCD}"/>
            </c:ext>
          </c:extLst>
        </c:ser>
        <c:ser>
          <c:idx val="2"/>
          <c:order val="2"/>
          <c:tx>
            <c:strRef>
              <c:f>'10'!$W$40</c:f>
              <c:strCache>
                <c:ptCount val="1"/>
                <c:pt idx="0">
                  <c:v>Off-take from a local network</c:v>
                </c:pt>
              </c:strCache>
            </c:strRef>
          </c:tx>
          <c:spPr>
            <a:solidFill>
              <a:schemeClr val="tx1"/>
            </a:solidFill>
          </c:spPr>
          <c:invertIfNegative val="0"/>
          <c:cat>
            <c:numRef>
              <c:f>'10'!$X$37:$AG$37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'10'!$X$40:$AG$40</c:f>
              <c:numCache>
                <c:formatCode>#,##0</c:formatCode>
                <c:ptCount val="10"/>
                <c:pt idx="0">
                  <c:v>20550277.083999999</c:v>
                </c:pt>
                <c:pt idx="1">
                  <c:v>21722870.338</c:v>
                </c:pt>
                <c:pt idx="2">
                  <c:v>22324504.099190004</c:v>
                </c:pt>
                <c:pt idx="3">
                  <c:v>21797112.833300002</c:v>
                </c:pt>
                <c:pt idx="4">
                  <c:v>21478021.454349998</c:v>
                </c:pt>
                <c:pt idx="5">
                  <c:v>20836310.185280003</c:v>
                </c:pt>
                <c:pt idx="6">
                  <c:v>22679424.412060004</c:v>
                </c:pt>
                <c:pt idx="7">
                  <c:v>19968513.25922</c:v>
                </c:pt>
                <c:pt idx="8">
                  <c:v>18240712.718729999</c:v>
                </c:pt>
                <c:pt idx="9">
                  <c:v>18252099.636739999</c:v>
                </c:pt>
              </c:numCache>
            </c:numRef>
          </c:val>
          <c:extLst>
            <c:ext xmlns:c16="http://schemas.microsoft.com/office/drawing/2014/chart" uri="{C3380CC4-5D6E-409C-BE32-E72D297353CC}">
              <c16:uniqueId val="{00000002-B2F4-4DBC-88D1-CB986870CCCD}"/>
            </c:ext>
          </c:extLst>
        </c:ser>
        <c:dLbls>
          <c:showLegendKey val="0"/>
          <c:showVal val="0"/>
          <c:showCatName val="0"/>
          <c:showSerName val="0"/>
          <c:showPercent val="0"/>
          <c:showBubbleSize val="0"/>
        </c:dLbls>
        <c:gapWidth val="50"/>
        <c:overlap val="100"/>
        <c:axId val="177585152"/>
        <c:axId val="177586944"/>
      </c:barChart>
      <c:catAx>
        <c:axId val="177585152"/>
        <c:scaling>
          <c:orientation val="minMax"/>
        </c:scaling>
        <c:delete val="0"/>
        <c:axPos val="b"/>
        <c:numFmt formatCode="0" sourceLinked="0"/>
        <c:majorTickMark val="out"/>
        <c:minorTickMark val="none"/>
        <c:tickLblPos val="nextTo"/>
        <c:crossAx val="177586944"/>
        <c:crosses val="autoZero"/>
        <c:auto val="1"/>
        <c:lblAlgn val="ctr"/>
        <c:lblOffset val="100"/>
        <c:noMultiLvlLbl val="0"/>
      </c:catAx>
      <c:valAx>
        <c:axId val="177586944"/>
        <c:scaling>
          <c:orientation val="minMax"/>
        </c:scaling>
        <c:delete val="0"/>
        <c:axPos val="l"/>
        <c:majorGridlines/>
        <c:numFmt formatCode="#,##0" sourceLinked="1"/>
        <c:majorTickMark val="out"/>
        <c:minorTickMark val="none"/>
        <c:tickLblPos val="nextTo"/>
        <c:crossAx val="177585152"/>
        <c:crosses val="autoZero"/>
        <c:crossBetween val="between"/>
      </c:valAx>
      <c:spPr>
        <a:ln>
          <a:solidFill>
            <a:schemeClr val="bg1">
              <a:lumMod val="65000"/>
            </a:schemeClr>
          </a:solidFill>
        </a:ln>
      </c:spPr>
    </c:plotArea>
    <c:legend>
      <c:legendPos val="b"/>
      <c:layout>
        <c:manualLayout>
          <c:xMode val="edge"/>
          <c:yMode val="edge"/>
          <c:x val="0"/>
          <c:y val="0.82945479690129986"/>
          <c:w val="0.42037258580966591"/>
          <c:h val="0.1499524827054611"/>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235655520638402E-2"/>
          <c:y val="2.1883314189885011E-2"/>
          <c:w val="0.91103256711745118"/>
          <c:h val="0.90335965589619494"/>
        </c:manualLayout>
      </c:layout>
      <c:barChart>
        <c:barDir val="col"/>
        <c:grouping val="percentStacked"/>
        <c:varyColors val="0"/>
        <c:ser>
          <c:idx val="1"/>
          <c:order val="0"/>
          <c:tx>
            <c:strRef>
              <c:f>'3.4'!$N$18</c:f>
              <c:strCache>
                <c:ptCount val="1"/>
              </c:strCache>
            </c:strRef>
          </c:tx>
          <c:spPr>
            <a:solidFill>
              <a:schemeClr val="tx2"/>
            </a:solidFill>
          </c:spPr>
          <c:invertIfNegative val="0"/>
          <c:dPt>
            <c:idx val="3"/>
            <c:invertIfNegative val="0"/>
            <c:bubble3D val="0"/>
            <c:spPr>
              <a:solidFill>
                <a:schemeClr val="tx2"/>
              </a:solidFill>
            </c:spPr>
            <c:extLst>
              <c:ext xmlns:c16="http://schemas.microsoft.com/office/drawing/2014/chart" uri="{C3380CC4-5D6E-409C-BE32-E72D297353CC}">
                <c16:uniqueId val="{00000001-EA4B-416B-920A-DEAAF5F3CBAE}"/>
              </c:ext>
            </c:extLst>
          </c:dPt>
          <c:dPt>
            <c:idx val="4"/>
            <c:invertIfNegative val="0"/>
            <c:bubble3D val="0"/>
            <c:spPr>
              <a:solidFill>
                <a:schemeClr val="tx2"/>
              </a:solidFill>
            </c:spPr>
            <c:extLst>
              <c:ext xmlns:c16="http://schemas.microsoft.com/office/drawing/2014/chart" uri="{C3380CC4-5D6E-409C-BE32-E72D297353CC}">
                <c16:uniqueId val="{00000003-EA4B-416B-920A-DEAAF5F3CBAE}"/>
              </c:ext>
            </c:extLst>
          </c:dPt>
          <c:dLbls>
            <c:dLbl>
              <c:idx val="8"/>
              <c:layout>
                <c:manualLayout>
                  <c:x val="0"/>
                  <c:y val="-0.16839804115394666"/>
                </c:manualLayout>
              </c:layout>
              <c:numFmt formatCode="0.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0F-41B9-B971-7E40455B7583}"/>
                </c:ext>
              </c:extLst>
            </c:dLbl>
            <c:dLbl>
              <c:idx val="9"/>
              <c:layout>
                <c:manualLayout>
                  <c:x val="0"/>
                  <c:y val="-0.16865437274886105"/>
                </c:manualLayout>
              </c:layout>
              <c:numFmt formatCode="0.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0F-41B9-B971-7E40455B7583}"/>
                </c:ext>
              </c:extLst>
            </c:dLbl>
            <c:numFmt formatCode="0.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'3.4'!$M$19:$M$28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'3.4'!$N$19:$N$28</c:f>
              <c:numCache>
                <c:formatCode>0.0%</c:formatCode>
                <c:ptCount val="10"/>
                <c:pt idx="0">
                  <c:v>0.7815970185097364</c:v>
                </c:pt>
                <c:pt idx="1">
                  <c:v>0.74420536871136778</c:v>
                </c:pt>
                <c:pt idx="2">
                  <c:v>0.76686657836850902</c:v>
                </c:pt>
                <c:pt idx="3">
                  <c:v>0.87114561288593251</c:v>
                </c:pt>
                <c:pt idx="4">
                  <c:v>0.79135484887821173</c:v>
                </c:pt>
                <c:pt idx="5">
                  <c:v>0.95245167252871288</c:v>
                </c:pt>
                <c:pt idx="6">
                  <c:v>1</c:v>
                </c:pt>
                <c:pt idx="7">
                  <c:v>0.59327995324667437</c:v>
                </c:pt>
                <c:pt idx="8">
                  <c:v>0.17157347866263239</c:v>
                </c:pt>
                <c:pt idx="9">
                  <c:v>0.13272320815078117</c:v>
                </c:pt>
              </c:numCache>
            </c:numRef>
          </c:val>
          <c:extLst>
            <c:ext xmlns:c16="http://schemas.microsoft.com/office/drawing/2014/chart" uri="{C3380CC4-5D6E-409C-BE32-E72D297353CC}">
              <c16:uniqueId val="{00000004-EA4B-416B-920A-DEAAF5F3CBAE}"/>
            </c:ext>
          </c:extLst>
        </c:ser>
        <c:ser>
          <c:idx val="0"/>
          <c:order val="1"/>
          <c:tx>
            <c:strRef>
              <c:f>'3.4'!$O$18</c:f>
              <c:strCache>
                <c:ptCount val="1"/>
              </c:strCache>
            </c:strRef>
          </c:tx>
          <c:spPr>
            <a:noFill/>
          </c:spPr>
          <c:invertIfNegative val="0"/>
          <c:cat>
            <c:numRef>
              <c:f>'3.4'!$M$19:$M$28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'3.4'!$O$19:$O$28</c:f>
              <c:numCache>
                <c:formatCode>0%</c:formatCode>
                <c:ptCount val="10"/>
                <c:pt idx="0">
                  <c:v>0.2184029814902636</c:v>
                </c:pt>
                <c:pt idx="1">
                  <c:v>0.25579463128863222</c:v>
                </c:pt>
                <c:pt idx="2">
                  <c:v>0.23313342163149098</c:v>
                </c:pt>
                <c:pt idx="3">
                  <c:v>0.12885438711406749</c:v>
                </c:pt>
                <c:pt idx="4">
                  <c:v>0.20864515112178827</c:v>
                </c:pt>
                <c:pt idx="5">
                  <c:v>4.7548327471287122E-2</c:v>
                </c:pt>
                <c:pt idx="6">
                  <c:v>0</c:v>
                </c:pt>
                <c:pt idx="7">
                  <c:v>0.40672004675332563</c:v>
                </c:pt>
                <c:pt idx="8">
                  <c:v>0.82842652133736761</c:v>
                </c:pt>
                <c:pt idx="9">
                  <c:v>0.8672767918492188</c:v>
                </c:pt>
              </c:numCache>
            </c:numRef>
          </c:val>
          <c:extLst>
            <c:ext xmlns:c16="http://schemas.microsoft.com/office/drawing/2014/chart" uri="{C3380CC4-5D6E-409C-BE32-E72D297353CC}">
              <c16:uniqueId val="{00000005-EA4B-416B-920A-DEAAF5F3CBAE}"/>
            </c:ext>
          </c:extLst>
        </c:ser>
        <c:dLbls>
          <c:showLegendKey val="0"/>
          <c:showVal val="0"/>
          <c:showCatName val="0"/>
          <c:showSerName val="0"/>
          <c:showPercent val="0"/>
          <c:showBubbleSize val="0"/>
        </c:dLbls>
        <c:gapWidth val="50"/>
        <c:overlap val="100"/>
        <c:axId val="163875072"/>
        <c:axId val="163885056"/>
      </c:barChart>
      <c:catAx>
        <c:axId val="163875072"/>
        <c:scaling>
          <c:orientation val="minMax"/>
        </c:scaling>
        <c:delete val="0"/>
        <c:axPos val="b"/>
        <c:numFmt formatCode="0" sourceLinked="1"/>
        <c:majorTickMark val="out"/>
        <c:minorTickMark val="none"/>
        <c:tickLblPos val="nextTo"/>
        <c:crossAx val="163885056"/>
        <c:crossesAt val="-40000"/>
        <c:auto val="1"/>
        <c:lblAlgn val="ctr"/>
        <c:lblOffset val="100"/>
        <c:noMultiLvlLbl val="0"/>
      </c:catAx>
      <c:valAx>
        <c:axId val="163885056"/>
        <c:scaling>
          <c:orientation val="minMax"/>
          <c:min val="0"/>
        </c:scaling>
        <c:delete val="0"/>
        <c:axPos val="l"/>
        <c:majorGridlines/>
        <c:numFmt formatCode="0%" sourceLinked="0"/>
        <c:majorTickMark val="out"/>
        <c:minorTickMark val="none"/>
        <c:tickLblPos val="nextTo"/>
        <c:crossAx val="163875072"/>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07208434388743E-2"/>
          <c:y val="2.4257028112449799E-2"/>
          <c:w val="0.85897205887238781"/>
          <c:h val="0.6863504043831391"/>
        </c:manualLayout>
      </c:layout>
      <c:barChart>
        <c:barDir val="col"/>
        <c:grouping val="stacked"/>
        <c:varyColors val="0"/>
        <c:ser>
          <c:idx val="0"/>
          <c:order val="0"/>
          <c:tx>
            <c:strRef>
              <c:f>'10'!$W$42</c:f>
              <c:strCache>
                <c:ptCount val="1"/>
                <c:pt idx="0">
                  <c:v>0 - 1.89</c:v>
                </c:pt>
              </c:strCache>
            </c:strRef>
          </c:tx>
          <c:spPr>
            <a:solidFill>
              <a:schemeClr val="tx2"/>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'10'!$X$42:$AG$42</c:f>
              <c:numCache>
                <c:formatCode>#,##0</c:formatCode>
                <c:ptCount val="10"/>
                <c:pt idx="0">
                  <c:v>14145.358</c:v>
                </c:pt>
                <c:pt idx="1">
                  <c:v>12868.175051484051</c:v>
                </c:pt>
                <c:pt idx="2">
                  <c:v>14220.816281356083</c:v>
                </c:pt>
                <c:pt idx="3">
                  <c:v>12933.527387701784</c:v>
                </c:pt>
                <c:pt idx="4">
                  <c:v>11968.444793327059</c:v>
                </c:pt>
                <c:pt idx="5">
                  <c:v>11915.895196925239</c:v>
                </c:pt>
                <c:pt idx="6">
                  <c:v>12970.487262819293</c:v>
                </c:pt>
                <c:pt idx="7">
                  <c:v>12410.908534470511</c:v>
                </c:pt>
                <c:pt idx="8">
                  <c:v>11089.426853481857</c:v>
                </c:pt>
                <c:pt idx="9">
                  <c:v>11319.166835495787</c:v>
                </c:pt>
              </c:numCache>
            </c:numRef>
          </c:val>
          <c:extLst>
            <c:ext xmlns:c16="http://schemas.microsoft.com/office/drawing/2014/chart" uri="{C3380CC4-5D6E-409C-BE32-E72D297353CC}">
              <c16:uniqueId val="{00000000-01D1-4C41-A546-EB5E562C83FB}"/>
            </c:ext>
          </c:extLst>
        </c:ser>
        <c:ser>
          <c:idx val="1"/>
          <c:order val="1"/>
          <c:tx>
            <c:strRef>
              <c:f>'10'!$W$43</c:f>
              <c:strCache>
                <c:ptCount val="1"/>
                <c:pt idx="0">
                  <c:v>1.89 - 7.56</c:v>
                </c:pt>
              </c:strCache>
            </c:strRef>
          </c:tx>
          <c:spPr>
            <a:solidFill>
              <a:schemeClr val="accent2"/>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'10'!$X$43:$AG$43</c:f>
              <c:numCache>
                <c:formatCode>#,##0</c:formatCode>
                <c:ptCount val="10"/>
                <c:pt idx="0">
                  <c:v>80517.13</c:v>
                </c:pt>
                <c:pt idx="1">
                  <c:v>111666.65309446272</c:v>
                </c:pt>
                <c:pt idx="2">
                  <c:v>99328.191315678327</c:v>
                </c:pt>
                <c:pt idx="3">
                  <c:v>104049.96081803164</c:v>
                </c:pt>
                <c:pt idx="4">
                  <c:v>107813.97348027314</c:v>
                </c:pt>
                <c:pt idx="5">
                  <c:v>113681.61655927241</c:v>
                </c:pt>
                <c:pt idx="6">
                  <c:v>104014.32979030014</c:v>
                </c:pt>
                <c:pt idx="7">
                  <c:v>104899.25954728655</c:v>
                </c:pt>
                <c:pt idx="8">
                  <c:v>117561.57373245733</c:v>
                </c:pt>
                <c:pt idx="9">
                  <c:v>130053.87523980282</c:v>
                </c:pt>
              </c:numCache>
            </c:numRef>
          </c:val>
          <c:extLst>
            <c:ext xmlns:c16="http://schemas.microsoft.com/office/drawing/2014/chart" uri="{C3380CC4-5D6E-409C-BE32-E72D297353CC}">
              <c16:uniqueId val="{00000001-01D1-4C41-A546-EB5E562C83FB}"/>
            </c:ext>
          </c:extLst>
        </c:ser>
        <c:ser>
          <c:idx val="2"/>
          <c:order val="2"/>
          <c:tx>
            <c:strRef>
              <c:f>'10'!$W$44</c:f>
              <c:strCache>
                <c:ptCount val="1"/>
                <c:pt idx="0">
                  <c:v>7.56 - 15</c:v>
                </c:pt>
              </c:strCache>
            </c:strRef>
          </c:tx>
          <c:spPr>
            <a:solidFill>
              <a:schemeClr val="accent3"/>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'10'!$X$44:$AG$44</c:f>
              <c:numCache>
                <c:formatCode>#,##0</c:formatCode>
                <c:ptCount val="10"/>
                <c:pt idx="0">
                  <c:v>341715.09500000003</c:v>
                </c:pt>
                <c:pt idx="1">
                  <c:v>336951.29125712829</c:v>
                </c:pt>
                <c:pt idx="2">
                  <c:v>318501.93456751294</c:v>
                </c:pt>
                <c:pt idx="3">
                  <c:v>326499.53289691149</c:v>
                </c:pt>
                <c:pt idx="4">
                  <c:v>345083.47387868812</c:v>
                </c:pt>
                <c:pt idx="5">
                  <c:v>344923.38185464387</c:v>
                </c:pt>
                <c:pt idx="6">
                  <c:v>316010.27673046879</c:v>
                </c:pt>
                <c:pt idx="7">
                  <c:v>325053.59884525306</c:v>
                </c:pt>
                <c:pt idx="8">
                  <c:v>336496.54109681078</c:v>
                </c:pt>
                <c:pt idx="9">
                  <c:v>353964.33833643812</c:v>
                </c:pt>
              </c:numCache>
            </c:numRef>
          </c:val>
          <c:extLst>
            <c:ext xmlns:c16="http://schemas.microsoft.com/office/drawing/2014/chart" uri="{C3380CC4-5D6E-409C-BE32-E72D297353CC}">
              <c16:uniqueId val="{00000002-01D1-4C41-A546-EB5E562C83FB}"/>
            </c:ext>
          </c:extLst>
        </c:ser>
        <c:ser>
          <c:idx val="3"/>
          <c:order val="3"/>
          <c:tx>
            <c:strRef>
              <c:f>'10'!$W$45</c:f>
              <c:strCache>
                <c:ptCount val="1"/>
                <c:pt idx="0">
                  <c:v>15 - 25</c:v>
                </c:pt>
              </c:strCache>
            </c:strRef>
          </c:tx>
          <c:spPr>
            <a:solidFill>
              <a:schemeClr val="accent4"/>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'10'!$X$45:$AG$45</c:f>
              <c:numCache>
                <c:formatCode>#,##0</c:formatCode>
                <c:ptCount val="10"/>
                <c:pt idx="0">
                  <c:v>516349.61800000002</c:v>
                </c:pt>
                <c:pt idx="1">
                  <c:v>560527.3608529974</c:v>
                </c:pt>
                <c:pt idx="2">
                  <c:v>548940.26929099706</c:v>
                </c:pt>
                <c:pt idx="3">
                  <c:v>538426.08162467263</c:v>
                </c:pt>
                <c:pt idx="4">
                  <c:v>564924.19603548606</c:v>
                </c:pt>
                <c:pt idx="5">
                  <c:v>561289.47771576617</c:v>
                </c:pt>
                <c:pt idx="6">
                  <c:v>537758.21501878509</c:v>
                </c:pt>
                <c:pt idx="7">
                  <c:v>535080.31749458774</c:v>
                </c:pt>
                <c:pt idx="8">
                  <c:v>520080.97875093221</c:v>
                </c:pt>
                <c:pt idx="9">
                  <c:v>535987.29079086415</c:v>
                </c:pt>
              </c:numCache>
            </c:numRef>
          </c:val>
          <c:extLst>
            <c:ext xmlns:c16="http://schemas.microsoft.com/office/drawing/2014/chart" uri="{C3380CC4-5D6E-409C-BE32-E72D297353CC}">
              <c16:uniqueId val="{00000003-01D1-4C41-A546-EB5E562C83FB}"/>
            </c:ext>
          </c:extLst>
        </c:ser>
        <c:ser>
          <c:idx val="4"/>
          <c:order val="4"/>
          <c:tx>
            <c:strRef>
              <c:f>'10'!$W$46</c:f>
              <c:strCache>
                <c:ptCount val="1"/>
                <c:pt idx="0">
                  <c:v>25 - 45</c:v>
                </c:pt>
              </c:strCache>
            </c:strRef>
          </c:tx>
          <c:spPr>
            <a:solidFill>
              <a:schemeClr val="accent5"/>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'10'!$X$46:$AG$46</c:f>
              <c:numCache>
                <c:formatCode>#,##0</c:formatCode>
                <c:ptCount val="10"/>
                <c:pt idx="0">
                  <c:v>1040513.1459999999</c:v>
                </c:pt>
                <c:pt idx="1">
                  <c:v>1156406.9112843508</c:v>
                </c:pt>
                <c:pt idx="2">
                  <c:v>1160130.6725158244</c:v>
                </c:pt>
                <c:pt idx="3">
                  <c:v>1091351.1593129947</c:v>
                </c:pt>
                <c:pt idx="4">
                  <c:v>1151216.1366221767</c:v>
                </c:pt>
                <c:pt idx="5">
                  <c:v>1128113.5650262986</c:v>
                </c:pt>
                <c:pt idx="6">
                  <c:v>1150615.1271129046</c:v>
                </c:pt>
                <c:pt idx="7">
                  <c:v>1071364.6540767909</c:v>
                </c:pt>
                <c:pt idx="8">
                  <c:v>1039200.1712107079</c:v>
                </c:pt>
                <c:pt idx="9">
                  <c:v>1057129.8584486872</c:v>
                </c:pt>
              </c:numCache>
            </c:numRef>
          </c:val>
          <c:extLst>
            <c:ext xmlns:c16="http://schemas.microsoft.com/office/drawing/2014/chart" uri="{C3380CC4-5D6E-409C-BE32-E72D297353CC}">
              <c16:uniqueId val="{00000004-01D1-4C41-A546-EB5E562C83FB}"/>
            </c:ext>
          </c:extLst>
        </c:ser>
        <c:ser>
          <c:idx val="5"/>
          <c:order val="5"/>
          <c:tx>
            <c:strRef>
              <c:f>'10'!$W$47</c:f>
              <c:strCache>
                <c:ptCount val="1"/>
                <c:pt idx="0">
                  <c:v>45 - 63</c:v>
                </c:pt>
              </c:strCache>
            </c:strRef>
          </c:tx>
          <c:spPr>
            <a:solidFill>
              <a:schemeClr val="accent6"/>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'10'!$X$47:$AG$47</c:f>
              <c:numCache>
                <c:formatCode>#,##0</c:formatCode>
                <c:ptCount val="10"/>
                <c:pt idx="0">
                  <c:v>783398.42500000005</c:v>
                </c:pt>
                <c:pt idx="1">
                  <c:v>840743.24901507003</c:v>
                </c:pt>
                <c:pt idx="2">
                  <c:v>857425.96901745547</c:v>
                </c:pt>
                <c:pt idx="3">
                  <c:v>798087.22221885959</c:v>
                </c:pt>
                <c:pt idx="4">
                  <c:v>858648.75063320645</c:v>
                </c:pt>
                <c:pt idx="5">
                  <c:v>854785.64938038471</c:v>
                </c:pt>
                <c:pt idx="6">
                  <c:v>869847.00594658544</c:v>
                </c:pt>
                <c:pt idx="7">
                  <c:v>821732.53689723066</c:v>
                </c:pt>
                <c:pt idx="8">
                  <c:v>785905.77378066687</c:v>
                </c:pt>
                <c:pt idx="9">
                  <c:v>790137.07868800103</c:v>
                </c:pt>
              </c:numCache>
            </c:numRef>
          </c:val>
          <c:extLst>
            <c:ext xmlns:c16="http://schemas.microsoft.com/office/drawing/2014/chart" uri="{C3380CC4-5D6E-409C-BE32-E72D297353CC}">
              <c16:uniqueId val="{00000005-01D1-4C41-A546-EB5E562C83FB}"/>
            </c:ext>
          </c:extLst>
        </c:ser>
        <c:ser>
          <c:idx val="6"/>
          <c:order val="6"/>
          <c:tx>
            <c:strRef>
              <c:f>'10'!$W$48</c:f>
              <c:strCache>
                <c:ptCount val="1"/>
                <c:pt idx="0">
                  <c:v>63 - 630</c:v>
                </c:pt>
              </c:strCache>
            </c:strRef>
          </c:tx>
          <c:spPr>
            <a:solidFill>
              <a:schemeClr val="tx1"/>
            </a:solidFill>
          </c:spPr>
          <c:invertIfNegative val="0"/>
          <c:cat>
            <c:numRef>
              <c:f>'10'!$X$41:$AG$41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'10'!$X$48:$AG$48</c:f>
              <c:numCache>
                <c:formatCode>#,##0</c:formatCode>
                <c:ptCount val="10"/>
                <c:pt idx="0">
                  <c:v>8651366.2879999988</c:v>
                </c:pt>
                <c:pt idx="1">
                  <c:v>9524988.9604445081</c:v>
                </c:pt>
                <c:pt idx="2">
                  <c:v>10417463.870984189</c:v>
                </c:pt>
                <c:pt idx="3">
                  <c:v>9030186.204820456</c:v>
                </c:pt>
                <c:pt idx="4">
                  <c:v>9726250.6655449178</c:v>
                </c:pt>
                <c:pt idx="5">
                  <c:v>9250921.9277924299</c:v>
                </c:pt>
                <c:pt idx="6">
                  <c:v>10329217.644351978</c:v>
                </c:pt>
                <c:pt idx="7">
                  <c:v>8761868.8691424392</c:v>
                </c:pt>
                <c:pt idx="8">
                  <c:v>7785634.819837736</c:v>
                </c:pt>
                <c:pt idx="9">
                  <c:v>7704264.289735253</c:v>
                </c:pt>
              </c:numCache>
            </c:numRef>
          </c:val>
          <c:extLst>
            <c:ext xmlns:c16="http://schemas.microsoft.com/office/drawing/2014/chart" uri="{C3380CC4-5D6E-409C-BE32-E72D297353CC}">
              <c16:uniqueId val="{00000006-01D1-4C41-A546-EB5E562C83FB}"/>
            </c:ext>
          </c:extLst>
        </c:ser>
        <c:dLbls>
          <c:showLegendKey val="0"/>
          <c:showVal val="0"/>
          <c:showCatName val="0"/>
          <c:showSerName val="0"/>
          <c:showPercent val="0"/>
          <c:showBubbleSize val="0"/>
        </c:dLbls>
        <c:gapWidth val="50"/>
        <c:overlap val="100"/>
        <c:axId val="177889280"/>
        <c:axId val="177890816"/>
      </c:barChart>
      <c:catAx>
        <c:axId val="177889280"/>
        <c:scaling>
          <c:orientation val="minMax"/>
        </c:scaling>
        <c:delete val="0"/>
        <c:axPos val="b"/>
        <c:numFmt formatCode="0" sourceLinked="0"/>
        <c:majorTickMark val="out"/>
        <c:minorTickMark val="none"/>
        <c:tickLblPos val="nextTo"/>
        <c:crossAx val="177890816"/>
        <c:crosses val="autoZero"/>
        <c:auto val="1"/>
        <c:lblAlgn val="ctr"/>
        <c:lblOffset val="100"/>
        <c:noMultiLvlLbl val="0"/>
      </c:catAx>
      <c:valAx>
        <c:axId val="177890816"/>
        <c:scaling>
          <c:orientation val="minMax"/>
        </c:scaling>
        <c:delete val="0"/>
        <c:axPos val="l"/>
        <c:majorGridlines/>
        <c:numFmt formatCode="#,##0" sourceLinked="1"/>
        <c:majorTickMark val="out"/>
        <c:minorTickMark val="none"/>
        <c:tickLblPos val="nextTo"/>
        <c:crossAx val="177889280"/>
        <c:crosses val="autoZero"/>
        <c:crossBetween val="between"/>
      </c:valAx>
      <c:spPr>
        <a:ln>
          <a:solidFill>
            <a:schemeClr val="bg1">
              <a:lumMod val="65000"/>
            </a:schemeClr>
          </a:solidFill>
        </a:ln>
      </c:spPr>
    </c:plotArea>
    <c:legend>
      <c:legendPos val="b"/>
      <c:layout>
        <c:manualLayout>
          <c:xMode val="edge"/>
          <c:yMode val="edge"/>
          <c:x val="4.1971676617346527E-4"/>
          <c:y val="0.82340158464203561"/>
          <c:w val="0.87497174922100251"/>
          <c:h val="7.53175853018372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38223482934198"/>
          <c:y val="2.3501935924533666E-2"/>
          <c:w val="0.84260554387223341"/>
          <c:h val="0.72785492698717214"/>
        </c:manualLayout>
      </c:layout>
      <c:barChart>
        <c:barDir val="col"/>
        <c:grouping val="stacked"/>
        <c:varyColors val="0"/>
        <c:ser>
          <c:idx val="0"/>
          <c:order val="0"/>
          <c:tx>
            <c:strRef>
              <c:f>'10'!$W$50</c:f>
              <c:strCache>
                <c:ptCount val="1"/>
                <c:pt idx="0">
                  <c:v>0 - 1.89</c:v>
                </c:pt>
              </c:strCache>
            </c:strRef>
          </c:tx>
          <c:spPr>
            <a:solidFill>
              <a:schemeClr val="tx2"/>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'10'!$X$50:$AG$50</c:f>
              <c:numCache>
                <c:formatCode>#,##0</c:formatCode>
                <c:ptCount val="10"/>
                <c:pt idx="0">
                  <c:v>505121.65700000001</c:v>
                </c:pt>
                <c:pt idx="1">
                  <c:v>521141.66563956591</c:v>
                </c:pt>
                <c:pt idx="2">
                  <c:v>487976.0962930643</c:v>
                </c:pt>
                <c:pt idx="3">
                  <c:v>496775.04107718513</c:v>
                </c:pt>
                <c:pt idx="4">
                  <c:v>433063.7890430087</c:v>
                </c:pt>
                <c:pt idx="5">
                  <c:v>459602.27150012436</c:v>
                </c:pt>
                <c:pt idx="6">
                  <c:v>453461.18699669861</c:v>
                </c:pt>
                <c:pt idx="7">
                  <c:v>404819.45709177991</c:v>
                </c:pt>
                <c:pt idx="8">
                  <c:v>429357.73619173025</c:v>
                </c:pt>
                <c:pt idx="9">
                  <c:v>429764.95346953912</c:v>
                </c:pt>
              </c:numCache>
            </c:numRef>
          </c:val>
          <c:extLst>
            <c:ext xmlns:c16="http://schemas.microsoft.com/office/drawing/2014/chart" uri="{C3380CC4-5D6E-409C-BE32-E72D297353CC}">
              <c16:uniqueId val="{00000000-19B5-46FA-9C31-F40C157241D0}"/>
            </c:ext>
          </c:extLst>
        </c:ser>
        <c:ser>
          <c:idx val="1"/>
          <c:order val="1"/>
          <c:tx>
            <c:strRef>
              <c:f>'10'!$W$51</c:f>
              <c:strCache>
                <c:ptCount val="1"/>
                <c:pt idx="0">
                  <c:v>1.89 - 7.56</c:v>
                </c:pt>
              </c:strCache>
            </c:strRef>
          </c:tx>
          <c:spPr>
            <a:solidFill>
              <a:schemeClr val="accent2"/>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'10'!$X$51:$AG$51</c:f>
              <c:numCache>
                <c:formatCode>#,##0</c:formatCode>
                <c:ptCount val="10"/>
                <c:pt idx="0">
                  <c:v>1114074.186</c:v>
                </c:pt>
                <c:pt idx="1">
                  <c:v>1671430.1217941954</c:v>
                </c:pt>
                <c:pt idx="2">
                  <c:v>1514319.5132766468</c:v>
                </c:pt>
                <c:pt idx="3">
                  <c:v>1693836.8791406811</c:v>
                </c:pt>
                <c:pt idx="4">
                  <c:v>1619637.7278309229</c:v>
                </c:pt>
                <c:pt idx="5">
                  <c:v>1675437.4461078423</c:v>
                </c:pt>
                <c:pt idx="6">
                  <c:v>1425154.3712792348</c:v>
                </c:pt>
                <c:pt idx="7">
                  <c:v>1740821.815916982</c:v>
                </c:pt>
                <c:pt idx="8">
                  <c:v>2025338.5538016718</c:v>
                </c:pt>
                <c:pt idx="9">
                  <c:v>2157687.3871396077</c:v>
                </c:pt>
              </c:numCache>
            </c:numRef>
          </c:val>
          <c:extLst>
            <c:ext xmlns:c16="http://schemas.microsoft.com/office/drawing/2014/chart" uri="{C3380CC4-5D6E-409C-BE32-E72D297353CC}">
              <c16:uniqueId val="{00000001-19B5-46FA-9C31-F40C157241D0}"/>
            </c:ext>
          </c:extLst>
        </c:ser>
        <c:ser>
          <c:idx val="2"/>
          <c:order val="2"/>
          <c:tx>
            <c:strRef>
              <c:f>'10'!$W$52</c:f>
              <c:strCache>
                <c:ptCount val="1"/>
                <c:pt idx="0">
                  <c:v>7.56 - 15</c:v>
                </c:pt>
              </c:strCache>
            </c:strRef>
          </c:tx>
          <c:spPr>
            <a:solidFill>
              <a:schemeClr val="accent3"/>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'10'!$X$52:$AG$52</c:f>
              <c:numCache>
                <c:formatCode>#,##0</c:formatCode>
                <c:ptCount val="10"/>
                <c:pt idx="0">
                  <c:v>5510046.5700000003</c:v>
                </c:pt>
                <c:pt idx="1">
                  <c:v>5476544.1876730788</c:v>
                </c:pt>
                <c:pt idx="2">
                  <c:v>5096252.6610210026</c:v>
                </c:pt>
                <c:pt idx="3">
                  <c:v>5222076.7556636911</c:v>
                </c:pt>
                <c:pt idx="4">
                  <c:v>5457656.8132578833</c:v>
                </c:pt>
                <c:pt idx="5">
                  <c:v>5396278.9594914746</c:v>
                </c:pt>
                <c:pt idx="6">
                  <c:v>4878402.9461922124</c:v>
                </c:pt>
                <c:pt idx="7">
                  <c:v>5516947.788385638</c:v>
                </c:pt>
                <c:pt idx="8">
                  <c:v>5641545.8431704408</c:v>
                </c:pt>
                <c:pt idx="9">
                  <c:v>6025089.2789097847</c:v>
                </c:pt>
              </c:numCache>
            </c:numRef>
          </c:val>
          <c:extLst>
            <c:ext xmlns:c16="http://schemas.microsoft.com/office/drawing/2014/chart" uri="{C3380CC4-5D6E-409C-BE32-E72D297353CC}">
              <c16:uniqueId val="{00000002-19B5-46FA-9C31-F40C157241D0}"/>
            </c:ext>
          </c:extLst>
        </c:ser>
        <c:ser>
          <c:idx val="3"/>
          <c:order val="3"/>
          <c:tx>
            <c:strRef>
              <c:f>'10'!$W$53</c:f>
              <c:strCache>
                <c:ptCount val="1"/>
                <c:pt idx="0">
                  <c:v>15 - 25</c:v>
                </c:pt>
              </c:strCache>
            </c:strRef>
          </c:tx>
          <c:spPr>
            <a:solidFill>
              <a:schemeClr val="accent4"/>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'10'!$X$53:$AG$53</c:f>
              <c:numCache>
                <c:formatCode>#,##0</c:formatCode>
                <c:ptCount val="10"/>
                <c:pt idx="0">
                  <c:v>7770596.6540000001</c:v>
                </c:pt>
                <c:pt idx="1">
                  <c:v>8355014.5294809714</c:v>
                </c:pt>
                <c:pt idx="2">
                  <c:v>8268550.6107369671</c:v>
                </c:pt>
                <c:pt idx="3">
                  <c:v>8018166.8469247492</c:v>
                </c:pt>
                <c:pt idx="4">
                  <c:v>8336201.2863429049</c:v>
                </c:pt>
                <c:pt idx="5">
                  <c:v>8331223.5744369095</c:v>
                </c:pt>
                <c:pt idx="6">
                  <c:v>8455316.9004409723</c:v>
                </c:pt>
                <c:pt idx="7">
                  <c:v>7747098.4187108735</c:v>
                </c:pt>
                <c:pt idx="8">
                  <c:v>6712187.2478860365</c:v>
                </c:pt>
                <c:pt idx="9">
                  <c:v>6578158.2738127206</c:v>
                </c:pt>
              </c:numCache>
            </c:numRef>
          </c:val>
          <c:extLst>
            <c:ext xmlns:c16="http://schemas.microsoft.com/office/drawing/2014/chart" uri="{C3380CC4-5D6E-409C-BE32-E72D297353CC}">
              <c16:uniqueId val="{00000003-19B5-46FA-9C31-F40C157241D0}"/>
            </c:ext>
          </c:extLst>
        </c:ser>
        <c:ser>
          <c:idx val="4"/>
          <c:order val="4"/>
          <c:tx>
            <c:strRef>
              <c:f>'10'!$W$54</c:f>
              <c:strCache>
                <c:ptCount val="1"/>
                <c:pt idx="0">
                  <c:v>25 - 45</c:v>
                </c:pt>
              </c:strCache>
            </c:strRef>
          </c:tx>
          <c:spPr>
            <a:solidFill>
              <a:schemeClr val="accent5"/>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'10'!$X$54:$AG$54</c:f>
              <c:numCache>
                <c:formatCode>#,##0</c:formatCode>
                <c:ptCount val="10"/>
                <c:pt idx="0">
                  <c:v>6787463.760999999</c:v>
                </c:pt>
                <c:pt idx="1">
                  <c:v>7625022.4378727274</c:v>
                </c:pt>
                <c:pt idx="2">
                  <c:v>8724211.4195460379</c:v>
                </c:pt>
                <c:pt idx="3">
                  <c:v>7195290.7486268394</c:v>
                </c:pt>
                <c:pt idx="4">
                  <c:v>6326135.3983569285</c:v>
                </c:pt>
                <c:pt idx="5">
                  <c:v>6901898.8206374375</c:v>
                </c:pt>
                <c:pt idx="6">
                  <c:v>9555218.353111878</c:v>
                </c:pt>
                <c:pt idx="7">
                  <c:v>5203662.9128368162</c:v>
                </c:pt>
                <c:pt idx="8">
                  <c:v>3796459.2124768565</c:v>
                </c:pt>
                <c:pt idx="9">
                  <c:v>3137486.0657280157</c:v>
                </c:pt>
              </c:numCache>
            </c:numRef>
          </c:val>
          <c:extLst>
            <c:ext xmlns:c16="http://schemas.microsoft.com/office/drawing/2014/chart" uri="{C3380CC4-5D6E-409C-BE32-E72D297353CC}">
              <c16:uniqueId val="{00000004-19B5-46FA-9C31-F40C157241D0}"/>
            </c:ext>
          </c:extLst>
        </c:ser>
        <c:ser>
          <c:idx val="5"/>
          <c:order val="5"/>
          <c:tx>
            <c:strRef>
              <c:f>'10'!$W$55</c:f>
              <c:strCache>
                <c:ptCount val="1"/>
                <c:pt idx="0">
                  <c:v>45 - 63</c:v>
                </c:pt>
              </c:strCache>
            </c:strRef>
          </c:tx>
          <c:spPr>
            <a:solidFill>
              <a:schemeClr val="accent6"/>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'10'!$X$55:$AG$55</c:f>
              <c:numCache>
                <c:formatCode>#,##0</c:formatCode>
                <c:ptCount val="10"/>
                <c:pt idx="0">
                  <c:v>832522.18900000001</c:v>
                </c:pt>
                <c:pt idx="1">
                  <c:v>916276.58158523124</c:v>
                </c:pt>
                <c:pt idx="2">
                  <c:v>1175271.912606647</c:v>
                </c:pt>
                <c:pt idx="3">
                  <c:v>966120.17449338897</c:v>
                </c:pt>
                <c:pt idx="4">
                  <c:v>587202.96922725893</c:v>
                </c:pt>
                <c:pt idx="5">
                  <c:v>830758.18090108014</c:v>
                </c:pt>
                <c:pt idx="6">
                  <c:v>1464997.7233109875</c:v>
                </c:pt>
                <c:pt idx="7">
                  <c:v>530554.79052849649</c:v>
                </c:pt>
                <c:pt idx="8">
                  <c:v>398900.41005748103</c:v>
                </c:pt>
                <c:pt idx="9">
                  <c:v>313221.03839755466</c:v>
                </c:pt>
              </c:numCache>
            </c:numRef>
          </c:val>
          <c:extLst>
            <c:ext xmlns:c16="http://schemas.microsoft.com/office/drawing/2014/chart" uri="{C3380CC4-5D6E-409C-BE32-E72D297353CC}">
              <c16:uniqueId val="{00000005-19B5-46FA-9C31-F40C157241D0}"/>
            </c:ext>
          </c:extLst>
        </c:ser>
        <c:ser>
          <c:idx val="6"/>
          <c:order val="6"/>
          <c:tx>
            <c:strRef>
              <c:f>'10'!$W$56</c:f>
              <c:strCache>
                <c:ptCount val="1"/>
                <c:pt idx="0">
                  <c:v>63 - 630</c:v>
                </c:pt>
              </c:strCache>
            </c:strRef>
          </c:tx>
          <c:spPr>
            <a:solidFill>
              <a:schemeClr val="tx1"/>
            </a:solidFill>
          </c:spPr>
          <c:invertIfNegative val="0"/>
          <c:cat>
            <c:numRef>
              <c:f>'10'!$X$49:$AG$49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'10'!$X$56:$AG$56</c:f>
              <c:numCache>
                <c:formatCode>#,##0</c:formatCode>
                <c:ptCount val="10"/>
                <c:pt idx="0">
                  <c:v>408832.78300000005</c:v>
                </c:pt>
                <c:pt idx="1">
                  <c:v>428906.15095421666</c:v>
                </c:pt>
                <c:pt idx="2">
                  <c:v>539373.44884662062</c:v>
                </c:pt>
                <c:pt idx="3">
                  <c:v>520412.12425384083</c:v>
                </c:pt>
                <c:pt idx="4">
                  <c:v>320427.4701530023</c:v>
                </c:pt>
                <c:pt idx="5">
                  <c:v>444284.52803940669</c:v>
                </c:pt>
                <c:pt idx="6">
                  <c:v>647981.82505417708</c:v>
                </c:pt>
                <c:pt idx="7">
                  <c:v>357376.60470134486</c:v>
                </c:pt>
                <c:pt idx="8">
                  <c:v>279777.66547297983</c:v>
                </c:pt>
                <c:pt idx="9">
                  <c:v>264605.58802323521</c:v>
                </c:pt>
              </c:numCache>
            </c:numRef>
          </c:val>
          <c:extLst>
            <c:ext xmlns:c16="http://schemas.microsoft.com/office/drawing/2014/chart" uri="{C3380CC4-5D6E-409C-BE32-E72D297353CC}">
              <c16:uniqueId val="{00000006-19B5-46FA-9C31-F40C157241D0}"/>
            </c:ext>
          </c:extLst>
        </c:ser>
        <c:dLbls>
          <c:showLegendKey val="0"/>
          <c:showVal val="0"/>
          <c:showCatName val="0"/>
          <c:showSerName val="0"/>
          <c:showPercent val="0"/>
          <c:showBubbleSize val="0"/>
        </c:dLbls>
        <c:gapWidth val="50"/>
        <c:overlap val="100"/>
        <c:axId val="177959680"/>
        <c:axId val="177961216"/>
      </c:barChart>
      <c:catAx>
        <c:axId val="177959680"/>
        <c:scaling>
          <c:orientation val="minMax"/>
        </c:scaling>
        <c:delete val="0"/>
        <c:axPos val="b"/>
        <c:numFmt formatCode="0" sourceLinked="0"/>
        <c:majorTickMark val="out"/>
        <c:minorTickMark val="none"/>
        <c:tickLblPos val="nextTo"/>
        <c:crossAx val="177961216"/>
        <c:crosses val="autoZero"/>
        <c:auto val="1"/>
        <c:lblAlgn val="ctr"/>
        <c:lblOffset val="100"/>
        <c:noMultiLvlLbl val="0"/>
      </c:catAx>
      <c:valAx>
        <c:axId val="177961216"/>
        <c:scaling>
          <c:orientation val="minMax"/>
        </c:scaling>
        <c:delete val="0"/>
        <c:axPos val="l"/>
        <c:majorGridlines/>
        <c:numFmt formatCode="#,##0" sourceLinked="1"/>
        <c:majorTickMark val="out"/>
        <c:minorTickMark val="none"/>
        <c:tickLblPos val="nextTo"/>
        <c:crossAx val="177959680"/>
        <c:crosses val="autoZero"/>
        <c:crossBetween val="between"/>
      </c:valAx>
      <c:spPr>
        <a:ln>
          <a:solidFill>
            <a:schemeClr val="bg1">
              <a:lumMod val="65000"/>
            </a:schemeClr>
          </a:solidFill>
        </a:ln>
      </c:spPr>
    </c:plotArea>
    <c:legend>
      <c:legendPos val="b"/>
      <c:layout>
        <c:manualLayout>
          <c:xMode val="edge"/>
          <c:yMode val="edge"/>
          <c:x val="0"/>
          <c:y val="0.87045735792922585"/>
          <c:w val="0.78246372287164545"/>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3209384069285"/>
          <c:y val="2.3501935924533666E-2"/>
          <c:w val="0.836841606252963"/>
          <c:h val="0.71229073101065976"/>
        </c:manualLayout>
      </c:layout>
      <c:barChart>
        <c:barDir val="col"/>
        <c:grouping val="stacked"/>
        <c:varyColors val="0"/>
        <c:ser>
          <c:idx val="0"/>
          <c:order val="0"/>
          <c:tx>
            <c:strRef>
              <c:f>'10'!$W$59</c:f>
              <c:strCache>
                <c:ptCount val="1"/>
                <c:pt idx="0">
                  <c:v>HD_C+MD_C</c:v>
                </c:pt>
              </c:strCache>
            </c:strRef>
          </c:tx>
          <c:spPr>
            <a:solidFill>
              <a:schemeClr val="tx2"/>
            </a:solidFill>
            <a:ln>
              <a:noFill/>
            </a:ln>
          </c:spPr>
          <c:invertIfNegative val="0"/>
          <c:cat>
            <c:numRef>
              <c:f>'10'!$X$58:$AG$58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'10'!$X$59:$AG$59</c:f>
              <c:numCache>
                <c:formatCode>#,##0</c:formatCode>
                <c:ptCount val="10"/>
                <c:pt idx="0">
                  <c:v>45476616.839999989</c:v>
                </c:pt>
                <c:pt idx="1">
                  <c:v>49688549.754944988</c:v>
                </c:pt>
                <c:pt idx="2">
                  <c:v>50840666.548214994</c:v>
                </c:pt>
                <c:pt idx="3">
                  <c:v>49829735.242558002</c:v>
                </c:pt>
                <c:pt idx="4">
                  <c:v>53909815.668026999</c:v>
                </c:pt>
                <c:pt idx="5">
                  <c:v>55139496.558839992</c:v>
                </c:pt>
                <c:pt idx="6">
                  <c:v>59195542.689879999</c:v>
                </c:pt>
                <c:pt idx="7">
                  <c:v>47183363.109165996</c:v>
                </c:pt>
                <c:pt idx="8">
                  <c:v>42967135.903143011</c:v>
                </c:pt>
                <c:pt idx="9">
                  <c:v>43567202.926470004</c:v>
                </c:pt>
              </c:numCache>
            </c:numRef>
          </c:val>
          <c:extLst>
            <c:ext xmlns:c16="http://schemas.microsoft.com/office/drawing/2014/chart" uri="{C3380CC4-5D6E-409C-BE32-E72D297353CC}">
              <c16:uniqueId val="{00000000-3681-40CD-BE5E-19FB5609BFC2}"/>
            </c:ext>
          </c:extLst>
        </c:ser>
        <c:ser>
          <c:idx val="1"/>
          <c:order val="1"/>
          <c:tx>
            <c:strRef>
              <c:f>'10'!$W$60</c:f>
              <c:strCache>
                <c:ptCount val="1"/>
                <c:pt idx="0">
                  <c:v>LD_C+DOM</c:v>
                </c:pt>
              </c:strCache>
            </c:strRef>
          </c:tx>
          <c:spPr>
            <a:solidFill>
              <a:schemeClr val="accent5"/>
            </a:solidFill>
          </c:spPr>
          <c:invertIfNegative val="0"/>
          <c:cat>
            <c:numRef>
              <c:f>'10'!$X$58:$AG$58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'10'!$X$60:$AG$60</c:f>
              <c:numCache>
                <c:formatCode>#,##0</c:formatCode>
                <c:ptCount val="10"/>
                <c:pt idx="0">
                  <c:v>34356662.859999999</c:v>
                </c:pt>
                <c:pt idx="1">
                  <c:v>37538488.275999986</c:v>
                </c:pt>
                <c:pt idx="2">
                  <c:v>39221967.386300005</c:v>
                </c:pt>
                <c:pt idx="3">
                  <c:v>36014212.259259999</c:v>
                </c:pt>
                <c:pt idx="4">
                  <c:v>35846231.095199987</c:v>
                </c:pt>
                <c:pt idx="5">
                  <c:v>36305115.29463999</c:v>
                </c:pt>
                <c:pt idx="6">
                  <c:v>40200966.3926</c:v>
                </c:pt>
                <c:pt idx="7">
                  <c:v>33133691.932709988</c:v>
                </c:pt>
                <c:pt idx="8">
                  <c:v>29879535.954319991</c:v>
                </c:pt>
                <c:pt idx="9">
                  <c:v>29488868.483554997</c:v>
                </c:pt>
              </c:numCache>
            </c:numRef>
          </c:val>
          <c:extLst>
            <c:ext xmlns:c16="http://schemas.microsoft.com/office/drawing/2014/chart" uri="{C3380CC4-5D6E-409C-BE32-E72D297353CC}">
              <c16:uniqueId val="{00000001-3681-40CD-BE5E-19FB5609BFC2}"/>
            </c:ext>
          </c:extLst>
        </c:ser>
        <c:dLbls>
          <c:showLegendKey val="0"/>
          <c:showVal val="0"/>
          <c:showCatName val="0"/>
          <c:showSerName val="0"/>
          <c:showPercent val="0"/>
          <c:showBubbleSize val="0"/>
        </c:dLbls>
        <c:gapWidth val="50"/>
        <c:overlap val="100"/>
        <c:axId val="177606656"/>
        <c:axId val="177608192"/>
      </c:barChart>
      <c:catAx>
        <c:axId val="177606656"/>
        <c:scaling>
          <c:orientation val="minMax"/>
        </c:scaling>
        <c:delete val="0"/>
        <c:axPos val="b"/>
        <c:numFmt formatCode="0" sourceLinked="0"/>
        <c:majorTickMark val="out"/>
        <c:minorTickMark val="none"/>
        <c:tickLblPos val="nextTo"/>
        <c:crossAx val="177608192"/>
        <c:crosses val="autoZero"/>
        <c:auto val="1"/>
        <c:lblAlgn val="ctr"/>
        <c:lblOffset val="100"/>
        <c:noMultiLvlLbl val="0"/>
      </c:catAx>
      <c:valAx>
        <c:axId val="177608192"/>
        <c:scaling>
          <c:orientation val="minMax"/>
        </c:scaling>
        <c:delete val="0"/>
        <c:axPos val="l"/>
        <c:majorGridlines/>
        <c:numFmt formatCode="#,##0" sourceLinked="1"/>
        <c:majorTickMark val="out"/>
        <c:minorTickMark val="none"/>
        <c:tickLblPos val="nextTo"/>
        <c:crossAx val="177606656"/>
        <c:crosses val="autoZero"/>
        <c:crossBetween val="between"/>
      </c:valAx>
      <c:spPr>
        <a:ln>
          <a:solidFill>
            <a:schemeClr val="bg1">
              <a:lumMod val="65000"/>
            </a:schemeClr>
          </a:solidFill>
        </a:ln>
      </c:spPr>
    </c:plotArea>
    <c:legend>
      <c:legendPos val="b"/>
      <c:layout>
        <c:manualLayout>
          <c:xMode val="edge"/>
          <c:yMode val="edge"/>
          <c:x val="1.7924249535033326E-3"/>
          <c:y val="0.85489302655781085"/>
          <c:w val="0.4691158969367239"/>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98590143576032E-2"/>
          <c:y val="1.1226763608433372E-2"/>
          <c:w val="0.93562003588448395"/>
          <c:h val="0.97754647278313322"/>
        </c:manualLayout>
      </c:layout>
      <c:barChart>
        <c:barDir val="col"/>
        <c:grouping val="percentStacked"/>
        <c:varyColors val="0"/>
        <c:ser>
          <c:idx val="0"/>
          <c:order val="0"/>
          <c:tx>
            <c:strRef>
              <c:f>'11.2'!$I$14</c:f>
              <c:strCache>
                <c:ptCount val="1"/>
                <c:pt idx="0">
                  <c:v> Ústecký Region</c:v>
                </c:pt>
              </c:strCache>
            </c:strRef>
          </c:tx>
          <c:spPr>
            <a:solidFill>
              <a:schemeClr val="tx2"/>
            </a:solidFill>
          </c:spPr>
          <c:invertIfNegative val="0"/>
          <c:dLbls>
            <c:spPr>
              <a:noFill/>
              <a:ln>
                <a:noFill/>
              </a:ln>
              <a:effectLst/>
            </c:spPr>
            <c:txPr>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'11.2'!$J$14:$K$14</c:f>
              <c:numCache>
                <c:formatCode>0.0%</c:formatCode>
                <c:ptCount val="2"/>
                <c:pt idx="0">
                  <c:v>0.149974561692612</c:v>
                </c:pt>
                <c:pt idx="1">
                  <c:v>7.8913434748925468E-2</c:v>
                </c:pt>
              </c:numCache>
            </c:numRef>
          </c:val>
          <c:extLst>
            <c:ext xmlns:c16="http://schemas.microsoft.com/office/drawing/2014/chart" uri="{C3380CC4-5D6E-409C-BE32-E72D297353CC}">
              <c16:uniqueId val="{00000000-B970-4262-B25A-4DC9362482EA}"/>
            </c:ext>
          </c:extLst>
        </c:ser>
        <c:ser>
          <c:idx val="1"/>
          <c:order val="1"/>
          <c:tx>
            <c:strRef>
              <c:f>'11.2'!$I$15</c:f>
              <c:strCache>
                <c:ptCount val="1"/>
                <c:pt idx="0">
                  <c:v> Středočeský Region</c:v>
                </c:pt>
              </c:strCache>
            </c:strRef>
          </c:tx>
          <c:spPr>
            <a:solidFill>
              <a:schemeClr val="accent2"/>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'11.2'!$J$15:$K$15</c:f>
              <c:numCache>
                <c:formatCode>0.0%</c:formatCode>
                <c:ptCount val="2"/>
                <c:pt idx="0">
                  <c:v>0.1336930683609113</c:v>
                </c:pt>
                <c:pt idx="1">
                  <c:v>9.2699903243204207E-2</c:v>
                </c:pt>
              </c:numCache>
            </c:numRef>
          </c:val>
          <c:extLst>
            <c:ext xmlns:c16="http://schemas.microsoft.com/office/drawing/2014/chart" uri="{C3380CC4-5D6E-409C-BE32-E72D297353CC}">
              <c16:uniqueId val="{00000001-B970-4262-B25A-4DC9362482EA}"/>
            </c:ext>
          </c:extLst>
        </c:ser>
        <c:ser>
          <c:idx val="2"/>
          <c:order val="2"/>
          <c:tx>
            <c:strRef>
              <c:f>'11.2'!$I$16</c:f>
              <c:strCache>
                <c:ptCount val="1"/>
                <c:pt idx="0">
                  <c:v> Jihomoravský Region</c:v>
                </c:pt>
              </c:strCache>
            </c:strRef>
          </c:tx>
          <c:spPr>
            <a:solidFill>
              <a:schemeClr val="accent3"/>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'11.2'!$J$16:$K$16</c:f>
              <c:numCache>
                <c:formatCode>0.0%</c:formatCode>
                <c:ptCount val="2"/>
                <c:pt idx="0">
                  <c:v>0.12257255078580392</c:v>
                </c:pt>
                <c:pt idx="1">
                  <c:v>0.13582322287757423</c:v>
                </c:pt>
              </c:numCache>
            </c:numRef>
          </c:val>
          <c:extLst>
            <c:ext xmlns:c16="http://schemas.microsoft.com/office/drawing/2014/chart" uri="{C3380CC4-5D6E-409C-BE32-E72D297353CC}">
              <c16:uniqueId val="{00000002-B970-4262-B25A-4DC9362482EA}"/>
            </c:ext>
          </c:extLst>
        </c:ser>
        <c:ser>
          <c:idx val="3"/>
          <c:order val="3"/>
          <c:tx>
            <c:strRef>
              <c:f>'11.2'!$I$17</c:f>
              <c:strCache>
                <c:ptCount val="1"/>
                <c:pt idx="0">
                  <c:v> Moravskoslezský Region</c:v>
                </c:pt>
              </c:strCache>
            </c:strRef>
          </c:tx>
          <c:spPr>
            <a:solidFill>
              <a:schemeClr val="accent4"/>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'11.2'!$J$17:$K$17</c:f>
              <c:numCache>
                <c:formatCode>0.0%</c:formatCode>
                <c:ptCount val="2"/>
                <c:pt idx="0">
                  <c:v>0.11035597672669911</c:v>
                </c:pt>
                <c:pt idx="1">
                  <c:v>0.13407324111800847</c:v>
                </c:pt>
              </c:numCache>
            </c:numRef>
          </c:val>
          <c:extLst>
            <c:ext xmlns:c16="http://schemas.microsoft.com/office/drawing/2014/chart" uri="{C3380CC4-5D6E-409C-BE32-E72D297353CC}">
              <c16:uniqueId val="{00000003-B970-4262-B25A-4DC9362482EA}"/>
            </c:ext>
          </c:extLst>
        </c:ser>
        <c:ser>
          <c:idx val="4"/>
          <c:order val="4"/>
          <c:tx>
            <c:strRef>
              <c:f>'11.2'!$I$18</c:f>
              <c:strCache>
                <c:ptCount val="1"/>
                <c:pt idx="0">
                  <c:v> Prague</c:v>
                </c:pt>
              </c:strCache>
            </c:strRef>
          </c:tx>
          <c:spPr>
            <a:solidFill>
              <a:schemeClr val="accent5"/>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'11.2'!$J$18:$K$18</c:f>
              <c:numCache>
                <c:formatCode>0.0%</c:formatCode>
                <c:ptCount val="2"/>
                <c:pt idx="0">
                  <c:v>0.10177459341867132</c:v>
                </c:pt>
                <c:pt idx="1">
                  <c:v>0.14594290579099872</c:v>
                </c:pt>
              </c:numCache>
            </c:numRef>
          </c:val>
          <c:extLst>
            <c:ext xmlns:c16="http://schemas.microsoft.com/office/drawing/2014/chart" uri="{C3380CC4-5D6E-409C-BE32-E72D297353CC}">
              <c16:uniqueId val="{00000004-B970-4262-B25A-4DC9362482EA}"/>
            </c:ext>
          </c:extLst>
        </c:ser>
        <c:ser>
          <c:idx val="5"/>
          <c:order val="5"/>
          <c:tx>
            <c:strRef>
              <c:f>'11.2'!$I$19</c:f>
              <c:strCache>
                <c:ptCount val="1"/>
                <c:pt idx="0">
                  <c:v> Olomoucký Region</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5-B970-4262-B25A-4DC9362482EA}"/>
              </c:ext>
            </c:extLst>
          </c:dPt>
          <c:dLbls>
            <c:spPr>
              <a:noFill/>
              <a:ln>
                <a:noFill/>
              </a:ln>
              <a:effectLst/>
            </c:spPr>
            <c:txPr>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'11.2'!$J$19:$K$19</c:f>
              <c:numCache>
                <c:formatCode>0.0%</c:formatCode>
                <c:ptCount val="2"/>
                <c:pt idx="0">
                  <c:v>5.9315625450786301E-2</c:v>
                </c:pt>
                <c:pt idx="1">
                  <c:v>6.6408013031919483E-2</c:v>
                </c:pt>
              </c:numCache>
            </c:numRef>
          </c:val>
          <c:extLst>
            <c:ext xmlns:c16="http://schemas.microsoft.com/office/drawing/2014/chart" uri="{C3380CC4-5D6E-409C-BE32-E72D297353CC}">
              <c16:uniqueId val="{00000006-B970-4262-B25A-4DC9362482EA}"/>
            </c:ext>
          </c:extLst>
        </c:ser>
        <c:ser>
          <c:idx val="6"/>
          <c:order val="6"/>
          <c:tx>
            <c:strRef>
              <c:f>'11.2'!$I$20</c:f>
              <c:strCache>
                <c:ptCount val="1"/>
                <c:pt idx="0">
                  <c:v> Zlínský Region</c:v>
                </c:pt>
              </c:strCache>
            </c:strRef>
          </c:tx>
          <c:spPr>
            <a:solidFill>
              <a:srgbClr val="F0948F"/>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'11.2'!$J$20:$K$20</c:f>
              <c:numCache>
                <c:formatCode>0.0%</c:formatCode>
                <c:ptCount val="2"/>
                <c:pt idx="0">
                  <c:v>4.9263614011931148E-2</c:v>
                </c:pt>
                <c:pt idx="1">
                  <c:v>5.5561645884793051E-2</c:v>
                </c:pt>
              </c:numCache>
            </c:numRef>
          </c:val>
          <c:extLst>
            <c:ext xmlns:c16="http://schemas.microsoft.com/office/drawing/2014/chart" uri="{C3380CC4-5D6E-409C-BE32-E72D297353CC}">
              <c16:uniqueId val="{00000007-B970-4262-B25A-4DC9362482EA}"/>
            </c:ext>
          </c:extLst>
        </c:ser>
        <c:ser>
          <c:idx val="7"/>
          <c:order val="7"/>
          <c:tx>
            <c:strRef>
              <c:f>'11.2'!$I$21</c:f>
              <c:strCache>
                <c:ptCount val="1"/>
                <c:pt idx="0">
                  <c:v> Plzeňský Region</c:v>
                </c:pt>
              </c:strCache>
            </c:strRef>
          </c:tx>
          <c:spPr>
            <a:solidFill>
              <a:srgbClr val="F7C9C7"/>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'11.2'!$J$21:$K$21</c:f>
              <c:numCache>
                <c:formatCode>0.0%</c:formatCode>
                <c:ptCount val="2"/>
                <c:pt idx="0">
                  <c:v>4.6383645941798772E-2</c:v>
                </c:pt>
                <c:pt idx="1">
                  <c:v>5.6841959378278011E-2</c:v>
                </c:pt>
              </c:numCache>
            </c:numRef>
          </c:val>
          <c:extLst>
            <c:ext xmlns:c16="http://schemas.microsoft.com/office/drawing/2014/chart" uri="{C3380CC4-5D6E-409C-BE32-E72D297353CC}">
              <c16:uniqueId val="{00000008-B970-4262-B25A-4DC9362482EA}"/>
            </c:ext>
          </c:extLst>
        </c:ser>
        <c:ser>
          <c:idx val="8"/>
          <c:order val="8"/>
          <c:tx>
            <c:strRef>
              <c:f>'11.2'!$I$22</c:f>
              <c:strCache>
                <c:ptCount val="1"/>
                <c:pt idx="0">
                  <c:v> Pardubický Region</c:v>
                </c:pt>
              </c:strCache>
            </c:strRef>
          </c:tx>
          <c:spPr>
            <a:solidFill>
              <a:schemeClr val="tx1"/>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'11.2'!$J$22:$K$22</c:f>
              <c:numCache>
                <c:formatCode>0.0%</c:formatCode>
                <c:ptCount val="2"/>
                <c:pt idx="0">
                  <c:v>4.3216666121386825E-2</c:v>
                </c:pt>
                <c:pt idx="1">
                  <c:v>4.8533854062593834E-2</c:v>
                </c:pt>
              </c:numCache>
            </c:numRef>
          </c:val>
          <c:extLst>
            <c:ext xmlns:c16="http://schemas.microsoft.com/office/drawing/2014/chart" uri="{C3380CC4-5D6E-409C-BE32-E72D297353CC}">
              <c16:uniqueId val="{00000009-B970-4262-B25A-4DC9362482EA}"/>
            </c:ext>
          </c:extLst>
        </c:ser>
        <c:ser>
          <c:idx val="9"/>
          <c:order val="9"/>
          <c:tx>
            <c:strRef>
              <c:f>'11.2'!$I$23</c:f>
              <c:strCache>
                <c:ptCount val="1"/>
                <c:pt idx="0">
                  <c:v> Královéhradecký Region</c:v>
                </c:pt>
              </c:strCache>
            </c:strRef>
          </c:tx>
          <c:spPr>
            <a:solidFill>
              <a:srgbClr val="646363"/>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'11.2'!$J$23:$K$23</c:f>
              <c:numCache>
                <c:formatCode>0.0%</c:formatCode>
                <c:ptCount val="2"/>
                <c:pt idx="0">
                  <c:v>4.0655668091315669E-2</c:v>
                </c:pt>
                <c:pt idx="1">
                  <c:v>4.1881136897850266E-2</c:v>
                </c:pt>
              </c:numCache>
            </c:numRef>
          </c:val>
          <c:extLst>
            <c:ext xmlns:c16="http://schemas.microsoft.com/office/drawing/2014/chart" uri="{C3380CC4-5D6E-409C-BE32-E72D297353CC}">
              <c16:uniqueId val="{0000000A-B970-4262-B25A-4DC9362482EA}"/>
            </c:ext>
          </c:extLst>
        </c:ser>
        <c:ser>
          <c:idx val="10"/>
          <c:order val="10"/>
          <c:tx>
            <c:strRef>
              <c:f>'11.2'!$I$24</c:f>
              <c:strCache>
                <c:ptCount val="1"/>
                <c:pt idx="0">
                  <c:v> Vysočina Region</c:v>
                </c:pt>
              </c:strCache>
            </c:strRef>
          </c:tx>
          <c:spPr>
            <a:solidFill>
              <a:srgbClr val="9D9D9C"/>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'11.2'!$J$24:$K$24</c:f>
              <c:numCache>
                <c:formatCode>0.0%</c:formatCode>
                <c:ptCount val="2"/>
                <c:pt idx="0">
                  <c:v>3.9034126722303497E-2</c:v>
                </c:pt>
                <c:pt idx="1">
                  <c:v>4.2969696680827597E-2</c:v>
                </c:pt>
              </c:numCache>
            </c:numRef>
          </c:val>
          <c:extLst>
            <c:ext xmlns:c16="http://schemas.microsoft.com/office/drawing/2014/chart" uri="{C3380CC4-5D6E-409C-BE32-E72D297353CC}">
              <c16:uniqueId val="{0000000B-B970-4262-B25A-4DC9362482EA}"/>
            </c:ext>
          </c:extLst>
        </c:ser>
        <c:ser>
          <c:idx val="11"/>
          <c:order val="11"/>
          <c:tx>
            <c:strRef>
              <c:f>'11.2'!$I$25</c:f>
              <c:strCache>
                <c:ptCount val="1"/>
                <c:pt idx="0">
                  <c:v> Liberecký Region</c:v>
                </c:pt>
              </c:strCache>
            </c:strRef>
          </c:tx>
          <c:spPr>
            <a:solidFill>
              <a:srgbClr val="D0D0D0"/>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'11.2'!$J$25:$K$25</c:f>
              <c:numCache>
                <c:formatCode>0.0%</c:formatCode>
                <c:ptCount val="2"/>
                <c:pt idx="0">
                  <c:v>3.8554525336892402E-2</c:v>
                </c:pt>
                <c:pt idx="1">
                  <c:v>3.307513189025528E-2</c:v>
                </c:pt>
              </c:numCache>
            </c:numRef>
          </c:val>
          <c:extLst>
            <c:ext xmlns:c16="http://schemas.microsoft.com/office/drawing/2014/chart" uri="{C3380CC4-5D6E-409C-BE32-E72D297353CC}">
              <c16:uniqueId val="{0000000C-B970-4262-B25A-4DC9362482EA}"/>
            </c:ext>
          </c:extLst>
        </c:ser>
        <c:ser>
          <c:idx val="12"/>
          <c:order val="12"/>
          <c:tx>
            <c:strRef>
              <c:f>'11.2'!$I$26</c:f>
              <c:strCache>
                <c:ptCount val="1"/>
                <c:pt idx="0">
                  <c:v> Jihočeský Region</c:v>
                </c:pt>
              </c:strCache>
            </c:strRef>
          </c:tx>
          <c:spPr>
            <a:pattFill prst="ltDnDiag">
              <a:fgClr>
                <a:schemeClr val="accent2"/>
              </a:fgClr>
              <a:bgClr>
                <a:schemeClr val="tx2"/>
              </a:bgClr>
            </a:pattFill>
          </c:spPr>
          <c:invertIfNegative val="0"/>
          <c:dPt>
            <c:idx val="0"/>
            <c:invertIfNegative val="0"/>
            <c:bubble3D val="0"/>
            <c:extLst>
              <c:ext xmlns:c16="http://schemas.microsoft.com/office/drawing/2014/chart" uri="{C3380CC4-5D6E-409C-BE32-E72D297353CC}">
                <c16:uniqueId val="{0000000D-B970-4262-B25A-4DC9362482EA}"/>
              </c:ext>
            </c:extLst>
          </c:dPt>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'11.2'!$J$26:$K$26</c:f>
              <c:numCache>
                <c:formatCode>0.0%</c:formatCode>
                <c:ptCount val="2"/>
                <c:pt idx="0">
                  <c:v>3.3753771443441501E-2</c:v>
                </c:pt>
                <c:pt idx="1">
                  <c:v>3.7416171913984345E-2</c:v>
                </c:pt>
              </c:numCache>
            </c:numRef>
          </c:val>
          <c:extLst>
            <c:ext xmlns:c16="http://schemas.microsoft.com/office/drawing/2014/chart" uri="{C3380CC4-5D6E-409C-BE32-E72D297353CC}">
              <c16:uniqueId val="{0000000E-B970-4262-B25A-4DC9362482EA}"/>
            </c:ext>
          </c:extLst>
        </c:ser>
        <c:ser>
          <c:idx val="13"/>
          <c:order val="13"/>
          <c:tx>
            <c:strRef>
              <c:f>'11.2'!$I$27</c:f>
              <c:strCache>
                <c:ptCount val="1"/>
                <c:pt idx="0">
                  <c:v> Karlovarský Region</c:v>
                </c:pt>
              </c:strCache>
            </c:strRef>
          </c:tx>
          <c:spPr>
            <a:pattFill prst="ltDnDiag">
              <a:fgClr>
                <a:schemeClr val="accent2"/>
              </a:fgClr>
              <a:bgClr>
                <a:schemeClr val="accent3"/>
              </a:bgClr>
            </a:pattFill>
          </c:spPr>
          <c:invertIfNegative val="0"/>
          <c:dLbls>
            <c:spPr>
              <a:noFill/>
              <a:ln>
                <a:noFill/>
              </a:ln>
              <a:effectLst/>
            </c:spPr>
            <c:txPr>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'11.2'!$J$27:$K$27</c:f>
              <c:numCache>
                <c:formatCode>0.0%</c:formatCode>
                <c:ptCount val="2"/>
                <c:pt idx="0">
                  <c:v>3.1451605895446356E-2</c:v>
                </c:pt>
                <c:pt idx="1">
                  <c:v>2.9859682480787048E-2</c:v>
                </c:pt>
              </c:numCache>
            </c:numRef>
          </c:val>
          <c:extLst>
            <c:ext xmlns:c16="http://schemas.microsoft.com/office/drawing/2014/chart" uri="{C3380CC4-5D6E-409C-BE32-E72D297353CC}">
              <c16:uniqueId val="{0000000F-B970-4262-B25A-4DC9362482EA}"/>
            </c:ext>
          </c:extLst>
        </c:ser>
        <c:dLbls>
          <c:showLegendKey val="0"/>
          <c:showVal val="0"/>
          <c:showCatName val="0"/>
          <c:showSerName val="0"/>
          <c:showPercent val="0"/>
          <c:showBubbleSize val="0"/>
        </c:dLbls>
        <c:gapWidth val="50"/>
        <c:overlap val="100"/>
        <c:axId val="177181440"/>
        <c:axId val="177182976"/>
      </c:barChart>
      <c:catAx>
        <c:axId val="177181440"/>
        <c:scaling>
          <c:orientation val="minMax"/>
        </c:scaling>
        <c:delete val="1"/>
        <c:axPos val="b"/>
        <c:numFmt formatCode="General" sourceLinked="0"/>
        <c:majorTickMark val="out"/>
        <c:minorTickMark val="none"/>
        <c:tickLblPos val="nextTo"/>
        <c:crossAx val="177182976"/>
        <c:crosses val="autoZero"/>
        <c:auto val="1"/>
        <c:lblAlgn val="ctr"/>
        <c:lblOffset val="100"/>
        <c:noMultiLvlLbl val="0"/>
      </c:catAx>
      <c:valAx>
        <c:axId val="177182976"/>
        <c:scaling>
          <c:orientation val="minMax"/>
        </c:scaling>
        <c:delete val="0"/>
        <c:axPos val="l"/>
        <c:majorGridlines/>
        <c:numFmt formatCode="0%" sourceLinked="1"/>
        <c:majorTickMark val="out"/>
        <c:minorTickMark val="none"/>
        <c:tickLblPos val="nextTo"/>
        <c:txPr>
          <a:bodyPr/>
          <a:lstStyle/>
          <a:p>
            <a:pPr>
              <a:defRPr sz="800"/>
            </a:pPr>
            <a:endParaRPr lang="cs-CZ"/>
          </a:p>
        </c:txPr>
        <c:crossAx val="177181440"/>
        <c:crosses val="autoZero"/>
        <c:crossBetween val="between"/>
      </c:valAx>
    </c:plotArea>
    <c:plotVisOnly val="1"/>
    <c:dispBlanksAs val="gap"/>
    <c:showDLblsOverMax val="0"/>
  </c:chart>
  <c:spPr>
    <a:ln>
      <a:noFill/>
    </a:ln>
  </c:spPr>
  <c:txPr>
    <a:bodyPr/>
    <a:lstStyle/>
    <a:p>
      <a:pPr>
        <a:defRPr sz="700">
          <a:solidFill>
            <a:sysClr val="windowText" lastClr="000000"/>
          </a:solidFill>
          <a:latin typeface="+mn-lt"/>
        </a:defRPr>
      </a:pPr>
      <a:endParaRPr lang="cs-CZ"/>
    </a:p>
  </c:txPr>
  <c:printSettings>
    <c:headerFooter/>
    <c:pageMargins b="0.78740157499999996" l="0.7" r="0.7" t="0.78740157499999996"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'11.3'!$A$5</c:f>
              <c:strCache>
                <c:ptCount val="1"/>
                <c:pt idx="0">
                  <c:v>HD_C</c:v>
                </c:pt>
              </c:strCache>
            </c:strRef>
          </c:tx>
          <c:spPr>
            <a:solidFill>
              <a:schemeClr val="tx2"/>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'11.3'!$B$5:$O$5</c:f>
              <c:numCache>
                <c:formatCode>#,##0</c:formatCode>
                <c:ptCount val="14"/>
                <c:pt idx="0">
                  <c:v>64</c:v>
                </c:pt>
                <c:pt idx="1">
                  <c:v>175</c:v>
                </c:pt>
                <c:pt idx="2">
                  <c:v>50</c:v>
                </c:pt>
                <c:pt idx="3">
                  <c:v>76</c:v>
                </c:pt>
                <c:pt idx="4">
                  <c:v>89</c:v>
                </c:pt>
                <c:pt idx="5">
                  <c:v>179</c:v>
                </c:pt>
                <c:pt idx="6">
                  <c:v>120</c:v>
                </c:pt>
                <c:pt idx="7">
                  <c:v>82</c:v>
                </c:pt>
                <c:pt idx="8">
                  <c:v>84</c:v>
                </c:pt>
                <c:pt idx="9">
                  <c:v>136</c:v>
                </c:pt>
                <c:pt idx="10">
                  <c:v>183</c:v>
                </c:pt>
                <c:pt idx="11">
                  <c:v>132</c:v>
                </c:pt>
                <c:pt idx="12">
                  <c:v>81</c:v>
                </c:pt>
                <c:pt idx="13">
                  <c:v>72</c:v>
                </c:pt>
              </c:numCache>
            </c:numRef>
          </c:val>
          <c:extLst>
            <c:ext xmlns:c16="http://schemas.microsoft.com/office/drawing/2014/chart" uri="{C3380CC4-5D6E-409C-BE32-E72D297353CC}">
              <c16:uniqueId val="{00000000-5F82-4A6A-A7DE-51085755681A}"/>
            </c:ext>
          </c:extLst>
        </c:ser>
        <c:dLbls>
          <c:showLegendKey val="0"/>
          <c:showVal val="0"/>
          <c:showCatName val="0"/>
          <c:showSerName val="0"/>
          <c:showPercent val="0"/>
          <c:showBubbleSize val="0"/>
        </c:dLbls>
        <c:gapWidth val="50"/>
        <c:axId val="177236992"/>
        <c:axId val="177238784"/>
      </c:barChart>
      <c:catAx>
        <c:axId val="17723699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38784"/>
        <c:crosses val="autoZero"/>
        <c:auto val="1"/>
        <c:lblAlgn val="ctr"/>
        <c:lblOffset val="100"/>
        <c:noMultiLvlLbl val="0"/>
      </c:catAx>
      <c:valAx>
        <c:axId val="177238784"/>
        <c:scaling>
          <c:orientation val="minMax"/>
        </c:scaling>
        <c:delete val="0"/>
        <c:axPos val="l"/>
        <c:majorGridlines/>
        <c:numFmt formatCode="#,##0" sourceLinked="1"/>
        <c:majorTickMark val="out"/>
        <c:minorTickMark val="none"/>
        <c:tickLblPos val="nextTo"/>
        <c:crossAx val="17723699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'11.3'!$A$6</c:f>
              <c:strCache>
                <c:ptCount val="1"/>
                <c:pt idx="0">
                  <c:v>MD_C</c:v>
                </c:pt>
              </c:strCache>
            </c:strRef>
          </c:tx>
          <c:spPr>
            <a:solidFill>
              <a:schemeClr val="accent1"/>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'11.3'!$B$6:$O$6</c:f>
              <c:numCache>
                <c:formatCode>#,##0</c:formatCode>
                <c:ptCount val="14"/>
                <c:pt idx="0">
                  <c:v>297</c:v>
                </c:pt>
                <c:pt idx="1">
                  <c:v>798</c:v>
                </c:pt>
                <c:pt idx="2">
                  <c:v>160</c:v>
                </c:pt>
                <c:pt idx="3">
                  <c:v>238</c:v>
                </c:pt>
                <c:pt idx="4">
                  <c:v>274</c:v>
                </c:pt>
                <c:pt idx="5">
                  <c:v>421</c:v>
                </c:pt>
                <c:pt idx="6">
                  <c:v>342</c:v>
                </c:pt>
                <c:pt idx="7">
                  <c:v>253</c:v>
                </c:pt>
                <c:pt idx="8">
                  <c:v>325</c:v>
                </c:pt>
                <c:pt idx="9">
                  <c:v>1416</c:v>
                </c:pt>
                <c:pt idx="10">
                  <c:v>605</c:v>
                </c:pt>
                <c:pt idx="11">
                  <c:v>288</c:v>
                </c:pt>
                <c:pt idx="12">
                  <c:v>312</c:v>
                </c:pt>
                <c:pt idx="13">
                  <c:v>296</c:v>
                </c:pt>
              </c:numCache>
            </c:numRef>
          </c:val>
          <c:extLst>
            <c:ext xmlns:c16="http://schemas.microsoft.com/office/drawing/2014/chart" uri="{C3380CC4-5D6E-409C-BE32-E72D297353CC}">
              <c16:uniqueId val="{00000000-6A78-4696-8F0A-E0E3C95DA9AB}"/>
            </c:ext>
          </c:extLst>
        </c:ser>
        <c:dLbls>
          <c:showLegendKey val="0"/>
          <c:showVal val="0"/>
          <c:showCatName val="0"/>
          <c:showSerName val="0"/>
          <c:showPercent val="0"/>
          <c:showBubbleSize val="0"/>
        </c:dLbls>
        <c:gapWidth val="50"/>
        <c:axId val="177262976"/>
        <c:axId val="177264512"/>
      </c:barChart>
      <c:catAx>
        <c:axId val="17726297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64512"/>
        <c:crosses val="autoZero"/>
        <c:auto val="1"/>
        <c:lblAlgn val="ctr"/>
        <c:lblOffset val="100"/>
        <c:noMultiLvlLbl val="0"/>
      </c:catAx>
      <c:valAx>
        <c:axId val="177264512"/>
        <c:scaling>
          <c:orientation val="minMax"/>
        </c:scaling>
        <c:delete val="0"/>
        <c:axPos val="l"/>
        <c:majorGridlines/>
        <c:numFmt formatCode="#,##0" sourceLinked="1"/>
        <c:majorTickMark val="out"/>
        <c:minorTickMark val="none"/>
        <c:tickLblPos val="nextTo"/>
        <c:crossAx val="17726297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'11.3'!$A$7</c:f>
              <c:strCache>
                <c:ptCount val="1"/>
                <c:pt idx="0">
                  <c:v>LD_C</c:v>
                </c:pt>
              </c:strCache>
            </c:strRef>
          </c:tx>
          <c:spPr>
            <a:solidFill>
              <a:schemeClr val="tx2"/>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'11.3'!$B$7:$O$7</c:f>
              <c:numCache>
                <c:formatCode>#,##0</c:formatCode>
                <c:ptCount val="14"/>
                <c:pt idx="0">
                  <c:v>9660</c:v>
                </c:pt>
                <c:pt idx="1">
                  <c:v>23590</c:v>
                </c:pt>
                <c:pt idx="2">
                  <c:v>5762</c:v>
                </c:pt>
                <c:pt idx="3">
                  <c:v>9722</c:v>
                </c:pt>
                <c:pt idx="4">
                  <c:v>8670</c:v>
                </c:pt>
                <c:pt idx="5">
                  <c:v>17952</c:v>
                </c:pt>
                <c:pt idx="6">
                  <c:v>12953</c:v>
                </c:pt>
                <c:pt idx="7">
                  <c:v>11088</c:v>
                </c:pt>
                <c:pt idx="8">
                  <c:v>11626</c:v>
                </c:pt>
                <c:pt idx="9">
                  <c:v>37218</c:v>
                </c:pt>
                <c:pt idx="10">
                  <c:v>18888</c:v>
                </c:pt>
                <c:pt idx="11">
                  <c:v>12711</c:v>
                </c:pt>
                <c:pt idx="12">
                  <c:v>10623</c:v>
                </c:pt>
                <c:pt idx="13">
                  <c:v>10605</c:v>
                </c:pt>
              </c:numCache>
            </c:numRef>
          </c:val>
          <c:extLst>
            <c:ext xmlns:c16="http://schemas.microsoft.com/office/drawing/2014/chart" uri="{C3380CC4-5D6E-409C-BE32-E72D297353CC}">
              <c16:uniqueId val="{00000000-3BB1-494B-815E-637E3E5EC6A6}"/>
            </c:ext>
          </c:extLst>
        </c:ser>
        <c:dLbls>
          <c:showLegendKey val="0"/>
          <c:showVal val="0"/>
          <c:showCatName val="0"/>
          <c:showSerName val="0"/>
          <c:showPercent val="0"/>
          <c:showBubbleSize val="0"/>
        </c:dLbls>
        <c:gapWidth val="50"/>
        <c:axId val="177354240"/>
        <c:axId val="177355776"/>
      </c:barChart>
      <c:catAx>
        <c:axId val="17735424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55776"/>
        <c:crosses val="autoZero"/>
        <c:auto val="1"/>
        <c:lblAlgn val="ctr"/>
        <c:lblOffset val="100"/>
        <c:noMultiLvlLbl val="0"/>
      </c:catAx>
      <c:valAx>
        <c:axId val="177355776"/>
        <c:scaling>
          <c:orientation val="minMax"/>
        </c:scaling>
        <c:delete val="0"/>
        <c:axPos val="l"/>
        <c:majorGridlines/>
        <c:numFmt formatCode="#,##0" sourceLinked="1"/>
        <c:majorTickMark val="out"/>
        <c:minorTickMark val="none"/>
        <c:tickLblPos val="nextTo"/>
        <c:crossAx val="1773542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'11.3'!$A$8</c:f>
              <c:strCache>
                <c:ptCount val="1"/>
                <c:pt idx="0">
                  <c:v>DOM</c:v>
                </c:pt>
              </c:strCache>
            </c:strRef>
          </c:tx>
          <c:spPr>
            <a:solidFill>
              <a:schemeClr val="tx2"/>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'11.3'!$B$8:$O$8</c:f>
              <c:numCache>
                <c:formatCode>#,##0</c:formatCode>
                <c:ptCount val="14"/>
                <c:pt idx="0">
                  <c:v>92012</c:v>
                </c:pt>
                <c:pt idx="1">
                  <c:v>345859</c:v>
                </c:pt>
                <c:pt idx="2">
                  <c:v>75458</c:v>
                </c:pt>
                <c:pt idx="3">
                  <c:v>104178</c:v>
                </c:pt>
                <c:pt idx="4">
                  <c:v>81169</c:v>
                </c:pt>
                <c:pt idx="5">
                  <c:v>347091</c:v>
                </c:pt>
                <c:pt idx="6">
                  <c:v>167695</c:v>
                </c:pt>
                <c:pt idx="7">
                  <c:v>120936</c:v>
                </c:pt>
                <c:pt idx="8">
                  <c:v>142984</c:v>
                </c:pt>
                <c:pt idx="9">
                  <c:v>359242</c:v>
                </c:pt>
                <c:pt idx="10">
                  <c:v>233125</c:v>
                </c:pt>
                <c:pt idx="11">
                  <c:v>202082</c:v>
                </c:pt>
                <c:pt idx="12">
                  <c:v>106167</c:v>
                </c:pt>
                <c:pt idx="13">
                  <c:v>140558</c:v>
                </c:pt>
              </c:numCache>
            </c:numRef>
          </c:val>
          <c:extLst>
            <c:ext xmlns:c16="http://schemas.microsoft.com/office/drawing/2014/chart" uri="{C3380CC4-5D6E-409C-BE32-E72D297353CC}">
              <c16:uniqueId val="{00000000-951E-40DA-B734-0DB3E2D92889}"/>
            </c:ext>
          </c:extLst>
        </c:ser>
        <c:dLbls>
          <c:showLegendKey val="0"/>
          <c:showVal val="0"/>
          <c:showCatName val="0"/>
          <c:showSerName val="0"/>
          <c:showPercent val="0"/>
          <c:showBubbleSize val="0"/>
        </c:dLbls>
        <c:gapWidth val="50"/>
        <c:axId val="177363584"/>
        <c:axId val="177381760"/>
      </c:barChart>
      <c:catAx>
        <c:axId val="177363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81760"/>
        <c:crosses val="autoZero"/>
        <c:auto val="1"/>
        <c:lblAlgn val="ctr"/>
        <c:lblOffset val="100"/>
        <c:noMultiLvlLbl val="0"/>
      </c:catAx>
      <c:valAx>
        <c:axId val="177381760"/>
        <c:scaling>
          <c:orientation val="minMax"/>
        </c:scaling>
        <c:delete val="0"/>
        <c:axPos val="l"/>
        <c:majorGridlines/>
        <c:numFmt formatCode="#,##0" sourceLinked="1"/>
        <c:majorTickMark val="out"/>
        <c:minorTickMark val="none"/>
        <c:tickLblPos val="nextTo"/>
        <c:crossAx val="17736358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7149084434621E-2"/>
          <c:y val="1.9189554199934761E-2"/>
          <c:w val="0.93262850915565376"/>
          <c:h val="0.46868324911344456"/>
        </c:manualLayout>
      </c:layout>
      <c:barChart>
        <c:barDir val="col"/>
        <c:grouping val="clustered"/>
        <c:varyColors val="0"/>
        <c:ser>
          <c:idx val="0"/>
          <c:order val="0"/>
          <c:tx>
            <c:strRef>
              <c:f>'11.3'!$A$9</c:f>
              <c:strCache>
                <c:ptCount val="1"/>
                <c:pt idx="0">
                  <c:v>CNG</c:v>
                </c:pt>
              </c:strCache>
            </c:strRef>
          </c:tx>
          <c:spPr>
            <a:solidFill>
              <a:schemeClr val="tx2"/>
            </a:solidFill>
            <a:ln>
              <a:solidFill>
                <a:schemeClr val="accent3"/>
              </a:solidFill>
            </a:ln>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'11.3'!$B$9:$O$9</c:f>
              <c:numCache>
                <c:formatCode>#,##0</c:formatCode>
                <c:ptCount val="14"/>
                <c:pt idx="0">
                  <c:v>18</c:v>
                </c:pt>
                <c:pt idx="1">
                  <c:v>30</c:v>
                </c:pt>
                <c:pt idx="2">
                  <c:v>11</c:v>
                </c:pt>
                <c:pt idx="3">
                  <c:v>15</c:v>
                </c:pt>
                <c:pt idx="4">
                  <c:v>9</c:v>
                </c:pt>
                <c:pt idx="5">
                  <c:v>36</c:v>
                </c:pt>
                <c:pt idx="6">
                  <c:v>15</c:v>
                </c:pt>
                <c:pt idx="7">
                  <c:v>15</c:v>
                </c:pt>
                <c:pt idx="8">
                  <c:v>15</c:v>
                </c:pt>
                <c:pt idx="9">
                  <c:v>41</c:v>
                </c:pt>
                <c:pt idx="10">
                  <c:v>34</c:v>
                </c:pt>
                <c:pt idx="11">
                  <c:v>20</c:v>
                </c:pt>
                <c:pt idx="12">
                  <c:v>15</c:v>
                </c:pt>
                <c:pt idx="13">
                  <c:v>11</c:v>
                </c:pt>
              </c:numCache>
            </c:numRef>
          </c:val>
          <c:extLst>
            <c:ext xmlns:c16="http://schemas.microsoft.com/office/drawing/2014/chart" uri="{C3380CC4-5D6E-409C-BE32-E72D297353CC}">
              <c16:uniqueId val="{00000000-F140-4C74-A671-06BC34CCECC0}"/>
            </c:ext>
          </c:extLst>
        </c:ser>
        <c:dLbls>
          <c:showLegendKey val="0"/>
          <c:showVal val="0"/>
          <c:showCatName val="0"/>
          <c:showSerName val="0"/>
          <c:showPercent val="0"/>
          <c:showBubbleSize val="0"/>
        </c:dLbls>
        <c:gapWidth val="50"/>
        <c:axId val="175710208"/>
        <c:axId val="175711744"/>
      </c:barChart>
      <c:catAx>
        <c:axId val="175710208"/>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11744"/>
        <c:crosses val="autoZero"/>
        <c:auto val="1"/>
        <c:lblAlgn val="ctr"/>
        <c:lblOffset val="100"/>
        <c:noMultiLvlLbl val="0"/>
      </c:catAx>
      <c:valAx>
        <c:axId val="175711744"/>
        <c:scaling>
          <c:orientation val="minMax"/>
        </c:scaling>
        <c:delete val="0"/>
        <c:axPos val="l"/>
        <c:majorGridlines/>
        <c:numFmt formatCode="#,##0" sourceLinked="1"/>
        <c:majorTickMark val="out"/>
        <c:minorTickMark val="none"/>
        <c:tickLblPos val="nextTo"/>
        <c:crossAx val="1757102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46136807307427691"/>
        </c:manualLayout>
      </c:layout>
      <c:barChart>
        <c:barDir val="col"/>
        <c:grouping val="clustered"/>
        <c:varyColors val="0"/>
        <c:ser>
          <c:idx val="0"/>
          <c:order val="0"/>
          <c:tx>
            <c:strRef>
              <c:f>'11.3'!$A$10</c:f>
              <c:strCache>
                <c:ptCount val="1"/>
                <c:pt idx="0">
                  <c:v>Total</c:v>
                </c:pt>
              </c:strCache>
            </c:strRef>
          </c:tx>
          <c:spPr>
            <a:solidFill>
              <a:schemeClr val="accent1"/>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'11.3'!$B$10:$O$10</c:f>
              <c:numCache>
                <c:formatCode>#,##0</c:formatCode>
                <c:ptCount val="14"/>
                <c:pt idx="0">
                  <c:v>102051</c:v>
                </c:pt>
                <c:pt idx="1">
                  <c:v>370452</c:v>
                </c:pt>
                <c:pt idx="2">
                  <c:v>81441</c:v>
                </c:pt>
                <c:pt idx="3">
                  <c:v>114229</c:v>
                </c:pt>
                <c:pt idx="4">
                  <c:v>90211</c:v>
                </c:pt>
                <c:pt idx="5">
                  <c:v>365679</c:v>
                </c:pt>
                <c:pt idx="6">
                  <c:v>181125</c:v>
                </c:pt>
                <c:pt idx="7">
                  <c:v>132374</c:v>
                </c:pt>
                <c:pt idx="8">
                  <c:v>155034</c:v>
                </c:pt>
                <c:pt idx="9">
                  <c:v>398053</c:v>
                </c:pt>
                <c:pt idx="10">
                  <c:v>252835</c:v>
                </c:pt>
                <c:pt idx="11">
                  <c:v>215233</c:v>
                </c:pt>
                <c:pt idx="12">
                  <c:v>117198</c:v>
                </c:pt>
                <c:pt idx="13">
                  <c:v>151542</c:v>
                </c:pt>
              </c:numCache>
            </c:numRef>
          </c:val>
          <c:extLst>
            <c:ext xmlns:c16="http://schemas.microsoft.com/office/drawing/2014/chart" uri="{C3380CC4-5D6E-409C-BE32-E72D297353CC}">
              <c16:uniqueId val="{00000000-898F-4A8B-A325-C5838292766C}"/>
            </c:ext>
          </c:extLst>
        </c:ser>
        <c:dLbls>
          <c:showLegendKey val="0"/>
          <c:showVal val="0"/>
          <c:showCatName val="0"/>
          <c:showSerName val="0"/>
          <c:showPercent val="0"/>
          <c:showBubbleSize val="0"/>
        </c:dLbls>
        <c:gapWidth val="50"/>
        <c:axId val="175748224"/>
        <c:axId val="175749760"/>
      </c:barChart>
      <c:catAx>
        <c:axId val="17574822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49760"/>
        <c:crosses val="autoZero"/>
        <c:auto val="1"/>
        <c:lblAlgn val="ctr"/>
        <c:lblOffset val="100"/>
        <c:noMultiLvlLbl val="0"/>
      </c:catAx>
      <c:valAx>
        <c:axId val="175749760"/>
        <c:scaling>
          <c:orientation val="minMax"/>
        </c:scaling>
        <c:delete val="0"/>
        <c:axPos val="l"/>
        <c:majorGridlines/>
        <c:numFmt formatCode="#,##0" sourceLinked="1"/>
        <c:majorTickMark val="out"/>
        <c:minorTickMark val="none"/>
        <c:tickLblPos val="nextTo"/>
        <c:crossAx val="17574822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977925291239374E-2"/>
          <c:y val="3.1214495688209883E-2"/>
          <c:w val="0.88915277777777779"/>
          <c:h val="0.73700161124111108"/>
        </c:manualLayout>
      </c:layout>
      <c:barChart>
        <c:barDir val="col"/>
        <c:grouping val="stacked"/>
        <c:varyColors val="0"/>
        <c:ser>
          <c:idx val="0"/>
          <c:order val="0"/>
          <c:tx>
            <c:strRef>
              <c:f>'3.5'!$C$4</c:f>
              <c:strCache>
                <c:ptCount val="1"/>
                <c:pt idx="0">
                  <c:v>Germany</c:v>
                </c:pt>
              </c:strCache>
            </c:strRef>
          </c:tx>
          <c:spPr>
            <a:solidFill>
              <a:srgbClr val="1A3366"/>
            </a:solidFill>
            <a:ln>
              <a:noFill/>
            </a:ln>
          </c:spPr>
          <c:invertIfNegative val="0"/>
          <c:cat>
            <c:numRef>
              <c:f>'3.5'!$B$5:$B$14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'3.5'!$C$5:$C$14</c:f>
              <c:numCache>
                <c:formatCode>#,##0.0</c:formatCode>
                <c:ptCount val="10"/>
                <c:pt idx="0">
                  <c:v>35668.352425516699</c:v>
                </c:pt>
                <c:pt idx="1">
                  <c:v>32326.028315238218</c:v>
                </c:pt>
                <c:pt idx="2">
                  <c:v>34749.522928376326</c:v>
                </c:pt>
                <c:pt idx="3">
                  <c:v>38428.361870454697</c:v>
                </c:pt>
                <c:pt idx="4">
                  <c:v>34582.645301719502</c:v>
                </c:pt>
                <c:pt idx="5">
                  <c:v>43459.075476657235</c:v>
                </c:pt>
                <c:pt idx="6">
                  <c:v>45604.8596989867</c:v>
                </c:pt>
                <c:pt idx="7">
                  <c:v>26990.966720629349</c:v>
                </c:pt>
                <c:pt idx="8">
                  <c:v>7214.5848941087042</c:v>
                </c:pt>
                <c:pt idx="9">
                  <c:v>3009.2259938756833</c:v>
                </c:pt>
              </c:numCache>
            </c:numRef>
          </c:val>
          <c:extLst>
            <c:ext xmlns:c16="http://schemas.microsoft.com/office/drawing/2014/chart" uri="{C3380CC4-5D6E-409C-BE32-E72D297353CC}">
              <c16:uniqueId val="{00000000-D0AB-40CD-9750-52E7FEE2582F}"/>
            </c:ext>
          </c:extLst>
        </c:ser>
        <c:ser>
          <c:idx val="1"/>
          <c:order val="1"/>
          <c:tx>
            <c:strRef>
              <c:f>'3.5'!$D$4</c:f>
              <c:strCache>
                <c:ptCount val="1"/>
                <c:pt idx="0">
                  <c:v>Slovakia</c:v>
                </c:pt>
              </c:strCache>
            </c:strRef>
          </c:tx>
          <c:spPr>
            <a:solidFill>
              <a:srgbClr val="596387"/>
            </a:solidFill>
            <a:ln>
              <a:noFill/>
            </a:ln>
          </c:spPr>
          <c:invertIfNegative val="0"/>
          <c:cat>
            <c:numRef>
              <c:f>'3.5'!$B$5:$B$14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'3.5'!$D$5:$D$14</c:f>
              <c:numCache>
                <c:formatCode>#,##0.0</c:formatCode>
                <c:ptCount val="10"/>
                <c:pt idx="0">
                  <c:v>13.3220516438</c:v>
                </c:pt>
                <c:pt idx="1">
                  <c:v>1648.6281678393757</c:v>
                </c:pt>
                <c:pt idx="2">
                  <c:v>259.66897457537715</c:v>
                </c:pt>
                <c:pt idx="3">
                  <c:v>1341.40355839224</c:v>
                </c:pt>
                <c:pt idx="4">
                  <c:v>1544.4914769490499</c:v>
                </c:pt>
                <c:pt idx="5">
                  <c:v>22.495271653127972</c:v>
                </c:pt>
                <c:pt idx="6">
                  <c:v>47.399625487920702</c:v>
                </c:pt>
                <c:pt idx="7">
                  <c:v>93.603556999999995</c:v>
                </c:pt>
                <c:pt idx="8">
                  <c:v>618.13204700000006</c:v>
                </c:pt>
                <c:pt idx="9">
                  <c:v>3049.8883230000001</c:v>
                </c:pt>
              </c:numCache>
            </c:numRef>
          </c:val>
          <c:extLst>
            <c:ext xmlns:c16="http://schemas.microsoft.com/office/drawing/2014/chart" uri="{C3380CC4-5D6E-409C-BE32-E72D297353CC}">
              <c16:uniqueId val="{00000001-D0AB-40CD-9750-52E7FEE2582F}"/>
            </c:ext>
          </c:extLst>
        </c:ser>
        <c:ser>
          <c:idx val="2"/>
          <c:order val="2"/>
          <c:tx>
            <c:strRef>
              <c:f>'3.5'!$E$4</c:f>
              <c:strCache>
                <c:ptCount val="1"/>
                <c:pt idx="0">
                  <c:v>Poland</c:v>
                </c:pt>
              </c:strCache>
            </c:strRef>
          </c:tx>
          <c:spPr>
            <a:solidFill>
              <a:srgbClr val="9196B0"/>
            </a:solidFill>
            <a:ln>
              <a:noFill/>
            </a:ln>
          </c:spPr>
          <c:invertIfNegative val="0"/>
          <c:cat>
            <c:numRef>
              <c:f>'3.5'!$B$5:$B$14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'3.5'!$E$5:$E$14</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0AB-40CD-9750-52E7FEE2582F}"/>
            </c:ext>
          </c:extLst>
        </c:ser>
        <c:ser>
          <c:idx val="3"/>
          <c:order val="3"/>
          <c:tx>
            <c:strRef>
              <c:f>'3.5'!$F$4</c:f>
              <c:strCache>
                <c:ptCount val="1"/>
                <c:pt idx="0">
                  <c:v>Austria</c:v>
                </c:pt>
              </c:strCache>
            </c:strRef>
          </c:tx>
          <c:spPr>
            <a:solidFill>
              <a:srgbClr val="C7CCD6"/>
            </a:solidFill>
            <a:ln>
              <a:noFill/>
            </a:ln>
          </c:spPr>
          <c:invertIfNegative val="0"/>
          <c:cat>
            <c:numRef>
              <c:f>'3.5'!$B$5:$B$14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'3.5'!$F$5:$F$14</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D0AB-40CD-9750-52E7FEE2582F}"/>
            </c:ext>
          </c:extLst>
        </c:ser>
        <c:dLbls>
          <c:showLegendKey val="0"/>
          <c:showVal val="0"/>
          <c:showCatName val="0"/>
          <c:showSerName val="0"/>
          <c:showPercent val="0"/>
          <c:showBubbleSize val="0"/>
        </c:dLbls>
        <c:gapWidth val="50"/>
        <c:overlap val="100"/>
        <c:axId val="163254656"/>
        <c:axId val="163256192"/>
      </c:barChart>
      <c:catAx>
        <c:axId val="163254656"/>
        <c:scaling>
          <c:orientation val="minMax"/>
        </c:scaling>
        <c:delete val="0"/>
        <c:axPos val="b"/>
        <c:numFmt formatCode="General" sourceLinked="1"/>
        <c:majorTickMark val="out"/>
        <c:minorTickMark val="none"/>
        <c:tickLblPos val="nextTo"/>
        <c:crossAx val="163256192"/>
        <c:crosses val="autoZero"/>
        <c:auto val="1"/>
        <c:lblAlgn val="ctr"/>
        <c:lblOffset val="100"/>
        <c:noMultiLvlLbl val="0"/>
      </c:catAx>
      <c:valAx>
        <c:axId val="163256192"/>
        <c:scaling>
          <c:orientation val="minMax"/>
          <c:max val="50000"/>
          <c:min val="0"/>
        </c:scaling>
        <c:delete val="0"/>
        <c:axPos val="l"/>
        <c:majorGridlines/>
        <c:numFmt formatCode="#,##0" sourceLinked="0"/>
        <c:majorTickMark val="out"/>
        <c:minorTickMark val="none"/>
        <c:tickLblPos val="nextTo"/>
        <c:crossAx val="163254656"/>
        <c:crosses val="autoZero"/>
        <c:crossBetween val="between"/>
        <c:majorUnit val="5000"/>
      </c:valAx>
    </c:plotArea>
    <c:legend>
      <c:legendPos val="b"/>
      <c:layout>
        <c:manualLayout>
          <c:xMode val="edge"/>
          <c:yMode val="edge"/>
          <c:x val="2.1063315941496547E-3"/>
          <c:y val="0.89265661206665869"/>
          <c:w val="0.58384340141499236"/>
          <c:h val="0.106990268453138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1733905539624E-2"/>
          <c:y val="4.8590512689525106E-2"/>
          <c:w val="0.91503663572365401"/>
          <c:h val="0.6166463001652015"/>
        </c:manualLayout>
      </c:layout>
      <c:lineChart>
        <c:grouping val="standard"/>
        <c:varyColors val="0"/>
        <c:ser>
          <c:idx val="0"/>
          <c:order val="0"/>
          <c:tx>
            <c:strRef>
              <c:f>'11.4'!$B$26</c:f>
              <c:strCache>
                <c:ptCount val="1"/>
                <c:pt idx="0">
                  <c:v> Jihočeský R.</c:v>
                </c:pt>
              </c:strCache>
            </c:strRef>
          </c:tx>
          <c:spPr>
            <a:ln>
              <a:solidFill>
                <a:schemeClr val="tx2"/>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'11.4'!$B$27:$B$36</c:f>
              <c:numCache>
                <c:formatCode>#,##0</c:formatCode>
                <c:ptCount val="10"/>
                <c:pt idx="0">
                  <c:v>256.49098662569412</c:v>
                </c:pt>
                <c:pt idx="1">
                  <c:v>274.84591988778703</c:v>
                </c:pt>
                <c:pt idx="2">
                  <c:v>279.91385512014267</c:v>
                </c:pt>
                <c:pt idx="3">
                  <c:v>271.61604691470001</c:v>
                </c:pt>
                <c:pt idx="4">
                  <c:v>274.70492934000004</c:v>
                </c:pt>
                <c:pt idx="5">
                  <c:v>276.86694703000001</c:v>
                </c:pt>
                <c:pt idx="6">
                  <c:v>305.64999838</c:v>
                </c:pt>
                <c:pt idx="7">
                  <c:v>257.24281363</c:v>
                </c:pt>
                <c:pt idx="8">
                  <c:v>226.66815022000006</c:v>
                </c:pt>
                <c:pt idx="9">
                  <c:v>225.81171845899999</c:v>
                </c:pt>
              </c:numCache>
            </c:numRef>
          </c:val>
          <c:smooth val="0"/>
          <c:extLst>
            <c:ext xmlns:c16="http://schemas.microsoft.com/office/drawing/2014/chart" uri="{C3380CC4-5D6E-409C-BE32-E72D297353CC}">
              <c16:uniqueId val="{00000000-0005-4B48-A68B-81FCC257C754}"/>
            </c:ext>
          </c:extLst>
        </c:ser>
        <c:ser>
          <c:idx val="1"/>
          <c:order val="1"/>
          <c:tx>
            <c:strRef>
              <c:f>'11.4'!$C$26</c:f>
              <c:strCache>
                <c:ptCount val="1"/>
                <c:pt idx="0">
                  <c:v> Jihomoravský R.</c:v>
                </c:pt>
              </c:strCache>
            </c:strRef>
          </c:tx>
          <c:spPr>
            <a:ln>
              <a:solidFill>
                <a:schemeClr val="accent2"/>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'11.4'!$C$27:$C$36</c:f>
              <c:numCache>
                <c:formatCode>#,##0</c:formatCode>
                <c:ptCount val="10"/>
                <c:pt idx="0">
                  <c:v>1034.957986625694</c:v>
                </c:pt>
                <c:pt idx="1">
                  <c:v>1087.0979198877869</c:v>
                </c:pt>
                <c:pt idx="2">
                  <c:v>1125.2696786804322</c:v>
                </c:pt>
                <c:pt idx="3">
                  <c:v>1058.7058999999999</c:v>
                </c:pt>
                <c:pt idx="4">
                  <c:v>1042.2495999999999</c:v>
                </c:pt>
                <c:pt idx="5">
                  <c:v>1036.7784000000001</c:v>
                </c:pt>
                <c:pt idx="6">
                  <c:v>1123.4535999999998</c:v>
                </c:pt>
                <c:pt idx="7">
                  <c:v>941.53689999999983</c:v>
                </c:pt>
                <c:pt idx="8">
                  <c:v>825.59880199999998</c:v>
                </c:pt>
                <c:pt idx="9">
                  <c:v>820.00668799999994</c:v>
                </c:pt>
              </c:numCache>
            </c:numRef>
          </c:val>
          <c:smooth val="0"/>
          <c:extLst>
            <c:ext xmlns:c16="http://schemas.microsoft.com/office/drawing/2014/chart" uri="{C3380CC4-5D6E-409C-BE32-E72D297353CC}">
              <c16:uniqueId val="{00000001-0005-4B48-A68B-81FCC257C754}"/>
            </c:ext>
          </c:extLst>
        </c:ser>
        <c:ser>
          <c:idx val="2"/>
          <c:order val="2"/>
          <c:tx>
            <c:strRef>
              <c:f>'11.4'!$D$26</c:f>
              <c:strCache>
                <c:ptCount val="1"/>
                <c:pt idx="0">
                  <c:v> Karlovarský R.</c:v>
                </c:pt>
              </c:strCache>
            </c:strRef>
          </c:tx>
          <c:spPr>
            <a:ln>
              <a:solidFill>
                <a:schemeClr val="accent3"/>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'11.4'!$D$27:$D$36</c:f>
              <c:numCache>
                <c:formatCode>#,##0</c:formatCode>
                <c:ptCount val="10"/>
                <c:pt idx="0">
                  <c:v>206.74598662569414</c:v>
                </c:pt>
                <c:pt idx="1">
                  <c:v>218.59291988778699</c:v>
                </c:pt>
                <c:pt idx="2">
                  <c:v>222.10284642420908</c:v>
                </c:pt>
                <c:pt idx="3">
                  <c:v>213.16339999999997</c:v>
                </c:pt>
                <c:pt idx="4">
                  <c:v>215.12650000000002</c:v>
                </c:pt>
                <c:pt idx="5">
                  <c:v>438.59219999999993</c:v>
                </c:pt>
                <c:pt idx="6">
                  <c:v>697.83239999999989</c:v>
                </c:pt>
                <c:pt idx="7">
                  <c:v>193.42699999999999</c:v>
                </c:pt>
                <c:pt idx="8">
                  <c:v>182.66120000000001</c:v>
                </c:pt>
                <c:pt idx="9">
                  <c:v>210.41030000000003</c:v>
                </c:pt>
              </c:numCache>
            </c:numRef>
          </c:val>
          <c:smooth val="0"/>
          <c:extLst>
            <c:ext xmlns:c16="http://schemas.microsoft.com/office/drawing/2014/chart" uri="{C3380CC4-5D6E-409C-BE32-E72D297353CC}">
              <c16:uniqueId val="{00000002-0005-4B48-A68B-81FCC257C754}"/>
            </c:ext>
          </c:extLst>
        </c:ser>
        <c:ser>
          <c:idx val="3"/>
          <c:order val="3"/>
          <c:tx>
            <c:strRef>
              <c:f>'11.4'!$E$26</c:f>
              <c:strCache>
                <c:ptCount val="1"/>
                <c:pt idx="0">
                  <c:v> Královéhradecký R.</c:v>
                </c:pt>
              </c:strCache>
            </c:strRef>
          </c:tx>
          <c:spPr>
            <a:ln>
              <a:solidFill>
                <a:schemeClr val="accent4"/>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'11.4'!$E$27:$E$36</c:f>
              <c:numCache>
                <c:formatCode>#,##0</c:formatCode>
                <c:ptCount val="10"/>
                <c:pt idx="0">
                  <c:v>303.66698662569416</c:v>
                </c:pt>
                <c:pt idx="1">
                  <c:v>325.844919887787</c:v>
                </c:pt>
                <c:pt idx="2">
                  <c:v>351.06345530495935</c:v>
                </c:pt>
                <c:pt idx="3">
                  <c:v>342.08510000000001</c:v>
                </c:pt>
                <c:pt idx="4">
                  <c:v>338.59829999999994</c:v>
                </c:pt>
                <c:pt idx="5">
                  <c:v>328.29259999999999</c:v>
                </c:pt>
                <c:pt idx="6">
                  <c:v>358.32849999999996</c:v>
                </c:pt>
                <c:pt idx="7">
                  <c:v>301.85180000000003</c:v>
                </c:pt>
                <c:pt idx="8">
                  <c:v>269.78960000000006</c:v>
                </c:pt>
                <c:pt idx="9">
                  <c:v>271.98520000000002</c:v>
                </c:pt>
              </c:numCache>
            </c:numRef>
          </c:val>
          <c:smooth val="0"/>
          <c:extLst>
            <c:ext xmlns:c16="http://schemas.microsoft.com/office/drawing/2014/chart" uri="{C3380CC4-5D6E-409C-BE32-E72D297353CC}">
              <c16:uniqueId val="{00000003-0005-4B48-A68B-81FCC257C754}"/>
            </c:ext>
          </c:extLst>
        </c:ser>
        <c:ser>
          <c:idx val="4"/>
          <c:order val="4"/>
          <c:tx>
            <c:strRef>
              <c:f>'11.4'!$F$26</c:f>
              <c:strCache>
                <c:ptCount val="1"/>
                <c:pt idx="0">
                  <c:v> Liberecký R.</c:v>
                </c:pt>
              </c:strCache>
            </c:strRef>
          </c:tx>
          <c:spPr>
            <a:ln>
              <a:solidFill>
                <a:schemeClr val="accent5"/>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'11.4'!$F$27:$F$36</c:f>
              <c:numCache>
                <c:formatCode>#,##0</c:formatCode>
                <c:ptCount val="10"/>
                <c:pt idx="0">
                  <c:v>321.82698662569413</c:v>
                </c:pt>
                <c:pt idx="1">
                  <c:v>340.25691988778703</c:v>
                </c:pt>
                <c:pt idx="2">
                  <c:v>349.5550017662523</c:v>
                </c:pt>
                <c:pt idx="3">
                  <c:v>327.18510000000003</c:v>
                </c:pt>
                <c:pt idx="4">
                  <c:v>329.52159999999998</c:v>
                </c:pt>
                <c:pt idx="5">
                  <c:v>314.76650000000006</c:v>
                </c:pt>
                <c:pt idx="6">
                  <c:v>348.80220000000003</c:v>
                </c:pt>
                <c:pt idx="7">
                  <c:v>290.56369999999998</c:v>
                </c:pt>
                <c:pt idx="8">
                  <c:v>257.97889999999995</c:v>
                </c:pt>
                <c:pt idx="9">
                  <c:v>257.92861800000003</c:v>
                </c:pt>
              </c:numCache>
            </c:numRef>
          </c:val>
          <c:smooth val="0"/>
          <c:extLst>
            <c:ext xmlns:c16="http://schemas.microsoft.com/office/drawing/2014/chart" uri="{C3380CC4-5D6E-409C-BE32-E72D297353CC}">
              <c16:uniqueId val="{00000004-0005-4B48-A68B-81FCC257C754}"/>
            </c:ext>
          </c:extLst>
        </c:ser>
        <c:ser>
          <c:idx val="5"/>
          <c:order val="5"/>
          <c:tx>
            <c:strRef>
              <c:f>'11.4'!$G$26</c:f>
              <c:strCache>
                <c:ptCount val="1"/>
                <c:pt idx="0">
                  <c:v> Moravskoslezský R.</c:v>
                </c:pt>
              </c:strCache>
            </c:strRef>
          </c:tx>
          <c:spPr>
            <a:ln>
              <a:solidFill>
                <a:schemeClr val="accent6"/>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'11.4'!$G$27:$G$36</c:f>
              <c:numCache>
                <c:formatCode>#,##0</c:formatCode>
                <c:ptCount val="10"/>
                <c:pt idx="0">
                  <c:v>868.28898662569406</c:v>
                </c:pt>
                <c:pt idx="1">
                  <c:v>915.82291988778695</c:v>
                </c:pt>
                <c:pt idx="2">
                  <c:v>910.98990233157679</c:v>
                </c:pt>
                <c:pt idx="3">
                  <c:v>878.00213199999996</c:v>
                </c:pt>
                <c:pt idx="4">
                  <c:v>891.75132800000017</c:v>
                </c:pt>
                <c:pt idx="5">
                  <c:v>881.16408799999999</c:v>
                </c:pt>
                <c:pt idx="6">
                  <c:v>925.31074799999988</c:v>
                </c:pt>
                <c:pt idx="7">
                  <c:v>786.63683000000003</c:v>
                </c:pt>
                <c:pt idx="8">
                  <c:v>739.59516500000018</c:v>
                </c:pt>
                <c:pt idx="9">
                  <c:v>738.27817400000004</c:v>
                </c:pt>
              </c:numCache>
            </c:numRef>
          </c:val>
          <c:smooth val="0"/>
          <c:extLst>
            <c:ext xmlns:c16="http://schemas.microsoft.com/office/drawing/2014/chart" uri="{C3380CC4-5D6E-409C-BE32-E72D297353CC}">
              <c16:uniqueId val="{00000005-0005-4B48-A68B-81FCC257C754}"/>
            </c:ext>
          </c:extLst>
        </c:ser>
        <c:ser>
          <c:idx val="6"/>
          <c:order val="6"/>
          <c:tx>
            <c:strRef>
              <c:f>'11.4'!$H$26</c:f>
              <c:strCache>
                <c:ptCount val="1"/>
                <c:pt idx="0">
                  <c:v> Olomoucký R.</c:v>
                </c:pt>
              </c:strCache>
            </c:strRef>
          </c:tx>
          <c:spPr>
            <a:ln>
              <a:solidFill>
                <a:srgbClr val="F0948F"/>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'11.4'!$H$27:$H$36</c:f>
              <c:numCache>
                <c:formatCode>#,##0</c:formatCode>
                <c:ptCount val="10"/>
                <c:pt idx="0">
                  <c:v>424.93598662569417</c:v>
                </c:pt>
                <c:pt idx="1">
                  <c:v>458.87691988778704</c:v>
                </c:pt>
                <c:pt idx="2">
                  <c:v>479.90002294161627</c:v>
                </c:pt>
                <c:pt idx="3">
                  <c:v>457.59429999999998</c:v>
                </c:pt>
                <c:pt idx="4">
                  <c:v>457.46559999999999</c:v>
                </c:pt>
                <c:pt idx="5">
                  <c:v>465.15780000000001</c:v>
                </c:pt>
                <c:pt idx="6">
                  <c:v>515.95460000000003</c:v>
                </c:pt>
                <c:pt idx="7">
                  <c:v>447.13259999999997</c:v>
                </c:pt>
                <c:pt idx="8">
                  <c:v>397.62270100000001</c:v>
                </c:pt>
                <c:pt idx="9">
                  <c:v>396.81975500000004</c:v>
                </c:pt>
              </c:numCache>
            </c:numRef>
          </c:val>
          <c:smooth val="0"/>
          <c:extLst>
            <c:ext xmlns:c16="http://schemas.microsoft.com/office/drawing/2014/chart" uri="{C3380CC4-5D6E-409C-BE32-E72D297353CC}">
              <c16:uniqueId val="{00000006-0005-4B48-A68B-81FCC257C754}"/>
            </c:ext>
          </c:extLst>
        </c:ser>
        <c:ser>
          <c:idx val="7"/>
          <c:order val="7"/>
          <c:tx>
            <c:strRef>
              <c:f>'11.4'!$I$26</c:f>
              <c:strCache>
                <c:ptCount val="1"/>
                <c:pt idx="0">
                  <c:v> Pardubický R.</c:v>
                </c:pt>
              </c:strCache>
            </c:strRef>
          </c:tx>
          <c:spPr>
            <a:ln>
              <a:solidFill>
                <a:srgbClr val="F7C9C7"/>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'11.4'!$I$27:$I$36</c:f>
              <c:numCache>
                <c:formatCode>#,##0</c:formatCode>
                <c:ptCount val="10"/>
                <c:pt idx="0">
                  <c:v>353.57898662569414</c:v>
                </c:pt>
                <c:pt idx="1">
                  <c:v>368.89491988778701</c:v>
                </c:pt>
                <c:pt idx="2">
                  <c:v>397.83733143096401</c:v>
                </c:pt>
                <c:pt idx="3">
                  <c:v>374.92409999999995</c:v>
                </c:pt>
                <c:pt idx="4">
                  <c:v>378.93210000000005</c:v>
                </c:pt>
                <c:pt idx="5">
                  <c:v>371.04899999999998</c:v>
                </c:pt>
                <c:pt idx="6">
                  <c:v>397.05279999999999</c:v>
                </c:pt>
                <c:pt idx="7">
                  <c:v>329.11329999999998</c:v>
                </c:pt>
                <c:pt idx="8">
                  <c:v>297.79509999999999</c:v>
                </c:pt>
                <c:pt idx="9">
                  <c:v>289.1182</c:v>
                </c:pt>
              </c:numCache>
            </c:numRef>
          </c:val>
          <c:smooth val="0"/>
          <c:extLst>
            <c:ext xmlns:c16="http://schemas.microsoft.com/office/drawing/2014/chart" uri="{C3380CC4-5D6E-409C-BE32-E72D297353CC}">
              <c16:uniqueId val="{00000007-0005-4B48-A68B-81FCC257C754}"/>
            </c:ext>
          </c:extLst>
        </c:ser>
        <c:ser>
          <c:idx val="8"/>
          <c:order val="8"/>
          <c:tx>
            <c:strRef>
              <c:f>'11.4'!$J$26</c:f>
              <c:strCache>
                <c:ptCount val="1"/>
                <c:pt idx="0">
                  <c:v> Plzeňský R.</c:v>
                </c:pt>
              </c:strCache>
            </c:strRef>
          </c:tx>
          <c:spPr>
            <a:ln>
              <a:solidFill>
                <a:schemeClr val="tx1"/>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'11.4'!$J$27:$J$36</c:f>
              <c:numCache>
                <c:formatCode>#,##0</c:formatCode>
                <c:ptCount val="10"/>
                <c:pt idx="0">
                  <c:v>358.32698662569413</c:v>
                </c:pt>
                <c:pt idx="1">
                  <c:v>379.67791988778703</c:v>
                </c:pt>
                <c:pt idx="2">
                  <c:v>392.60095842059661</c:v>
                </c:pt>
                <c:pt idx="3">
                  <c:v>363.91340000000002</c:v>
                </c:pt>
                <c:pt idx="4">
                  <c:v>362.40809999999999</c:v>
                </c:pt>
                <c:pt idx="5">
                  <c:v>362.33820000000003</c:v>
                </c:pt>
                <c:pt idx="6">
                  <c:v>402.85519999999997</c:v>
                </c:pt>
                <c:pt idx="7">
                  <c:v>348.1533</c:v>
                </c:pt>
                <c:pt idx="8">
                  <c:v>306.29250000000002</c:v>
                </c:pt>
                <c:pt idx="9">
                  <c:v>310.30519999999996</c:v>
                </c:pt>
              </c:numCache>
            </c:numRef>
          </c:val>
          <c:smooth val="0"/>
          <c:extLst>
            <c:ext xmlns:c16="http://schemas.microsoft.com/office/drawing/2014/chart" uri="{C3380CC4-5D6E-409C-BE32-E72D297353CC}">
              <c16:uniqueId val="{00000008-0005-4B48-A68B-81FCC257C754}"/>
            </c:ext>
          </c:extLst>
        </c:ser>
        <c:ser>
          <c:idx val="9"/>
          <c:order val="9"/>
          <c:tx>
            <c:strRef>
              <c:f>'11.4'!$K$26</c:f>
              <c:strCache>
                <c:ptCount val="1"/>
                <c:pt idx="0">
                  <c:v> Prague</c:v>
                </c:pt>
              </c:strCache>
            </c:strRef>
          </c:tx>
          <c:spPr>
            <a:ln>
              <a:solidFill>
                <a:schemeClr val="tx1">
                  <a:alpha val="50000"/>
                </a:schemeClr>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'11.4'!$K$27:$K$36</c:f>
              <c:numCache>
                <c:formatCode>#,##0</c:formatCode>
                <c:ptCount val="10"/>
                <c:pt idx="0">
                  <c:v>820.34098662569409</c:v>
                </c:pt>
                <c:pt idx="1">
                  <c:v>886.344919887787</c:v>
                </c:pt>
                <c:pt idx="2">
                  <c:v>912.22504782138594</c:v>
                </c:pt>
                <c:pt idx="3">
                  <c:v>852.04543613082001</c:v>
                </c:pt>
                <c:pt idx="4">
                  <c:v>841.36364172643027</c:v>
                </c:pt>
                <c:pt idx="5">
                  <c:v>807.09032895129201</c:v>
                </c:pt>
                <c:pt idx="6">
                  <c:v>894.74080703278469</c:v>
                </c:pt>
                <c:pt idx="7">
                  <c:v>751.43965704920856</c:v>
                </c:pt>
                <c:pt idx="8">
                  <c:v>679.23482380453345</c:v>
                </c:pt>
                <c:pt idx="9">
                  <c:v>680.86897708142442</c:v>
                </c:pt>
              </c:numCache>
            </c:numRef>
          </c:val>
          <c:smooth val="0"/>
          <c:extLst>
            <c:ext xmlns:c16="http://schemas.microsoft.com/office/drawing/2014/chart" uri="{C3380CC4-5D6E-409C-BE32-E72D297353CC}">
              <c16:uniqueId val="{00000009-0005-4B48-A68B-81FCC257C754}"/>
            </c:ext>
          </c:extLst>
        </c:ser>
        <c:ser>
          <c:idx val="10"/>
          <c:order val="10"/>
          <c:tx>
            <c:strRef>
              <c:f>'11.4'!$L$26</c:f>
              <c:strCache>
                <c:ptCount val="1"/>
                <c:pt idx="0">
                  <c:v> Středočeský R.</c:v>
                </c:pt>
              </c:strCache>
            </c:strRef>
          </c:tx>
          <c:spPr>
            <a:ln cmpd="sng">
              <a:solidFill>
                <a:schemeClr val="accent1"/>
              </a:solidFill>
              <a:prstDash val="dash"/>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'11.4'!$L$27:$L$36</c:f>
              <c:numCache>
                <c:formatCode>#,##0</c:formatCode>
                <c:ptCount val="10"/>
                <c:pt idx="0">
                  <c:v>963.11898662569411</c:v>
                </c:pt>
                <c:pt idx="1">
                  <c:v>1035.4359198877869</c:v>
                </c:pt>
                <c:pt idx="2">
                  <c:v>1077.7049398817649</c:v>
                </c:pt>
                <c:pt idx="3">
                  <c:v>1040.3693189999999</c:v>
                </c:pt>
                <c:pt idx="4">
                  <c:v>1047.326669</c:v>
                </c:pt>
                <c:pt idx="5">
                  <c:v>1098.2514939999999</c:v>
                </c:pt>
                <c:pt idx="6">
                  <c:v>1187.4597140000001</c:v>
                </c:pt>
                <c:pt idx="7">
                  <c:v>1025.322535</c:v>
                </c:pt>
                <c:pt idx="8">
                  <c:v>902.21974099999989</c:v>
                </c:pt>
                <c:pt idx="9">
                  <c:v>894.40261699999996</c:v>
                </c:pt>
              </c:numCache>
            </c:numRef>
          </c:val>
          <c:smooth val="0"/>
          <c:extLst>
            <c:ext xmlns:c16="http://schemas.microsoft.com/office/drawing/2014/chart" uri="{C3380CC4-5D6E-409C-BE32-E72D297353CC}">
              <c16:uniqueId val="{0000000A-0005-4B48-A68B-81FCC257C754}"/>
            </c:ext>
          </c:extLst>
        </c:ser>
        <c:ser>
          <c:idx val="11"/>
          <c:order val="11"/>
          <c:tx>
            <c:strRef>
              <c:f>'11.4'!$M$26</c:f>
              <c:strCache>
                <c:ptCount val="1"/>
                <c:pt idx="0">
                  <c:v> Ústecký R.</c:v>
                </c:pt>
              </c:strCache>
            </c:strRef>
          </c:tx>
          <c:spPr>
            <a:ln>
              <a:solidFill>
                <a:schemeClr val="accent2"/>
              </a:solidFill>
              <a:prstDash val="dash"/>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'11.4'!$M$27:$M$36</c:f>
              <c:numCache>
                <c:formatCode>#,##0</c:formatCode>
                <c:ptCount val="10"/>
                <c:pt idx="0">
                  <c:v>860.11298662569413</c:v>
                </c:pt>
                <c:pt idx="1">
                  <c:v>1098.317919887787</c:v>
                </c:pt>
                <c:pt idx="2">
                  <c:v>1131.9939891683503</c:v>
                </c:pt>
                <c:pt idx="3">
                  <c:v>1118.2678109999999</c:v>
                </c:pt>
                <c:pt idx="4">
                  <c:v>1498.4947110000001</c:v>
                </c:pt>
                <c:pt idx="5">
                  <c:v>1428.4898469999998</c:v>
                </c:pt>
                <c:pt idx="6">
                  <c:v>1342.7590419999999</c:v>
                </c:pt>
                <c:pt idx="7">
                  <c:v>1089.7729079999999</c:v>
                </c:pt>
                <c:pt idx="8">
                  <c:v>987.57350599999984</c:v>
                </c:pt>
                <c:pt idx="9">
                  <c:v>1003.3253189999998</c:v>
                </c:pt>
              </c:numCache>
            </c:numRef>
          </c:val>
          <c:smooth val="0"/>
          <c:extLst>
            <c:ext xmlns:c16="http://schemas.microsoft.com/office/drawing/2014/chart" uri="{C3380CC4-5D6E-409C-BE32-E72D297353CC}">
              <c16:uniqueId val="{0000000B-0005-4B48-A68B-81FCC257C754}"/>
            </c:ext>
          </c:extLst>
        </c:ser>
        <c:ser>
          <c:idx val="12"/>
          <c:order val="12"/>
          <c:tx>
            <c:strRef>
              <c:f>'11.4'!$N$26</c:f>
              <c:strCache>
                <c:ptCount val="1"/>
                <c:pt idx="0">
                  <c:v> Vysočina R.</c:v>
                </c:pt>
              </c:strCache>
            </c:strRef>
          </c:tx>
          <c:spPr>
            <a:ln>
              <a:solidFill>
                <a:schemeClr val="accent4">
                  <a:alpha val="99000"/>
                </a:schemeClr>
              </a:solidFill>
              <a:prstDash val="dash"/>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'11.4'!$N$27:$N$36</c:f>
              <c:numCache>
                <c:formatCode>#,##0</c:formatCode>
                <c:ptCount val="10"/>
                <c:pt idx="0">
                  <c:v>329.97098662569414</c:v>
                </c:pt>
                <c:pt idx="1">
                  <c:v>348.844919887787</c:v>
                </c:pt>
                <c:pt idx="2">
                  <c:v>355.36641062466811</c:v>
                </c:pt>
                <c:pt idx="3">
                  <c:v>334.54324700939998</c:v>
                </c:pt>
                <c:pt idx="4">
                  <c:v>325.12548562000001</c:v>
                </c:pt>
                <c:pt idx="5">
                  <c:v>321.68148098</c:v>
                </c:pt>
                <c:pt idx="6">
                  <c:v>352.78741257000001</c:v>
                </c:pt>
                <c:pt idx="7">
                  <c:v>291.21924635999994</c:v>
                </c:pt>
                <c:pt idx="8">
                  <c:v>259.28741916000001</c:v>
                </c:pt>
                <c:pt idx="9">
                  <c:v>261.13713688199999</c:v>
                </c:pt>
              </c:numCache>
            </c:numRef>
          </c:val>
          <c:smooth val="0"/>
          <c:extLst>
            <c:ext xmlns:c16="http://schemas.microsoft.com/office/drawing/2014/chart" uri="{C3380CC4-5D6E-409C-BE32-E72D297353CC}">
              <c16:uniqueId val="{0000000C-0005-4B48-A68B-81FCC257C754}"/>
            </c:ext>
          </c:extLst>
        </c:ser>
        <c:ser>
          <c:idx val="13"/>
          <c:order val="13"/>
          <c:tx>
            <c:strRef>
              <c:f>'11.4'!$O$26</c:f>
              <c:strCache>
                <c:ptCount val="1"/>
                <c:pt idx="0">
                  <c:v> Zlínský R.</c:v>
                </c:pt>
              </c:strCache>
            </c:strRef>
          </c:tx>
          <c:spPr>
            <a:ln>
              <a:solidFill>
                <a:schemeClr val="tx1">
                  <a:lumMod val="10000"/>
                  <a:lumOff val="90000"/>
                </a:schemeClr>
              </a:solidFill>
            </a:ln>
          </c:spPr>
          <c:marker>
            <c:symbol val="none"/>
          </c:marker>
          <c:cat>
            <c:numRef>
              <c:f>'11.4'!$A$27:$A$36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'11.4'!$O$27:$O$36</c:f>
              <c:numCache>
                <c:formatCode>#,##0</c:formatCode>
                <c:ptCount val="10"/>
                <c:pt idx="0">
                  <c:v>389.24398662569416</c:v>
                </c:pt>
                <c:pt idx="1">
                  <c:v>420.15791988778705</c:v>
                </c:pt>
                <c:pt idx="2">
                  <c:v>433.05959417613718</c:v>
                </c:pt>
                <c:pt idx="3">
                  <c:v>418.35169999999999</c:v>
                </c:pt>
                <c:pt idx="4">
                  <c:v>410.33750000000003</c:v>
                </c:pt>
                <c:pt idx="5">
                  <c:v>421.4717</c:v>
                </c:pt>
                <c:pt idx="6">
                  <c:v>455.07749999999999</c:v>
                </c:pt>
                <c:pt idx="7">
                  <c:v>367.35870000000006</c:v>
                </c:pt>
                <c:pt idx="8">
                  <c:v>328.22250000000003</c:v>
                </c:pt>
                <c:pt idx="9">
                  <c:v>329.57209999999998</c:v>
                </c:pt>
              </c:numCache>
            </c:numRef>
          </c:val>
          <c:smooth val="0"/>
          <c:extLst>
            <c:ext xmlns:c16="http://schemas.microsoft.com/office/drawing/2014/chart" uri="{C3380CC4-5D6E-409C-BE32-E72D297353CC}">
              <c16:uniqueId val="{0000000D-0005-4B48-A68B-81FCC257C754}"/>
            </c:ext>
          </c:extLst>
        </c:ser>
        <c:dLbls>
          <c:showLegendKey val="0"/>
          <c:showVal val="0"/>
          <c:showCatName val="0"/>
          <c:showSerName val="0"/>
          <c:showPercent val="0"/>
          <c:showBubbleSize val="0"/>
        </c:dLbls>
        <c:smooth val="0"/>
        <c:axId val="178764416"/>
        <c:axId val="178770304"/>
      </c:lineChart>
      <c:catAx>
        <c:axId val="178764416"/>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770304"/>
        <c:crosses val="autoZero"/>
        <c:auto val="1"/>
        <c:lblAlgn val="ctr"/>
        <c:lblOffset val="100"/>
        <c:noMultiLvlLbl val="0"/>
      </c:catAx>
      <c:valAx>
        <c:axId val="178770304"/>
        <c:scaling>
          <c:orientation val="minMax"/>
        </c:scaling>
        <c:delete val="0"/>
        <c:axPos val="l"/>
        <c:majorGridlines/>
        <c:numFmt formatCode="#,##0" sourceLinked="0"/>
        <c:majorTickMark val="out"/>
        <c:minorTickMark val="none"/>
        <c:tickLblPos val="nextTo"/>
        <c:crossAx val="178764416"/>
        <c:crosses val="autoZero"/>
        <c:crossBetween val="midCat"/>
      </c:valAx>
    </c:plotArea>
    <c:legend>
      <c:legendPos val="b"/>
      <c:layout>
        <c:manualLayout>
          <c:xMode val="edge"/>
          <c:yMode val="edge"/>
          <c:x val="0"/>
          <c:y val="0.80627264354799988"/>
          <c:w val="0.85532975240955389"/>
          <c:h val="0.18983956452716869"/>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6640970577978E-2"/>
          <c:y val="2.916619118262391E-2"/>
          <c:w val="0.92753335902942202"/>
          <c:h val="0.72226122356134081"/>
        </c:manualLayout>
      </c:layout>
      <c:barChart>
        <c:barDir val="col"/>
        <c:grouping val="stacked"/>
        <c:varyColors val="0"/>
        <c:ser>
          <c:idx val="0"/>
          <c:order val="0"/>
          <c:tx>
            <c:strRef>
              <c:f>'11.4'!$B$85</c:f>
              <c:strCache>
                <c:ptCount val="1"/>
                <c:pt idx="0">
                  <c:v> Jihočeský R.</c:v>
                </c:pt>
              </c:strCache>
            </c:strRef>
          </c:tx>
          <c:spPr>
            <a:solidFill>
              <a:schemeClr val="accent1"/>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'11.4'!$B$86:$B$95</c:f>
              <c:numCache>
                <c:formatCode>#,##0</c:formatCode>
                <c:ptCount val="10"/>
                <c:pt idx="0">
                  <c:v>2730.2180524125793</c:v>
                </c:pt>
                <c:pt idx="1">
                  <c:v>2937.2289939092698</c:v>
                </c:pt>
                <c:pt idx="2">
                  <c:v>2988.0864450478575</c:v>
                </c:pt>
                <c:pt idx="3">
                  <c:v>2897.2788392100006</c:v>
                </c:pt>
                <c:pt idx="4">
                  <c:v>2938.7715317099996</c:v>
                </c:pt>
                <c:pt idx="5">
                  <c:v>2958.1357483699999</c:v>
                </c:pt>
                <c:pt idx="6">
                  <c:v>3263.6517408099999</c:v>
                </c:pt>
                <c:pt idx="7">
                  <c:v>2772.50031339</c:v>
                </c:pt>
                <c:pt idx="8">
                  <c:v>2476.4285832699998</c:v>
                </c:pt>
                <c:pt idx="9">
                  <c:v>2463.0086095880001</c:v>
                </c:pt>
              </c:numCache>
            </c:numRef>
          </c:val>
          <c:extLst>
            <c:ext xmlns:c16="http://schemas.microsoft.com/office/drawing/2014/chart" uri="{C3380CC4-5D6E-409C-BE32-E72D297353CC}">
              <c16:uniqueId val="{00000000-5C71-425D-AA49-26E455513E8F}"/>
            </c:ext>
          </c:extLst>
        </c:ser>
        <c:ser>
          <c:idx val="1"/>
          <c:order val="1"/>
          <c:tx>
            <c:strRef>
              <c:f>'11.4'!$C$85</c:f>
              <c:strCache>
                <c:ptCount val="1"/>
                <c:pt idx="0">
                  <c:v> Jihomoravský R.</c:v>
                </c:pt>
              </c:strCache>
            </c:strRef>
          </c:tx>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'11.4'!$C$86:$C$95</c:f>
              <c:numCache>
                <c:formatCode>#,##0</c:formatCode>
                <c:ptCount val="10"/>
                <c:pt idx="0">
                  <c:v>11029.419052412579</c:v>
                </c:pt>
                <c:pt idx="1">
                  <c:v>11621.44499390927</c:v>
                </c:pt>
                <c:pt idx="2">
                  <c:v>12010.297534693756</c:v>
                </c:pt>
                <c:pt idx="3">
                  <c:v>11298.474126139999</c:v>
                </c:pt>
                <c:pt idx="4">
                  <c:v>11126.26151059</c:v>
                </c:pt>
                <c:pt idx="5">
                  <c:v>11076.37637364</c:v>
                </c:pt>
                <c:pt idx="6">
                  <c:v>11998.891890130002</c:v>
                </c:pt>
                <c:pt idx="7">
                  <c:v>10168.805996750001</c:v>
                </c:pt>
                <c:pt idx="8">
                  <c:v>9000.0403021399998</c:v>
                </c:pt>
                <c:pt idx="9">
                  <c:v>8941.5015868699993</c:v>
                </c:pt>
              </c:numCache>
            </c:numRef>
          </c:val>
          <c:extLst>
            <c:ext xmlns:c16="http://schemas.microsoft.com/office/drawing/2014/chart" uri="{C3380CC4-5D6E-409C-BE32-E72D297353CC}">
              <c16:uniqueId val="{00000001-5C71-425D-AA49-26E455513E8F}"/>
            </c:ext>
          </c:extLst>
        </c:ser>
        <c:ser>
          <c:idx val="2"/>
          <c:order val="2"/>
          <c:tx>
            <c:strRef>
              <c:f>'11.4'!$D$85</c:f>
              <c:strCache>
                <c:ptCount val="1"/>
                <c:pt idx="0">
                  <c:v> Karlovarský R.</c:v>
                </c:pt>
              </c:strCache>
            </c:strRef>
          </c:tx>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'11.4'!$D$86:$D$95</c:f>
              <c:numCache>
                <c:formatCode>#,##0</c:formatCode>
                <c:ptCount val="10"/>
                <c:pt idx="0">
                  <c:v>2204.1930524125792</c:v>
                </c:pt>
                <c:pt idx="1">
                  <c:v>2337.4489939092696</c:v>
                </c:pt>
                <c:pt idx="2">
                  <c:v>2370.6704125037581</c:v>
                </c:pt>
                <c:pt idx="3">
                  <c:v>2274.9460970699997</c:v>
                </c:pt>
                <c:pt idx="4">
                  <c:v>2296.2346864900001</c:v>
                </c:pt>
                <c:pt idx="5">
                  <c:v>4690.6196397799995</c:v>
                </c:pt>
                <c:pt idx="6">
                  <c:v>7451.9699054599996</c:v>
                </c:pt>
                <c:pt idx="7">
                  <c:v>2090.1370382900004</c:v>
                </c:pt>
                <c:pt idx="8">
                  <c:v>1992.4940133699999</c:v>
                </c:pt>
                <c:pt idx="9">
                  <c:v>2294.9418553099999</c:v>
                </c:pt>
              </c:numCache>
            </c:numRef>
          </c:val>
          <c:extLst>
            <c:ext xmlns:c16="http://schemas.microsoft.com/office/drawing/2014/chart" uri="{C3380CC4-5D6E-409C-BE32-E72D297353CC}">
              <c16:uniqueId val="{00000002-5C71-425D-AA49-26E455513E8F}"/>
            </c:ext>
          </c:extLst>
        </c:ser>
        <c:ser>
          <c:idx val="3"/>
          <c:order val="3"/>
          <c:tx>
            <c:strRef>
              <c:f>'11.4'!$E$85</c:f>
              <c:strCache>
                <c:ptCount val="1"/>
                <c:pt idx="0">
                  <c:v> Královéhradecký R.</c:v>
                </c:pt>
              </c:strCache>
            </c:strRef>
          </c:tx>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'11.4'!$E$86:$E$95</c:f>
              <c:numCache>
                <c:formatCode>#,##0</c:formatCode>
                <c:ptCount val="10"/>
                <c:pt idx="0">
                  <c:v>3236.7490524125792</c:v>
                </c:pt>
                <c:pt idx="1">
                  <c:v>3483.8379939092697</c:v>
                </c:pt>
                <c:pt idx="2">
                  <c:v>3747.0119206237578</c:v>
                </c:pt>
                <c:pt idx="3">
                  <c:v>3650.7505730400007</c:v>
                </c:pt>
                <c:pt idx="4">
                  <c:v>3614.3458771000001</c:v>
                </c:pt>
                <c:pt idx="5">
                  <c:v>3507.5729411199995</c:v>
                </c:pt>
                <c:pt idx="6">
                  <c:v>3826.962444799999</c:v>
                </c:pt>
                <c:pt idx="7">
                  <c:v>3260.3228621300004</c:v>
                </c:pt>
                <c:pt idx="8">
                  <c:v>2941.6420798999989</c:v>
                </c:pt>
                <c:pt idx="9">
                  <c:v>2966.0836553099998</c:v>
                </c:pt>
              </c:numCache>
            </c:numRef>
          </c:val>
          <c:extLst>
            <c:ext xmlns:c16="http://schemas.microsoft.com/office/drawing/2014/chart" uri="{C3380CC4-5D6E-409C-BE32-E72D297353CC}">
              <c16:uniqueId val="{00000003-5C71-425D-AA49-26E455513E8F}"/>
            </c:ext>
          </c:extLst>
        </c:ser>
        <c:ser>
          <c:idx val="4"/>
          <c:order val="4"/>
          <c:tx>
            <c:strRef>
              <c:f>'11.4'!$F$85</c:f>
              <c:strCache>
                <c:ptCount val="1"/>
                <c:pt idx="0">
                  <c:v> Liberecký R.</c:v>
                </c:pt>
              </c:strCache>
            </c:strRef>
          </c:tx>
          <c:spPr>
            <a:solidFill>
              <a:schemeClr val="accent5"/>
            </a:solidFill>
            <a:ln>
              <a:noFill/>
            </a:ln>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'11.4'!$F$86:$F$95</c:f>
              <c:numCache>
                <c:formatCode>#,##0</c:formatCode>
                <c:ptCount val="10"/>
                <c:pt idx="0">
                  <c:v>3430.3530524125795</c:v>
                </c:pt>
                <c:pt idx="1">
                  <c:v>3637.8319939092694</c:v>
                </c:pt>
                <c:pt idx="2">
                  <c:v>3731.0284807037574</c:v>
                </c:pt>
                <c:pt idx="3">
                  <c:v>3491.73536139</c:v>
                </c:pt>
                <c:pt idx="4">
                  <c:v>3517.47507898</c:v>
                </c:pt>
                <c:pt idx="5">
                  <c:v>3362.9331719399997</c:v>
                </c:pt>
                <c:pt idx="6">
                  <c:v>3725.1866433700002</c:v>
                </c:pt>
                <c:pt idx="7">
                  <c:v>3138.5645757699999</c:v>
                </c:pt>
                <c:pt idx="8">
                  <c:v>2812.7686622800006</c:v>
                </c:pt>
                <c:pt idx="9">
                  <c:v>2812.56106331</c:v>
                </c:pt>
              </c:numCache>
            </c:numRef>
          </c:val>
          <c:extLst>
            <c:ext xmlns:c16="http://schemas.microsoft.com/office/drawing/2014/chart" uri="{C3380CC4-5D6E-409C-BE32-E72D297353CC}">
              <c16:uniqueId val="{00000004-5C71-425D-AA49-26E455513E8F}"/>
            </c:ext>
          </c:extLst>
        </c:ser>
        <c:ser>
          <c:idx val="5"/>
          <c:order val="5"/>
          <c:tx>
            <c:strRef>
              <c:f>'11.4'!$G$85</c:f>
              <c:strCache>
                <c:ptCount val="1"/>
                <c:pt idx="0">
                  <c:v> Moravskoslezský R.</c:v>
                </c:pt>
              </c:strCache>
            </c:strRef>
          </c:tx>
          <c:spPr>
            <a:solidFill>
              <a:schemeClr val="accent6"/>
            </a:solidFill>
            <a:ln>
              <a:noFill/>
            </a:ln>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'11.4'!$G$86:$G$95</c:f>
              <c:numCache>
                <c:formatCode>#,##0</c:formatCode>
                <c:ptCount val="10"/>
                <c:pt idx="0">
                  <c:v>9255.9870524125781</c:v>
                </c:pt>
                <c:pt idx="1">
                  <c:v>9791.2839939092701</c:v>
                </c:pt>
                <c:pt idx="2">
                  <c:v>9721.1217601837561</c:v>
                </c:pt>
                <c:pt idx="3">
                  <c:v>9368.0227507899999</c:v>
                </c:pt>
                <c:pt idx="4">
                  <c:v>9515.7342041800002</c:v>
                </c:pt>
                <c:pt idx="5">
                  <c:v>9413.7053351199993</c:v>
                </c:pt>
                <c:pt idx="6">
                  <c:v>9879.7964187500002</c:v>
                </c:pt>
                <c:pt idx="7">
                  <c:v>8495.3711698799998</c:v>
                </c:pt>
                <c:pt idx="8">
                  <c:v>8064.7176405900009</c:v>
                </c:pt>
                <c:pt idx="9">
                  <c:v>8049.3371786200014</c:v>
                </c:pt>
              </c:numCache>
            </c:numRef>
          </c:val>
          <c:extLst>
            <c:ext xmlns:c16="http://schemas.microsoft.com/office/drawing/2014/chart" uri="{C3380CC4-5D6E-409C-BE32-E72D297353CC}">
              <c16:uniqueId val="{00000005-5C71-425D-AA49-26E455513E8F}"/>
            </c:ext>
          </c:extLst>
        </c:ser>
        <c:ser>
          <c:idx val="6"/>
          <c:order val="6"/>
          <c:tx>
            <c:strRef>
              <c:f>'11.4'!$H$85</c:f>
              <c:strCache>
                <c:ptCount val="1"/>
                <c:pt idx="0">
                  <c:v> Olomoucký R.</c:v>
                </c:pt>
              </c:strCache>
            </c:strRef>
          </c:tx>
          <c:spPr>
            <a:solidFill>
              <a:srgbClr val="F0948F"/>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'11.4'!$H$86:$H$95</c:f>
              <c:numCache>
                <c:formatCode>#,##0</c:formatCode>
                <c:ptCount val="10"/>
                <c:pt idx="0">
                  <c:v>4529.5430524125786</c:v>
                </c:pt>
                <c:pt idx="1">
                  <c:v>4906.1419939092693</c:v>
                </c:pt>
                <c:pt idx="2">
                  <c:v>5122.1325402737584</c:v>
                </c:pt>
                <c:pt idx="3">
                  <c:v>4883.5301379699995</c:v>
                </c:pt>
                <c:pt idx="4">
                  <c:v>4883.1531025599998</c:v>
                </c:pt>
                <c:pt idx="5">
                  <c:v>4970.2052502899996</c:v>
                </c:pt>
                <c:pt idx="6">
                  <c:v>5510.36582877</c:v>
                </c:pt>
                <c:pt idx="7">
                  <c:v>4830.4221150300009</c:v>
                </c:pt>
                <c:pt idx="8">
                  <c:v>4335.7971923000005</c:v>
                </c:pt>
                <c:pt idx="9">
                  <c:v>4327.5532714000001</c:v>
                </c:pt>
              </c:numCache>
            </c:numRef>
          </c:val>
          <c:extLst>
            <c:ext xmlns:c16="http://schemas.microsoft.com/office/drawing/2014/chart" uri="{C3380CC4-5D6E-409C-BE32-E72D297353CC}">
              <c16:uniqueId val="{00000006-5C71-425D-AA49-26E455513E8F}"/>
            </c:ext>
          </c:extLst>
        </c:ser>
        <c:ser>
          <c:idx val="7"/>
          <c:order val="7"/>
          <c:tx>
            <c:strRef>
              <c:f>'11.4'!$I$85</c:f>
              <c:strCache>
                <c:ptCount val="1"/>
                <c:pt idx="0">
                  <c:v> Pardubický R.</c:v>
                </c:pt>
              </c:strCache>
            </c:strRef>
          </c:tx>
          <c:spPr>
            <a:solidFill>
              <a:srgbClr val="F7C9C7"/>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'11.4'!$I$86:$I$95</c:f>
              <c:numCache>
                <c:formatCode>#,##0</c:formatCode>
                <c:ptCount val="10"/>
                <c:pt idx="0">
                  <c:v>3769.2370524125795</c:v>
                </c:pt>
                <c:pt idx="1">
                  <c:v>3944.3669939092697</c:v>
                </c:pt>
                <c:pt idx="2">
                  <c:v>4246.3764858537588</c:v>
                </c:pt>
                <c:pt idx="3">
                  <c:v>4001.2468278599995</c:v>
                </c:pt>
                <c:pt idx="4">
                  <c:v>4044.7886773600007</c:v>
                </c:pt>
                <c:pt idx="5">
                  <c:v>3964.8509234299991</c:v>
                </c:pt>
                <c:pt idx="6">
                  <c:v>4240.46199179</c:v>
                </c:pt>
                <c:pt idx="7">
                  <c:v>3554.7926027599997</c:v>
                </c:pt>
                <c:pt idx="8">
                  <c:v>3247.7370093099998</c:v>
                </c:pt>
                <c:pt idx="9">
                  <c:v>3153.05984842</c:v>
                </c:pt>
              </c:numCache>
            </c:numRef>
          </c:val>
          <c:extLst>
            <c:ext xmlns:c16="http://schemas.microsoft.com/office/drawing/2014/chart" uri="{C3380CC4-5D6E-409C-BE32-E72D297353CC}">
              <c16:uniqueId val="{00000007-5C71-425D-AA49-26E455513E8F}"/>
            </c:ext>
          </c:extLst>
        </c:ser>
        <c:ser>
          <c:idx val="8"/>
          <c:order val="8"/>
          <c:tx>
            <c:strRef>
              <c:f>'11.4'!$J$85</c:f>
              <c:strCache>
                <c:ptCount val="1"/>
                <c:pt idx="0">
                  <c:v> Plzeňský R.</c:v>
                </c:pt>
              </c:strCache>
            </c:strRef>
          </c:tx>
          <c:spPr>
            <a:solidFill>
              <a:schemeClr val="tx1"/>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'11.4'!$J$86:$J$95</c:f>
              <c:numCache>
                <c:formatCode>#,##0</c:formatCode>
                <c:ptCount val="10"/>
                <c:pt idx="0">
                  <c:v>3819.7370524125795</c:v>
                </c:pt>
                <c:pt idx="1">
                  <c:v>4059.7099939092695</c:v>
                </c:pt>
                <c:pt idx="2">
                  <c:v>4190.4948185837584</c:v>
                </c:pt>
                <c:pt idx="3">
                  <c:v>3883.7256445799999</c:v>
                </c:pt>
                <c:pt idx="4">
                  <c:v>3868.42344426</c:v>
                </c:pt>
                <c:pt idx="5">
                  <c:v>3871.5028354299998</c:v>
                </c:pt>
                <c:pt idx="6">
                  <c:v>4302.41725382</c:v>
                </c:pt>
                <c:pt idx="7">
                  <c:v>3761.0501280199996</c:v>
                </c:pt>
                <c:pt idx="8">
                  <c:v>3340.1381135399997</c:v>
                </c:pt>
                <c:pt idx="9">
                  <c:v>3384.1713268600001</c:v>
                </c:pt>
              </c:numCache>
            </c:numRef>
          </c:val>
          <c:extLst>
            <c:ext xmlns:c16="http://schemas.microsoft.com/office/drawing/2014/chart" uri="{C3380CC4-5D6E-409C-BE32-E72D297353CC}">
              <c16:uniqueId val="{00000008-5C71-425D-AA49-26E455513E8F}"/>
            </c:ext>
          </c:extLst>
        </c:ser>
        <c:ser>
          <c:idx val="9"/>
          <c:order val="9"/>
          <c:tx>
            <c:strRef>
              <c:f>'11.4'!$K$85</c:f>
              <c:strCache>
                <c:ptCount val="1"/>
                <c:pt idx="0">
                  <c:v> Prague</c:v>
                </c:pt>
              </c:strCache>
            </c:strRef>
          </c:tx>
          <c:spPr>
            <a:solidFill>
              <a:schemeClr val="tx1">
                <a:alpha val="75000"/>
              </a:schemeClr>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'11.4'!$K$86:$K$95</c:f>
              <c:numCache>
                <c:formatCode>#,##0</c:formatCode>
                <c:ptCount val="10"/>
                <c:pt idx="0">
                  <c:v>8721.509052412579</c:v>
                </c:pt>
                <c:pt idx="1">
                  <c:v>9463.1649939092695</c:v>
                </c:pt>
                <c:pt idx="2">
                  <c:v>9721.0255715937583</c:v>
                </c:pt>
                <c:pt idx="3">
                  <c:v>9076.9026297438886</c:v>
                </c:pt>
                <c:pt idx="4">
                  <c:v>8968.4875279399985</c:v>
                </c:pt>
                <c:pt idx="5">
                  <c:v>8615.0631674000015</c:v>
                </c:pt>
                <c:pt idx="6">
                  <c:v>9549.3839786099998</c:v>
                </c:pt>
                <c:pt idx="7">
                  <c:v>8146.1415925899983</c:v>
                </c:pt>
                <c:pt idx="8">
                  <c:v>7419.8543148340013</c:v>
                </c:pt>
                <c:pt idx="9">
                  <c:v>7429.4628766930264</c:v>
                </c:pt>
              </c:numCache>
            </c:numRef>
          </c:val>
          <c:extLst>
            <c:ext xmlns:c16="http://schemas.microsoft.com/office/drawing/2014/chart" uri="{C3380CC4-5D6E-409C-BE32-E72D297353CC}">
              <c16:uniqueId val="{00000009-5C71-425D-AA49-26E455513E8F}"/>
            </c:ext>
          </c:extLst>
        </c:ser>
        <c:ser>
          <c:idx val="10"/>
          <c:order val="10"/>
          <c:tx>
            <c:strRef>
              <c:f>'11.4'!$L$85</c:f>
              <c:strCache>
                <c:ptCount val="1"/>
                <c:pt idx="0">
                  <c:v> Středočeský R.</c:v>
                </c:pt>
              </c:strCache>
            </c:strRef>
          </c:tx>
          <c:spPr>
            <a:solidFill>
              <a:schemeClr val="tx1">
                <a:alpha val="50000"/>
              </a:schemeClr>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'11.4'!$L$86:$L$95</c:f>
              <c:numCache>
                <c:formatCode>#,##0</c:formatCode>
                <c:ptCount val="10"/>
                <c:pt idx="0">
                  <c:v>10268.005052412578</c:v>
                </c:pt>
                <c:pt idx="1">
                  <c:v>11072.511993909269</c:v>
                </c:pt>
                <c:pt idx="2">
                  <c:v>11502.843147363757</c:v>
                </c:pt>
                <c:pt idx="3">
                  <c:v>11102.993410569998</c:v>
                </c:pt>
                <c:pt idx="4">
                  <c:v>11178.17546579</c:v>
                </c:pt>
                <c:pt idx="5">
                  <c:v>11736.301939708001</c:v>
                </c:pt>
                <c:pt idx="6">
                  <c:v>12681.586837145998</c:v>
                </c:pt>
                <c:pt idx="7">
                  <c:v>11081.612215996</c:v>
                </c:pt>
                <c:pt idx="8">
                  <c:v>9841.8390850369997</c:v>
                </c:pt>
                <c:pt idx="9">
                  <c:v>9755.7266980219993</c:v>
                </c:pt>
              </c:numCache>
            </c:numRef>
          </c:val>
          <c:extLst>
            <c:ext xmlns:c16="http://schemas.microsoft.com/office/drawing/2014/chart" uri="{C3380CC4-5D6E-409C-BE32-E72D297353CC}">
              <c16:uniqueId val="{0000000A-5C71-425D-AA49-26E455513E8F}"/>
            </c:ext>
          </c:extLst>
        </c:ser>
        <c:ser>
          <c:idx val="11"/>
          <c:order val="11"/>
          <c:tx>
            <c:strRef>
              <c:f>'11.4'!$M$85</c:f>
              <c:strCache>
                <c:ptCount val="1"/>
                <c:pt idx="0">
                  <c:v> Ústecký R.</c:v>
                </c:pt>
              </c:strCache>
            </c:strRef>
          </c:tx>
          <c:spPr>
            <a:solidFill>
              <a:schemeClr val="tx1">
                <a:alpha val="25000"/>
              </a:schemeClr>
            </a:solid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'11.4'!$M$86:$M$95</c:f>
              <c:numCache>
                <c:formatCode>#,##0</c:formatCode>
                <c:ptCount val="10"/>
                <c:pt idx="0">
                  <c:v>9170.6930524125783</c:v>
                </c:pt>
                <c:pt idx="1">
                  <c:v>11738.768993909269</c:v>
                </c:pt>
                <c:pt idx="2">
                  <c:v>12077.584808453759</c:v>
                </c:pt>
                <c:pt idx="3">
                  <c:v>11931.688452409999</c:v>
                </c:pt>
                <c:pt idx="4">
                  <c:v>15978.81664433</c:v>
                </c:pt>
                <c:pt idx="5">
                  <c:v>15266.446931240003</c:v>
                </c:pt>
                <c:pt idx="6">
                  <c:v>14335.079959360004</c:v>
                </c:pt>
                <c:pt idx="7">
                  <c:v>11806.285829190001</c:v>
                </c:pt>
                <c:pt idx="8">
                  <c:v>10793.498487716</c:v>
                </c:pt>
                <c:pt idx="9">
                  <c:v>10949.968292088</c:v>
                </c:pt>
              </c:numCache>
            </c:numRef>
          </c:val>
          <c:extLst>
            <c:ext xmlns:c16="http://schemas.microsoft.com/office/drawing/2014/chart" uri="{C3380CC4-5D6E-409C-BE32-E72D297353CC}">
              <c16:uniqueId val="{0000000B-5C71-425D-AA49-26E455513E8F}"/>
            </c:ext>
          </c:extLst>
        </c:ser>
        <c:ser>
          <c:idx val="12"/>
          <c:order val="12"/>
          <c:tx>
            <c:strRef>
              <c:f>'11.4'!$N$85</c:f>
              <c:strCache>
                <c:ptCount val="1"/>
                <c:pt idx="0">
                  <c:v> Vysočina R.</c:v>
                </c:pt>
              </c:strCache>
            </c:strRef>
          </c:tx>
          <c:spPr>
            <a:pattFill prst="ltDnDiag">
              <a:fgClr>
                <a:schemeClr val="tx2"/>
              </a:fgClr>
              <a:bgClr>
                <a:schemeClr val="accent2"/>
              </a:bgClr>
            </a:patt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'11.4'!$N$86:$N$95</c:f>
              <c:numCache>
                <c:formatCode>#,##0</c:formatCode>
                <c:ptCount val="10"/>
                <c:pt idx="0">
                  <c:v>3516.5530524125793</c:v>
                </c:pt>
                <c:pt idx="1">
                  <c:v>3729.5669939092695</c:v>
                </c:pt>
                <c:pt idx="2">
                  <c:v>3793.0804367866576</c:v>
                </c:pt>
                <c:pt idx="3">
                  <c:v>3570.0557432599007</c:v>
                </c:pt>
                <c:pt idx="4">
                  <c:v>3471.5091645580001</c:v>
                </c:pt>
                <c:pt idx="5">
                  <c:v>3436.9150452400004</c:v>
                </c:pt>
                <c:pt idx="6">
                  <c:v>3767.6749568509999</c:v>
                </c:pt>
                <c:pt idx="7">
                  <c:v>3144.2661114300008</c:v>
                </c:pt>
                <c:pt idx="8">
                  <c:v>2827.8074309499998</c:v>
                </c:pt>
                <c:pt idx="9">
                  <c:v>2847.8763938800003</c:v>
                </c:pt>
              </c:numCache>
            </c:numRef>
          </c:val>
          <c:extLst>
            <c:ext xmlns:c16="http://schemas.microsoft.com/office/drawing/2014/chart" uri="{C3380CC4-5D6E-409C-BE32-E72D297353CC}">
              <c16:uniqueId val="{0000000C-5C71-425D-AA49-26E455513E8F}"/>
            </c:ext>
          </c:extLst>
        </c:ser>
        <c:ser>
          <c:idx val="13"/>
          <c:order val="13"/>
          <c:tx>
            <c:strRef>
              <c:f>'11.4'!$O$85</c:f>
              <c:strCache>
                <c:ptCount val="1"/>
                <c:pt idx="0">
                  <c:v> Zlínský R.</c:v>
                </c:pt>
              </c:strCache>
            </c:strRef>
          </c:tx>
          <c:spPr>
            <a:pattFill prst="ltDnDiag">
              <a:fgClr>
                <a:schemeClr val="accent2"/>
              </a:fgClr>
              <a:bgClr>
                <a:schemeClr val="accent3"/>
              </a:bgClr>
            </a:pattFill>
          </c:spPr>
          <c:invertIfNegative val="0"/>
          <c:cat>
            <c:numRef>
              <c:f>'11.4'!$A$86:$A$95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'11.4'!$O$86:$O$95</c:f>
              <c:numCache>
                <c:formatCode>#,##0</c:formatCode>
                <c:ptCount val="10"/>
                <c:pt idx="0">
                  <c:v>4148.7490524125797</c:v>
                </c:pt>
                <c:pt idx="1">
                  <c:v>4492.2109939092697</c:v>
                </c:pt>
                <c:pt idx="2">
                  <c:v>4622.2434402637582</c:v>
                </c:pt>
                <c:pt idx="3">
                  <c:v>4464.7078510999991</c:v>
                </c:pt>
                <c:pt idx="4">
                  <c:v>4380.2426308200002</c:v>
                </c:pt>
                <c:pt idx="5">
                  <c:v>4503.5743751799992</c:v>
                </c:pt>
                <c:pt idx="6">
                  <c:v>4860.1699133900011</c:v>
                </c:pt>
                <c:pt idx="7">
                  <c:v>3966.9114754100005</c:v>
                </c:pt>
                <c:pt idx="8">
                  <c:v>3578.7088856700002</c:v>
                </c:pt>
                <c:pt idx="9">
                  <c:v>3593.9914280200001</c:v>
                </c:pt>
              </c:numCache>
            </c:numRef>
          </c:val>
          <c:extLst>
            <c:ext xmlns:c16="http://schemas.microsoft.com/office/drawing/2014/chart" uri="{C3380CC4-5D6E-409C-BE32-E72D297353CC}">
              <c16:uniqueId val="{0000000D-5C71-425D-AA49-26E455513E8F}"/>
            </c:ext>
          </c:extLst>
        </c:ser>
        <c:dLbls>
          <c:showLegendKey val="0"/>
          <c:showVal val="0"/>
          <c:showCatName val="0"/>
          <c:showSerName val="0"/>
          <c:showPercent val="0"/>
          <c:showBubbleSize val="0"/>
        </c:dLbls>
        <c:gapWidth val="50"/>
        <c:overlap val="100"/>
        <c:axId val="179057024"/>
        <c:axId val="179058560"/>
      </c:barChart>
      <c:catAx>
        <c:axId val="179057024"/>
        <c:scaling>
          <c:orientation val="minMax"/>
        </c:scaling>
        <c:delete val="0"/>
        <c:axPos val="b"/>
        <c:numFmt formatCode="General" sourceLinked="1"/>
        <c:majorTickMark val="out"/>
        <c:minorTickMark val="none"/>
        <c:tickLblPos val="nextTo"/>
        <c:crossAx val="179058560"/>
        <c:crosses val="autoZero"/>
        <c:auto val="1"/>
        <c:lblAlgn val="ctr"/>
        <c:lblOffset val="100"/>
        <c:noMultiLvlLbl val="0"/>
      </c:catAx>
      <c:valAx>
        <c:axId val="179058560"/>
        <c:scaling>
          <c:orientation val="minMax"/>
          <c:max val="100000"/>
          <c:min val="0"/>
        </c:scaling>
        <c:delete val="0"/>
        <c:axPos val="l"/>
        <c:majorGridlines/>
        <c:numFmt formatCode="#,##0" sourceLinked="0"/>
        <c:majorTickMark val="out"/>
        <c:minorTickMark val="none"/>
        <c:tickLblPos val="nextTo"/>
        <c:crossAx val="179057024"/>
        <c:crosses val="autoZero"/>
        <c:crossBetween val="between"/>
      </c:valAx>
    </c:plotArea>
    <c:legend>
      <c:legendPos val="b"/>
      <c:layout>
        <c:manualLayout>
          <c:xMode val="edge"/>
          <c:yMode val="edge"/>
          <c:x val="1.364339947017125E-4"/>
          <c:y val="0.82567990295353944"/>
          <c:w val="0.81726838341011565"/>
          <c:h val="0.1739239828871442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401423742895448E-2"/>
          <c:y val="4.0491078989297422E-2"/>
          <c:w val="0.94392945486130786"/>
          <c:h val="0.60419273526689043"/>
        </c:manualLayout>
      </c:layout>
      <c:lineChart>
        <c:grouping val="standard"/>
        <c:varyColors val="0"/>
        <c:ser>
          <c:idx val="0"/>
          <c:order val="0"/>
          <c:tx>
            <c:strRef>
              <c:f>'11.5'!$B$26</c:f>
              <c:strCache>
                <c:ptCount val="1"/>
                <c:pt idx="0">
                  <c:v> Jihočeský R.</c:v>
                </c:pt>
              </c:strCache>
            </c:strRef>
          </c:tx>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'11.5'!$B$27:$B$36</c:f>
              <c:numCache>
                <c:formatCode>#,##0.0</c:formatCode>
                <c:ptCount val="10"/>
                <c:pt idx="0">
                  <c:v>9.3605479452054912</c:v>
                </c:pt>
                <c:pt idx="1">
                  <c:v>8.4830601092896121</c:v>
                </c:pt>
                <c:pt idx="2">
                  <c:v>8.4599443164362516</c:v>
                </c:pt>
                <c:pt idx="3">
                  <c:v>9.3344233230926772</c:v>
                </c:pt>
                <c:pt idx="4">
                  <c:v>9.2429729902713778</c:v>
                </c:pt>
                <c:pt idx="5">
                  <c:v>8.8363524065540204</c:v>
                </c:pt>
                <c:pt idx="6">
                  <c:v>7.7625710445468519</c:v>
                </c:pt>
                <c:pt idx="7">
                  <c:v>8.9532731694828467</c:v>
                </c:pt>
                <c:pt idx="8">
                  <c:v>9.4443900409626202</c:v>
                </c:pt>
                <c:pt idx="9">
                  <c:v>9.9172062211981551</c:v>
                </c:pt>
              </c:numCache>
            </c:numRef>
          </c:val>
          <c:smooth val="0"/>
          <c:extLst>
            <c:ext xmlns:c16="http://schemas.microsoft.com/office/drawing/2014/chart" uri="{C3380CC4-5D6E-409C-BE32-E72D297353CC}">
              <c16:uniqueId val="{00000000-7F32-4D8E-9DDC-1C76C57B6C5C}"/>
            </c:ext>
          </c:extLst>
        </c:ser>
        <c:ser>
          <c:idx val="1"/>
          <c:order val="1"/>
          <c:tx>
            <c:strRef>
              <c:f>'11.5'!$C$26</c:f>
              <c:strCache>
                <c:ptCount val="1"/>
                <c:pt idx="0">
                  <c:v> Jihomoravský R.</c:v>
                </c:pt>
              </c:strCache>
            </c:strRef>
          </c:tx>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'11.5'!$C$27:$C$36</c:f>
              <c:numCache>
                <c:formatCode>#,##0.0</c:formatCode>
                <c:ptCount val="10"/>
                <c:pt idx="0">
                  <c:v>10.88328767123288</c:v>
                </c:pt>
                <c:pt idx="1">
                  <c:v>10.159289617486332</c:v>
                </c:pt>
                <c:pt idx="2">
                  <c:v>10.187891705069125</c:v>
                </c:pt>
                <c:pt idx="3">
                  <c:v>11.25991679467486</c:v>
                </c:pt>
                <c:pt idx="4">
                  <c:v>11.022199180747565</c:v>
                </c:pt>
                <c:pt idx="5">
                  <c:v>10.500929979518689</c:v>
                </c:pt>
                <c:pt idx="6">
                  <c:v>9.5936213517665134</c:v>
                </c:pt>
                <c:pt idx="7">
                  <c:v>10.55173579109063</c:v>
                </c:pt>
                <c:pt idx="8">
                  <c:v>11.054809907834104</c:v>
                </c:pt>
                <c:pt idx="9">
                  <c:v>11.688042754736303</c:v>
                </c:pt>
              </c:numCache>
            </c:numRef>
          </c:val>
          <c:smooth val="0"/>
          <c:extLst>
            <c:ext xmlns:c16="http://schemas.microsoft.com/office/drawing/2014/chart" uri="{C3380CC4-5D6E-409C-BE32-E72D297353CC}">
              <c16:uniqueId val="{00000001-7F32-4D8E-9DDC-1C76C57B6C5C}"/>
            </c:ext>
          </c:extLst>
        </c:ser>
        <c:ser>
          <c:idx val="2"/>
          <c:order val="2"/>
          <c:tx>
            <c:strRef>
              <c:f>'11.5'!$D$26</c:f>
              <c:strCache>
                <c:ptCount val="1"/>
                <c:pt idx="0">
                  <c:v> Karlovarský R.</c:v>
                </c:pt>
              </c:strCache>
            </c:strRef>
          </c:tx>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'11.5'!$D$27:$D$36</c:f>
              <c:numCache>
                <c:formatCode>#,##0.0</c:formatCode>
                <c:ptCount val="10"/>
                <c:pt idx="0">
                  <c:v>8.2572602739726122</c:v>
                </c:pt>
                <c:pt idx="1">
                  <c:v>7.674043715846989</c:v>
                </c:pt>
                <c:pt idx="2">
                  <c:v>7.657002688172045</c:v>
                </c:pt>
                <c:pt idx="3">
                  <c:v>8.5774820788530466</c:v>
                </c:pt>
                <c:pt idx="4">
                  <c:v>8.5290770609318987</c:v>
                </c:pt>
                <c:pt idx="5">
                  <c:v>8.2805465949820789</c:v>
                </c:pt>
                <c:pt idx="6">
                  <c:v>6.9439816948284694</c:v>
                </c:pt>
                <c:pt idx="7">
                  <c:v>8.4238248847926265</c:v>
                </c:pt>
                <c:pt idx="8">
                  <c:v>8.6901427291346653</c:v>
                </c:pt>
                <c:pt idx="9">
                  <c:v>9.1046774193548377</c:v>
                </c:pt>
              </c:numCache>
            </c:numRef>
          </c:val>
          <c:smooth val="0"/>
          <c:extLst>
            <c:ext xmlns:c16="http://schemas.microsoft.com/office/drawing/2014/chart" uri="{C3380CC4-5D6E-409C-BE32-E72D297353CC}">
              <c16:uniqueId val="{00000002-7F32-4D8E-9DDC-1C76C57B6C5C}"/>
            </c:ext>
          </c:extLst>
        </c:ser>
        <c:ser>
          <c:idx val="3"/>
          <c:order val="3"/>
          <c:tx>
            <c:strRef>
              <c:f>'11.5'!$E$26</c:f>
              <c:strCache>
                <c:ptCount val="1"/>
                <c:pt idx="0">
                  <c:v> Královéhradecký R.</c:v>
                </c:pt>
              </c:strCache>
            </c:strRef>
          </c:tx>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'11.5'!$E$27:$E$36</c:f>
              <c:numCache>
                <c:formatCode>#,##0.0</c:formatCode>
                <c:ptCount val="10"/>
                <c:pt idx="0">
                  <c:v>9.4657534246575334</c:v>
                </c:pt>
                <c:pt idx="1">
                  <c:v>8.7259562841529998</c:v>
                </c:pt>
                <c:pt idx="2">
                  <c:v>8.4900524833589319</c:v>
                </c:pt>
                <c:pt idx="3">
                  <c:v>9.8415104966717859</c:v>
                </c:pt>
                <c:pt idx="4">
                  <c:v>9.5642121095750117</c:v>
                </c:pt>
                <c:pt idx="5">
                  <c:v>9.1069662058371748</c:v>
                </c:pt>
                <c:pt idx="6">
                  <c:v>7.8312493599590374</c:v>
                </c:pt>
                <c:pt idx="7">
                  <c:v>8.94779505888377</c:v>
                </c:pt>
                <c:pt idx="8">
                  <c:v>9.3236354326676913</c:v>
                </c:pt>
                <c:pt idx="9">
                  <c:v>10.009305555555555</c:v>
                </c:pt>
              </c:numCache>
            </c:numRef>
          </c:val>
          <c:smooth val="0"/>
          <c:extLst>
            <c:ext xmlns:c16="http://schemas.microsoft.com/office/drawing/2014/chart" uri="{C3380CC4-5D6E-409C-BE32-E72D297353CC}">
              <c16:uniqueId val="{00000003-7F32-4D8E-9DDC-1C76C57B6C5C}"/>
            </c:ext>
          </c:extLst>
        </c:ser>
        <c:ser>
          <c:idx val="4"/>
          <c:order val="4"/>
          <c:tx>
            <c:strRef>
              <c:f>'11.5'!$F$26</c:f>
              <c:strCache>
                <c:ptCount val="1"/>
                <c:pt idx="0">
                  <c:v> Liberecký R.</c:v>
                </c:pt>
              </c:strCache>
            </c:strRef>
          </c:tx>
          <c:spPr>
            <a:ln>
              <a:solidFill>
                <a:schemeClr val="accent5"/>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'11.5'!$F$27:$F$36</c:f>
              <c:numCache>
                <c:formatCode>#,##0.0</c:formatCode>
                <c:ptCount val="10"/>
                <c:pt idx="0">
                  <c:v>9.3180821917808085</c:v>
                </c:pt>
                <c:pt idx="1">
                  <c:v>8.541803278688521</c:v>
                </c:pt>
                <c:pt idx="2">
                  <c:v>8.4881995647721453</c:v>
                </c:pt>
                <c:pt idx="3">
                  <c:v>9.6630382744495655</c:v>
                </c:pt>
                <c:pt idx="4">
                  <c:v>9.5788645673323085</c:v>
                </c:pt>
                <c:pt idx="5">
                  <c:v>9.1997727854582703</c:v>
                </c:pt>
                <c:pt idx="6">
                  <c:v>8.0314343317972341</c:v>
                </c:pt>
                <c:pt idx="7">
                  <c:v>9.1503885048643117</c:v>
                </c:pt>
                <c:pt idx="8">
                  <c:v>9.488252688172043</c:v>
                </c:pt>
                <c:pt idx="9">
                  <c:v>10.207278545826936</c:v>
                </c:pt>
              </c:numCache>
            </c:numRef>
          </c:val>
          <c:smooth val="0"/>
          <c:extLst>
            <c:ext xmlns:c16="http://schemas.microsoft.com/office/drawing/2014/chart" uri="{C3380CC4-5D6E-409C-BE32-E72D297353CC}">
              <c16:uniqueId val="{00000004-7F32-4D8E-9DDC-1C76C57B6C5C}"/>
            </c:ext>
          </c:extLst>
        </c:ser>
        <c:ser>
          <c:idx val="5"/>
          <c:order val="5"/>
          <c:tx>
            <c:strRef>
              <c:f>'11.5'!$G$26</c:f>
              <c:strCache>
                <c:ptCount val="1"/>
                <c:pt idx="0">
                  <c:v> Moravskoslezský R.</c:v>
                </c:pt>
              </c:strCache>
            </c:strRef>
          </c:tx>
          <c:spPr>
            <a:ln>
              <a:solidFill>
                <a:schemeClr val="accent6"/>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'11.5'!$G$27:$G$36</c:f>
              <c:numCache>
                <c:formatCode>#,##0.0</c:formatCode>
                <c:ptCount val="10"/>
                <c:pt idx="0">
                  <c:v>9.9487671232876771</c:v>
                </c:pt>
                <c:pt idx="1">
                  <c:v>9.1620218579235022</c:v>
                </c:pt>
                <c:pt idx="2">
                  <c:v>8.9379480286738353</c:v>
                </c:pt>
                <c:pt idx="3">
                  <c:v>9.9610931899641582</c:v>
                </c:pt>
                <c:pt idx="4">
                  <c:v>10.174226830517151</c:v>
                </c:pt>
                <c:pt idx="5">
                  <c:v>9.5240527393753194</c:v>
                </c:pt>
                <c:pt idx="6">
                  <c:v>8.6916641065028148</c:v>
                </c:pt>
                <c:pt idx="7">
                  <c:v>9.5446620583717348</c:v>
                </c:pt>
                <c:pt idx="8">
                  <c:v>10.02574948796723</c:v>
                </c:pt>
                <c:pt idx="9">
                  <c:v>10.753434459805428</c:v>
                </c:pt>
              </c:numCache>
            </c:numRef>
          </c:val>
          <c:smooth val="0"/>
          <c:extLst>
            <c:ext xmlns:c16="http://schemas.microsoft.com/office/drawing/2014/chart" uri="{C3380CC4-5D6E-409C-BE32-E72D297353CC}">
              <c16:uniqueId val="{00000005-7F32-4D8E-9DDC-1C76C57B6C5C}"/>
            </c:ext>
          </c:extLst>
        </c:ser>
        <c:ser>
          <c:idx val="6"/>
          <c:order val="6"/>
          <c:tx>
            <c:strRef>
              <c:f>'11.5'!$H$26</c:f>
              <c:strCache>
                <c:ptCount val="1"/>
                <c:pt idx="0">
                  <c:v> Olomoucký R.</c:v>
                </c:pt>
              </c:strCache>
            </c:strRef>
          </c:tx>
          <c:spPr>
            <a:ln>
              <a:solidFill>
                <a:srgbClr val="F0948F"/>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'11.5'!$H$27:$H$36</c:f>
              <c:numCache>
                <c:formatCode>#,##0.0</c:formatCode>
                <c:ptCount val="10"/>
                <c:pt idx="0">
                  <c:v>9.5476712328767057</c:v>
                </c:pt>
                <c:pt idx="1">
                  <c:v>8.8612021857923526</c:v>
                </c:pt>
                <c:pt idx="2">
                  <c:v>8.6292146697388645</c:v>
                </c:pt>
                <c:pt idx="3">
                  <c:v>9.6289394521249339</c:v>
                </c:pt>
                <c:pt idx="4">
                  <c:v>9.6721940604198675</c:v>
                </c:pt>
                <c:pt idx="5">
                  <c:v>9.2041743471582187</c:v>
                </c:pt>
                <c:pt idx="6">
                  <c:v>8.1999449564772142</c:v>
                </c:pt>
                <c:pt idx="7">
                  <c:v>9.144169226830515</c:v>
                </c:pt>
                <c:pt idx="8">
                  <c:v>9.7917249103942652</c:v>
                </c:pt>
                <c:pt idx="9">
                  <c:v>10.517646569380441</c:v>
                </c:pt>
              </c:numCache>
            </c:numRef>
          </c:val>
          <c:smooth val="0"/>
          <c:extLst>
            <c:ext xmlns:c16="http://schemas.microsoft.com/office/drawing/2014/chart" uri="{C3380CC4-5D6E-409C-BE32-E72D297353CC}">
              <c16:uniqueId val="{00000006-7F32-4D8E-9DDC-1C76C57B6C5C}"/>
            </c:ext>
          </c:extLst>
        </c:ser>
        <c:ser>
          <c:idx val="7"/>
          <c:order val="7"/>
          <c:tx>
            <c:strRef>
              <c:f>'11.5'!$I$26</c:f>
              <c:strCache>
                <c:ptCount val="1"/>
                <c:pt idx="0">
                  <c:v> Pardubický R.</c:v>
                </c:pt>
              </c:strCache>
            </c:strRef>
          </c:tx>
          <c:spPr>
            <a:ln>
              <a:solidFill>
                <a:srgbClr val="F7C9C7"/>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'11.5'!$I$27:$I$36</c:f>
              <c:numCache>
                <c:formatCode>#,##0.0</c:formatCode>
                <c:ptCount val="10"/>
                <c:pt idx="0">
                  <c:v>9.606575342465753</c:v>
                </c:pt>
                <c:pt idx="1">
                  <c:v>8.8393442622950875</c:v>
                </c:pt>
                <c:pt idx="2">
                  <c:v>8.6751939324116734</c:v>
                </c:pt>
                <c:pt idx="3">
                  <c:v>9.9138453661034305</c:v>
                </c:pt>
                <c:pt idx="4">
                  <c:v>9.7099769585253437</c:v>
                </c:pt>
                <c:pt idx="5">
                  <c:v>9.3044060419866881</c:v>
                </c:pt>
                <c:pt idx="6">
                  <c:v>8.1611930363543284</c:v>
                </c:pt>
                <c:pt idx="7">
                  <c:v>9.3339311315924203</c:v>
                </c:pt>
                <c:pt idx="8">
                  <c:v>9.9119617255504355</c:v>
                </c:pt>
                <c:pt idx="9">
                  <c:v>10.523075396825396</c:v>
                </c:pt>
              </c:numCache>
            </c:numRef>
          </c:val>
          <c:smooth val="0"/>
          <c:extLst>
            <c:ext xmlns:c16="http://schemas.microsoft.com/office/drawing/2014/chart" uri="{C3380CC4-5D6E-409C-BE32-E72D297353CC}">
              <c16:uniqueId val="{00000007-7F32-4D8E-9DDC-1C76C57B6C5C}"/>
            </c:ext>
          </c:extLst>
        </c:ser>
        <c:ser>
          <c:idx val="8"/>
          <c:order val="8"/>
          <c:tx>
            <c:strRef>
              <c:f>'11.5'!$J$26</c:f>
              <c:strCache>
                <c:ptCount val="1"/>
                <c:pt idx="0">
                  <c:v> Plzeňský R.</c:v>
                </c:pt>
              </c:strCache>
            </c:strRef>
          </c:tx>
          <c:spPr>
            <a:ln>
              <a:solidFill>
                <a:schemeClr val="tx1"/>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'11.5'!$J$27:$J$36</c:f>
              <c:numCache>
                <c:formatCode>#,##0.0</c:formatCode>
                <c:ptCount val="10"/>
                <c:pt idx="0">
                  <c:v>9.8224657534246589</c:v>
                </c:pt>
                <c:pt idx="1">
                  <c:v>8.9374316939890761</c:v>
                </c:pt>
                <c:pt idx="2">
                  <c:v>8.9431675627240139</c:v>
                </c:pt>
                <c:pt idx="3">
                  <c:v>9.8752118535586284</c:v>
                </c:pt>
                <c:pt idx="4">
                  <c:v>9.69127944188428</c:v>
                </c:pt>
                <c:pt idx="5">
                  <c:v>9.3268836405529978</c:v>
                </c:pt>
                <c:pt idx="6">
                  <c:v>8.1841551459293402</c:v>
                </c:pt>
                <c:pt idx="7">
                  <c:v>9.5881080389144895</c:v>
                </c:pt>
                <c:pt idx="8">
                  <c:v>9.9107328469022029</c:v>
                </c:pt>
                <c:pt idx="9">
                  <c:v>10.290748207885303</c:v>
                </c:pt>
              </c:numCache>
            </c:numRef>
          </c:val>
          <c:smooth val="0"/>
          <c:extLst>
            <c:ext xmlns:c16="http://schemas.microsoft.com/office/drawing/2014/chart" uri="{C3380CC4-5D6E-409C-BE32-E72D297353CC}">
              <c16:uniqueId val="{00000008-7F32-4D8E-9DDC-1C76C57B6C5C}"/>
            </c:ext>
          </c:extLst>
        </c:ser>
        <c:ser>
          <c:idx val="9"/>
          <c:order val="9"/>
          <c:tx>
            <c:strRef>
              <c:f>'11.5'!$K$26</c:f>
              <c:strCache>
                <c:ptCount val="1"/>
                <c:pt idx="0">
                  <c:v> Prague</c:v>
                </c:pt>
              </c:strCache>
            </c:strRef>
          </c:tx>
          <c:spPr>
            <a:ln>
              <a:solidFill>
                <a:schemeClr val="tx1">
                  <a:alpha val="75000"/>
                </a:schemeClr>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'11.5'!$K$27:$K$36</c:f>
              <c:numCache>
                <c:formatCode>#,##0.0</c:formatCode>
                <c:ptCount val="10"/>
                <c:pt idx="0">
                  <c:v>11.541643835616442</c:v>
                </c:pt>
                <c:pt idx="1">
                  <c:v>10.757103825136609</c:v>
                </c:pt>
                <c:pt idx="2">
                  <c:v>10.687147337429593</c:v>
                </c:pt>
                <c:pt idx="3">
                  <c:v>11.716813236047107</c:v>
                </c:pt>
                <c:pt idx="4">
                  <c:v>11.573257808499742</c:v>
                </c:pt>
                <c:pt idx="5">
                  <c:v>11.296267921146956</c:v>
                </c:pt>
                <c:pt idx="6">
                  <c:v>9.9980017921146942</c:v>
                </c:pt>
                <c:pt idx="7">
                  <c:v>11.330941500256017</c:v>
                </c:pt>
                <c:pt idx="8">
                  <c:v>11.862017409114182</c:v>
                </c:pt>
                <c:pt idx="9">
                  <c:v>12.202288146441374</c:v>
                </c:pt>
              </c:numCache>
            </c:numRef>
          </c:val>
          <c:smooth val="0"/>
          <c:extLst>
            <c:ext xmlns:c16="http://schemas.microsoft.com/office/drawing/2014/chart" uri="{C3380CC4-5D6E-409C-BE32-E72D297353CC}">
              <c16:uniqueId val="{00000009-7F32-4D8E-9DDC-1C76C57B6C5C}"/>
            </c:ext>
          </c:extLst>
        </c:ser>
        <c:ser>
          <c:idx val="10"/>
          <c:order val="10"/>
          <c:tx>
            <c:strRef>
              <c:f>'11.5'!$L$26</c:f>
              <c:strCache>
                <c:ptCount val="1"/>
                <c:pt idx="0">
                  <c:v> Středočeský R.</c:v>
                </c:pt>
              </c:strCache>
            </c:strRef>
          </c:tx>
          <c:spPr>
            <a:ln>
              <a:solidFill>
                <a:schemeClr val="tx1">
                  <a:alpha val="50000"/>
                </a:schemeClr>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'11.5'!$L$27:$L$36</c:f>
              <c:numCache>
                <c:formatCode>#,##0.0</c:formatCode>
                <c:ptCount val="10"/>
                <c:pt idx="0">
                  <c:v>10.365479452054798</c:v>
                </c:pt>
                <c:pt idx="1">
                  <c:v>9.4855191256830604</c:v>
                </c:pt>
                <c:pt idx="2">
                  <c:v>9.3806419610855105</c:v>
                </c:pt>
                <c:pt idx="3">
                  <c:v>10.508802483358934</c:v>
                </c:pt>
                <c:pt idx="4">
                  <c:v>10.28830581157194</c:v>
                </c:pt>
                <c:pt idx="5">
                  <c:v>9.9817716333845379</c:v>
                </c:pt>
                <c:pt idx="6">
                  <c:v>8.8038293650793644</c:v>
                </c:pt>
                <c:pt idx="7">
                  <c:v>10.01842997951869</c:v>
                </c:pt>
                <c:pt idx="8">
                  <c:v>10.519167946748594</c:v>
                </c:pt>
                <c:pt idx="9">
                  <c:v>10.978668714797749</c:v>
                </c:pt>
              </c:numCache>
            </c:numRef>
          </c:val>
          <c:smooth val="0"/>
          <c:extLst>
            <c:ext xmlns:c16="http://schemas.microsoft.com/office/drawing/2014/chart" uri="{C3380CC4-5D6E-409C-BE32-E72D297353CC}">
              <c16:uniqueId val="{0000000A-7F32-4D8E-9DDC-1C76C57B6C5C}"/>
            </c:ext>
          </c:extLst>
        </c:ser>
        <c:ser>
          <c:idx val="11"/>
          <c:order val="11"/>
          <c:tx>
            <c:strRef>
              <c:f>'11.5'!$M$26</c:f>
              <c:strCache>
                <c:ptCount val="1"/>
                <c:pt idx="0">
                  <c:v> Ústecký R.</c:v>
                </c:pt>
              </c:strCache>
            </c:strRef>
          </c:tx>
          <c:spPr>
            <a:ln>
              <a:solidFill>
                <a:schemeClr val="tx1">
                  <a:alpha val="25000"/>
                </a:schemeClr>
              </a:solidFill>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'11.5'!$M$27:$M$36</c:f>
              <c:numCache>
                <c:formatCode>#,##0.0</c:formatCode>
                <c:ptCount val="10"/>
                <c:pt idx="0">
                  <c:v>10.097260273972603</c:v>
                </c:pt>
                <c:pt idx="1">
                  <c:v>9.404371584699442</c:v>
                </c:pt>
                <c:pt idx="2">
                  <c:v>9.3785394265232966</c:v>
                </c:pt>
                <c:pt idx="3">
                  <c:v>10.240105606758833</c:v>
                </c:pt>
                <c:pt idx="4">
                  <c:v>10.089240911418329</c:v>
                </c:pt>
                <c:pt idx="5">
                  <c:v>9.7348412698412687</c:v>
                </c:pt>
                <c:pt idx="6">
                  <c:v>8.5569783666154642</c:v>
                </c:pt>
                <c:pt idx="7">
                  <c:v>9.8558134920634917</c:v>
                </c:pt>
                <c:pt idx="8">
                  <c:v>10.279892473118279</c:v>
                </c:pt>
                <c:pt idx="9">
                  <c:v>10.618804403481821</c:v>
                </c:pt>
              </c:numCache>
            </c:numRef>
          </c:val>
          <c:smooth val="0"/>
          <c:extLst>
            <c:ext xmlns:c16="http://schemas.microsoft.com/office/drawing/2014/chart" uri="{C3380CC4-5D6E-409C-BE32-E72D297353CC}">
              <c16:uniqueId val="{0000000B-7F32-4D8E-9DDC-1C76C57B6C5C}"/>
            </c:ext>
          </c:extLst>
        </c:ser>
        <c:ser>
          <c:idx val="12"/>
          <c:order val="12"/>
          <c:tx>
            <c:strRef>
              <c:f>'11.5'!$N$26</c:f>
              <c:strCache>
                <c:ptCount val="1"/>
                <c:pt idx="0">
                  <c:v> Vysočina R.</c:v>
                </c:pt>
              </c:strCache>
            </c:strRef>
          </c:tx>
          <c:spPr>
            <a:ln>
              <a:solidFill>
                <a:schemeClr val="tx2"/>
              </a:solidFill>
              <a:prstDash val="dash"/>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'11.5'!$N$27:$N$36</c:f>
              <c:numCache>
                <c:formatCode>#,##0.0</c:formatCode>
                <c:ptCount val="10"/>
                <c:pt idx="0">
                  <c:v>9.261369863013698</c:v>
                </c:pt>
                <c:pt idx="1">
                  <c:v>8.4385245901639365</c:v>
                </c:pt>
                <c:pt idx="2">
                  <c:v>8.3757174859190968</c:v>
                </c:pt>
                <c:pt idx="3">
                  <c:v>9.4299564772145423</c:v>
                </c:pt>
                <c:pt idx="4">
                  <c:v>9.2364752944188453</c:v>
                </c:pt>
                <c:pt idx="5">
                  <c:v>8.8239055299539171</c:v>
                </c:pt>
                <c:pt idx="6">
                  <c:v>7.8632994111623136</c:v>
                </c:pt>
                <c:pt idx="7">
                  <c:v>8.9972465437788021</c:v>
                </c:pt>
                <c:pt idx="8">
                  <c:v>9.4489196108550946</c:v>
                </c:pt>
                <c:pt idx="9">
                  <c:v>10.02665514592934</c:v>
                </c:pt>
              </c:numCache>
            </c:numRef>
          </c:val>
          <c:smooth val="0"/>
          <c:extLst>
            <c:ext xmlns:c16="http://schemas.microsoft.com/office/drawing/2014/chart" uri="{C3380CC4-5D6E-409C-BE32-E72D297353CC}">
              <c16:uniqueId val="{0000000C-7F32-4D8E-9DDC-1C76C57B6C5C}"/>
            </c:ext>
          </c:extLst>
        </c:ser>
        <c:ser>
          <c:idx val="13"/>
          <c:order val="13"/>
          <c:tx>
            <c:strRef>
              <c:f>'11.5'!$O$26</c:f>
              <c:strCache>
                <c:ptCount val="1"/>
                <c:pt idx="0">
                  <c:v> Zlínský R.</c:v>
                </c:pt>
              </c:strCache>
            </c:strRef>
          </c:tx>
          <c:spPr>
            <a:ln>
              <a:solidFill>
                <a:schemeClr val="accent2"/>
              </a:solidFill>
              <a:prstDash val="dash"/>
            </a:ln>
          </c:spPr>
          <c:marker>
            <c:symbol val="none"/>
          </c:marker>
          <c:cat>
            <c:numRef>
              <c:f>'11.5'!$A$27:$A$36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'11.5'!$O$27:$O$36</c:f>
              <c:numCache>
                <c:formatCode>#,##0.0</c:formatCode>
                <c:ptCount val="10"/>
                <c:pt idx="0">
                  <c:v>9.6117808219178116</c:v>
                </c:pt>
                <c:pt idx="1">
                  <c:v>8.8841530054644799</c:v>
                </c:pt>
                <c:pt idx="2">
                  <c:v>8.5992485919098822</c:v>
                </c:pt>
                <c:pt idx="3">
                  <c:v>9.5680849974398345</c:v>
                </c:pt>
                <c:pt idx="4">
                  <c:v>9.4433685355862771</c:v>
                </c:pt>
                <c:pt idx="5">
                  <c:v>8.9208410138248837</c:v>
                </c:pt>
                <c:pt idx="6">
                  <c:v>7.9984709421402975</c:v>
                </c:pt>
                <c:pt idx="7">
                  <c:v>9.0005497951868918</c:v>
                </c:pt>
                <c:pt idx="8">
                  <c:v>9.5032360471070145</c:v>
                </c:pt>
                <c:pt idx="9">
                  <c:v>10.421407450076805</c:v>
                </c:pt>
              </c:numCache>
            </c:numRef>
          </c:val>
          <c:smooth val="0"/>
          <c:extLst>
            <c:ext xmlns:c16="http://schemas.microsoft.com/office/drawing/2014/chart" uri="{C3380CC4-5D6E-409C-BE32-E72D297353CC}">
              <c16:uniqueId val="{0000000D-7F32-4D8E-9DDC-1C76C57B6C5C}"/>
            </c:ext>
          </c:extLst>
        </c:ser>
        <c:dLbls>
          <c:showLegendKey val="0"/>
          <c:showVal val="0"/>
          <c:showCatName val="0"/>
          <c:showSerName val="0"/>
          <c:showPercent val="0"/>
          <c:showBubbleSize val="0"/>
        </c:dLbls>
        <c:smooth val="0"/>
        <c:axId val="179280512"/>
        <c:axId val="179290496"/>
      </c:lineChart>
      <c:catAx>
        <c:axId val="179280512"/>
        <c:scaling>
          <c:orientation val="minMax"/>
        </c:scaling>
        <c:delete val="0"/>
        <c:axPos val="b"/>
        <c:numFmt formatCode="General" sourceLinked="1"/>
        <c:majorTickMark val="out"/>
        <c:minorTickMark val="none"/>
        <c:tickLblPos val="nextTo"/>
        <c:txPr>
          <a:bodyPr rot="-5400000" vert="horz"/>
          <a:lstStyle/>
          <a:p>
            <a:pPr>
              <a:defRPr sz="800">
                <a:latin typeface="+mj-lt"/>
              </a:defRPr>
            </a:pPr>
            <a:endParaRPr lang="cs-CZ"/>
          </a:p>
        </c:txPr>
        <c:crossAx val="179290496"/>
        <c:crosses val="autoZero"/>
        <c:auto val="1"/>
        <c:lblAlgn val="ctr"/>
        <c:lblOffset val="100"/>
        <c:noMultiLvlLbl val="0"/>
      </c:catAx>
      <c:valAx>
        <c:axId val="179290496"/>
        <c:scaling>
          <c:orientation val="minMax"/>
          <c:max val="12.5"/>
          <c:min val="6.5"/>
        </c:scaling>
        <c:delete val="0"/>
        <c:axPos val="l"/>
        <c:majorGridlines/>
        <c:numFmt formatCode="#,##0.0" sourceLinked="0"/>
        <c:majorTickMark val="out"/>
        <c:minorTickMark val="none"/>
        <c:tickLblPos val="nextTo"/>
        <c:crossAx val="179280512"/>
        <c:crosses val="autoZero"/>
        <c:crossBetween val="midCat"/>
        <c:majorUnit val="0.5"/>
      </c:valAx>
    </c:plotArea>
    <c:legend>
      <c:legendPos val="b"/>
      <c:layout>
        <c:manualLayout>
          <c:xMode val="edge"/>
          <c:yMode val="edge"/>
          <c:x val="3.9978259991825743E-3"/>
          <c:y val="0.79482333093817359"/>
          <c:w val="0.92354175871900901"/>
          <c:h val="0.20517666906182638"/>
        </c:manualLayout>
      </c:layout>
      <c:overlay val="0"/>
      <c:txPr>
        <a:bodyPr/>
        <a:lstStyle/>
        <a:p>
          <a:pPr>
            <a:defRPr sz="800">
              <a:latin typeface="+mj-lt"/>
            </a:defRPr>
          </a:pPr>
          <a:endParaRPr lang="cs-CZ"/>
        </a:p>
      </c:txPr>
    </c:legend>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paperSize="9"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60074029459103E-2"/>
          <c:y val="5.5198461203179928E-2"/>
          <c:w val="0.88472974718581177"/>
          <c:h val="0.71199710381029968"/>
        </c:manualLayout>
      </c:layout>
      <c:lineChart>
        <c:grouping val="standard"/>
        <c:varyColors val="0"/>
        <c:ser>
          <c:idx val="0"/>
          <c:order val="0"/>
          <c:tx>
            <c:strRef>
              <c:f>'12.1'!$C$6:$D$6</c:f>
              <c:strCache>
                <c:ptCount val="1"/>
                <c:pt idx="0">
                  <c:v>Town gas</c:v>
                </c:pt>
              </c:strCache>
            </c:strRef>
          </c:tx>
          <c:spPr>
            <a:ln>
              <a:solidFill>
                <a:schemeClr val="tx2"/>
              </a:solidFill>
            </a:ln>
          </c:spPr>
          <c:marker>
            <c:symbol val="none"/>
          </c:marker>
          <c:cat>
            <c:numRef>
              <c:f>'12.1'!$A$8:$A$77</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'12.1'!$C$8:$C$77</c:f>
              <c:numCache>
                <c:formatCode>#,##0.0</c:formatCode>
                <c:ptCount val="70"/>
                <c:pt idx="0">
                  <c:v>753.92899999999997</c:v>
                </c:pt>
                <c:pt idx="1">
                  <c:v>834.91899999999998</c:v>
                </c:pt>
                <c:pt idx="2">
                  <c:v>895.73400000000004</c:v>
                </c:pt>
                <c:pt idx="3">
                  <c:v>927.6</c:v>
                </c:pt>
                <c:pt idx="4">
                  <c:v>972.07799999999997</c:v>
                </c:pt>
                <c:pt idx="5">
                  <c:v>1076.9880000000001</c:v>
                </c:pt>
                <c:pt idx="6">
                  <c:v>1183.2529999999999</c:v>
                </c:pt>
                <c:pt idx="7">
                  <c:v>1334.8240000000001</c:v>
                </c:pt>
                <c:pt idx="8">
                  <c:v>1473.625</c:v>
                </c:pt>
                <c:pt idx="9">
                  <c:v>1580.328</c:v>
                </c:pt>
                <c:pt idx="10">
                  <c:v>1698.5830000000001</c:v>
                </c:pt>
                <c:pt idx="11">
                  <c:v>1724.538</c:v>
                </c:pt>
                <c:pt idx="12">
                  <c:v>1908.095</c:v>
                </c:pt>
                <c:pt idx="13">
                  <c:v>2095.4520000000002</c:v>
                </c:pt>
                <c:pt idx="14">
                  <c:v>2347.1680000000001</c:v>
                </c:pt>
                <c:pt idx="15">
                  <c:v>2510.194</c:v>
                </c:pt>
                <c:pt idx="16">
                  <c:v>2745.89</c:v>
                </c:pt>
                <c:pt idx="17">
                  <c:v>3031.0239999999999</c:v>
                </c:pt>
                <c:pt idx="18">
                  <c:v>3129.33</c:v>
                </c:pt>
                <c:pt idx="19">
                  <c:v>3159.0070000000001</c:v>
                </c:pt>
                <c:pt idx="20">
                  <c:v>3321.3820000000001</c:v>
                </c:pt>
                <c:pt idx="21">
                  <c:v>3392.1750000000002</c:v>
                </c:pt>
                <c:pt idx="22">
                  <c:v>3420.6529999999998</c:v>
                </c:pt>
                <c:pt idx="23">
                  <c:v>3576.2179999999998</c:v>
                </c:pt>
                <c:pt idx="24">
                  <c:v>3505.9450000000002</c:v>
                </c:pt>
                <c:pt idx="25">
                  <c:v>3630.1909999999998</c:v>
                </c:pt>
                <c:pt idx="26">
                  <c:v>3499.5169999999998</c:v>
                </c:pt>
                <c:pt idx="27">
                  <c:v>3505.223</c:v>
                </c:pt>
                <c:pt idx="28">
                  <c:v>3431.7220000000002</c:v>
                </c:pt>
                <c:pt idx="29">
                  <c:v>3421.81</c:v>
                </c:pt>
                <c:pt idx="30">
                  <c:v>3401.8220000000001</c:v>
                </c:pt>
                <c:pt idx="31">
                  <c:v>3181.0830000000001</c:v>
                </c:pt>
                <c:pt idx="32">
                  <c:v>2973.1909999999998</c:v>
                </c:pt>
                <c:pt idx="33">
                  <c:v>2518.643</c:v>
                </c:pt>
                <c:pt idx="34">
                  <c:v>2185.8649999999998</c:v>
                </c:pt>
                <c:pt idx="35">
                  <c:v>1909.588</c:v>
                </c:pt>
                <c:pt idx="36">
                  <c:v>1866.3689999999999</c:v>
                </c:pt>
                <c:pt idx="37">
                  <c:v>1551.8409999999999</c:v>
                </c:pt>
                <c:pt idx="38">
                  <c:v>1450.7449999999999</c:v>
                </c:pt>
                <c:pt idx="39">
                  <c:v>1136.086</c:v>
                </c:pt>
                <c:pt idx="40">
                  <c:v>791</c:v>
                </c:pt>
                <c:pt idx="41">
                  <c:v>296.3</c:v>
                </c:pt>
              </c:numCache>
            </c:numRef>
          </c:val>
          <c:smooth val="0"/>
          <c:extLst>
            <c:ext xmlns:c16="http://schemas.microsoft.com/office/drawing/2014/chart" uri="{C3380CC4-5D6E-409C-BE32-E72D297353CC}">
              <c16:uniqueId val="{00000000-DF16-4616-928B-7C488D5E4209}"/>
            </c:ext>
          </c:extLst>
        </c:ser>
        <c:ser>
          <c:idx val="1"/>
          <c:order val="1"/>
          <c:tx>
            <c:strRef>
              <c:f>'12.1'!$E$6:$G$6</c:f>
              <c:strCache>
                <c:ptCount val="1"/>
                <c:pt idx="0">
                  <c:v>Natural gas</c:v>
                </c:pt>
              </c:strCache>
            </c:strRef>
          </c:tx>
          <c:spPr>
            <a:ln>
              <a:solidFill>
                <a:schemeClr val="accent5"/>
              </a:solidFill>
            </a:ln>
          </c:spPr>
          <c:marker>
            <c:symbol val="none"/>
          </c:marker>
          <c:cat>
            <c:numRef>
              <c:f>'12.1'!$A$8:$A$77</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'12.1'!$E$8:$E$77</c:f>
              <c:numCache>
                <c:formatCode>#,##0.0</c:formatCode>
                <c:ptCount val="70"/>
                <c:pt idx="0">
                  <c:v>84.360000000000014</c:v>
                </c:pt>
                <c:pt idx="1">
                  <c:v>88.628</c:v>
                </c:pt>
                <c:pt idx="2">
                  <c:v>533.30600000000015</c:v>
                </c:pt>
                <c:pt idx="3">
                  <c:v>780.59500000000003</c:v>
                </c:pt>
                <c:pt idx="4">
                  <c:v>963.31600000000003</c:v>
                </c:pt>
                <c:pt idx="5">
                  <c:v>919.85599999999999</c:v>
                </c:pt>
                <c:pt idx="6">
                  <c:v>952.38800000000003</c:v>
                </c:pt>
                <c:pt idx="7">
                  <c:v>750.57899999999995</c:v>
                </c:pt>
                <c:pt idx="8">
                  <c:v>683.58100000000002</c:v>
                </c:pt>
                <c:pt idx="9">
                  <c:v>614.92100000000005</c:v>
                </c:pt>
                <c:pt idx="10">
                  <c:v>475.78500000000003</c:v>
                </c:pt>
                <c:pt idx="11">
                  <c:v>500.928</c:v>
                </c:pt>
                <c:pt idx="12">
                  <c:v>597.64300000000014</c:v>
                </c:pt>
                <c:pt idx="13">
                  <c:v>733.05899999999997</c:v>
                </c:pt>
                <c:pt idx="14">
                  <c:v>802.97699999999998</c:v>
                </c:pt>
                <c:pt idx="15">
                  <c:v>880.83900000000006</c:v>
                </c:pt>
                <c:pt idx="16">
                  <c:v>924.83199999999988</c:v>
                </c:pt>
                <c:pt idx="17">
                  <c:v>960.64599999999996</c:v>
                </c:pt>
                <c:pt idx="18">
                  <c:v>1008.601</c:v>
                </c:pt>
                <c:pt idx="19">
                  <c:v>1156.1790000000001</c:v>
                </c:pt>
                <c:pt idx="20">
                  <c:v>1546.6290000000001</c:v>
                </c:pt>
                <c:pt idx="21">
                  <c:v>1906.0110000000002</c:v>
                </c:pt>
                <c:pt idx="22">
                  <c:v>2158.181</c:v>
                </c:pt>
                <c:pt idx="23">
                  <c:v>2534.9520000000002</c:v>
                </c:pt>
                <c:pt idx="24">
                  <c:v>2940.1469999999999</c:v>
                </c:pt>
                <c:pt idx="25">
                  <c:v>3413.489</c:v>
                </c:pt>
                <c:pt idx="26">
                  <c:v>3621.5589999999997</c:v>
                </c:pt>
                <c:pt idx="27">
                  <c:v>4190.8739999999998</c:v>
                </c:pt>
                <c:pt idx="28">
                  <c:v>4663.7160000000003</c:v>
                </c:pt>
                <c:pt idx="29">
                  <c:v>4985.6059999999998</c:v>
                </c:pt>
                <c:pt idx="30">
                  <c:v>5167.1170000000002</c:v>
                </c:pt>
                <c:pt idx="31">
                  <c:v>5569.1239999999998</c:v>
                </c:pt>
                <c:pt idx="32">
                  <c:v>6010.2619999999997</c:v>
                </c:pt>
                <c:pt idx="33">
                  <c:v>6192.8250000000007</c:v>
                </c:pt>
                <c:pt idx="34">
                  <c:v>6813.5570000000007</c:v>
                </c:pt>
                <c:pt idx="35">
                  <c:v>7138.4669999999996</c:v>
                </c:pt>
                <c:pt idx="36">
                  <c:v>7079.9310000000014</c:v>
                </c:pt>
                <c:pt idx="37">
                  <c:v>6809.9459999999999</c:v>
                </c:pt>
                <c:pt idx="38">
                  <c:v>7064.0550000000003</c:v>
                </c:pt>
                <c:pt idx="39">
                  <c:v>7058.7580000000007</c:v>
                </c:pt>
                <c:pt idx="40">
                  <c:v>8074.5</c:v>
                </c:pt>
                <c:pt idx="41">
                  <c:v>9306.4</c:v>
                </c:pt>
                <c:pt idx="42">
                  <c:v>9441</c:v>
                </c:pt>
                <c:pt idx="43">
                  <c:v>9389.5999999999985</c:v>
                </c:pt>
                <c:pt idx="44">
                  <c:v>9426.9</c:v>
                </c:pt>
                <c:pt idx="45">
                  <c:v>9147.9000000000015</c:v>
                </c:pt>
                <c:pt idx="46">
                  <c:v>9772.6</c:v>
                </c:pt>
                <c:pt idx="47">
                  <c:v>9542.1</c:v>
                </c:pt>
                <c:pt idx="48">
                  <c:v>9739.2999999999993</c:v>
                </c:pt>
                <c:pt idx="49">
                  <c:v>9692.2999999999993</c:v>
                </c:pt>
                <c:pt idx="50">
                  <c:v>9562.7999999999993</c:v>
                </c:pt>
                <c:pt idx="51">
                  <c:v>9269.4</c:v>
                </c:pt>
                <c:pt idx="52">
                  <c:v>8652.6</c:v>
                </c:pt>
                <c:pt idx="53">
                  <c:v>8685.2000000000007</c:v>
                </c:pt>
                <c:pt idx="54">
                  <c:v>8161.2999999999993</c:v>
                </c:pt>
                <c:pt idx="55">
                  <c:v>8979.1999999999989</c:v>
                </c:pt>
                <c:pt idx="56">
                  <c:v>8085.8</c:v>
                </c:pt>
                <c:pt idx="57">
                  <c:v>8158.2250050503235</c:v>
                </c:pt>
                <c:pt idx="58">
                  <c:v>8277.0944147694499</c:v>
                </c:pt>
                <c:pt idx="59">
                  <c:v>7280.4197495994158</c:v>
                </c:pt>
                <c:pt idx="60">
                  <c:v>7607.5646329449373</c:v>
                </c:pt>
                <c:pt idx="61">
                  <c:v>8255.1342335338559</c:v>
                </c:pt>
                <c:pt idx="62">
                  <c:v>8527.4827534189189</c:v>
                </c:pt>
                <c:pt idx="63">
                  <c:v>8182.7561269882699</c:v>
                </c:pt>
                <c:pt idx="64">
                  <c:v>8564.6294736291875</c:v>
                </c:pt>
                <c:pt idx="65">
                  <c:v>8694.2191732210795</c:v>
                </c:pt>
                <c:pt idx="66">
                  <c:v>9433.7342458022922</c:v>
                </c:pt>
                <c:pt idx="67">
                  <c:v>7543.7622835692955</c:v>
                </c:pt>
                <c:pt idx="68">
                  <c:v>6758.5738142860464</c:v>
                </c:pt>
                <c:pt idx="69">
                  <c:v>6766.6560388972948</c:v>
                </c:pt>
              </c:numCache>
            </c:numRef>
          </c:val>
          <c:smooth val="0"/>
          <c:extLst>
            <c:ext xmlns:c16="http://schemas.microsoft.com/office/drawing/2014/chart" uri="{C3380CC4-5D6E-409C-BE32-E72D297353CC}">
              <c16:uniqueId val="{00000001-DF16-4616-928B-7C488D5E4209}"/>
            </c:ext>
          </c:extLst>
        </c:ser>
        <c:dLbls>
          <c:showLegendKey val="0"/>
          <c:showVal val="0"/>
          <c:showCatName val="0"/>
          <c:showSerName val="0"/>
          <c:showPercent val="0"/>
          <c:showBubbleSize val="0"/>
        </c:dLbls>
        <c:smooth val="0"/>
        <c:axId val="178117248"/>
        <c:axId val="178119040"/>
      </c:lineChart>
      <c:catAx>
        <c:axId val="178117248"/>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119040"/>
        <c:crosses val="autoZero"/>
        <c:auto val="1"/>
        <c:lblAlgn val="ctr"/>
        <c:lblOffset val="100"/>
        <c:tickLblSkip val="3"/>
        <c:noMultiLvlLbl val="0"/>
      </c:catAx>
      <c:valAx>
        <c:axId val="178119040"/>
        <c:scaling>
          <c:orientation val="minMax"/>
          <c:max val="10000"/>
        </c:scaling>
        <c:delete val="0"/>
        <c:axPos val="l"/>
        <c:majorGridlines/>
        <c:numFmt formatCode="#,##0" sourceLinked="0"/>
        <c:majorTickMark val="out"/>
        <c:minorTickMark val="none"/>
        <c:tickLblPos val="nextTo"/>
        <c:crossAx val="178117248"/>
        <c:crosses val="autoZero"/>
        <c:crossBetween val="midCat"/>
        <c:majorUnit val="1000"/>
      </c:valAx>
    </c:plotArea>
    <c:legend>
      <c:legendPos val="b"/>
      <c:layout>
        <c:manualLayout>
          <c:xMode val="edge"/>
          <c:yMode val="edge"/>
          <c:x val="3.3637236904745648E-4"/>
          <c:y val="0.92854108037939298"/>
          <c:w val="0.30619938707837741"/>
          <c:h val="7.145891962060699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29323178864935E-2"/>
          <c:y val="4.5121153545217417E-2"/>
          <c:w val="0.89224233036444212"/>
          <c:h val="0.81234813354603552"/>
        </c:manualLayout>
      </c:layout>
      <c:lineChart>
        <c:grouping val="standard"/>
        <c:varyColors val="0"/>
        <c:ser>
          <c:idx val="0"/>
          <c:order val="0"/>
          <c:tx>
            <c:strRef>
              <c:f>'12.1'!$H$6:$I$6</c:f>
              <c:strCache>
                <c:ptCount val="1"/>
                <c:pt idx="0">
                  <c:v>Natural gas</c:v>
                </c:pt>
              </c:strCache>
            </c:strRef>
          </c:tx>
          <c:spPr>
            <a:ln>
              <a:solidFill>
                <a:schemeClr val="tx2"/>
              </a:solidFill>
            </a:ln>
          </c:spPr>
          <c:marker>
            <c:symbol val="none"/>
          </c:marker>
          <c:cat>
            <c:numRef>
              <c:f>'12.1'!$A$8:$A$77</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'12.1'!$H$8:$H$77</c:f>
              <c:numCache>
                <c:formatCode>0.0</c:formatCode>
                <c:ptCount val="70"/>
                <c:pt idx="0">
                  <c:v>4.92</c:v>
                </c:pt>
                <c:pt idx="1">
                  <c:v>6.03</c:v>
                </c:pt>
                <c:pt idx="2">
                  <c:v>7.05</c:v>
                </c:pt>
                <c:pt idx="3">
                  <c:v>8.3000000000000007</c:v>
                </c:pt>
                <c:pt idx="4">
                  <c:v>8.1</c:v>
                </c:pt>
                <c:pt idx="5">
                  <c:v>7.2</c:v>
                </c:pt>
                <c:pt idx="6">
                  <c:v>5.7</c:v>
                </c:pt>
                <c:pt idx="7">
                  <c:v>3.9</c:v>
                </c:pt>
                <c:pt idx="8">
                  <c:v>5.21</c:v>
                </c:pt>
                <c:pt idx="9">
                  <c:v>3.96</c:v>
                </c:pt>
                <c:pt idx="10">
                  <c:v>5.2</c:v>
                </c:pt>
                <c:pt idx="11">
                  <c:v>4.4000000000000004</c:v>
                </c:pt>
                <c:pt idx="12">
                  <c:v>5.76</c:v>
                </c:pt>
                <c:pt idx="13">
                  <c:v>6.5</c:v>
                </c:pt>
                <c:pt idx="14">
                  <c:v>7.35</c:v>
                </c:pt>
                <c:pt idx="15">
                  <c:v>6.9</c:v>
                </c:pt>
                <c:pt idx="16">
                  <c:v>8.34</c:v>
                </c:pt>
                <c:pt idx="17">
                  <c:v>9.3800000000000008</c:v>
                </c:pt>
                <c:pt idx="18">
                  <c:v>11.38</c:v>
                </c:pt>
                <c:pt idx="19">
                  <c:v>13.02</c:v>
                </c:pt>
                <c:pt idx="20">
                  <c:v>15.2</c:v>
                </c:pt>
                <c:pt idx="21">
                  <c:v>19.100000000000001</c:v>
                </c:pt>
                <c:pt idx="22">
                  <c:v>20.9</c:v>
                </c:pt>
                <c:pt idx="23">
                  <c:v>24.9</c:v>
                </c:pt>
                <c:pt idx="24">
                  <c:v>22.2</c:v>
                </c:pt>
                <c:pt idx="25">
                  <c:v>25.4</c:v>
                </c:pt>
                <c:pt idx="26">
                  <c:v>27.06</c:v>
                </c:pt>
                <c:pt idx="27">
                  <c:v>28.3</c:v>
                </c:pt>
                <c:pt idx="28">
                  <c:v>23.11</c:v>
                </c:pt>
                <c:pt idx="29">
                  <c:v>26.48</c:v>
                </c:pt>
                <c:pt idx="30">
                  <c:v>32.68</c:v>
                </c:pt>
                <c:pt idx="31">
                  <c:v>24.73995</c:v>
                </c:pt>
                <c:pt idx="32">
                  <c:v>29.704000000000001</c:v>
                </c:pt>
                <c:pt idx="33">
                  <c:v>24.391999999999999</c:v>
                </c:pt>
                <c:pt idx="34">
                  <c:v>30.285</c:v>
                </c:pt>
                <c:pt idx="35">
                  <c:v>30.073780000000003</c:v>
                </c:pt>
                <c:pt idx="36">
                  <c:v>31.4864</c:v>
                </c:pt>
                <c:pt idx="37">
                  <c:v>29.11</c:v>
                </c:pt>
                <c:pt idx="38">
                  <c:v>42.55</c:v>
                </c:pt>
                <c:pt idx="39">
                  <c:v>42.1</c:v>
                </c:pt>
                <c:pt idx="40">
                  <c:v>43.93</c:v>
                </c:pt>
                <c:pt idx="41">
                  <c:v>58.46</c:v>
                </c:pt>
                <c:pt idx="42">
                  <c:v>59.26</c:v>
                </c:pt>
                <c:pt idx="43">
                  <c:v>57.08</c:v>
                </c:pt>
                <c:pt idx="44">
                  <c:v>56.131</c:v>
                </c:pt>
                <c:pt idx="45">
                  <c:v>59.042999999999999</c:v>
                </c:pt>
                <c:pt idx="46">
                  <c:v>62.360999999999997</c:v>
                </c:pt>
                <c:pt idx="47">
                  <c:v>62.313000000000002</c:v>
                </c:pt>
                <c:pt idx="48">
                  <c:v>63.356000000000002</c:v>
                </c:pt>
                <c:pt idx="49">
                  <c:v>61.67</c:v>
                </c:pt>
                <c:pt idx="50">
                  <c:v>56.896000000000001</c:v>
                </c:pt>
                <c:pt idx="51">
                  <c:v>67.638999999999996</c:v>
                </c:pt>
                <c:pt idx="52">
                  <c:v>49.9</c:v>
                </c:pt>
                <c:pt idx="53">
                  <c:v>50.8</c:v>
                </c:pt>
                <c:pt idx="54">
                  <c:v>57.2</c:v>
                </c:pt>
                <c:pt idx="55">
                  <c:v>57.3</c:v>
                </c:pt>
                <c:pt idx="56">
                  <c:v>52.8</c:v>
                </c:pt>
                <c:pt idx="57">
                  <c:v>61.6</c:v>
                </c:pt>
                <c:pt idx="58">
                  <c:v>47.333075975303558</c:v>
                </c:pt>
                <c:pt idx="59">
                  <c:v>44.959295144984566</c:v>
                </c:pt>
                <c:pt idx="60">
                  <c:v>42.621557004484409</c:v>
                </c:pt>
                <c:pt idx="61">
                  <c:v>49.288893022251862</c:v>
                </c:pt>
                <c:pt idx="62">
                  <c:v>54.886108595098101</c:v>
                </c:pt>
                <c:pt idx="63">
                  <c:v>55.898593761343584</c:v>
                </c:pt>
                <c:pt idx="64">
                  <c:v>50.803541216034226</c:v>
                </c:pt>
                <c:pt idx="65">
                  <c:v>47.306818891744392</c:v>
                </c:pt>
                <c:pt idx="66">
                  <c:v>55.065441922179161</c:v>
                </c:pt>
                <c:pt idx="67">
                  <c:v>44.045334403713248</c:v>
                </c:pt>
                <c:pt idx="68">
                  <c:v>41.449790897036067</c:v>
                </c:pt>
                <c:pt idx="69">
                  <c:v>45.945931301432687</c:v>
                </c:pt>
              </c:numCache>
            </c:numRef>
          </c:val>
          <c:smooth val="0"/>
          <c:extLst>
            <c:ext xmlns:c16="http://schemas.microsoft.com/office/drawing/2014/chart" uri="{C3380CC4-5D6E-409C-BE32-E72D297353CC}">
              <c16:uniqueId val="{00000000-DA44-45E8-AFA2-F98A41E3E246}"/>
            </c:ext>
          </c:extLst>
        </c:ser>
        <c:dLbls>
          <c:showLegendKey val="0"/>
          <c:showVal val="0"/>
          <c:showCatName val="0"/>
          <c:showSerName val="0"/>
          <c:showPercent val="0"/>
          <c:showBubbleSize val="0"/>
        </c:dLbls>
        <c:smooth val="0"/>
        <c:axId val="177750784"/>
        <c:axId val="177752320"/>
      </c:lineChart>
      <c:catAx>
        <c:axId val="1777507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52320"/>
        <c:crosses val="autoZero"/>
        <c:auto val="1"/>
        <c:lblAlgn val="ctr"/>
        <c:lblOffset val="100"/>
        <c:tickLblSkip val="3"/>
        <c:noMultiLvlLbl val="0"/>
      </c:catAx>
      <c:valAx>
        <c:axId val="177752320"/>
        <c:scaling>
          <c:orientation val="minMax"/>
          <c:max val="70"/>
        </c:scaling>
        <c:delete val="0"/>
        <c:axPos val="l"/>
        <c:majorGridlines/>
        <c:numFmt formatCode="#,##0" sourceLinked="0"/>
        <c:majorTickMark val="out"/>
        <c:minorTickMark val="none"/>
        <c:tickLblPos val="nextTo"/>
        <c:crossAx val="177750784"/>
        <c:crosses val="autoZero"/>
        <c:crossBetween val="midCat"/>
        <c:majorUnit val="1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5838070451734E-2"/>
          <c:y val="4.5902934860415183E-2"/>
          <c:w val="0.88962396748033645"/>
          <c:h val="0.7857034597947985"/>
        </c:manualLayout>
      </c:layout>
      <c:lineChart>
        <c:grouping val="standard"/>
        <c:varyColors val="0"/>
        <c:ser>
          <c:idx val="1"/>
          <c:order val="0"/>
          <c:tx>
            <c:strRef>
              <c:f>'12.1'!$G$7</c:f>
              <c:strCache>
                <c:ptCount val="1"/>
                <c:pt idx="0">
                  <c:v>Number of customers</c:v>
                </c:pt>
              </c:strCache>
            </c:strRef>
          </c:tx>
          <c:spPr>
            <a:ln>
              <a:solidFill>
                <a:schemeClr val="tx2"/>
              </a:solidFill>
            </a:ln>
          </c:spPr>
          <c:marker>
            <c:symbol val="none"/>
          </c:marker>
          <c:cat>
            <c:numRef>
              <c:f>'12.1'!$A$8:$A$77</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'12.1'!$G$8:$G$77</c:f>
              <c:numCache>
                <c:formatCode>#,##0</c:formatCode>
                <c:ptCount val="70"/>
                <c:pt idx="0">
                  <c:v>3805</c:v>
                </c:pt>
                <c:pt idx="1">
                  <c:v>5256</c:v>
                </c:pt>
                <c:pt idx="2">
                  <c:v>5987</c:v>
                </c:pt>
                <c:pt idx="3">
                  <c:v>7105</c:v>
                </c:pt>
                <c:pt idx="4">
                  <c:v>10287</c:v>
                </c:pt>
                <c:pt idx="5">
                  <c:v>14892</c:v>
                </c:pt>
                <c:pt idx="6">
                  <c:v>19021</c:v>
                </c:pt>
                <c:pt idx="7">
                  <c:v>22853</c:v>
                </c:pt>
                <c:pt idx="8">
                  <c:v>26283</c:v>
                </c:pt>
                <c:pt idx="9">
                  <c:v>28424</c:v>
                </c:pt>
                <c:pt idx="10">
                  <c:v>31901</c:v>
                </c:pt>
                <c:pt idx="11">
                  <c:v>36123</c:v>
                </c:pt>
                <c:pt idx="12">
                  <c:v>39717</c:v>
                </c:pt>
                <c:pt idx="13">
                  <c:v>43308</c:v>
                </c:pt>
                <c:pt idx="14">
                  <c:v>48351</c:v>
                </c:pt>
                <c:pt idx="15">
                  <c:v>60818</c:v>
                </c:pt>
                <c:pt idx="16">
                  <c:v>74529</c:v>
                </c:pt>
                <c:pt idx="17">
                  <c:v>96718</c:v>
                </c:pt>
                <c:pt idx="18">
                  <c:v>127621</c:v>
                </c:pt>
                <c:pt idx="19">
                  <c:v>169462</c:v>
                </c:pt>
                <c:pt idx="20">
                  <c:v>221695</c:v>
                </c:pt>
                <c:pt idx="21">
                  <c:v>267219</c:v>
                </c:pt>
                <c:pt idx="22">
                  <c:v>327903</c:v>
                </c:pt>
                <c:pt idx="23">
                  <c:v>398080</c:v>
                </c:pt>
                <c:pt idx="24">
                  <c:v>472402</c:v>
                </c:pt>
                <c:pt idx="25">
                  <c:v>560875</c:v>
                </c:pt>
                <c:pt idx="26">
                  <c:v>758964</c:v>
                </c:pt>
                <c:pt idx="27">
                  <c:v>829673</c:v>
                </c:pt>
                <c:pt idx="28">
                  <c:v>857475</c:v>
                </c:pt>
                <c:pt idx="29">
                  <c:v>975391</c:v>
                </c:pt>
                <c:pt idx="30">
                  <c:v>1052604</c:v>
                </c:pt>
                <c:pt idx="31">
                  <c:v>1249146</c:v>
                </c:pt>
                <c:pt idx="32">
                  <c:v>1259133</c:v>
                </c:pt>
                <c:pt idx="33">
                  <c:v>1330907</c:v>
                </c:pt>
                <c:pt idx="34">
                  <c:v>1349258</c:v>
                </c:pt>
                <c:pt idx="35">
                  <c:v>1661824</c:v>
                </c:pt>
                <c:pt idx="36">
                  <c:v>1761240</c:v>
                </c:pt>
                <c:pt idx="37">
                  <c:v>1820752</c:v>
                </c:pt>
                <c:pt idx="38">
                  <c:v>1848471</c:v>
                </c:pt>
                <c:pt idx="39">
                  <c:v>1918896</c:v>
                </c:pt>
                <c:pt idx="40">
                  <c:v>2103695</c:v>
                </c:pt>
                <c:pt idx="41">
                  <c:v>2276683</c:v>
                </c:pt>
                <c:pt idx="42">
                  <c:v>2376002</c:v>
                </c:pt>
                <c:pt idx="43">
                  <c:v>2469587</c:v>
                </c:pt>
                <c:pt idx="44">
                  <c:v>2531808</c:v>
                </c:pt>
                <c:pt idx="45">
                  <c:v>2601210</c:v>
                </c:pt>
                <c:pt idx="46">
                  <c:v>2654204</c:v>
                </c:pt>
                <c:pt idx="47">
                  <c:v>2692523</c:v>
                </c:pt>
                <c:pt idx="48">
                  <c:v>2737730</c:v>
                </c:pt>
                <c:pt idx="49">
                  <c:v>2771690</c:v>
                </c:pt>
                <c:pt idx="50">
                  <c:v>2805705</c:v>
                </c:pt>
                <c:pt idx="51">
                  <c:v>2823102</c:v>
                </c:pt>
                <c:pt idx="52">
                  <c:v>2845429</c:v>
                </c:pt>
                <c:pt idx="53">
                  <c:v>2864576</c:v>
                </c:pt>
                <c:pt idx="54">
                  <c:v>2871547</c:v>
                </c:pt>
                <c:pt idx="55">
                  <c:v>2870634</c:v>
                </c:pt>
                <c:pt idx="56">
                  <c:v>2869023</c:v>
                </c:pt>
                <c:pt idx="57">
                  <c:v>2868083</c:v>
                </c:pt>
                <c:pt idx="58">
                  <c:v>2860345</c:v>
                </c:pt>
                <c:pt idx="59">
                  <c:v>2849162</c:v>
                </c:pt>
                <c:pt idx="60">
                  <c:v>2844334</c:v>
                </c:pt>
                <c:pt idx="61">
                  <c:v>2840473</c:v>
                </c:pt>
                <c:pt idx="62">
                  <c:v>2844257</c:v>
                </c:pt>
                <c:pt idx="63">
                  <c:v>2840619</c:v>
                </c:pt>
                <c:pt idx="64">
                  <c:v>2834509</c:v>
                </c:pt>
                <c:pt idx="65">
                  <c:v>2829132</c:v>
                </c:pt>
                <c:pt idx="66">
                  <c:v>2820013</c:v>
                </c:pt>
                <c:pt idx="67">
                  <c:v>2781284</c:v>
                </c:pt>
                <c:pt idx="68">
                  <c:v>2752442</c:v>
                </c:pt>
                <c:pt idx="69">
                  <c:v>2727457</c:v>
                </c:pt>
              </c:numCache>
            </c:numRef>
          </c:val>
          <c:smooth val="0"/>
          <c:extLst>
            <c:ext xmlns:c16="http://schemas.microsoft.com/office/drawing/2014/chart" uri="{C3380CC4-5D6E-409C-BE32-E72D297353CC}">
              <c16:uniqueId val="{00000001-6AE5-45FA-87F8-0602B1E34E72}"/>
            </c:ext>
          </c:extLst>
        </c:ser>
        <c:dLbls>
          <c:showLegendKey val="0"/>
          <c:showVal val="0"/>
          <c:showCatName val="0"/>
          <c:showSerName val="0"/>
          <c:showPercent val="0"/>
          <c:showBubbleSize val="0"/>
        </c:dLbls>
        <c:smooth val="0"/>
        <c:axId val="177764992"/>
        <c:axId val="177787264"/>
      </c:lineChart>
      <c:catAx>
        <c:axId val="17776499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87264"/>
        <c:crosses val="autoZero"/>
        <c:auto val="1"/>
        <c:lblAlgn val="ctr"/>
        <c:lblOffset val="100"/>
        <c:tickLblSkip val="3"/>
        <c:noMultiLvlLbl val="0"/>
      </c:catAx>
      <c:valAx>
        <c:axId val="177787264"/>
        <c:scaling>
          <c:orientation val="minMax"/>
          <c:max val="3000000"/>
          <c:min val="0"/>
        </c:scaling>
        <c:delete val="0"/>
        <c:axPos val="l"/>
        <c:majorGridlines/>
        <c:numFmt formatCode="#,##0" sourceLinked="0"/>
        <c:majorTickMark val="out"/>
        <c:minorTickMark val="none"/>
        <c:tickLblPos val="nextTo"/>
        <c:crossAx val="177764992"/>
        <c:crosses val="autoZero"/>
        <c:crossBetween val="midCat"/>
        <c:majorUnit val="5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22942234780537E-2"/>
          <c:y val="1.8369893544328858E-2"/>
          <c:w val="0.94826989717962351"/>
          <c:h val="0.78564127424537"/>
        </c:manualLayout>
      </c:layout>
      <c:barChart>
        <c:barDir val="col"/>
        <c:grouping val="stacked"/>
        <c:varyColors val="0"/>
        <c:ser>
          <c:idx val="0"/>
          <c:order val="0"/>
          <c:tx>
            <c:strRef>
              <c:f>'12.2'!$U$91</c:f>
              <c:strCache>
                <c:ptCount val="1"/>
                <c:pt idx="0">
                  <c:v>HD_C</c:v>
                </c:pt>
              </c:strCache>
            </c:strRef>
          </c:tx>
          <c:spPr>
            <a:solidFill>
              <a:schemeClr val="tx2"/>
            </a:solidFill>
            <a:ln>
              <a:noFill/>
            </a:ln>
          </c:spPr>
          <c:invertIfNegative val="0"/>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'12.2'!$U$92:$U$161</c:f>
              <c:numCache>
                <c:formatCode>#,##0.0</c:formatCode>
                <c:ptCount val="70"/>
                <c:pt idx="0">
                  <c:v>77.484999999999999</c:v>
                </c:pt>
                <c:pt idx="1">
                  <c:v>86.028999999999996</c:v>
                </c:pt>
                <c:pt idx="2">
                  <c:v>542.10500000000013</c:v>
                </c:pt>
                <c:pt idx="3">
                  <c:v>784.39400000000012</c:v>
                </c:pt>
                <c:pt idx="4">
                  <c:v>970.01900000000001</c:v>
                </c:pt>
                <c:pt idx="5">
                  <c:v>925.45500000000004</c:v>
                </c:pt>
                <c:pt idx="6">
                  <c:v>910.54900000000009</c:v>
                </c:pt>
                <c:pt idx="7">
                  <c:v>705.86200000000008</c:v>
                </c:pt>
                <c:pt idx="8">
                  <c:v>627.048</c:v>
                </c:pt>
                <c:pt idx="9">
                  <c:v>556.42899999999997</c:v>
                </c:pt>
                <c:pt idx="10">
                  <c:v>435.41600000000005</c:v>
                </c:pt>
                <c:pt idx="11">
                  <c:v>473.416</c:v>
                </c:pt>
                <c:pt idx="12">
                  <c:v>523.56400000000008</c:v>
                </c:pt>
                <c:pt idx="13">
                  <c:v>619.36599999999999</c:v>
                </c:pt>
                <c:pt idx="14">
                  <c:v>658.19499999999994</c:v>
                </c:pt>
                <c:pt idx="15">
                  <c:v>701.31799999999998</c:v>
                </c:pt>
                <c:pt idx="16">
                  <c:v>713.05200000000002</c:v>
                </c:pt>
                <c:pt idx="17">
                  <c:v>729.47899999999993</c:v>
                </c:pt>
                <c:pt idx="18">
                  <c:v>709.19799999999998</c:v>
                </c:pt>
                <c:pt idx="19">
                  <c:v>810.18100000000004</c:v>
                </c:pt>
                <c:pt idx="20">
                  <c:v>1102.17</c:v>
                </c:pt>
                <c:pt idx="21">
                  <c:v>1286.1320000000001</c:v>
                </c:pt>
                <c:pt idx="22">
                  <c:v>1512.6179999999999</c:v>
                </c:pt>
                <c:pt idx="23">
                  <c:v>1723.999</c:v>
                </c:pt>
                <c:pt idx="24">
                  <c:v>2101.6489999999999</c:v>
                </c:pt>
                <c:pt idx="25">
                  <c:v>2346.174</c:v>
                </c:pt>
                <c:pt idx="26">
                  <c:v>2442.0149999999999</c:v>
                </c:pt>
                <c:pt idx="27">
                  <c:v>2764.221</c:v>
                </c:pt>
                <c:pt idx="28">
                  <c:v>3116.277</c:v>
                </c:pt>
                <c:pt idx="29">
                  <c:v>3167.6729999999998</c:v>
                </c:pt>
                <c:pt idx="30">
                  <c:v>3133.9350000000004</c:v>
                </c:pt>
                <c:pt idx="31">
                  <c:v>3343.5460000000003</c:v>
                </c:pt>
                <c:pt idx="32">
                  <c:v>3445.0619999999999</c:v>
                </c:pt>
                <c:pt idx="33">
                  <c:v>3601.556</c:v>
                </c:pt>
                <c:pt idx="34">
                  <c:v>4031.2640000000001</c:v>
                </c:pt>
                <c:pt idx="35">
                  <c:v>4137.4809999999998</c:v>
                </c:pt>
                <c:pt idx="36">
                  <c:v>3660.4679999999998</c:v>
                </c:pt>
                <c:pt idx="37">
                  <c:v>3332.2429999999999</c:v>
                </c:pt>
                <c:pt idx="38">
                  <c:v>3126.8989999999999</c:v>
                </c:pt>
                <c:pt idx="39">
                  <c:v>2894.4720000000002</c:v>
                </c:pt>
                <c:pt idx="40">
                  <c:v>3195.3206611795772</c:v>
                </c:pt>
                <c:pt idx="41">
                  <c:v>3378.2212324823945</c:v>
                </c:pt>
                <c:pt idx="42">
                  <c:v>3458.9</c:v>
                </c:pt>
                <c:pt idx="43">
                  <c:v>3361.5</c:v>
                </c:pt>
                <c:pt idx="44">
                  <c:v>3486.8</c:v>
                </c:pt>
                <c:pt idx="45">
                  <c:v>3605.2</c:v>
                </c:pt>
                <c:pt idx="46">
                  <c:v>3586.7</c:v>
                </c:pt>
                <c:pt idx="47">
                  <c:v>3115.7</c:v>
                </c:pt>
                <c:pt idx="48">
                  <c:v>3016.1</c:v>
                </c:pt>
                <c:pt idx="49">
                  <c:v>3089.1</c:v>
                </c:pt>
                <c:pt idx="50">
                  <c:v>4298</c:v>
                </c:pt>
                <c:pt idx="51">
                  <c:v>4210.2</c:v>
                </c:pt>
                <c:pt idx="52">
                  <c:v>4003.4</c:v>
                </c:pt>
                <c:pt idx="53">
                  <c:v>3984.7231644731714</c:v>
                </c:pt>
                <c:pt idx="54">
                  <c:v>3421.4794389663225</c:v>
                </c:pt>
                <c:pt idx="55">
                  <c:v>3650.0375800403813</c:v>
                </c:pt>
                <c:pt idx="56">
                  <c:v>3544.5177146528308</c:v>
                </c:pt>
                <c:pt idx="57">
                  <c:v>3542.7413316356624</c:v>
                </c:pt>
                <c:pt idx="58">
                  <c:v>3627.3230662095111</c:v>
                </c:pt>
                <c:pt idx="59">
                  <c:v>3410.3972052618806</c:v>
                </c:pt>
                <c:pt idx="60">
                  <c:v>3522.7616740966923</c:v>
                </c:pt>
                <c:pt idx="61">
                  <c:v>3836.3584581271775</c:v>
                </c:pt>
                <c:pt idx="62">
                  <c:v>3847.7460000000001</c:v>
                </c:pt>
                <c:pt idx="63">
                  <c:v>3854.9198167295876</c:v>
                </c:pt>
                <c:pt idx="64">
                  <c:v>4200.7408816692532</c:v>
                </c:pt>
                <c:pt idx="65">
                  <c:v>4268.3097902267627</c:v>
                </c:pt>
                <c:pt idx="66">
                  <c:v>4565.6943918051602</c:v>
                </c:pt>
                <c:pt idx="67">
                  <c:v>3611.2389207220158</c:v>
                </c:pt>
                <c:pt idx="68">
                  <c:v>3258.036555283682</c:v>
                </c:pt>
                <c:pt idx="69">
                  <c:v>3312.9956936588901</c:v>
                </c:pt>
              </c:numCache>
            </c:numRef>
          </c:val>
          <c:extLst>
            <c:ext xmlns:c16="http://schemas.microsoft.com/office/drawing/2014/chart" uri="{C3380CC4-5D6E-409C-BE32-E72D297353CC}">
              <c16:uniqueId val="{00000000-0750-4F36-BC11-65A39A45546E}"/>
            </c:ext>
          </c:extLst>
        </c:ser>
        <c:ser>
          <c:idx val="1"/>
          <c:order val="1"/>
          <c:tx>
            <c:strRef>
              <c:f>'12.2'!$V$91</c:f>
              <c:strCache>
                <c:ptCount val="1"/>
                <c:pt idx="0">
                  <c:v>MD_C</c:v>
                </c:pt>
              </c:strCache>
            </c:strRef>
          </c:tx>
          <c:spPr>
            <a:solidFill>
              <a:schemeClr val="accent5"/>
            </a:solidFill>
            <a:ln>
              <a:noFill/>
            </a:ln>
          </c:spPr>
          <c:invertIfNegative val="0"/>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'12.2'!$V$92:$V$161</c:f>
              <c:numCache>
                <c:formatCode>#,##0.0</c:formatCode>
                <c:ptCount val="70"/>
                <c:pt idx="0">
                  <c:v>0.03</c:v>
                </c:pt>
                <c:pt idx="1">
                  <c:v>0</c:v>
                </c:pt>
                <c:pt idx="2">
                  <c:v>0.66100000000000003</c:v>
                </c:pt>
                <c:pt idx="3">
                  <c:v>0.28100000000000003</c:v>
                </c:pt>
                <c:pt idx="4">
                  <c:v>0.24099999999999999</c:v>
                </c:pt>
                <c:pt idx="5">
                  <c:v>0.189</c:v>
                </c:pt>
                <c:pt idx="6">
                  <c:v>0.22800000000000001</c:v>
                </c:pt>
                <c:pt idx="7">
                  <c:v>0.13600000000000001</c:v>
                </c:pt>
                <c:pt idx="8">
                  <c:v>0.92800000000000005</c:v>
                </c:pt>
                <c:pt idx="9">
                  <c:v>1.216</c:v>
                </c:pt>
                <c:pt idx="10">
                  <c:v>1.258</c:v>
                </c:pt>
                <c:pt idx="11">
                  <c:v>2.383</c:v>
                </c:pt>
                <c:pt idx="12">
                  <c:v>36.781999999999996</c:v>
                </c:pt>
                <c:pt idx="13">
                  <c:v>61.588999999999999</c:v>
                </c:pt>
                <c:pt idx="14">
                  <c:v>84.786000000000001</c:v>
                </c:pt>
                <c:pt idx="15">
                  <c:v>107.065</c:v>
                </c:pt>
                <c:pt idx="16">
                  <c:v>110.63200000000001</c:v>
                </c:pt>
                <c:pt idx="17">
                  <c:v>123.17400000000001</c:v>
                </c:pt>
                <c:pt idx="18">
                  <c:v>149.249</c:v>
                </c:pt>
                <c:pt idx="19">
                  <c:v>171.696</c:v>
                </c:pt>
                <c:pt idx="20">
                  <c:v>199.98599999999999</c:v>
                </c:pt>
                <c:pt idx="21">
                  <c:v>348.99599999999998</c:v>
                </c:pt>
                <c:pt idx="22">
                  <c:v>294.36200000000002</c:v>
                </c:pt>
                <c:pt idx="23">
                  <c:v>369.92099999999999</c:v>
                </c:pt>
                <c:pt idx="24">
                  <c:v>428.64299999999997</c:v>
                </c:pt>
                <c:pt idx="25">
                  <c:v>517.43200000000002</c:v>
                </c:pt>
                <c:pt idx="26">
                  <c:v>548.09500000000003</c:v>
                </c:pt>
                <c:pt idx="27">
                  <c:v>632.73</c:v>
                </c:pt>
                <c:pt idx="28">
                  <c:v>695.476</c:v>
                </c:pt>
                <c:pt idx="29">
                  <c:v>795.34299999999996</c:v>
                </c:pt>
                <c:pt idx="30">
                  <c:v>902.60799999999995</c:v>
                </c:pt>
                <c:pt idx="31">
                  <c:v>981.452</c:v>
                </c:pt>
                <c:pt idx="32">
                  <c:v>1111.9970000000001</c:v>
                </c:pt>
                <c:pt idx="33">
                  <c:v>1165.7180000000001</c:v>
                </c:pt>
                <c:pt idx="34">
                  <c:v>1272.5329999999999</c:v>
                </c:pt>
                <c:pt idx="35">
                  <c:v>1393.7249999999999</c:v>
                </c:pt>
                <c:pt idx="36">
                  <c:v>1471.5340000000001</c:v>
                </c:pt>
                <c:pt idx="37">
                  <c:v>1530.069</c:v>
                </c:pt>
                <c:pt idx="38">
                  <c:v>1796.329</c:v>
                </c:pt>
                <c:pt idx="39">
                  <c:v>1841.585</c:v>
                </c:pt>
                <c:pt idx="40">
                  <c:v>2065.7793388204236</c:v>
                </c:pt>
                <c:pt idx="41">
                  <c:v>2427.778767517606</c:v>
                </c:pt>
                <c:pt idx="42">
                  <c:v>2419.1</c:v>
                </c:pt>
                <c:pt idx="43">
                  <c:v>2400.5</c:v>
                </c:pt>
                <c:pt idx="44">
                  <c:v>2262.6</c:v>
                </c:pt>
                <c:pt idx="45">
                  <c:v>1939.3</c:v>
                </c:pt>
                <c:pt idx="46">
                  <c:v>2141.2000000000003</c:v>
                </c:pt>
                <c:pt idx="47">
                  <c:v>2367.9000000000005</c:v>
                </c:pt>
                <c:pt idx="48">
                  <c:v>2416.4</c:v>
                </c:pt>
                <c:pt idx="49">
                  <c:v>2366.3000000000002</c:v>
                </c:pt>
                <c:pt idx="50">
                  <c:v>989</c:v>
                </c:pt>
                <c:pt idx="51">
                  <c:v>902.1</c:v>
                </c:pt>
                <c:pt idx="52">
                  <c:v>864.4</c:v>
                </c:pt>
                <c:pt idx="53">
                  <c:v>854.11407464562694</c:v>
                </c:pt>
                <c:pt idx="54">
                  <c:v>821.74527779024334</c:v>
                </c:pt>
                <c:pt idx="55">
                  <c:v>881.00375173941723</c:v>
                </c:pt>
                <c:pt idx="56">
                  <c:v>782.88388973771578</c:v>
                </c:pt>
                <c:pt idx="57">
                  <c:v>801.4332508011305</c:v>
                </c:pt>
                <c:pt idx="58">
                  <c:v>819.14445046701451</c:v>
                </c:pt>
                <c:pt idx="59">
                  <c:v>712.95665283609333</c:v>
                </c:pt>
                <c:pt idx="60">
                  <c:v>740.54716276384522</c:v>
                </c:pt>
                <c:pt idx="61">
                  <c:v>801.51180511781627</c:v>
                </c:pt>
                <c:pt idx="62">
                  <c:v>905.81100000000015</c:v>
                </c:pt>
                <c:pt idx="63">
                  <c:v>802.31710169693304</c:v>
                </c:pt>
                <c:pt idx="64">
                  <c:v>837.95548207248396</c:v>
                </c:pt>
                <c:pt idx="65">
                  <c:v>840.41028830097571</c:v>
                </c:pt>
                <c:pt idx="66">
                  <c:v>913.96704959776309</c:v>
                </c:pt>
                <c:pt idx="67">
                  <c:v>739.73007220825252</c:v>
                </c:pt>
                <c:pt idx="68">
                  <c:v>665.73347336373456</c:v>
                </c:pt>
                <c:pt idx="69">
                  <c:v>673.26267077670502</c:v>
                </c:pt>
              </c:numCache>
            </c:numRef>
          </c:val>
          <c:extLst>
            <c:ext xmlns:c16="http://schemas.microsoft.com/office/drawing/2014/chart" uri="{C3380CC4-5D6E-409C-BE32-E72D297353CC}">
              <c16:uniqueId val="{00000001-0750-4F36-BC11-65A39A45546E}"/>
            </c:ext>
          </c:extLst>
        </c:ser>
        <c:ser>
          <c:idx val="2"/>
          <c:order val="2"/>
          <c:tx>
            <c:strRef>
              <c:f>'12.2'!$W$91</c:f>
              <c:strCache>
                <c:ptCount val="1"/>
                <c:pt idx="0">
                  <c:v>LD_C</c:v>
                </c:pt>
              </c:strCache>
            </c:strRef>
          </c:tx>
          <c:invertIfNegative val="0"/>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'12.2'!$W$92:$W$161</c:f>
              <c:numCache>
                <c:formatCode>#,##0.0</c:formatCode>
                <c:ptCount val="70"/>
                <c:pt idx="0">
                  <c:v>0.59799999999999998</c:v>
                </c:pt>
                <c:pt idx="1">
                  <c:v>0.95</c:v>
                </c:pt>
                <c:pt idx="2">
                  <c:v>0.94399999999999995</c:v>
                </c:pt>
                <c:pt idx="3">
                  <c:v>1.391</c:v>
                </c:pt>
                <c:pt idx="4">
                  <c:v>1.825</c:v>
                </c:pt>
                <c:pt idx="5">
                  <c:v>2.9060000000000001</c:v>
                </c:pt>
                <c:pt idx="6">
                  <c:v>4.726</c:v>
                </c:pt>
                <c:pt idx="7">
                  <c:v>5.7560000000000002</c:v>
                </c:pt>
                <c:pt idx="8">
                  <c:v>6.6550000000000002</c:v>
                </c:pt>
                <c:pt idx="9">
                  <c:v>6.8959999999999999</c:v>
                </c:pt>
                <c:pt idx="10">
                  <c:v>6.4130000000000003</c:v>
                </c:pt>
                <c:pt idx="11">
                  <c:v>6.2619999999999996</c:v>
                </c:pt>
                <c:pt idx="12">
                  <c:v>7.4359999999999999</c:v>
                </c:pt>
                <c:pt idx="13">
                  <c:v>8.9030000000000005</c:v>
                </c:pt>
                <c:pt idx="14">
                  <c:v>12.526999999999999</c:v>
                </c:pt>
                <c:pt idx="15">
                  <c:v>15.772</c:v>
                </c:pt>
                <c:pt idx="16">
                  <c:v>17.777999999999999</c:v>
                </c:pt>
                <c:pt idx="17">
                  <c:v>27.300999999999998</c:v>
                </c:pt>
                <c:pt idx="18">
                  <c:v>37.511000000000003</c:v>
                </c:pt>
                <c:pt idx="19">
                  <c:v>48.957999999999998</c:v>
                </c:pt>
                <c:pt idx="20">
                  <c:v>57.59</c:v>
                </c:pt>
                <c:pt idx="21">
                  <c:v>85.087999999999994</c:v>
                </c:pt>
                <c:pt idx="22">
                  <c:v>83.775999999999996</c:v>
                </c:pt>
                <c:pt idx="23">
                  <c:v>103.21599999999999</c:v>
                </c:pt>
                <c:pt idx="24">
                  <c:v>116.742</c:v>
                </c:pt>
                <c:pt idx="25">
                  <c:v>127.121</c:v>
                </c:pt>
                <c:pt idx="26">
                  <c:v>138.39400000000001</c:v>
                </c:pt>
                <c:pt idx="27">
                  <c:v>149.23400000000001</c:v>
                </c:pt>
                <c:pt idx="28">
                  <c:v>157.73699999999999</c:v>
                </c:pt>
                <c:pt idx="29">
                  <c:v>191.14699999999999</c:v>
                </c:pt>
                <c:pt idx="30">
                  <c:v>214.262</c:v>
                </c:pt>
                <c:pt idx="31">
                  <c:v>250.55699999999999</c:v>
                </c:pt>
                <c:pt idx="32">
                  <c:v>269.57299999999998</c:v>
                </c:pt>
                <c:pt idx="33">
                  <c:v>284.15300000000002</c:v>
                </c:pt>
                <c:pt idx="34">
                  <c:v>312.08999999999997</c:v>
                </c:pt>
                <c:pt idx="35">
                  <c:v>330.35700000000003</c:v>
                </c:pt>
                <c:pt idx="36">
                  <c:v>379.74400000000003</c:v>
                </c:pt>
                <c:pt idx="37">
                  <c:v>362.46699999999998</c:v>
                </c:pt>
                <c:pt idx="38">
                  <c:v>414.10700000000003</c:v>
                </c:pt>
                <c:pt idx="39">
                  <c:v>514.197</c:v>
                </c:pt>
                <c:pt idx="40">
                  <c:v>620.30189915845858</c:v>
                </c:pt>
                <c:pt idx="41">
                  <c:v>765.4217346725984</c:v>
                </c:pt>
                <c:pt idx="42">
                  <c:v>757.02920168364449</c:v>
                </c:pt>
                <c:pt idx="43">
                  <c:v>764.91778542296481</c:v>
                </c:pt>
                <c:pt idx="44">
                  <c:v>837.9247079048298</c:v>
                </c:pt>
                <c:pt idx="45">
                  <c:v>770.19671427957951</c:v>
                </c:pt>
                <c:pt idx="46">
                  <c:v>914.76410962307716</c:v>
                </c:pt>
                <c:pt idx="47">
                  <c:v>987.85</c:v>
                </c:pt>
                <c:pt idx="48">
                  <c:v>1041.3499999999999</c:v>
                </c:pt>
                <c:pt idx="49">
                  <c:v>1025.5</c:v>
                </c:pt>
                <c:pt idx="50">
                  <c:v>1257.2</c:v>
                </c:pt>
                <c:pt idx="51">
                  <c:v>1189</c:v>
                </c:pt>
                <c:pt idx="52">
                  <c:v>1119.4000000000001</c:v>
                </c:pt>
                <c:pt idx="53">
                  <c:v>1157.8821776650411</c:v>
                </c:pt>
                <c:pt idx="54">
                  <c:v>1186.2118893894574</c:v>
                </c:pt>
                <c:pt idx="55">
                  <c:v>1365.4555156325032</c:v>
                </c:pt>
                <c:pt idx="56">
                  <c:v>1159.817389699693</c:v>
                </c:pt>
                <c:pt idx="57">
                  <c:v>1196.6695217189354</c:v>
                </c:pt>
                <c:pt idx="58">
                  <c:v>1204.2424930758923</c:v>
                </c:pt>
                <c:pt idx="59">
                  <c:v>980.63363749940379</c:v>
                </c:pt>
                <c:pt idx="60">
                  <c:v>1057.1634652972291</c:v>
                </c:pt>
                <c:pt idx="61">
                  <c:v>1152.6815890783148</c:v>
                </c:pt>
                <c:pt idx="62">
                  <c:v>1238.7572516670562</c:v>
                </c:pt>
                <c:pt idx="63">
                  <c:v>1117.9152635170003</c:v>
                </c:pt>
                <c:pt idx="64">
                  <c:v>1201.4750959205983</c:v>
                </c:pt>
                <c:pt idx="65">
                  <c:v>1197.7288742469332</c:v>
                </c:pt>
                <c:pt idx="66">
                  <c:v>1309.6872651824956</c:v>
                </c:pt>
                <c:pt idx="67">
                  <c:v>1077.4868795721275</c:v>
                </c:pt>
                <c:pt idx="68">
                  <c:v>974.83789383030057</c:v>
                </c:pt>
                <c:pt idx="69">
                  <c:v>972.2266938103121</c:v>
                </c:pt>
              </c:numCache>
            </c:numRef>
          </c:val>
          <c:extLst>
            <c:ext xmlns:c16="http://schemas.microsoft.com/office/drawing/2014/chart" uri="{C3380CC4-5D6E-409C-BE32-E72D297353CC}">
              <c16:uniqueId val="{00000000-3791-4FF4-85EB-B4DD70FF6A7A}"/>
            </c:ext>
          </c:extLst>
        </c:ser>
        <c:ser>
          <c:idx val="3"/>
          <c:order val="3"/>
          <c:tx>
            <c:strRef>
              <c:f>'12.2'!$X$91</c:f>
              <c:strCache>
                <c:ptCount val="1"/>
                <c:pt idx="0">
                  <c:v>DOM</c:v>
                </c:pt>
              </c:strCache>
            </c:strRef>
          </c:tx>
          <c:spPr>
            <a:solidFill>
              <a:srgbClr val="F0948F"/>
            </a:solidFill>
          </c:spPr>
          <c:invertIfNegative val="0"/>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'12.2'!$X$92:$X$161</c:f>
              <c:numCache>
                <c:formatCode>#,##0.0</c:formatCode>
                <c:ptCount val="70"/>
                <c:pt idx="0">
                  <c:v>0.70399999999999996</c:v>
                </c:pt>
                <c:pt idx="1">
                  <c:v>1.2829999999999999</c:v>
                </c:pt>
                <c:pt idx="2">
                  <c:v>1.3480000000000001</c:v>
                </c:pt>
                <c:pt idx="3">
                  <c:v>1.6060000000000001</c:v>
                </c:pt>
                <c:pt idx="4">
                  <c:v>2.601</c:v>
                </c:pt>
                <c:pt idx="5">
                  <c:v>3.9409999999999998</c:v>
                </c:pt>
                <c:pt idx="6">
                  <c:v>6.1790000000000003</c:v>
                </c:pt>
                <c:pt idx="7">
                  <c:v>8.9719999999999995</c:v>
                </c:pt>
                <c:pt idx="8">
                  <c:v>11.096</c:v>
                </c:pt>
                <c:pt idx="9">
                  <c:v>12.391</c:v>
                </c:pt>
                <c:pt idx="10">
                  <c:v>12.481</c:v>
                </c:pt>
                <c:pt idx="11">
                  <c:v>13.462999999999999</c:v>
                </c:pt>
                <c:pt idx="12">
                  <c:v>16.463000000000001</c:v>
                </c:pt>
                <c:pt idx="13">
                  <c:v>19.053999999999998</c:v>
                </c:pt>
                <c:pt idx="14">
                  <c:v>25.227</c:v>
                </c:pt>
                <c:pt idx="15">
                  <c:v>31.823</c:v>
                </c:pt>
                <c:pt idx="16">
                  <c:v>45.415999999999997</c:v>
                </c:pt>
                <c:pt idx="17">
                  <c:v>56.472000000000001</c:v>
                </c:pt>
                <c:pt idx="18">
                  <c:v>79.841999999999999</c:v>
                </c:pt>
                <c:pt idx="19">
                  <c:v>97.881</c:v>
                </c:pt>
                <c:pt idx="20">
                  <c:v>131.67500000000001</c:v>
                </c:pt>
                <c:pt idx="21">
                  <c:v>172.41499999999999</c:v>
                </c:pt>
                <c:pt idx="22">
                  <c:v>199.91900000000001</c:v>
                </c:pt>
                <c:pt idx="23">
                  <c:v>269.738</c:v>
                </c:pt>
                <c:pt idx="24">
                  <c:v>314.03899999999999</c:v>
                </c:pt>
                <c:pt idx="25">
                  <c:v>378.005</c:v>
                </c:pt>
                <c:pt idx="26">
                  <c:v>413.46899999999999</c:v>
                </c:pt>
                <c:pt idx="27">
                  <c:v>492.20800000000003</c:v>
                </c:pt>
                <c:pt idx="28">
                  <c:v>532.79100000000005</c:v>
                </c:pt>
                <c:pt idx="29">
                  <c:v>657.01300000000003</c:v>
                </c:pt>
                <c:pt idx="30">
                  <c:v>763.55</c:v>
                </c:pt>
                <c:pt idx="31">
                  <c:v>829.65599999999995</c:v>
                </c:pt>
                <c:pt idx="32">
                  <c:v>964.61599999999999</c:v>
                </c:pt>
                <c:pt idx="33">
                  <c:v>971.56799999999998</c:v>
                </c:pt>
                <c:pt idx="34">
                  <c:v>1066.0170000000001</c:v>
                </c:pt>
                <c:pt idx="35">
                  <c:v>1144.5930000000001</c:v>
                </c:pt>
                <c:pt idx="36">
                  <c:v>1332.0450000000001</c:v>
                </c:pt>
                <c:pt idx="37">
                  <c:v>1247.8</c:v>
                </c:pt>
                <c:pt idx="38">
                  <c:v>1464.2719999999999</c:v>
                </c:pt>
                <c:pt idx="39">
                  <c:v>1534.2950000000001</c:v>
                </c:pt>
                <c:pt idx="40">
                  <c:v>2045.8981008415412</c:v>
                </c:pt>
                <c:pt idx="41">
                  <c:v>2585.378265327402</c:v>
                </c:pt>
                <c:pt idx="42">
                  <c:v>2602.0707983163556</c:v>
                </c:pt>
                <c:pt idx="43">
                  <c:v>2725.8822145770355</c:v>
                </c:pt>
                <c:pt idx="44">
                  <c:v>2774.57529209517</c:v>
                </c:pt>
                <c:pt idx="45">
                  <c:v>2756.0032857204205</c:v>
                </c:pt>
                <c:pt idx="46">
                  <c:v>3127.7358903769227</c:v>
                </c:pt>
                <c:pt idx="47">
                  <c:v>2963.55</c:v>
                </c:pt>
                <c:pt idx="48">
                  <c:v>3124.0499999999997</c:v>
                </c:pt>
                <c:pt idx="49">
                  <c:v>3076.5</c:v>
                </c:pt>
                <c:pt idx="50">
                  <c:v>2832.1</c:v>
                </c:pt>
                <c:pt idx="51">
                  <c:v>2796.1</c:v>
                </c:pt>
                <c:pt idx="52">
                  <c:v>2494.6999999999998</c:v>
                </c:pt>
                <c:pt idx="53">
                  <c:v>2508.4710456423818</c:v>
                </c:pt>
                <c:pt idx="54">
                  <c:v>2514.4748027285605</c:v>
                </c:pt>
                <c:pt idx="55">
                  <c:v>2905.5226968316251</c:v>
                </c:pt>
                <c:pt idx="56">
                  <c:v>2443.9446972930191</c:v>
                </c:pt>
                <c:pt idx="57">
                  <c:v>2468.9750847144169</c:v>
                </c:pt>
                <c:pt idx="58">
                  <c:v>2473.7386571432867</c:v>
                </c:pt>
                <c:pt idx="59">
                  <c:v>1999.1197194391893</c:v>
                </c:pt>
                <c:pt idx="60">
                  <c:v>2171.1355106019505</c:v>
                </c:pt>
                <c:pt idx="61">
                  <c:v>2368.4610261057092</c:v>
                </c:pt>
                <c:pt idx="62">
                  <c:v>2427.2687824260001</c:v>
                </c:pt>
                <c:pt idx="63">
                  <c:v>2275.6416101114</c:v>
                </c:pt>
                <c:pt idx="64">
                  <c:v>2173.2346050440929</c:v>
                </c:pt>
                <c:pt idx="65">
                  <c:v>2245.5416331866199</c:v>
                </c:pt>
                <c:pt idx="66">
                  <c:v>2518.7158153973664</c:v>
                </c:pt>
                <c:pt idx="67">
                  <c:v>1992.3154175368127</c:v>
                </c:pt>
                <c:pt idx="68">
                  <c:v>1761.9321857068153</c:v>
                </c:pt>
                <c:pt idx="69">
                  <c:v>1731.4849451765174</c:v>
                </c:pt>
              </c:numCache>
            </c:numRef>
          </c:val>
          <c:extLst>
            <c:ext xmlns:c16="http://schemas.microsoft.com/office/drawing/2014/chart" uri="{C3380CC4-5D6E-409C-BE32-E72D297353CC}">
              <c16:uniqueId val="{00000001-3791-4FF4-85EB-B4DD70FF6A7A}"/>
            </c:ext>
          </c:extLst>
        </c:ser>
        <c:dLbls>
          <c:showLegendKey val="0"/>
          <c:showVal val="0"/>
          <c:showCatName val="0"/>
          <c:showSerName val="0"/>
          <c:showPercent val="0"/>
          <c:showBubbleSize val="0"/>
        </c:dLbls>
        <c:gapWidth val="50"/>
        <c:overlap val="100"/>
        <c:axId val="179951872"/>
        <c:axId val="179953664"/>
      </c:barChart>
      <c:catAx>
        <c:axId val="1799518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953664"/>
        <c:crosses val="autoZero"/>
        <c:auto val="1"/>
        <c:lblAlgn val="ctr"/>
        <c:lblOffset val="100"/>
        <c:tickLblSkip val="3"/>
        <c:noMultiLvlLbl val="0"/>
      </c:catAx>
      <c:valAx>
        <c:axId val="179953664"/>
        <c:scaling>
          <c:orientation val="minMax"/>
          <c:max val="10000"/>
        </c:scaling>
        <c:delete val="0"/>
        <c:axPos val="l"/>
        <c:majorGridlines/>
        <c:numFmt formatCode="#,##0" sourceLinked="0"/>
        <c:majorTickMark val="out"/>
        <c:minorTickMark val="none"/>
        <c:tickLblPos val="nextTo"/>
        <c:crossAx val="179951872"/>
        <c:crosses val="autoZero"/>
        <c:crossBetween val="between"/>
        <c:majorUnit val="1000"/>
      </c:valAx>
    </c:plotArea>
    <c:legend>
      <c:legendPos val="b"/>
      <c:layout>
        <c:manualLayout>
          <c:xMode val="edge"/>
          <c:yMode val="edge"/>
          <c:x val="3.45877836183551E-5"/>
          <c:y val="0.92575256700515185"/>
          <c:w val="0.14632685282645039"/>
          <c:h val="6.686320737988744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620254204348971E-2"/>
          <c:y val="1.927715346261329E-2"/>
          <c:w val="0.95613291152456958"/>
          <c:h val="0.75908229917862213"/>
        </c:manualLayout>
      </c:layout>
      <c:lineChart>
        <c:grouping val="standard"/>
        <c:varyColors val="0"/>
        <c:ser>
          <c:idx val="0"/>
          <c:order val="0"/>
          <c:tx>
            <c:strRef>
              <c:f>'12.2'!$U$91</c:f>
              <c:strCache>
                <c:ptCount val="1"/>
                <c:pt idx="0">
                  <c:v>HD_C</c:v>
                </c:pt>
              </c:strCache>
            </c:strRef>
          </c:tx>
          <c:spPr>
            <a:ln>
              <a:solidFill>
                <a:schemeClr val="tx2"/>
              </a:solidFill>
            </a:ln>
          </c:spPr>
          <c:marker>
            <c:symbol val="none"/>
          </c:marker>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'12.2'!$U$92:$U$161</c:f>
              <c:numCache>
                <c:formatCode>#,##0.0</c:formatCode>
                <c:ptCount val="70"/>
                <c:pt idx="0">
                  <c:v>77.484999999999999</c:v>
                </c:pt>
                <c:pt idx="1">
                  <c:v>86.028999999999996</c:v>
                </c:pt>
                <c:pt idx="2">
                  <c:v>542.10500000000013</c:v>
                </c:pt>
                <c:pt idx="3">
                  <c:v>784.39400000000012</c:v>
                </c:pt>
                <c:pt idx="4">
                  <c:v>970.01900000000001</c:v>
                </c:pt>
                <c:pt idx="5">
                  <c:v>925.45500000000004</c:v>
                </c:pt>
                <c:pt idx="6">
                  <c:v>910.54900000000009</c:v>
                </c:pt>
                <c:pt idx="7">
                  <c:v>705.86200000000008</c:v>
                </c:pt>
                <c:pt idx="8">
                  <c:v>627.048</c:v>
                </c:pt>
                <c:pt idx="9">
                  <c:v>556.42899999999997</c:v>
                </c:pt>
                <c:pt idx="10">
                  <c:v>435.41600000000005</c:v>
                </c:pt>
                <c:pt idx="11">
                  <c:v>473.416</c:v>
                </c:pt>
                <c:pt idx="12">
                  <c:v>523.56400000000008</c:v>
                </c:pt>
                <c:pt idx="13">
                  <c:v>619.36599999999999</c:v>
                </c:pt>
                <c:pt idx="14">
                  <c:v>658.19499999999994</c:v>
                </c:pt>
                <c:pt idx="15">
                  <c:v>701.31799999999998</c:v>
                </c:pt>
                <c:pt idx="16">
                  <c:v>713.05200000000002</c:v>
                </c:pt>
                <c:pt idx="17">
                  <c:v>729.47899999999993</c:v>
                </c:pt>
                <c:pt idx="18">
                  <c:v>709.19799999999998</c:v>
                </c:pt>
                <c:pt idx="19">
                  <c:v>810.18100000000004</c:v>
                </c:pt>
                <c:pt idx="20">
                  <c:v>1102.17</c:v>
                </c:pt>
                <c:pt idx="21">
                  <c:v>1286.1320000000001</c:v>
                </c:pt>
                <c:pt idx="22">
                  <c:v>1512.6179999999999</c:v>
                </c:pt>
                <c:pt idx="23">
                  <c:v>1723.999</c:v>
                </c:pt>
                <c:pt idx="24">
                  <c:v>2101.6489999999999</c:v>
                </c:pt>
                <c:pt idx="25">
                  <c:v>2346.174</c:v>
                </c:pt>
                <c:pt idx="26">
                  <c:v>2442.0149999999999</c:v>
                </c:pt>
                <c:pt idx="27">
                  <c:v>2764.221</c:v>
                </c:pt>
                <c:pt idx="28">
                  <c:v>3116.277</c:v>
                </c:pt>
                <c:pt idx="29">
                  <c:v>3167.6729999999998</c:v>
                </c:pt>
                <c:pt idx="30">
                  <c:v>3133.9350000000004</c:v>
                </c:pt>
                <c:pt idx="31">
                  <c:v>3343.5460000000003</c:v>
                </c:pt>
                <c:pt idx="32">
                  <c:v>3445.0619999999999</c:v>
                </c:pt>
                <c:pt idx="33">
                  <c:v>3601.556</c:v>
                </c:pt>
                <c:pt idx="34">
                  <c:v>4031.2640000000001</c:v>
                </c:pt>
                <c:pt idx="35">
                  <c:v>4137.4809999999998</c:v>
                </c:pt>
                <c:pt idx="36">
                  <c:v>3660.4679999999998</c:v>
                </c:pt>
                <c:pt idx="37">
                  <c:v>3332.2429999999999</c:v>
                </c:pt>
                <c:pt idx="38">
                  <c:v>3126.8989999999999</c:v>
                </c:pt>
                <c:pt idx="39">
                  <c:v>2894.4720000000002</c:v>
                </c:pt>
                <c:pt idx="40">
                  <c:v>3195.3206611795772</c:v>
                </c:pt>
                <c:pt idx="41">
                  <c:v>3378.2212324823945</c:v>
                </c:pt>
                <c:pt idx="42">
                  <c:v>3458.9</c:v>
                </c:pt>
                <c:pt idx="43">
                  <c:v>3361.5</c:v>
                </c:pt>
                <c:pt idx="44">
                  <c:v>3486.8</c:v>
                </c:pt>
                <c:pt idx="45">
                  <c:v>3605.2</c:v>
                </c:pt>
                <c:pt idx="46">
                  <c:v>3586.7</c:v>
                </c:pt>
                <c:pt idx="47">
                  <c:v>3115.7</c:v>
                </c:pt>
                <c:pt idx="48">
                  <c:v>3016.1</c:v>
                </c:pt>
                <c:pt idx="49">
                  <c:v>3089.1</c:v>
                </c:pt>
                <c:pt idx="50">
                  <c:v>4298</c:v>
                </c:pt>
                <c:pt idx="51">
                  <c:v>4210.2</c:v>
                </c:pt>
                <c:pt idx="52">
                  <c:v>4003.4</c:v>
                </c:pt>
                <c:pt idx="53">
                  <c:v>3984.7231644731714</c:v>
                </c:pt>
                <c:pt idx="54">
                  <c:v>3421.4794389663225</c:v>
                </c:pt>
                <c:pt idx="55">
                  <c:v>3650.0375800403813</c:v>
                </c:pt>
                <c:pt idx="56">
                  <c:v>3544.5177146528308</c:v>
                </c:pt>
                <c:pt idx="57">
                  <c:v>3542.7413316356624</c:v>
                </c:pt>
                <c:pt idx="58">
                  <c:v>3627.3230662095111</c:v>
                </c:pt>
                <c:pt idx="59">
                  <c:v>3410.3972052618806</c:v>
                </c:pt>
                <c:pt idx="60">
                  <c:v>3522.7616740966923</c:v>
                </c:pt>
                <c:pt idx="61">
                  <c:v>3836.3584581271775</c:v>
                </c:pt>
                <c:pt idx="62">
                  <c:v>3847.7460000000001</c:v>
                </c:pt>
                <c:pt idx="63">
                  <c:v>3854.9198167295876</c:v>
                </c:pt>
                <c:pt idx="64">
                  <c:v>4200.7408816692532</c:v>
                </c:pt>
                <c:pt idx="65">
                  <c:v>4268.3097902267627</c:v>
                </c:pt>
                <c:pt idx="66">
                  <c:v>4565.6943918051602</c:v>
                </c:pt>
                <c:pt idx="67">
                  <c:v>3611.2389207220158</c:v>
                </c:pt>
                <c:pt idx="68">
                  <c:v>3258.036555283682</c:v>
                </c:pt>
                <c:pt idx="69">
                  <c:v>3312.9956936588901</c:v>
                </c:pt>
              </c:numCache>
            </c:numRef>
          </c:val>
          <c:smooth val="0"/>
          <c:extLst>
            <c:ext xmlns:c16="http://schemas.microsoft.com/office/drawing/2014/chart" uri="{C3380CC4-5D6E-409C-BE32-E72D297353CC}">
              <c16:uniqueId val="{00000000-0750-4F36-BC11-65A39A45546E}"/>
            </c:ext>
          </c:extLst>
        </c:ser>
        <c:ser>
          <c:idx val="1"/>
          <c:order val="1"/>
          <c:tx>
            <c:strRef>
              <c:f>'12.2'!$V$91</c:f>
              <c:strCache>
                <c:ptCount val="1"/>
                <c:pt idx="0">
                  <c:v>MD_C</c:v>
                </c:pt>
              </c:strCache>
            </c:strRef>
          </c:tx>
          <c:spPr>
            <a:ln>
              <a:solidFill>
                <a:schemeClr val="accent5"/>
              </a:solidFill>
            </a:ln>
          </c:spPr>
          <c:marker>
            <c:symbol val="none"/>
          </c:marker>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'12.2'!$V$92:$V$161</c:f>
              <c:numCache>
                <c:formatCode>#,##0.0</c:formatCode>
                <c:ptCount val="70"/>
                <c:pt idx="0">
                  <c:v>0.03</c:v>
                </c:pt>
                <c:pt idx="1">
                  <c:v>0</c:v>
                </c:pt>
                <c:pt idx="2">
                  <c:v>0.66100000000000003</c:v>
                </c:pt>
                <c:pt idx="3">
                  <c:v>0.28100000000000003</c:v>
                </c:pt>
                <c:pt idx="4">
                  <c:v>0.24099999999999999</c:v>
                </c:pt>
                <c:pt idx="5">
                  <c:v>0.189</c:v>
                </c:pt>
                <c:pt idx="6">
                  <c:v>0.22800000000000001</c:v>
                </c:pt>
                <c:pt idx="7">
                  <c:v>0.13600000000000001</c:v>
                </c:pt>
                <c:pt idx="8">
                  <c:v>0.92800000000000005</c:v>
                </c:pt>
                <c:pt idx="9">
                  <c:v>1.216</c:v>
                </c:pt>
                <c:pt idx="10">
                  <c:v>1.258</c:v>
                </c:pt>
                <c:pt idx="11">
                  <c:v>2.383</c:v>
                </c:pt>
                <c:pt idx="12">
                  <c:v>36.781999999999996</c:v>
                </c:pt>
                <c:pt idx="13">
                  <c:v>61.588999999999999</c:v>
                </c:pt>
                <c:pt idx="14">
                  <c:v>84.786000000000001</c:v>
                </c:pt>
                <c:pt idx="15">
                  <c:v>107.065</c:v>
                </c:pt>
                <c:pt idx="16">
                  <c:v>110.63200000000001</c:v>
                </c:pt>
                <c:pt idx="17">
                  <c:v>123.17400000000001</c:v>
                </c:pt>
                <c:pt idx="18">
                  <c:v>149.249</c:v>
                </c:pt>
                <c:pt idx="19">
                  <c:v>171.696</c:v>
                </c:pt>
                <c:pt idx="20">
                  <c:v>199.98599999999999</c:v>
                </c:pt>
                <c:pt idx="21">
                  <c:v>348.99599999999998</c:v>
                </c:pt>
                <c:pt idx="22">
                  <c:v>294.36200000000002</c:v>
                </c:pt>
                <c:pt idx="23">
                  <c:v>369.92099999999999</c:v>
                </c:pt>
                <c:pt idx="24">
                  <c:v>428.64299999999997</c:v>
                </c:pt>
                <c:pt idx="25">
                  <c:v>517.43200000000002</c:v>
                </c:pt>
                <c:pt idx="26">
                  <c:v>548.09500000000003</c:v>
                </c:pt>
                <c:pt idx="27">
                  <c:v>632.73</c:v>
                </c:pt>
                <c:pt idx="28">
                  <c:v>695.476</c:v>
                </c:pt>
                <c:pt idx="29">
                  <c:v>795.34299999999996</c:v>
                </c:pt>
                <c:pt idx="30">
                  <c:v>902.60799999999995</c:v>
                </c:pt>
                <c:pt idx="31">
                  <c:v>981.452</c:v>
                </c:pt>
                <c:pt idx="32">
                  <c:v>1111.9970000000001</c:v>
                </c:pt>
                <c:pt idx="33">
                  <c:v>1165.7180000000001</c:v>
                </c:pt>
                <c:pt idx="34">
                  <c:v>1272.5329999999999</c:v>
                </c:pt>
                <c:pt idx="35">
                  <c:v>1393.7249999999999</c:v>
                </c:pt>
                <c:pt idx="36">
                  <c:v>1471.5340000000001</c:v>
                </c:pt>
                <c:pt idx="37">
                  <c:v>1530.069</c:v>
                </c:pt>
                <c:pt idx="38">
                  <c:v>1796.329</c:v>
                </c:pt>
                <c:pt idx="39">
                  <c:v>1841.585</c:v>
                </c:pt>
                <c:pt idx="40">
                  <c:v>2065.7793388204236</c:v>
                </c:pt>
                <c:pt idx="41">
                  <c:v>2427.778767517606</c:v>
                </c:pt>
                <c:pt idx="42">
                  <c:v>2419.1</c:v>
                </c:pt>
                <c:pt idx="43">
                  <c:v>2400.5</c:v>
                </c:pt>
                <c:pt idx="44">
                  <c:v>2262.6</c:v>
                </c:pt>
                <c:pt idx="45">
                  <c:v>1939.3</c:v>
                </c:pt>
                <c:pt idx="46">
                  <c:v>2141.2000000000003</c:v>
                </c:pt>
                <c:pt idx="47">
                  <c:v>2367.9000000000005</c:v>
                </c:pt>
                <c:pt idx="48">
                  <c:v>2416.4</c:v>
                </c:pt>
                <c:pt idx="49">
                  <c:v>2366.3000000000002</c:v>
                </c:pt>
                <c:pt idx="50">
                  <c:v>989</c:v>
                </c:pt>
                <c:pt idx="51">
                  <c:v>902.1</c:v>
                </c:pt>
                <c:pt idx="52">
                  <c:v>864.4</c:v>
                </c:pt>
                <c:pt idx="53">
                  <c:v>854.11407464562694</c:v>
                </c:pt>
                <c:pt idx="54">
                  <c:v>821.74527779024334</c:v>
                </c:pt>
                <c:pt idx="55">
                  <c:v>881.00375173941723</c:v>
                </c:pt>
                <c:pt idx="56">
                  <c:v>782.88388973771578</c:v>
                </c:pt>
                <c:pt idx="57">
                  <c:v>801.4332508011305</c:v>
                </c:pt>
                <c:pt idx="58">
                  <c:v>819.14445046701451</c:v>
                </c:pt>
                <c:pt idx="59">
                  <c:v>712.95665283609333</c:v>
                </c:pt>
                <c:pt idx="60">
                  <c:v>740.54716276384522</c:v>
                </c:pt>
                <c:pt idx="61">
                  <c:v>801.51180511781627</c:v>
                </c:pt>
                <c:pt idx="62">
                  <c:v>905.81100000000015</c:v>
                </c:pt>
                <c:pt idx="63">
                  <c:v>802.31710169693304</c:v>
                </c:pt>
                <c:pt idx="64">
                  <c:v>837.95548207248396</c:v>
                </c:pt>
                <c:pt idx="65">
                  <c:v>840.41028830097571</c:v>
                </c:pt>
                <c:pt idx="66">
                  <c:v>913.96704959776309</c:v>
                </c:pt>
                <c:pt idx="67">
                  <c:v>739.73007220825252</c:v>
                </c:pt>
                <c:pt idx="68">
                  <c:v>665.73347336373456</c:v>
                </c:pt>
                <c:pt idx="69">
                  <c:v>673.26267077670502</c:v>
                </c:pt>
              </c:numCache>
            </c:numRef>
          </c:val>
          <c:smooth val="0"/>
          <c:extLst>
            <c:ext xmlns:c16="http://schemas.microsoft.com/office/drawing/2014/chart" uri="{C3380CC4-5D6E-409C-BE32-E72D297353CC}">
              <c16:uniqueId val="{00000001-0750-4F36-BC11-65A39A45546E}"/>
            </c:ext>
          </c:extLst>
        </c:ser>
        <c:ser>
          <c:idx val="2"/>
          <c:order val="2"/>
          <c:tx>
            <c:strRef>
              <c:f>'12.2'!$W$91</c:f>
              <c:strCache>
                <c:ptCount val="1"/>
                <c:pt idx="0">
                  <c:v>LD_C</c:v>
                </c:pt>
              </c:strCache>
            </c:strRef>
          </c:tx>
          <c:marker>
            <c:symbol val="none"/>
          </c:marker>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'12.2'!$W$92:$W$161</c:f>
              <c:numCache>
                <c:formatCode>#,##0.0</c:formatCode>
                <c:ptCount val="70"/>
                <c:pt idx="0">
                  <c:v>0.59799999999999998</c:v>
                </c:pt>
                <c:pt idx="1">
                  <c:v>0.95</c:v>
                </c:pt>
                <c:pt idx="2">
                  <c:v>0.94399999999999995</c:v>
                </c:pt>
                <c:pt idx="3">
                  <c:v>1.391</c:v>
                </c:pt>
                <c:pt idx="4">
                  <c:v>1.825</c:v>
                </c:pt>
                <c:pt idx="5">
                  <c:v>2.9060000000000001</c:v>
                </c:pt>
                <c:pt idx="6">
                  <c:v>4.726</c:v>
                </c:pt>
                <c:pt idx="7">
                  <c:v>5.7560000000000002</c:v>
                </c:pt>
                <c:pt idx="8">
                  <c:v>6.6550000000000002</c:v>
                </c:pt>
                <c:pt idx="9">
                  <c:v>6.8959999999999999</c:v>
                </c:pt>
                <c:pt idx="10">
                  <c:v>6.4130000000000003</c:v>
                </c:pt>
                <c:pt idx="11">
                  <c:v>6.2619999999999996</c:v>
                </c:pt>
                <c:pt idx="12">
                  <c:v>7.4359999999999999</c:v>
                </c:pt>
                <c:pt idx="13">
                  <c:v>8.9030000000000005</c:v>
                </c:pt>
                <c:pt idx="14">
                  <c:v>12.526999999999999</c:v>
                </c:pt>
                <c:pt idx="15">
                  <c:v>15.772</c:v>
                </c:pt>
                <c:pt idx="16">
                  <c:v>17.777999999999999</c:v>
                </c:pt>
                <c:pt idx="17">
                  <c:v>27.300999999999998</c:v>
                </c:pt>
                <c:pt idx="18">
                  <c:v>37.511000000000003</c:v>
                </c:pt>
                <c:pt idx="19">
                  <c:v>48.957999999999998</c:v>
                </c:pt>
                <c:pt idx="20">
                  <c:v>57.59</c:v>
                </c:pt>
                <c:pt idx="21">
                  <c:v>85.087999999999994</c:v>
                </c:pt>
                <c:pt idx="22">
                  <c:v>83.775999999999996</c:v>
                </c:pt>
                <c:pt idx="23">
                  <c:v>103.21599999999999</c:v>
                </c:pt>
                <c:pt idx="24">
                  <c:v>116.742</c:v>
                </c:pt>
                <c:pt idx="25">
                  <c:v>127.121</c:v>
                </c:pt>
                <c:pt idx="26">
                  <c:v>138.39400000000001</c:v>
                </c:pt>
                <c:pt idx="27">
                  <c:v>149.23400000000001</c:v>
                </c:pt>
                <c:pt idx="28">
                  <c:v>157.73699999999999</c:v>
                </c:pt>
                <c:pt idx="29">
                  <c:v>191.14699999999999</c:v>
                </c:pt>
                <c:pt idx="30">
                  <c:v>214.262</c:v>
                </c:pt>
                <c:pt idx="31">
                  <c:v>250.55699999999999</c:v>
                </c:pt>
                <c:pt idx="32">
                  <c:v>269.57299999999998</c:v>
                </c:pt>
                <c:pt idx="33">
                  <c:v>284.15300000000002</c:v>
                </c:pt>
                <c:pt idx="34">
                  <c:v>312.08999999999997</c:v>
                </c:pt>
                <c:pt idx="35">
                  <c:v>330.35700000000003</c:v>
                </c:pt>
                <c:pt idx="36">
                  <c:v>379.74400000000003</c:v>
                </c:pt>
                <c:pt idx="37">
                  <c:v>362.46699999999998</c:v>
                </c:pt>
                <c:pt idx="38">
                  <c:v>414.10700000000003</c:v>
                </c:pt>
                <c:pt idx="39">
                  <c:v>514.197</c:v>
                </c:pt>
                <c:pt idx="40">
                  <c:v>620.30189915845858</c:v>
                </c:pt>
                <c:pt idx="41">
                  <c:v>765.4217346725984</c:v>
                </c:pt>
                <c:pt idx="42">
                  <c:v>757.02920168364449</c:v>
                </c:pt>
                <c:pt idx="43">
                  <c:v>764.91778542296481</c:v>
                </c:pt>
                <c:pt idx="44">
                  <c:v>837.9247079048298</c:v>
                </c:pt>
                <c:pt idx="45">
                  <c:v>770.19671427957951</c:v>
                </c:pt>
                <c:pt idx="46">
                  <c:v>914.76410962307716</c:v>
                </c:pt>
                <c:pt idx="47">
                  <c:v>987.85</c:v>
                </c:pt>
                <c:pt idx="48">
                  <c:v>1041.3499999999999</c:v>
                </c:pt>
                <c:pt idx="49">
                  <c:v>1025.5</c:v>
                </c:pt>
                <c:pt idx="50">
                  <c:v>1257.2</c:v>
                </c:pt>
                <c:pt idx="51">
                  <c:v>1189</c:v>
                </c:pt>
                <c:pt idx="52">
                  <c:v>1119.4000000000001</c:v>
                </c:pt>
                <c:pt idx="53">
                  <c:v>1157.8821776650411</c:v>
                </c:pt>
                <c:pt idx="54">
                  <c:v>1186.2118893894574</c:v>
                </c:pt>
                <c:pt idx="55">
                  <c:v>1365.4555156325032</c:v>
                </c:pt>
                <c:pt idx="56">
                  <c:v>1159.817389699693</c:v>
                </c:pt>
                <c:pt idx="57">
                  <c:v>1196.6695217189354</c:v>
                </c:pt>
                <c:pt idx="58">
                  <c:v>1204.2424930758923</c:v>
                </c:pt>
                <c:pt idx="59">
                  <c:v>980.63363749940379</c:v>
                </c:pt>
                <c:pt idx="60">
                  <c:v>1057.1634652972291</c:v>
                </c:pt>
                <c:pt idx="61">
                  <c:v>1152.6815890783148</c:v>
                </c:pt>
                <c:pt idx="62">
                  <c:v>1238.7572516670562</c:v>
                </c:pt>
                <c:pt idx="63">
                  <c:v>1117.9152635170003</c:v>
                </c:pt>
                <c:pt idx="64">
                  <c:v>1201.4750959205983</c:v>
                </c:pt>
                <c:pt idx="65">
                  <c:v>1197.7288742469332</c:v>
                </c:pt>
                <c:pt idx="66">
                  <c:v>1309.6872651824956</c:v>
                </c:pt>
                <c:pt idx="67">
                  <c:v>1077.4868795721275</c:v>
                </c:pt>
                <c:pt idx="68">
                  <c:v>974.83789383030057</c:v>
                </c:pt>
                <c:pt idx="69">
                  <c:v>972.2266938103121</c:v>
                </c:pt>
              </c:numCache>
            </c:numRef>
          </c:val>
          <c:smooth val="0"/>
          <c:extLst>
            <c:ext xmlns:c16="http://schemas.microsoft.com/office/drawing/2014/chart" uri="{C3380CC4-5D6E-409C-BE32-E72D297353CC}">
              <c16:uniqueId val="{00000000-D05F-4182-A493-E36D3B051A82}"/>
            </c:ext>
          </c:extLst>
        </c:ser>
        <c:ser>
          <c:idx val="3"/>
          <c:order val="3"/>
          <c:tx>
            <c:strRef>
              <c:f>'12.2'!$X$91</c:f>
              <c:strCache>
                <c:ptCount val="1"/>
                <c:pt idx="0">
                  <c:v>DOM</c:v>
                </c:pt>
              </c:strCache>
            </c:strRef>
          </c:tx>
          <c:spPr>
            <a:ln>
              <a:solidFill>
                <a:srgbClr val="F0948F"/>
              </a:solidFill>
            </a:ln>
          </c:spPr>
          <c:marker>
            <c:symbol val="none"/>
          </c:marker>
          <c:cat>
            <c:numRef>
              <c:f>'12.2'!$T$92:$T$161</c:f>
              <c:numCache>
                <c:formatCode>General</c:formatCode>
                <c:ptCount val="70"/>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pt idx="65">
                  <c:v>2020</c:v>
                </c:pt>
                <c:pt idx="66">
                  <c:v>2021</c:v>
                </c:pt>
                <c:pt idx="67">
                  <c:v>2022</c:v>
                </c:pt>
                <c:pt idx="68">
                  <c:v>2023</c:v>
                </c:pt>
                <c:pt idx="69">
                  <c:v>2024</c:v>
                </c:pt>
              </c:numCache>
            </c:numRef>
          </c:cat>
          <c:val>
            <c:numRef>
              <c:f>'12.2'!$X$92:$X$161</c:f>
              <c:numCache>
                <c:formatCode>#,##0.0</c:formatCode>
                <c:ptCount val="70"/>
                <c:pt idx="0">
                  <c:v>0.70399999999999996</c:v>
                </c:pt>
                <c:pt idx="1">
                  <c:v>1.2829999999999999</c:v>
                </c:pt>
                <c:pt idx="2">
                  <c:v>1.3480000000000001</c:v>
                </c:pt>
                <c:pt idx="3">
                  <c:v>1.6060000000000001</c:v>
                </c:pt>
                <c:pt idx="4">
                  <c:v>2.601</c:v>
                </c:pt>
                <c:pt idx="5">
                  <c:v>3.9409999999999998</c:v>
                </c:pt>
                <c:pt idx="6">
                  <c:v>6.1790000000000003</c:v>
                </c:pt>
                <c:pt idx="7">
                  <c:v>8.9719999999999995</c:v>
                </c:pt>
                <c:pt idx="8">
                  <c:v>11.096</c:v>
                </c:pt>
                <c:pt idx="9">
                  <c:v>12.391</c:v>
                </c:pt>
                <c:pt idx="10">
                  <c:v>12.481</c:v>
                </c:pt>
                <c:pt idx="11">
                  <c:v>13.462999999999999</c:v>
                </c:pt>
                <c:pt idx="12">
                  <c:v>16.463000000000001</c:v>
                </c:pt>
                <c:pt idx="13">
                  <c:v>19.053999999999998</c:v>
                </c:pt>
                <c:pt idx="14">
                  <c:v>25.227</c:v>
                </c:pt>
                <c:pt idx="15">
                  <c:v>31.823</c:v>
                </c:pt>
                <c:pt idx="16">
                  <c:v>45.415999999999997</c:v>
                </c:pt>
                <c:pt idx="17">
                  <c:v>56.472000000000001</c:v>
                </c:pt>
                <c:pt idx="18">
                  <c:v>79.841999999999999</c:v>
                </c:pt>
                <c:pt idx="19">
                  <c:v>97.881</c:v>
                </c:pt>
                <c:pt idx="20">
                  <c:v>131.67500000000001</c:v>
                </c:pt>
                <c:pt idx="21">
                  <c:v>172.41499999999999</c:v>
                </c:pt>
                <c:pt idx="22">
                  <c:v>199.91900000000001</c:v>
                </c:pt>
                <c:pt idx="23">
                  <c:v>269.738</c:v>
                </c:pt>
                <c:pt idx="24">
                  <c:v>314.03899999999999</c:v>
                </c:pt>
                <c:pt idx="25">
                  <c:v>378.005</c:v>
                </c:pt>
                <c:pt idx="26">
                  <c:v>413.46899999999999</c:v>
                </c:pt>
                <c:pt idx="27">
                  <c:v>492.20800000000003</c:v>
                </c:pt>
                <c:pt idx="28">
                  <c:v>532.79100000000005</c:v>
                </c:pt>
                <c:pt idx="29">
                  <c:v>657.01300000000003</c:v>
                </c:pt>
                <c:pt idx="30">
                  <c:v>763.55</c:v>
                </c:pt>
                <c:pt idx="31">
                  <c:v>829.65599999999995</c:v>
                </c:pt>
                <c:pt idx="32">
                  <c:v>964.61599999999999</c:v>
                </c:pt>
                <c:pt idx="33">
                  <c:v>971.56799999999998</c:v>
                </c:pt>
                <c:pt idx="34">
                  <c:v>1066.0170000000001</c:v>
                </c:pt>
                <c:pt idx="35">
                  <c:v>1144.5930000000001</c:v>
                </c:pt>
                <c:pt idx="36">
                  <c:v>1332.0450000000001</c:v>
                </c:pt>
                <c:pt idx="37">
                  <c:v>1247.8</c:v>
                </c:pt>
                <c:pt idx="38">
                  <c:v>1464.2719999999999</c:v>
                </c:pt>
                <c:pt idx="39">
                  <c:v>1534.2950000000001</c:v>
                </c:pt>
                <c:pt idx="40">
                  <c:v>2045.8981008415412</c:v>
                </c:pt>
                <c:pt idx="41">
                  <c:v>2585.378265327402</c:v>
                </c:pt>
                <c:pt idx="42">
                  <c:v>2602.0707983163556</c:v>
                </c:pt>
                <c:pt idx="43">
                  <c:v>2725.8822145770355</c:v>
                </c:pt>
                <c:pt idx="44">
                  <c:v>2774.57529209517</c:v>
                </c:pt>
                <c:pt idx="45">
                  <c:v>2756.0032857204205</c:v>
                </c:pt>
                <c:pt idx="46">
                  <c:v>3127.7358903769227</c:v>
                </c:pt>
                <c:pt idx="47">
                  <c:v>2963.55</c:v>
                </c:pt>
                <c:pt idx="48">
                  <c:v>3124.0499999999997</c:v>
                </c:pt>
                <c:pt idx="49">
                  <c:v>3076.5</c:v>
                </c:pt>
                <c:pt idx="50">
                  <c:v>2832.1</c:v>
                </c:pt>
                <c:pt idx="51">
                  <c:v>2796.1</c:v>
                </c:pt>
                <c:pt idx="52">
                  <c:v>2494.6999999999998</c:v>
                </c:pt>
                <c:pt idx="53">
                  <c:v>2508.4710456423818</c:v>
                </c:pt>
                <c:pt idx="54">
                  <c:v>2514.4748027285605</c:v>
                </c:pt>
                <c:pt idx="55">
                  <c:v>2905.5226968316251</c:v>
                </c:pt>
                <c:pt idx="56">
                  <c:v>2443.9446972930191</c:v>
                </c:pt>
                <c:pt idx="57">
                  <c:v>2468.9750847144169</c:v>
                </c:pt>
                <c:pt idx="58">
                  <c:v>2473.7386571432867</c:v>
                </c:pt>
                <c:pt idx="59">
                  <c:v>1999.1197194391893</c:v>
                </c:pt>
                <c:pt idx="60">
                  <c:v>2171.1355106019505</c:v>
                </c:pt>
                <c:pt idx="61">
                  <c:v>2368.4610261057092</c:v>
                </c:pt>
                <c:pt idx="62">
                  <c:v>2427.2687824260001</c:v>
                </c:pt>
                <c:pt idx="63">
                  <c:v>2275.6416101114</c:v>
                </c:pt>
                <c:pt idx="64">
                  <c:v>2173.2346050440929</c:v>
                </c:pt>
                <c:pt idx="65">
                  <c:v>2245.5416331866199</c:v>
                </c:pt>
                <c:pt idx="66">
                  <c:v>2518.7158153973664</c:v>
                </c:pt>
                <c:pt idx="67">
                  <c:v>1992.3154175368127</c:v>
                </c:pt>
                <c:pt idx="68">
                  <c:v>1761.9321857068153</c:v>
                </c:pt>
                <c:pt idx="69">
                  <c:v>1731.4849451765174</c:v>
                </c:pt>
              </c:numCache>
            </c:numRef>
          </c:val>
          <c:smooth val="0"/>
          <c:extLst>
            <c:ext xmlns:c16="http://schemas.microsoft.com/office/drawing/2014/chart" uri="{C3380CC4-5D6E-409C-BE32-E72D297353CC}">
              <c16:uniqueId val="{00000001-D05F-4182-A493-E36D3B051A82}"/>
            </c:ext>
          </c:extLst>
        </c:ser>
        <c:dLbls>
          <c:showLegendKey val="0"/>
          <c:showVal val="0"/>
          <c:showCatName val="0"/>
          <c:showSerName val="0"/>
          <c:showPercent val="0"/>
          <c:showBubbleSize val="0"/>
        </c:dLbls>
        <c:smooth val="0"/>
        <c:axId val="179664384"/>
        <c:axId val="179665920"/>
      </c:lineChart>
      <c:catAx>
        <c:axId val="1796643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665920"/>
        <c:crosses val="autoZero"/>
        <c:auto val="1"/>
        <c:lblAlgn val="ctr"/>
        <c:lblOffset val="100"/>
        <c:tickLblSkip val="3"/>
        <c:noMultiLvlLbl val="0"/>
      </c:catAx>
      <c:valAx>
        <c:axId val="179665920"/>
        <c:scaling>
          <c:orientation val="minMax"/>
          <c:max val="5000"/>
        </c:scaling>
        <c:delete val="0"/>
        <c:axPos val="l"/>
        <c:majorGridlines/>
        <c:numFmt formatCode="#,##0" sourceLinked="0"/>
        <c:majorTickMark val="out"/>
        <c:minorTickMark val="none"/>
        <c:tickLblPos val="nextTo"/>
        <c:crossAx val="179664384"/>
        <c:crosses val="autoZero"/>
        <c:crossBetween val="between"/>
        <c:majorUnit val="500"/>
      </c:valAx>
    </c:plotArea>
    <c:legend>
      <c:legendPos val="b"/>
      <c:layout>
        <c:manualLayout>
          <c:xMode val="edge"/>
          <c:yMode val="edge"/>
          <c:x val="2.2675311281454055E-3"/>
          <c:y val="0.93162636223870088"/>
          <c:w val="0.25188116274883676"/>
          <c:h val="6.608614027413239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273305704936718E-2"/>
          <c:y val="4.8888888888888891E-2"/>
          <c:w val="0.95425440246136528"/>
          <c:h val="0.86010323709536307"/>
        </c:manualLayout>
      </c:layout>
      <c:lineChart>
        <c:grouping val="standard"/>
        <c:varyColors val="0"/>
        <c:ser>
          <c:idx val="0"/>
          <c:order val="0"/>
          <c:tx>
            <c:strRef>
              <c:f>'12.3'!$A$27</c:f>
              <c:strCache>
                <c:ptCount val="1"/>
                <c:pt idx="0">
                  <c:v>Year</c:v>
                </c:pt>
              </c:strCache>
            </c:strRef>
          </c:tx>
          <c:spPr>
            <a:ln>
              <a:solidFill>
                <a:schemeClr val="tx2"/>
              </a:solidFill>
            </a:ln>
          </c:spPr>
          <c:marker>
            <c:symbol val="none"/>
          </c:marker>
          <c:dPt>
            <c:idx val="0"/>
            <c:bubble3D val="0"/>
            <c:spPr>
              <a:ln>
                <a:solidFill>
                  <a:schemeClr val="accent5"/>
                </a:solidFill>
              </a:ln>
            </c:spPr>
            <c:extLst>
              <c:ext xmlns:c16="http://schemas.microsoft.com/office/drawing/2014/chart" uri="{C3380CC4-5D6E-409C-BE32-E72D297353CC}">
                <c16:uniqueId val="{00000000-FB70-43BC-A6C1-4EB6902FBBF9}"/>
              </c:ext>
            </c:extLst>
          </c:dPt>
          <c:dPt>
            <c:idx val="1"/>
            <c:bubble3D val="0"/>
            <c:extLst>
              <c:ext xmlns:c16="http://schemas.microsoft.com/office/drawing/2014/chart" uri="{C3380CC4-5D6E-409C-BE32-E72D297353CC}">
                <c16:uniqueId val="{00000002-FB70-43BC-A6C1-4EB6902FBBF9}"/>
              </c:ext>
            </c:extLst>
          </c:dPt>
          <c:dPt>
            <c:idx val="2"/>
            <c:bubble3D val="0"/>
            <c:extLst>
              <c:ext xmlns:c16="http://schemas.microsoft.com/office/drawing/2014/chart" uri="{C3380CC4-5D6E-409C-BE32-E72D297353CC}">
                <c16:uniqueId val="{00000004-FB70-43BC-A6C1-4EB6902FBBF9}"/>
              </c:ext>
            </c:extLst>
          </c:dPt>
          <c:dPt>
            <c:idx val="3"/>
            <c:bubble3D val="0"/>
            <c:extLst>
              <c:ext xmlns:c16="http://schemas.microsoft.com/office/drawing/2014/chart" uri="{C3380CC4-5D6E-409C-BE32-E72D297353CC}">
                <c16:uniqueId val="{00000006-FB70-43BC-A6C1-4EB6902FBBF9}"/>
              </c:ext>
            </c:extLst>
          </c:dPt>
          <c:dPt>
            <c:idx val="4"/>
            <c:bubble3D val="0"/>
            <c:extLst>
              <c:ext xmlns:c16="http://schemas.microsoft.com/office/drawing/2014/chart" uri="{C3380CC4-5D6E-409C-BE32-E72D297353CC}">
                <c16:uniqueId val="{00000008-FB70-43BC-A6C1-4EB6902FBBF9}"/>
              </c:ext>
            </c:extLst>
          </c:dPt>
          <c:dPt>
            <c:idx val="5"/>
            <c:bubble3D val="0"/>
            <c:extLst>
              <c:ext xmlns:c16="http://schemas.microsoft.com/office/drawing/2014/chart" uri="{C3380CC4-5D6E-409C-BE32-E72D297353CC}">
                <c16:uniqueId val="{0000000A-FB70-43BC-A6C1-4EB6902FBBF9}"/>
              </c:ext>
            </c:extLst>
          </c:dPt>
          <c:dPt>
            <c:idx val="6"/>
            <c:bubble3D val="0"/>
            <c:extLst>
              <c:ext xmlns:c16="http://schemas.microsoft.com/office/drawing/2014/chart" uri="{C3380CC4-5D6E-409C-BE32-E72D297353CC}">
                <c16:uniqueId val="{0000000C-FB70-43BC-A6C1-4EB6902FBBF9}"/>
              </c:ext>
            </c:extLst>
          </c:dPt>
          <c:dPt>
            <c:idx val="7"/>
            <c:bubble3D val="0"/>
            <c:extLst>
              <c:ext xmlns:c16="http://schemas.microsoft.com/office/drawing/2014/chart" uri="{C3380CC4-5D6E-409C-BE32-E72D297353CC}">
                <c16:uniqueId val="{0000000E-FB70-43BC-A6C1-4EB6902FBBF9}"/>
              </c:ext>
            </c:extLst>
          </c:dPt>
          <c:dPt>
            <c:idx val="8"/>
            <c:bubble3D val="0"/>
            <c:extLst>
              <c:ext xmlns:c16="http://schemas.microsoft.com/office/drawing/2014/chart" uri="{C3380CC4-5D6E-409C-BE32-E72D297353CC}">
                <c16:uniqueId val="{00000010-FB70-43BC-A6C1-4EB6902FBBF9}"/>
              </c:ext>
            </c:extLst>
          </c:dPt>
          <c:dPt>
            <c:idx val="9"/>
            <c:bubble3D val="0"/>
            <c:extLst>
              <c:ext xmlns:c16="http://schemas.microsoft.com/office/drawing/2014/chart" uri="{C3380CC4-5D6E-409C-BE32-E72D297353CC}">
                <c16:uniqueId val="{00000012-FB70-43BC-A6C1-4EB6902FBBF9}"/>
              </c:ext>
            </c:extLst>
          </c:dPt>
          <c:dPt>
            <c:idx val="10"/>
            <c:bubble3D val="0"/>
            <c:extLst>
              <c:ext xmlns:c16="http://schemas.microsoft.com/office/drawing/2014/chart" uri="{C3380CC4-5D6E-409C-BE32-E72D297353CC}">
                <c16:uniqueId val="{00000014-FB70-43BC-A6C1-4EB6902FBBF9}"/>
              </c:ext>
            </c:extLst>
          </c:dPt>
          <c:dPt>
            <c:idx val="11"/>
            <c:bubble3D val="0"/>
            <c:extLst>
              <c:ext xmlns:c16="http://schemas.microsoft.com/office/drawing/2014/chart" uri="{C3380CC4-5D6E-409C-BE32-E72D297353CC}">
                <c16:uniqueId val="{00000016-FB70-43BC-A6C1-4EB6902FBBF9}"/>
              </c:ext>
            </c:extLst>
          </c:dPt>
          <c:dPt>
            <c:idx val="12"/>
            <c:bubble3D val="0"/>
            <c:extLst>
              <c:ext xmlns:c16="http://schemas.microsoft.com/office/drawing/2014/chart" uri="{C3380CC4-5D6E-409C-BE32-E72D297353CC}">
                <c16:uniqueId val="{00000018-FB70-43BC-A6C1-4EB6902FBBF9}"/>
              </c:ext>
            </c:extLst>
          </c:dPt>
          <c:dPt>
            <c:idx val="13"/>
            <c:bubble3D val="0"/>
            <c:extLst>
              <c:ext xmlns:c16="http://schemas.microsoft.com/office/drawing/2014/chart" uri="{C3380CC4-5D6E-409C-BE32-E72D297353CC}">
                <c16:uniqueId val="{0000001A-FB70-43BC-A6C1-4EB6902FBBF9}"/>
              </c:ext>
            </c:extLst>
          </c:dPt>
          <c:dPt>
            <c:idx val="14"/>
            <c:bubble3D val="0"/>
            <c:extLst>
              <c:ext xmlns:c16="http://schemas.microsoft.com/office/drawing/2014/chart" uri="{C3380CC4-5D6E-409C-BE32-E72D297353CC}">
                <c16:uniqueId val="{0000001C-FB70-43BC-A6C1-4EB6902FBBF9}"/>
              </c:ext>
            </c:extLst>
          </c:dPt>
          <c:dPt>
            <c:idx val="15"/>
            <c:bubble3D val="0"/>
            <c:extLst>
              <c:ext xmlns:c16="http://schemas.microsoft.com/office/drawing/2014/chart" uri="{C3380CC4-5D6E-409C-BE32-E72D297353CC}">
                <c16:uniqueId val="{0000001E-FB70-43BC-A6C1-4EB6902FBBF9}"/>
              </c:ext>
            </c:extLst>
          </c:dPt>
          <c:dPt>
            <c:idx val="16"/>
            <c:bubble3D val="0"/>
            <c:extLst>
              <c:ext xmlns:c16="http://schemas.microsoft.com/office/drawing/2014/chart" uri="{C3380CC4-5D6E-409C-BE32-E72D297353CC}">
                <c16:uniqueId val="{00000020-FB70-43BC-A6C1-4EB6902FBBF9}"/>
              </c:ext>
            </c:extLst>
          </c:dPt>
          <c:dPt>
            <c:idx val="17"/>
            <c:bubble3D val="0"/>
            <c:extLst>
              <c:ext xmlns:c16="http://schemas.microsoft.com/office/drawing/2014/chart" uri="{C3380CC4-5D6E-409C-BE32-E72D297353CC}">
                <c16:uniqueId val="{00000022-FB70-43BC-A6C1-4EB6902FBBF9}"/>
              </c:ext>
            </c:extLst>
          </c:dPt>
          <c:dPt>
            <c:idx val="18"/>
            <c:bubble3D val="0"/>
            <c:extLst>
              <c:ext xmlns:c16="http://schemas.microsoft.com/office/drawing/2014/chart" uri="{C3380CC4-5D6E-409C-BE32-E72D297353CC}">
                <c16:uniqueId val="{00000024-FB70-43BC-A6C1-4EB6902FBBF9}"/>
              </c:ext>
            </c:extLst>
          </c:dPt>
          <c:dPt>
            <c:idx val="19"/>
            <c:bubble3D val="0"/>
            <c:extLst>
              <c:ext xmlns:c16="http://schemas.microsoft.com/office/drawing/2014/chart" uri="{C3380CC4-5D6E-409C-BE32-E72D297353CC}">
                <c16:uniqueId val="{00000026-FB70-43BC-A6C1-4EB6902FBBF9}"/>
              </c:ext>
            </c:extLst>
          </c:dPt>
          <c:dPt>
            <c:idx val="20"/>
            <c:bubble3D val="0"/>
            <c:extLst>
              <c:ext xmlns:c16="http://schemas.microsoft.com/office/drawing/2014/chart" uri="{C3380CC4-5D6E-409C-BE32-E72D297353CC}">
                <c16:uniqueId val="{00000028-FB70-43BC-A6C1-4EB6902FBBF9}"/>
              </c:ext>
            </c:extLst>
          </c:dPt>
          <c:dPt>
            <c:idx val="21"/>
            <c:bubble3D val="0"/>
            <c:extLst>
              <c:ext xmlns:c16="http://schemas.microsoft.com/office/drawing/2014/chart" uri="{C3380CC4-5D6E-409C-BE32-E72D297353CC}">
                <c16:uniqueId val="{00000029-FB70-43BC-A6C1-4EB6902FBBF9}"/>
              </c:ext>
            </c:extLst>
          </c:dPt>
          <c:dPt>
            <c:idx val="22"/>
            <c:bubble3D val="0"/>
            <c:extLst>
              <c:ext xmlns:c16="http://schemas.microsoft.com/office/drawing/2014/chart" uri="{C3380CC4-5D6E-409C-BE32-E72D297353CC}">
                <c16:uniqueId val="{0000002A-FB70-43BC-A6C1-4EB6902FBBF9}"/>
              </c:ext>
            </c:extLst>
          </c:dPt>
          <c:dPt>
            <c:idx val="23"/>
            <c:bubble3D val="0"/>
            <c:extLst>
              <c:ext xmlns:c16="http://schemas.microsoft.com/office/drawing/2014/chart" uri="{C3380CC4-5D6E-409C-BE32-E72D297353CC}">
                <c16:uniqueId val="{0000002B-FB70-43BC-A6C1-4EB6902FBBF9}"/>
              </c:ext>
            </c:extLst>
          </c:dPt>
          <c:dPt>
            <c:idx val="24"/>
            <c:bubble3D val="0"/>
            <c:extLst>
              <c:ext xmlns:c16="http://schemas.microsoft.com/office/drawing/2014/chart" uri="{C3380CC4-5D6E-409C-BE32-E72D297353CC}">
                <c16:uniqueId val="{0000002C-FB70-43BC-A6C1-4EB6902FBBF9}"/>
              </c:ext>
            </c:extLst>
          </c:dPt>
          <c:dPt>
            <c:idx val="25"/>
            <c:bubble3D val="0"/>
            <c:extLst>
              <c:ext xmlns:c16="http://schemas.microsoft.com/office/drawing/2014/chart" uri="{C3380CC4-5D6E-409C-BE32-E72D297353CC}">
                <c16:uniqueId val="{0000002E-FB70-43BC-A6C1-4EB6902FBBF9}"/>
              </c:ext>
            </c:extLst>
          </c:dPt>
          <c:dPt>
            <c:idx val="26"/>
            <c:bubble3D val="0"/>
            <c:extLst>
              <c:ext xmlns:c16="http://schemas.microsoft.com/office/drawing/2014/chart" uri="{C3380CC4-5D6E-409C-BE32-E72D297353CC}">
                <c16:uniqueId val="{00000030-FB70-43BC-A6C1-4EB6902FBBF9}"/>
              </c:ext>
            </c:extLst>
          </c:dPt>
          <c:dPt>
            <c:idx val="27"/>
            <c:bubble3D val="0"/>
            <c:extLst>
              <c:ext xmlns:c16="http://schemas.microsoft.com/office/drawing/2014/chart" uri="{C3380CC4-5D6E-409C-BE32-E72D297353CC}">
                <c16:uniqueId val="{00000032-FB70-43BC-A6C1-4EB6902FBBF9}"/>
              </c:ext>
            </c:extLst>
          </c:dPt>
          <c:dPt>
            <c:idx val="28"/>
            <c:bubble3D val="0"/>
            <c:extLst>
              <c:ext xmlns:c16="http://schemas.microsoft.com/office/drawing/2014/chart" uri="{C3380CC4-5D6E-409C-BE32-E72D297353CC}">
                <c16:uniqueId val="{00000034-FB70-43BC-A6C1-4EB6902FBBF9}"/>
              </c:ext>
            </c:extLst>
          </c:dPt>
          <c:dPt>
            <c:idx val="29"/>
            <c:bubble3D val="0"/>
            <c:extLst>
              <c:ext xmlns:c16="http://schemas.microsoft.com/office/drawing/2014/chart" uri="{C3380CC4-5D6E-409C-BE32-E72D297353CC}">
                <c16:uniqueId val="{00000036-FB70-43BC-A6C1-4EB6902FBBF9}"/>
              </c:ext>
            </c:extLst>
          </c:dPt>
          <c:cat>
            <c:numRef>
              <c:f>'12.3'!$B$26:$AE$26</c:f>
              <c:numCache>
                <c:formatCode>0</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'12.3'!$B$27:$AE$27</c:f>
              <c:numCache>
                <c:formatCode>0.0</c:formatCode>
                <c:ptCount val="30"/>
                <c:pt idx="0">
                  <c:v>8.2916666666666661</c:v>
                </c:pt>
                <c:pt idx="1">
                  <c:v>6.6416666666666666</c:v>
                </c:pt>
                <c:pt idx="2">
                  <c:v>7.9416666666666664</c:v>
                </c:pt>
                <c:pt idx="3">
                  <c:v>8.4749999999999996</c:v>
                </c:pt>
                <c:pt idx="4">
                  <c:v>8.6916666666666682</c:v>
                </c:pt>
                <c:pt idx="5">
                  <c:v>9.4916666666666671</c:v>
                </c:pt>
                <c:pt idx="6">
                  <c:v>8.1499999999999968</c:v>
                </c:pt>
                <c:pt idx="7">
                  <c:v>9.0083333333333346</c:v>
                </c:pt>
                <c:pt idx="8">
                  <c:v>8.5666666666666647</c:v>
                </c:pt>
                <c:pt idx="9">
                  <c:v>8.1994623655913959</c:v>
                </c:pt>
                <c:pt idx="10">
                  <c:v>8.0333333333333332</c:v>
                </c:pt>
                <c:pt idx="11">
                  <c:v>8.5416666666666679</c:v>
                </c:pt>
                <c:pt idx="12">
                  <c:v>9.4466666666666672</c:v>
                </c:pt>
                <c:pt idx="13">
                  <c:v>9.2516487455197147</c:v>
                </c:pt>
                <c:pt idx="14">
                  <c:v>8.7999999999999989</c:v>
                </c:pt>
                <c:pt idx="15">
                  <c:v>7.5933806963645667</c:v>
                </c:pt>
                <c:pt idx="16">
                  <c:v>8.8790898617511527</c:v>
                </c:pt>
                <c:pt idx="17">
                  <c:v>8.7181908911135846</c:v>
                </c:pt>
                <c:pt idx="18">
                  <c:v>8.2918759600614447</c:v>
                </c:pt>
                <c:pt idx="19">
                  <c:v>9.7440194572452654</c:v>
                </c:pt>
                <c:pt idx="20">
                  <c:v>9.7857552483358941</c:v>
                </c:pt>
                <c:pt idx="21">
                  <c:v>8.9722459037378375</c:v>
                </c:pt>
                <c:pt idx="22">
                  <c:v>8.8161872759856621</c:v>
                </c:pt>
                <c:pt idx="23">
                  <c:v>9.8751190476190462</c:v>
                </c:pt>
                <c:pt idx="24">
                  <c:v>9.7526875320020494</c:v>
                </c:pt>
                <c:pt idx="25">
                  <c:v>9.3390104966717846</c:v>
                </c:pt>
                <c:pt idx="26">
                  <c:v>8.2528539426523277</c:v>
                </c:pt>
                <c:pt idx="27">
                  <c:v>9.426741551459294</c:v>
                </c:pt>
                <c:pt idx="28">
                  <c:v>9.8809274193548386</c:v>
                </c:pt>
                <c:pt idx="29">
                  <c:v>10.457621607782896</c:v>
                </c:pt>
              </c:numCache>
            </c:numRef>
          </c:val>
          <c:smooth val="0"/>
          <c:extLst>
            <c:ext xmlns:c16="http://schemas.microsoft.com/office/drawing/2014/chart" uri="{C3380CC4-5D6E-409C-BE32-E72D297353CC}">
              <c16:uniqueId val="{00000037-FB70-43BC-A6C1-4EB6902FBBF9}"/>
            </c:ext>
          </c:extLst>
        </c:ser>
        <c:dLbls>
          <c:showLegendKey val="0"/>
          <c:showVal val="0"/>
          <c:showCatName val="0"/>
          <c:showSerName val="0"/>
          <c:showPercent val="0"/>
          <c:showBubbleSize val="0"/>
        </c:dLbls>
        <c:smooth val="0"/>
        <c:axId val="176634496"/>
        <c:axId val="176648576"/>
      </c:lineChart>
      <c:catAx>
        <c:axId val="176634496"/>
        <c:scaling>
          <c:orientation val="minMax"/>
        </c:scaling>
        <c:delete val="0"/>
        <c:axPos val="b"/>
        <c:numFmt formatCode="0" sourceLinked="1"/>
        <c:majorTickMark val="out"/>
        <c:minorTickMark val="none"/>
        <c:tickLblPos val="nextTo"/>
        <c:crossAx val="176648576"/>
        <c:crosses val="autoZero"/>
        <c:auto val="1"/>
        <c:lblAlgn val="ctr"/>
        <c:lblOffset val="100"/>
        <c:noMultiLvlLbl val="0"/>
      </c:catAx>
      <c:valAx>
        <c:axId val="176648576"/>
        <c:scaling>
          <c:orientation val="minMax"/>
          <c:max val="10.6"/>
          <c:min val="6.4"/>
        </c:scaling>
        <c:delete val="0"/>
        <c:axPos val="l"/>
        <c:majorGridlines/>
        <c:numFmt formatCode="0.0" sourceLinked="1"/>
        <c:majorTickMark val="out"/>
        <c:minorTickMark val="none"/>
        <c:tickLblPos val="nextTo"/>
        <c:crossAx val="176634496"/>
        <c:crosses val="autoZero"/>
        <c:crossBetween val="between"/>
        <c:majorUnit val="0.2"/>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5378787878789"/>
          <c:y val="3.1214495688209883E-2"/>
          <c:w val="0.87291893939393939"/>
          <c:h val="0.75312405588649356"/>
        </c:manualLayout>
      </c:layout>
      <c:barChart>
        <c:barDir val="col"/>
        <c:grouping val="stacked"/>
        <c:varyColors val="0"/>
        <c:ser>
          <c:idx val="0"/>
          <c:order val="0"/>
          <c:tx>
            <c:strRef>
              <c:f>'3.5'!$L$28</c:f>
              <c:strCache>
                <c:ptCount val="1"/>
                <c:pt idx="0">
                  <c:v>Germany</c:v>
                </c:pt>
              </c:strCache>
            </c:strRef>
          </c:tx>
          <c:spPr>
            <a:solidFill>
              <a:srgbClr val="1A3366"/>
            </a:solidFill>
          </c:spPr>
          <c:invertIfNegative val="0"/>
          <c:cat>
            <c:numRef>
              <c:f>'3.5'!$K$29:$K$38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'3.5'!$L$29:$L$38</c:f>
              <c:numCache>
                <c:formatCode>0</c:formatCode>
                <c:ptCount val="10"/>
                <c:pt idx="0">
                  <c:v>17255.655977554401</c:v>
                </c:pt>
                <c:pt idx="1">
                  <c:v>23167.632847425382</c:v>
                </c:pt>
                <c:pt idx="2">
                  <c:v>22628.825565408137</c:v>
                </c:pt>
                <c:pt idx="3">
                  <c:v>27888.889671508878</c:v>
                </c:pt>
                <c:pt idx="4">
                  <c:v>21639.0589693006</c:v>
                </c:pt>
                <c:pt idx="5">
                  <c:v>21512.656190526432</c:v>
                </c:pt>
                <c:pt idx="6">
                  <c:v>24926.487651651001</c:v>
                </c:pt>
                <c:pt idx="7">
                  <c:v>10940.890222875092</c:v>
                </c:pt>
                <c:pt idx="8">
                  <c:v>0.58088799999999996</c:v>
                </c:pt>
                <c:pt idx="9">
                  <c:v>133.787476</c:v>
                </c:pt>
              </c:numCache>
            </c:numRef>
          </c:val>
          <c:extLst>
            <c:ext xmlns:c16="http://schemas.microsoft.com/office/drawing/2014/chart" uri="{C3380CC4-5D6E-409C-BE32-E72D297353CC}">
              <c16:uniqueId val="{00000000-37BB-42CF-9281-F4D71C0CB4A8}"/>
            </c:ext>
          </c:extLst>
        </c:ser>
        <c:ser>
          <c:idx val="1"/>
          <c:order val="1"/>
          <c:tx>
            <c:strRef>
              <c:f>'3.5'!$M$28</c:f>
              <c:strCache>
                <c:ptCount val="1"/>
                <c:pt idx="0">
                  <c:v>Slovakia</c:v>
                </c:pt>
              </c:strCache>
            </c:strRef>
          </c:tx>
          <c:spPr>
            <a:solidFill>
              <a:srgbClr val="596387"/>
            </a:solidFill>
          </c:spPr>
          <c:invertIfNegative val="0"/>
          <c:cat>
            <c:numRef>
              <c:f>'3.5'!$K$29:$K$38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'3.5'!$M$29:$M$38</c:f>
              <c:numCache>
                <c:formatCode>0</c:formatCode>
                <c:ptCount val="10"/>
                <c:pt idx="0">
                  <c:v>10934.865928601199</c:v>
                </c:pt>
                <c:pt idx="1">
                  <c:v>2677.8833210831585</c:v>
                </c:pt>
                <c:pt idx="2">
                  <c:v>3372.3352705981647</c:v>
                </c:pt>
                <c:pt idx="3">
                  <c:v>3504.9724200865076</c:v>
                </c:pt>
                <c:pt idx="4">
                  <c:v>4514.3007740475196</c:v>
                </c:pt>
                <c:pt idx="5">
                  <c:v>14040.645148222386</c:v>
                </c:pt>
                <c:pt idx="6">
                  <c:v>11593.930463129</c:v>
                </c:pt>
                <c:pt idx="7">
                  <c:v>7199.6503884118592</c:v>
                </c:pt>
                <c:pt idx="8">
                  <c:v>847.230591</c:v>
                </c:pt>
                <c:pt idx="9">
                  <c:v>0</c:v>
                </c:pt>
              </c:numCache>
            </c:numRef>
          </c:val>
          <c:extLst>
            <c:ext xmlns:c16="http://schemas.microsoft.com/office/drawing/2014/chart" uri="{C3380CC4-5D6E-409C-BE32-E72D297353CC}">
              <c16:uniqueId val="{00000001-37BB-42CF-9281-F4D71C0CB4A8}"/>
            </c:ext>
          </c:extLst>
        </c:ser>
        <c:ser>
          <c:idx val="2"/>
          <c:order val="2"/>
          <c:tx>
            <c:strRef>
              <c:f>'3.5'!$N$28</c:f>
              <c:strCache>
                <c:ptCount val="1"/>
                <c:pt idx="0">
                  <c:v>Poland</c:v>
                </c:pt>
              </c:strCache>
            </c:strRef>
          </c:tx>
          <c:spPr>
            <a:solidFill>
              <a:srgbClr val="9196B0"/>
            </a:solidFill>
            <a:ln>
              <a:noFill/>
            </a:ln>
          </c:spPr>
          <c:invertIfNegative val="0"/>
          <c:cat>
            <c:numRef>
              <c:f>'3.5'!$K$29:$K$38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'3.5'!$N$29:$N$38</c:f>
              <c:numCache>
                <c:formatCode>0</c:formatCode>
                <c:ptCount val="10"/>
                <c:pt idx="0">
                  <c:v>17.349299321276735</c:v>
                </c:pt>
                <c:pt idx="1">
                  <c:v>6.0604394373939252</c:v>
                </c:pt>
                <c:pt idx="2">
                  <c:v>118.0526715530339</c:v>
                </c:pt>
                <c:pt idx="3">
                  <c:v>366.61712195014911</c:v>
                </c:pt>
                <c:pt idx="4">
                  <c:v>439.69134445561298</c:v>
                </c:pt>
                <c:pt idx="5">
                  <c:v>338.30203133648109</c:v>
                </c:pt>
                <c:pt idx="6">
                  <c:v>412.94421748363197</c:v>
                </c:pt>
                <c:pt idx="7">
                  <c:v>331.19908565915961</c:v>
                </c:pt>
                <c:pt idx="8">
                  <c:v>176.57299236068471</c:v>
                </c:pt>
                <c:pt idx="9">
                  <c:v>203.19044958879746</c:v>
                </c:pt>
              </c:numCache>
            </c:numRef>
          </c:val>
          <c:extLst>
            <c:ext xmlns:c16="http://schemas.microsoft.com/office/drawing/2014/chart" uri="{C3380CC4-5D6E-409C-BE32-E72D297353CC}">
              <c16:uniqueId val="{00000002-37BB-42CF-9281-F4D71C0CB4A8}"/>
            </c:ext>
          </c:extLst>
        </c:ser>
        <c:ser>
          <c:idx val="3"/>
          <c:order val="3"/>
          <c:tx>
            <c:strRef>
              <c:f>'3.5'!$O$28</c:f>
              <c:strCache>
                <c:ptCount val="1"/>
                <c:pt idx="0">
                  <c:v>Austria</c:v>
                </c:pt>
              </c:strCache>
            </c:strRef>
          </c:tx>
          <c:spPr>
            <a:solidFill>
              <a:srgbClr val="C7CCD6"/>
            </a:solidFill>
            <a:ln>
              <a:noFill/>
            </a:ln>
          </c:spPr>
          <c:invertIfNegative val="0"/>
          <c:cat>
            <c:numRef>
              <c:f>'3.5'!$K$29:$K$38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'3.5'!$O$29:$O$38</c:f>
              <c:numCache>
                <c:formatCode>0</c:formatCode>
                <c:ptCount val="10"/>
                <c:pt idx="0">
                  <c:v>0</c:v>
                </c:pt>
                <c:pt idx="1">
                  <c:v>0</c:v>
                </c:pt>
                <c:pt idx="2">
                  <c:v>0.90380112489671616</c:v>
                </c:pt>
                <c:pt idx="3">
                  <c:v>1.295345231527778</c:v>
                </c:pt>
                <c:pt idx="4">
                  <c:v>0.89223144585704395</c:v>
                </c:pt>
                <c:pt idx="5">
                  <c:v>0</c:v>
                </c:pt>
                <c:pt idx="6">
                  <c:v>0</c:v>
                </c:pt>
                <c:pt idx="7">
                  <c:v>0.82116227173537004</c:v>
                </c:pt>
                <c:pt idx="8">
                  <c:v>0</c:v>
                </c:pt>
                <c:pt idx="9">
                  <c:v>0</c:v>
                </c:pt>
              </c:numCache>
            </c:numRef>
          </c:val>
          <c:extLst>
            <c:ext xmlns:c16="http://schemas.microsoft.com/office/drawing/2014/chart" uri="{C3380CC4-5D6E-409C-BE32-E72D297353CC}">
              <c16:uniqueId val="{00000003-37BB-42CF-9281-F4D71C0CB4A8}"/>
            </c:ext>
          </c:extLst>
        </c:ser>
        <c:dLbls>
          <c:showLegendKey val="0"/>
          <c:showVal val="0"/>
          <c:showCatName val="0"/>
          <c:showSerName val="0"/>
          <c:showPercent val="0"/>
          <c:showBubbleSize val="0"/>
        </c:dLbls>
        <c:gapWidth val="50"/>
        <c:overlap val="100"/>
        <c:axId val="163297152"/>
        <c:axId val="163298688"/>
      </c:barChart>
      <c:catAx>
        <c:axId val="163297152"/>
        <c:scaling>
          <c:orientation val="minMax"/>
        </c:scaling>
        <c:delete val="0"/>
        <c:axPos val="b"/>
        <c:numFmt formatCode="General" sourceLinked="1"/>
        <c:majorTickMark val="out"/>
        <c:minorTickMark val="none"/>
        <c:tickLblPos val="nextTo"/>
        <c:crossAx val="163298688"/>
        <c:crosses val="autoZero"/>
        <c:auto val="1"/>
        <c:lblAlgn val="ctr"/>
        <c:lblOffset val="100"/>
        <c:noMultiLvlLbl val="0"/>
      </c:catAx>
      <c:valAx>
        <c:axId val="163298688"/>
        <c:scaling>
          <c:orientation val="minMax"/>
        </c:scaling>
        <c:delete val="0"/>
        <c:axPos val="l"/>
        <c:majorGridlines/>
        <c:numFmt formatCode="#,##0" sourceLinked="0"/>
        <c:majorTickMark val="out"/>
        <c:minorTickMark val="none"/>
        <c:tickLblPos val="nextTo"/>
        <c:crossAx val="163297152"/>
        <c:crosses val="autoZero"/>
        <c:crossBetween val="between"/>
      </c:valAx>
    </c:plotArea>
    <c:legend>
      <c:legendPos val="b"/>
      <c:layout>
        <c:manualLayout>
          <c:xMode val="edge"/>
          <c:yMode val="edge"/>
          <c:x val="3.2143287230695858E-3"/>
          <c:y val="0.89471218254750506"/>
          <c:w val="0.65727811832220462"/>
          <c:h val="0.1049480711918410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withinLinearReversed" id="24">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61.xml"/><Relationship Id="rId2" Type="http://schemas.microsoft.com/office/2007/relationships/hdphoto" Target="../media/hdphoto1.wdp"/><Relationship Id="rId1" Type="http://schemas.openxmlformats.org/officeDocument/2006/relationships/image" Target="../media/image6.png"/><Relationship Id="rId4"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64.xml"/><Relationship Id="rId1" Type="http://schemas.openxmlformats.org/officeDocument/2006/relationships/chart" Target="../charts/chart6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4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1</xdr:col>
      <xdr:colOff>2287048</xdr:colOff>
      <xdr:row>1</xdr:row>
      <xdr:rowOff>4484078</xdr:rowOff>
    </xdr:from>
    <xdr:to>
      <xdr:col>2</xdr:col>
      <xdr:colOff>315</xdr:colOff>
      <xdr:row>2</xdr:row>
      <xdr:rowOff>246</xdr:rowOff>
    </xdr:to>
    <xdr:pic>
      <xdr:nvPicPr>
        <xdr:cNvPr id="2" name="Obrázek 1">
          <a:extLst>
            <a:ext uri="{FF2B5EF4-FFF2-40B4-BE49-F238E27FC236}">
              <a16:creationId xmlns:a16="http://schemas.microsoft.com/office/drawing/2014/main" id="{96A070C2-A3BF-4C82-B518-D234BCF548B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203" t="13914" r="4025" b="13582"/>
        <a:stretch/>
      </xdr:blipFill>
      <xdr:spPr bwMode="auto">
        <a:xfrm>
          <a:off x="5058823" y="9560903"/>
          <a:ext cx="1075592" cy="59299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3034298</xdr:rowOff>
    </xdr:from>
    <xdr:to>
      <xdr:col>2</xdr:col>
      <xdr:colOff>372305</xdr:colOff>
      <xdr:row>1</xdr:row>
      <xdr:rowOff>4461680</xdr:rowOff>
    </xdr:to>
    <xdr:pic>
      <xdr:nvPicPr>
        <xdr:cNvPr id="3" name="Obrázek 2">
          <a:extLst>
            <a:ext uri="{FF2B5EF4-FFF2-40B4-BE49-F238E27FC236}">
              <a16:creationId xmlns:a16="http://schemas.microsoft.com/office/drawing/2014/main" id="{77F0B645-9B24-434E-AA28-A9A88F6313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034298"/>
          <a:ext cx="6506405" cy="6504207"/>
        </a:xfrm>
        <a:prstGeom prst="rect">
          <a:avLst/>
        </a:prstGeom>
      </xdr:spPr>
    </xdr:pic>
    <xdr:clientData/>
  </xdr:twoCellAnchor>
  <xdr:twoCellAnchor editAs="oneCell">
    <xdr:from>
      <xdr:col>0</xdr:col>
      <xdr:colOff>0</xdr:colOff>
      <xdr:row>0</xdr:row>
      <xdr:rowOff>0</xdr:rowOff>
    </xdr:from>
    <xdr:to>
      <xdr:col>0</xdr:col>
      <xdr:colOff>1876425</xdr:colOff>
      <xdr:row>0</xdr:row>
      <xdr:rowOff>775498</xdr:rowOff>
    </xdr:to>
    <xdr:pic>
      <xdr:nvPicPr>
        <xdr:cNvPr id="4" name="Obrázek 3">
          <a:extLst>
            <a:ext uri="{FF2B5EF4-FFF2-40B4-BE49-F238E27FC236}">
              <a16:creationId xmlns:a16="http://schemas.microsoft.com/office/drawing/2014/main" id="{5D1EBD86-97C6-4103-B4F3-0F17D503D3A8}"/>
            </a:ext>
          </a:extLst>
        </xdr:cNvPr>
        <xdr:cNvPicPr>
          <a:picLocks noChangeAspect="1"/>
        </xdr:cNvPicPr>
      </xdr:nvPicPr>
      <xdr:blipFill>
        <a:blip xmlns:r="http://schemas.openxmlformats.org/officeDocument/2006/relationships" r:embed="rId3" cstate="print"/>
        <a:stretch>
          <a:fillRect/>
        </a:stretch>
      </xdr:blipFill>
      <xdr:spPr>
        <a:xfrm>
          <a:off x="0" y="0"/>
          <a:ext cx="1876425" cy="775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95252</xdr:colOff>
      <xdr:row>4</xdr:row>
      <xdr:rowOff>179967</xdr:rowOff>
    </xdr:from>
    <xdr:to>
      <xdr:col>16</xdr:col>
      <xdr:colOff>638176</xdr:colOff>
      <xdr:row>14</xdr:row>
      <xdr:rowOff>193302</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28576</xdr:colOff>
      <xdr:row>14</xdr:row>
      <xdr:rowOff>161363</xdr:rowOff>
    </xdr:from>
    <xdr:to>
      <xdr:col>16</xdr:col>
      <xdr:colOff>647700</xdr:colOff>
      <xdr:row>26</xdr:row>
      <xdr:rowOff>238124</xdr:rowOff>
    </xdr:to>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104775</xdr:colOff>
      <xdr:row>3</xdr:row>
      <xdr:rowOff>485775</xdr:rowOff>
    </xdr:from>
    <xdr:to>
      <xdr:col>11</xdr:col>
      <xdr:colOff>57150</xdr:colOff>
      <xdr:row>23</xdr:row>
      <xdr:rowOff>190500</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76201</xdr:colOff>
      <xdr:row>3</xdr:row>
      <xdr:rowOff>485775</xdr:rowOff>
    </xdr:from>
    <xdr:to>
      <xdr:col>15</xdr:col>
      <xdr:colOff>332921</xdr:colOff>
      <xdr:row>12</xdr:row>
      <xdr:rowOff>190500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123825</xdr:colOff>
      <xdr:row>15</xdr:row>
      <xdr:rowOff>133350</xdr:rowOff>
    </xdr:from>
    <xdr:to>
      <xdr:col>15</xdr:col>
      <xdr:colOff>399596</xdr:colOff>
      <xdr:row>24</xdr:row>
      <xdr:rowOff>200025</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342900</xdr:colOff>
      <xdr:row>3</xdr:row>
      <xdr:rowOff>51434</xdr:rowOff>
    </xdr:from>
    <xdr:to>
      <xdr:col>16</xdr:col>
      <xdr:colOff>1209674</xdr:colOff>
      <xdr:row>12</xdr:row>
      <xdr:rowOff>34289</xdr:rowOff>
    </xdr:to>
    <xdr:graphicFrame macro="">
      <xdr:nvGraphicFramePr>
        <xdr:cNvPr id="5" name="Graf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304799</xdr:colOff>
      <xdr:row>12</xdr:row>
      <xdr:rowOff>257174</xdr:rowOff>
    </xdr:from>
    <xdr:to>
      <xdr:col>16</xdr:col>
      <xdr:colOff>1257298</xdr:colOff>
      <xdr:row>23</xdr:row>
      <xdr:rowOff>198119</xdr:rowOff>
    </xdr:to>
    <xdr:graphicFrame macro="">
      <xdr:nvGraphicFramePr>
        <xdr:cNvPr id="6" name="Graf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26216</xdr:rowOff>
    </xdr:from>
    <xdr:to>
      <xdr:col>12</xdr:col>
      <xdr:colOff>400051</xdr:colOff>
      <xdr:row>44</xdr:row>
      <xdr:rowOff>66675</xdr:rowOff>
    </xdr:to>
    <xdr:graphicFrame macro="">
      <xdr:nvGraphicFramePr>
        <xdr:cNvPr id="9" name="Graf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50118</xdr:colOff>
      <xdr:row>44</xdr:row>
      <xdr:rowOff>152401</xdr:rowOff>
    </xdr:from>
    <xdr:to>
      <xdr:col>12</xdr:col>
      <xdr:colOff>491384</xdr:colOff>
      <xdr:row>56</xdr:row>
      <xdr:rowOff>97655</xdr:rowOff>
    </xdr:to>
    <xdr:graphicFrame macro="">
      <xdr:nvGraphicFramePr>
        <xdr:cNvPr id="3" name="Graf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52432</xdr:rowOff>
    </xdr:from>
    <xdr:to>
      <xdr:col>12</xdr:col>
      <xdr:colOff>495300</xdr:colOff>
      <xdr:row>30</xdr:row>
      <xdr:rowOff>138157</xdr:rowOff>
    </xdr:to>
    <xdr:graphicFrame macro="">
      <xdr:nvGraphicFramePr>
        <xdr:cNvPr id="15" name="Graf 14">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281941</xdr:colOff>
      <xdr:row>21</xdr:row>
      <xdr:rowOff>22860</xdr:rowOff>
    </xdr:from>
    <xdr:to>
      <xdr:col>12</xdr:col>
      <xdr:colOff>704851</xdr:colOff>
      <xdr:row>42</xdr:row>
      <xdr:rowOff>144780</xdr:rowOff>
    </xdr:to>
    <xdr:graphicFrame macro="">
      <xdr:nvGraphicFramePr>
        <xdr:cNvPr id="2" name="Graf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xdr:colOff>
      <xdr:row>21</xdr:row>
      <xdr:rowOff>133350</xdr:rowOff>
    </xdr:from>
    <xdr:to>
      <xdr:col>6</xdr:col>
      <xdr:colOff>268605</xdr:colOff>
      <xdr:row>43</xdr:row>
      <xdr:rowOff>57150</xdr:rowOff>
    </xdr:to>
    <xdr:graphicFrame macro="">
      <xdr:nvGraphicFramePr>
        <xdr:cNvPr id="15" name="Graf 14">
          <a:extLst>
            <a:ext uri="{FF2B5EF4-FFF2-40B4-BE49-F238E27FC236}">
              <a16:creationId xmlns:a16="http://schemas.microsoft.com/office/drawing/2014/main" id="{00000000-0008-0000-1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152401</xdr:colOff>
      <xdr:row>40</xdr:row>
      <xdr:rowOff>28575</xdr:rowOff>
    </xdr:from>
    <xdr:to>
      <xdr:col>8</xdr:col>
      <xdr:colOff>594361</xdr:colOff>
      <xdr:row>57</xdr:row>
      <xdr:rowOff>156210</xdr:rowOff>
    </xdr:to>
    <xdr:graphicFrame macro="">
      <xdr:nvGraphicFramePr>
        <xdr:cNvPr id="13" name="Graf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138112</xdr:rowOff>
    </xdr:from>
    <xdr:to>
      <xdr:col>8</xdr:col>
      <xdr:colOff>609599</xdr:colOff>
      <xdr:row>38</xdr:row>
      <xdr:rowOff>142876</xdr:rowOff>
    </xdr:to>
    <xdr:graphicFrame macro="">
      <xdr:nvGraphicFramePr>
        <xdr:cNvPr id="6" name="Graf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133350</xdr:colOff>
      <xdr:row>34</xdr:row>
      <xdr:rowOff>41275</xdr:rowOff>
    </xdr:from>
    <xdr:to>
      <xdr:col>11</xdr:col>
      <xdr:colOff>476250</xdr:colOff>
      <xdr:row>55</xdr:row>
      <xdr:rowOff>133351</xdr:rowOff>
    </xdr:to>
    <xdr:graphicFrame macro="">
      <xdr:nvGraphicFramePr>
        <xdr:cNvPr id="3" name="Graf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635000</xdr:colOff>
      <xdr:row>50</xdr:row>
      <xdr:rowOff>161925</xdr:rowOff>
    </xdr:from>
    <xdr:to>
      <xdr:col>7</xdr:col>
      <xdr:colOff>158750</xdr:colOff>
      <xdr:row>50</xdr:row>
      <xdr:rowOff>161925</xdr:rowOff>
    </xdr:to>
    <xdr:cxnSp macro="">
      <xdr:nvCxnSpPr>
        <xdr:cNvPr id="5" name="Přímá spojnice se šipkou 4">
          <a:extLst>
            <a:ext uri="{FF2B5EF4-FFF2-40B4-BE49-F238E27FC236}">
              <a16:creationId xmlns:a16="http://schemas.microsoft.com/office/drawing/2014/main" id="{00000000-0008-0000-1600-000005000000}"/>
            </a:ext>
          </a:extLst>
        </xdr:cNvPr>
        <xdr:cNvCxnSpPr/>
      </xdr:nvCxnSpPr>
      <xdr:spPr>
        <a:xfrm>
          <a:off x="635000" y="9324975"/>
          <a:ext cx="3371850" cy="0"/>
        </a:xfrm>
        <a:prstGeom prst="straightConnector1">
          <a:avLst/>
        </a:prstGeom>
        <a:ln w="15875">
          <a:solidFill>
            <a:schemeClr val="accent5"/>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138112</xdr:rowOff>
    </xdr:from>
    <xdr:to>
      <xdr:col>11</xdr:col>
      <xdr:colOff>476250</xdr:colOff>
      <xdr:row>33</xdr:row>
      <xdr:rowOff>9525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0.11465</cdr:x>
      <cdr:y>0.13763</cdr:y>
    </cdr:from>
    <cdr:to>
      <cdr:x>0.65764</cdr:x>
      <cdr:y>0.6436</cdr:y>
    </cdr:to>
    <cdr:cxnSp macro="">
      <cdr:nvCxnSpPr>
        <cdr:cNvPr id="3" name="Přímá spojnice 2">
          <a:extLst xmlns:a="http://schemas.openxmlformats.org/drawingml/2006/main">
            <a:ext uri="{FF2B5EF4-FFF2-40B4-BE49-F238E27FC236}">
              <a16:creationId xmlns:a16="http://schemas.microsoft.com/office/drawing/2014/main" id="{F61C53FE-A6C9-461D-A245-79DBE81B5091}"/>
            </a:ext>
          </a:extLst>
        </cdr:cNvPr>
        <cdr:cNvCxnSpPr/>
      </cdr:nvCxnSpPr>
      <cdr:spPr>
        <a:xfrm xmlns:a="http://schemas.openxmlformats.org/drawingml/2006/main">
          <a:off x="685800" y="549276"/>
          <a:ext cx="3248025" cy="2019300"/>
        </a:xfrm>
        <a:prstGeom xmlns:a="http://schemas.openxmlformats.org/drawingml/2006/main" prst="line">
          <a:avLst/>
        </a:prstGeom>
        <a:ln xmlns:a="http://schemas.openxmlformats.org/drawingml/2006/main" w="15875">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0.28582</cdr:x>
      <cdr:y>0.72629</cdr:y>
    </cdr:from>
    <cdr:to>
      <cdr:x>0.46567</cdr:x>
      <cdr:y>0.77098</cdr:y>
    </cdr:to>
    <cdr:sp macro="" textlink="">
      <cdr:nvSpPr>
        <cdr:cNvPr id="6" name="TextovéPole 5"/>
        <cdr:cNvSpPr txBox="1"/>
      </cdr:nvSpPr>
      <cdr:spPr>
        <a:xfrm xmlns:a="http://schemas.openxmlformats.org/drawingml/2006/main">
          <a:off x="1739637" y="2898591"/>
          <a:ext cx="1094653" cy="17835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r>
            <a:rPr lang="cs-CZ" sz="800" i="1">
              <a:effectLst/>
              <a:latin typeface="+mn-lt"/>
              <a:ea typeface="+mn-ea"/>
              <a:cs typeface="+mn-cs"/>
            </a:rPr>
            <a:t>High season</a:t>
          </a:r>
          <a:endParaRPr lang="cs-CZ" sz="400">
            <a:effectLst/>
          </a:endParaRPr>
        </a:p>
      </cdr:txBody>
    </cdr:sp>
  </cdr:relSizeAnchor>
  <cdr:relSizeAnchor xmlns:cdr="http://schemas.openxmlformats.org/drawingml/2006/chartDrawing">
    <cdr:from>
      <cdr:x>0.65605</cdr:x>
      <cdr:y>0.6436</cdr:y>
    </cdr:from>
    <cdr:to>
      <cdr:x>0.93737</cdr:x>
      <cdr:y>0.64678</cdr:y>
    </cdr:to>
    <cdr:cxnSp macro="">
      <cdr:nvCxnSpPr>
        <cdr:cNvPr id="9" name="Přímá spojnice 3">
          <a:extLst xmlns:a="http://schemas.openxmlformats.org/drawingml/2006/main">
            <a:ext uri="{FF2B5EF4-FFF2-40B4-BE49-F238E27FC236}">
              <a16:creationId xmlns:a16="http://schemas.microsoft.com/office/drawing/2014/main" id="{802B8A59-0D79-4E44-8250-1A2949402006}"/>
            </a:ext>
          </a:extLst>
        </cdr:cNvPr>
        <cdr:cNvCxnSpPr/>
      </cdr:nvCxnSpPr>
      <cdr:spPr>
        <a:xfrm xmlns:a="http://schemas.openxmlformats.org/drawingml/2006/main">
          <a:off x="3924300" y="2568576"/>
          <a:ext cx="1682750" cy="12700"/>
        </a:xfrm>
        <a:prstGeom xmlns:a="http://schemas.openxmlformats.org/drawingml/2006/main" prst="line">
          <a:avLst/>
        </a:prstGeom>
        <a:ln xmlns:a="http://schemas.openxmlformats.org/drawingml/2006/main"/>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dr:relSizeAnchor xmlns:cdr="http://schemas.openxmlformats.org/drawingml/2006/chartDrawing">
    <cdr:from>
      <cdr:x>0.01621</cdr:x>
      <cdr:y>0.89499</cdr:y>
    </cdr:from>
    <cdr:to>
      <cdr:x>0.72555</cdr:x>
      <cdr:y>0.94988</cdr:y>
    </cdr:to>
    <cdr:sp macro="" textlink="">
      <cdr:nvSpPr>
        <cdr:cNvPr id="27" name="TextovéPole 26"/>
        <cdr:cNvSpPr txBox="1"/>
      </cdr:nvSpPr>
      <cdr:spPr>
        <a:xfrm xmlns:a="http://schemas.openxmlformats.org/drawingml/2006/main">
          <a:off x="98662" y="3571883"/>
          <a:ext cx="4317381" cy="219065"/>
        </a:xfrm>
        <a:prstGeom xmlns:a="http://schemas.openxmlformats.org/drawingml/2006/main" prst="rect">
          <a:avLst/>
        </a:prstGeom>
        <a:solidFill xmlns:a="http://schemas.openxmlformats.org/drawingml/2006/main">
          <a:schemeClr val="bg1"/>
        </a:solidFill>
        <a:ln xmlns:a="http://schemas.openxmlformats.org/drawingml/2006/main" w="6350">
          <a:noFill/>
        </a:ln>
      </cdr:spPr>
      <cdr:txBody>
        <a:bodyPr xmlns:a="http://schemas.openxmlformats.org/drawingml/2006/main" vertOverflow="clip" wrap="square" rtlCol="0"/>
        <a:lstStyle xmlns:a="http://schemas.openxmlformats.org/drawingml/2006/main"/>
        <a:p xmlns:a="http://schemas.openxmlformats.org/drawingml/2006/main">
          <a:r>
            <a:rPr lang="en-GB" sz="800" b="0" i="1">
              <a:effectLst/>
              <a:latin typeface="+mn-lt"/>
              <a:ea typeface="+mn-ea"/>
              <a:cs typeface="+mn-cs"/>
            </a:rPr>
            <a:t>Each point represents one gas day.</a:t>
          </a:r>
          <a:endParaRPr lang="cs-CZ" sz="400">
            <a:effectLst/>
          </a:endParaRPr>
        </a:p>
      </cdr:txBody>
    </cdr:sp>
  </cdr:relSizeAnchor>
  <cdr:relSizeAnchor xmlns:cdr="http://schemas.openxmlformats.org/drawingml/2006/chartDrawing">
    <cdr:from>
      <cdr:x>0</cdr:x>
      <cdr:y>0.90547</cdr:y>
    </cdr:from>
    <cdr:to>
      <cdr:x>0.02348</cdr:x>
      <cdr:y>0.94123</cdr:y>
    </cdr:to>
    <cdr:sp macro="" textlink="">
      <cdr:nvSpPr>
        <cdr:cNvPr id="28" name="Ovál 27"/>
        <cdr:cNvSpPr/>
      </cdr:nvSpPr>
      <cdr:spPr>
        <a:xfrm xmlns:a="http://schemas.openxmlformats.org/drawingml/2006/main">
          <a:off x="0" y="3613709"/>
          <a:ext cx="142911" cy="142717"/>
        </a:xfrm>
        <a:prstGeom xmlns:a="http://schemas.openxmlformats.org/drawingml/2006/main" prst="ellipse">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37</xdr:row>
      <xdr:rowOff>47627</xdr:rowOff>
    </xdr:from>
    <xdr:to>
      <xdr:col>12</xdr:col>
      <xdr:colOff>1</xdr:colOff>
      <xdr:row>54</xdr:row>
      <xdr:rowOff>22861</xdr:rowOff>
    </xdr:to>
    <xdr:graphicFrame macro="">
      <xdr:nvGraphicFramePr>
        <xdr:cNvPr id="3" name="Graf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47625</xdr:colOff>
      <xdr:row>4</xdr:row>
      <xdr:rowOff>57150</xdr:rowOff>
    </xdr:from>
    <xdr:to>
      <xdr:col>10</xdr:col>
      <xdr:colOff>123825</xdr:colOff>
      <xdr:row>12</xdr:row>
      <xdr:rowOff>147636</xdr:rowOff>
    </xdr:to>
    <xdr:graphicFrame macro="">
      <xdr:nvGraphicFramePr>
        <xdr:cNvPr id="8" name="Graf 7">
          <a:extLst>
            <a:ext uri="{FF2B5EF4-FFF2-40B4-BE49-F238E27FC236}">
              <a16:creationId xmlns:a16="http://schemas.microsoft.com/office/drawing/2014/main" id="{00000000-0008-0000-1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47626</xdr:colOff>
      <xdr:row>13</xdr:row>
      <xdr:rowOff>142875</xdr:rowOff>
    </xdr:from>
    <xdr:to>
      <xdr:col>10</xdr:col>
      <xdr:colOff>152401</xdr:colOff>
      <xdr:row>25</xdr:row>
      <xdr:rowOff>42861</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161925</xdr:colOff>
      <xdr:row>26</xdr:row>
      <xdr:rowOff>47625</xdr:rowOff>
    </xdr:from>
    <xdr:to>
      <xdr:col>10</xdr:col>
      <xdr:colOff>142875</xdr:colOff>
      <xdr:row>34</xdr:row>
      <xdr:rowOff>138111</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35</xdr:row>
      <xdr:rowOff>57150</xdr:rowOff>
    </xdr:from>
    <xdr:to>
      <xdr:col>11</xdr:col>
      <xdr:colOff>0</xdr:colOff>
      <xdr:row>46</xdr:row>
      <xdr:rowOff>152400</xdr:rowOff>
    </xdr:to>
    <xdr:graphicFrame macro="">
      <xdr:nvGraphicFramePr>
        <xdr:cNvPr id="12" name="Graf 11">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47625</xdr:colOff>
      <xdr:row>5</xdr:row>
      <xdr:rowOff>57150</xdr:rowOff>
    </xdr:from>
    <xdr:to>
      <xdr:col>10</xdr:col>
      <xdr:colOff>390525</xdr:colOff>
      <xdr:row>13</xdr:row>
      <xdr:rowOff>147636</xdr:rowOff>
    </xdr:to>
    <xdr:graphicFrame macro="">
      <xdr:nvGraphicFramePr>
        <xdr:cNvPr id="5" name="Graf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14</xdr:row>
      <xdr:rowOff>34636</xdr:rowOff>
    </xdr:from>
    <xdr:to>
      <xdr:col>10</xdr:col>
      <xdr:colOff>371475</xdr:colOff>
      <xdr:row>26</xdr:row>
      <xdr:rowOff>138545</xdr:rowOff>
    </xdr:to>
    <xdr:graphicFrame macro="">
      <xdr:nvGraphicFramePr>
        <xdr:cNvPr id="6" name="Graf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114300</xdr:colOff>
      <xdr:row>27</xdr:row>
      <xdr:rowOff>47625</xdr:rowOff>
    </xdr:from>
    <xdr:to>
      <xdr:col>10</xdr:col>
      <xdr:colOff>381000</xdr:colOff>
      <xdr:row>35</xdr:row>
      <xdr:rowOff>138111</xdr:rowOff>
    </xdr:to>
    <xdr:graphicFrame macro="">
      <xdr:nvGraphicFramePr>
        <xdr:cNvPr id="7" name="Graf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85725</xdr:colOff>
      <xdr:row>36</xdr:row>
      <xdr:rowOff>38099</xdr:rowOff>
    </xdr:from>
    <xdr:to>
      <xdr:col>10</xdr:col>
      <xdr:colOff>352425</xdr:colOff>
      <xdr:row>47</xdr:row>
      <xdr:rowOff>95249</xdr:rowOff>
    </xdr:to>
    <xdr:graphicFrame macro="">
      <xdr:nvGraphicFramePr>
        <xdr:cNvPr id="10" name="Graf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717850</xdr:colOff>
      <xdr:row>4</xdr:row>
      <xdr:rowOff>54811</xdr:rowOff>
    </xdr:from>
    <xdr:to>
      <xdr:col>1</xdr:col>
      <xdr:colOff>601735</xdr:colOff>
      <xdr:row>4</xdr:row>
      <xdr:rowOff>527028</xdr:rowOff>
    </xdr:to>
    <xdr:pic>
      <xdr:nvPicPr>
        <xdr:cNvPr id="9" name="Obrázek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717850" y="755851"/>
          <a:ext cx="667420" cy="472217"/>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504825</xdr:colOff>
      <xdr:row>16</xdr:row>
      <xdr:rowOff>76200</xdr:rowOff>
    </xdr:from>
    <xdr:to>
      <xdr:col>3</xdr:col>
      <xdr:colOff>523876</xdr:colOff>
      <xdr:row>26</xdr:row>
      <xdr:rowOff>9525</xdr:rowOff>
    </xdr:to>
    <xdr:cxnSp macro="">
      <xdr:nvCxnSpPr>
        <xdr:cNvPr id="3" name="Přímá spojnice se šipkou 2">
          <a:extLst>
            <a:ext uri="{FF2B5EF4-FFF2-40B4-BE49-F238E27FC236}">
              <a16:creationId xmlns:a16="http://schemas.microsoft.com/office/drawing/2014/main" id="{00000000-0008-0000-1900-000003000000}"/>
            </a:ext>
          </a:extLst>
        </xdr:cNvPr>
        <xdr:cNvCxnSpPr/>
      </xdr:nvCxnSpPr>
      <xdr:spPr>
        <a:xfrm flipH="1">
          <a:off x="3086100" y="3800475"/>
          <a:ext cx="19051" cy="2524125"/>
        </a:xfrm>
        <a:prstGeom prst="straightConnector1">
          <a:avLst/>
        </a:prstGeom>
        <a:ln w="508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27</xdr:row>
      <xdr:rowOff>133350</xdr:rowOff>
    </xdr:from>
    <xdr:to>
      <xdr:col>4</xdr:col>
      <xdr:colOff>1000125</xdr:colOff>
      <xdr:row>27</xdr:row>
      <xdr:rowOff>133350</xdr:rowOff>
    </xdr:to>
    <xdr:cxnSp macro="">
      <xdr:nvCxnSpPr>
        <xdr:cNvPr id="4" name="Přímá spojnice se šipkou 3">
          <a:extLst>
            <a:ext uri="{FF2B5EF4-FFF2-40B4-BE49-F238E27FC236}">
              <a16:creationId xmlns:a16="http://schemas.microsoft.com/office/drawing/2014/main" id="{00000000-0008-0000-1900-000004000000}"/>
            </a:ext>
          </a:extLst>
        </xdr:cNvPr>
        <xdr:cNvCxnSpPr/>
      </xdr:nvCxnSpPr>
      <xdr:spPr>
        <a:xfrm>
          <a:off x="3390900" y="6200775"/>
          <a:ext cx="933450" cy="0"/>
        </a:xfrm>
        <a:prstGeom prst="straightConnector1">
          <a:avLst/>
        </a:prstGeom>
        <a:ln w="508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28</xdr:row>
      <xdr:rowOff>47625</xdr:rowOff>
    </xdr:from>
    <xdr:to>
      <xdr:col>5</xdr:col>
      <xdr:colOff>533399</xdr:colOff>
      <xdr:row>31</xdr:row>
      <xdr:rowOff>95251</xdr:rowOff>
    </xdr:to>
    <xdr:cxnSp macro="">
      <xdr:nvCxnSpPr>
        <xdr:cNvPr id="5" name="Přímá spojnice se šipkou 4">
          <a:extLst>
            <a:ext uri="{FF2B5EF4-FFF2-40B4-BE49-F238E27FC236}">
              <a16:creationId xmlns:a16="http://schemas.microsoft.com/office/drawing/2014/main" id="{00000000-0008-0000-1900-000005000000}"/>
            </a:ext>
          </a:extLst>
        </xdr:cNvPr>
        <xdr:cNvCxnSpPr/>
      </xdr:nvCxnSpPr>
      <xdr:spPr>
        <a:xfrm flipV="1">
          <a:off x="4895850" y="6400800"/>
          <a:ext cx="9524" cy="962026"/>
        </a:xfrm>
        <a:prstGeom prst="straightConnector1">
          <a:avLst/>
        </a:prstGeom>
        <a:ln w="127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542925</xdr:colOff>
      <xdr:row>24</xdr:row>
      <xdr:rowOff>38100</xdr:rowOff>
    </xdr:from>
    <xdr:to>
      <xdr:col>5</xdr:col>
      <xdr:colOff>542925</xdr:colOff>
      <xdr:row>26</xdr:row>
      <xdr:rowOff>19050</xdr:rowOff>
    </xdr:to>
    <xdr:cxnSp macro="">
      <xdr:nvCxnSpPr>
        <xdr:cNvPr id="6" name="Přímá spojnice se šipkou 5">
          <a:extLst>
            <a:ext uri="{FF2B5EF4-FFF2-40B4-BE49-F238E27FC236}">
              <a16:creationId xmlns:a16="http://schemas.microsoft.com/office/drawing/2014/main" id="{00000000-0008-0000-1900-000006000000}"/>
            </a:ext>
          </a:extLst>
        </xdr:cNvPr>
        <xdr:cNvCxnSpPr/>
      </xdr:nvCxnSpPr>
      <xdr:spPr>
        <a:xfrm>
          <a:off x="5219700" y="5781675"/>
          <a:ext cx="0" cy="552450"/>
        </a:xfrm>
        <a:prstGeom prst="straightConnector1">
          <a:avLst/>
        </a:prstGeom>
        <a:ln w="254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76202</xdr:rowOff>
    </xdr:from>
    <xdr:to>
      <xdr:col>4</xdr:col>
      <xdr:colOff>523876</xdr:colOff>
      <xdr:row>14</xdr:row>
      <xdr:rowOff>133354</xdr:rowOff>
    </xdr:to>
    <xdr:cxnSp macro="">
      <xdr:nvCxnSpPr>
        <xdr:cNvPr id="10" name="Pravoúhlá spojnice 9">
          <a:extLst>
            <a:ext uri="{FF2B5EF4-FFF2-40B4-BE49-F238E27FC236}">
              <a16:creationId xmlns:a16="http://schemas.microsoft.com/office/drawing/2014/main" id="{00000000-0008-0000-1900-00000A000000}"/>
            </a:ext>
          </a:extLst>
        </xdr:cNvPr>
        <xdr:cNvCxnSpPr/>
      </xdr:nvCxnSpPr>
      <xdr:spPr>
        <a:xfrm rot="5400000">
          <a:off x="3086100" y="2847977"/>
          <a:ext cx="1047752" cy="476251"/>
        </a:xfrm>
        <a:prstGeom prst="bentConnector3">
          <a:avLst>
            <a:gd name="adj1" fmla="val 100000"/>
          </a:avLst>
        </a:prstGeom>
        <a:ln w="63500">
          <a:solidFill>
            <a:schemeClr val="tx1">
              <a:lumMod val="85000"/>
              <a:lumOff val="1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1019173</xdr:colOff>
      <xdr:row>6</xdr:row>
      <xdr:rowOff>38100</xdr:rowOff>
    </xdr:from>
    <xdr:to>
      <xdr:col>2</xdr:col>
      <xdr:colOff>1000129</xdr:colOff>
      <xdr:row>14</xdr:row>
      <xdr:rowOff>133353</xdr:rowOff>
    </xdr:to>
    <xdr:cxnSp macro="">
      <xdr:nvCxnSpPr>
        <xdr:cNvPr id="11" name="Pravoúhlá spojnice 10">
          <a:extLst>
            <a:ext uri="{FF2B5EF4-FFF2-40B4-BE49-F238E27FC236}">
              <a16:creationId xmlns:a16="http://schemas.microsoft.com/office/drawing/2014/main" id="{00000000-0008-0000-1900-00000B000000}"/>
            </a:ext>
          </a:extLst>
        </xdr:cNvPr>
        <xdr:cNvCxnSpPr/>
      </xdr:nvCxnSpPr>
      <xdr:spPr>
        <a:xfrm rot="16200000" flipV="1">
          <a:off x="676274" y="2066924"/>
          <a:ext cx="2076453" cy="1028706"/>
        </a:xfrm>
        <a:prstGeom prst="bentConnector3">
          <a:avLst>
            <a:gd name="adj1" fmla="val 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10</xdr:row>
      <xdr:rowOff>57152</xdr:rowOff>
    </xdr:from>
    <xdr:to>
      <xdr:col>5</xdr:col>
      <xdr:colOff>485777</xdr:colOff>
      <xdr:row>15</xdr:row>
      <xdr:rowOff>142877</xdr:rowOff>
    </xdr:to>
    <xdr:cxnSp macro="">
      <xdr:nvCxnSpPr>
        <xdr:cNvPr id="12" name="Pravoúhlá spojnice 11">
          <a:extLst>
            <a:ext uri="{FF2B5EF4-FFF2-40B4-BE49-F238E27FC236}">
              <a16:creationId xmlns:a16="http://schemas.microsoft.com/office/drawing/2014/main" id="{00000000-0008-0000-1900-00000C000000}"/>
            </a:ext>
          </a:extLst>
        </xdr:cNvPr>
        <xdr:cNvCxnSpPr/>
      </xdr:nvCxnSpPr>
      <xdr:spPr>
        <a:xfrm rot="10800000" flipV="1">
          <a:off x="3352800" y="2543177"/>
          <a:ext cx="1504952" cy="1323975"/>
        </a:xfrm>
        <a:prstGeom prst="bentConnector3">
          <a:avLst>
            <a:gd name="adj1" fmla="val -633"/>
          </a:avLst>
        </a:prstGeom>
        <a:ln w="4445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38108</xdr:colOff>
      <xdr:row>16</xdr:row>
      <xdr:rowOff>76200</xdr:rowOff>
    </xdr:from>
    <xdr:to>
      <xdr:col>3</xdr:col>
      <xdr:colOff>114300</xdr:colOff>
      <xdr:row>18</xdr:row>
      <xdr:rowOff>123820</xdr:rowOff>
    </xdr:to>
    <xdr:cxnSp macro="">
      <xdr:nvCxnSpPr>
        <xdr:cNvPr id="14" name="Pravoúhlá spojnice 13">
          <a:extLst>
            <a:ext uri="{FF2B5EF4-FFF2-40B4-BE49-F238E27FC236}">
              <a16:creationId xmlns:a16="http://schemas.microsoft.com/office/drawing/2014/main" id="{00000000-0008-0000-1900-00000E000000}"/>
            </a:ext>
          </a:extLst>
        </xdr:cNvPr>
        <xdr:cNvCxnSpPr/>
      </xdr:nvCxnSpPr>
      <xdr:spPr>
        <a:xfrm rot="10800000" flipV="1">
          <a:off x="1571633" y="4057650"/>
          <a:ext cx="1123942" cy="542920"/>
        </a:xfrm>
        <a:prstGeom prst="bentConnector3">
          <a:avLst>
            <a:gd name="adj1" fmla="val 0"/>
          </a:avLst>
        </a:prstGeom>
        <a:ln w="1270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26</xdr:row>
      <xdr:rowOff>123825</xdr:rowOff>
    </xdr:from>
    <xdr:to>
      <xdr:col>2</xdr:col>
      <xdr:colOff>981075</xdr:colOff>
      <xdr:row>27</xdr:row>
      <xdr:rowOff>95250</xdr:rowOff>
    </xdr:to>
    <xdr:cxnSp macro="">
      <xdr:nvCxnSpPr>
        <xdr:cNvPr id="17" name="Pravoúhlá spojnice 16">
          <a:extLst>
            <a:ext uri="{FF2B5EF4-FFF2-40B4-BE49-F238E27FC236}">
              <a16:creationId xmlns:a16="http://schemas.microsoft.com/office/drawing/2014/main" id="{00000000-0008-0000-1900-000011000000}"/>
            </a:ext>
          </a:extLst>
        </xdr:cNvPr>
        <xdr:cNvCxnSpPr/>
      </xdr:nvCxnSpPr>
      <xdr:spPr>
        <a:xfrm>
          <a:off x="1295400" y="5905500"/>
          <a:ext cx="914400" cy="257175"/>
        </a:xfrm>
        <a:prstGeom prst="bentConnector3">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27</xdr:row>
      <xdr:rowOff>200022</xdr:rowOff>
    </xdr:from>
    <xdr:to>
      <xdr:col>2</xdr:col>
      <xdr:colOff>981077</xdr:colOff>
      <xdr:row>28</xdr:row>
      <xdr:rowOff>152399</xdr:rowOff>
    </xdr:to>
    <xdr:cxnSp macro="">
      <xdr:nvCxnSpPr>
        <xdr:cNvPr id="18" name="Pravoúhlá spojnice 17">
          <a:extLst>
            <a:ext uri="{FF2B5EF4-FFF2-40B4-BE49-F238E27FC236}">
              <a16:creationId xmlns:a16="http://schemas.microsoft.com/office/drawing/2014/main" id="{00000000-0008-0000-1900-000012000000}"/>
            </a:ext>
          </a:extLst>
        </xdr:cNvPr>
        <xdr:cNvCxnSpPr/>
      </xdr:nvCxnSpPr>
      <xdr:spPr>
        <a:xfrm rot="10800000" flipV="1">
          <a:off x="1257300" y="6267447"/>
          <a:ext cx="952502" cy="238127"/>
        </a:xfrm>
        <a:prstGeom prst="bentConnector3">
          <a:avLst>
            <a:gd name="adj1" fmla="val 50000"/>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32808</xdr:colOff>
      <xdr:row>33</xdr:row>
      <xdr:rowOff>31222</xdr:rowOff>
    </xdr:from>
    <xdr:to>
      <xdr:col>3</xdr:col>
      <xdr:colOff>518583</xdr:colOff>
      <xdr:row>35</xdr:row>
      <xdr:rowOff>174098</xdr:rowOff>
    </xdr:to>
    <xdr:cxnSp macro="">
      <xdr:nvCxnSpPr>
        <xdr:cNvPr id="21" name="Pravoúhlá spojnice 20">
          <a:extLst>
            <a:ext uri="{FF2B5EF4-FFF2-40B4-BE49-F238E27FC236}">
              <a16:creationId xmlns:a16="http://schemas.microsoft.com/office/drawing/2014/main" id="{00000000-0008-0000-1900-000015000000}"/>
            </a:ext>
          </a:extLst>
        </xdr:cNvPr>
        <xdr:cNvCxnSpPr/>
      </xdr:nvCxnSpPr>
      <xdr:spPr>
        <a:xfrm rot="5400000" flipH="1" flipV="1">
          <a:off x="2466446" y="8321147"/>
          <a:ext cx="777876" cy="485775"/>
        </a:xfrm>
        <a:prstGeom prst="bentConnector3">
          <a:avLst>
            <a:gd name="adj1" fmla="val 1852"/>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514350</xdr:colOff>
      <xdr:row>28</xdr:row>
      <xdr:rowOff>38100</xdr:rowOff>
    </xdr:from>
    <xdr:to>
      <xdr:col>3</xdr:col>
      <xdr:colOff>514350</xdr:colOff>
      <xdr:row>31</xdr:row>
      <xdr:rowOff>28575</xdr:rowOff>
    </xdr:to>
    <xdr:cxnSp macro="">
      <xdr:nvCxnSpPr>
        <xdr:cNvPr id="39" name="Přímá spojnice se šipkou 38">
          <a:extLst>
            <a:ext uri="{FF2B5EF4-FFF2-40B4-BE49-F238E27FC236}">
              <a16:creationId xmlns:a16="http://schemas.microsoft.com/office/drawing/2014/main" id="{00000000-0008-0000-1900-000027000000}"/>
            </a:ext>
          </a:extLst>
        </xdr:cNvPr>
        <xdr:cNvCxnSpPr/>
      </xdr:nvCxnSpPr>
      <xdr:spPr>
        <a:xfrm flipV="1">
          <a:off x="3095625" y="6924675"/>
          <a:ext cx="0" cy="904875"/>
        </a:xfrm>
        <a:prstGeom prst="straightConnector1">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476253</xdr:colOff>
      <xdr:row>33</xdr:row>
      <xdr:rowOff>19051</xdr:rowOff>
    </xdr:from>
    <xdr:to>
      <xdr:col>4</xdr:col>
      <xdr:colOff>514351</xdr:colOff>
      <xdr:row>35</xdr:row>
      <xdr:rowOff>161925</xdr:rowOff>
    </xdr:to>
    <xdr:cxnSp macro="">
      <xdr:nvCxnSpPr>
        <xdr:cNvPr id="63" name="Pravoúhlá spojnice 62">
          <a:extLst>
            <a:ext uri="{FF2B5EF4-FFF2-40B4-BE49-F238E27FC236}">
              <a16:creationId xmlns:a16="http://schemas.microsoft.com/office/drawing/2014/main" id="{00000000-0008-0000-1900-00003F000000}"/>
            </a:ext>
          </a:extLst>
        </xdr:cNvPr>
        <xdr:cNvCxnSpPr/>
      </xdr:nvCxnSpPr>
      <xdr:spPr>
        <a:xfrm flipV="1">
          <a:off x="3057528" y="8172451"/>
          <a:ext cx="1085848" cy="771524"/>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510120</xdr:colOff>
      <xdr:row>33</xdr:row>
      <xdr:rowOff>39161</xdr:rowOff>
    </xdr:from>
    <xdr:to>
      <xdr:col>5</xdr:col>
      <xdr:colOff>510121</xdr:colOff>
      <xdr:row>35</xdr:row>
      <xdr:rowOff>162983</xdr:rowOff>
    </xdr:to>
    <xdr:cxnSp macro="">
      <xdr:nvCxnSpPr>
        <xdr:cNvPr id="66" name="Pravoúhlá spojnice 65">
          <a:extLst>
            <a:ext uri="{FF2B5EF4-FFF2-40B4-BE49-F238E27FC236}">
              <a16:creationId xmlns:a16="http://schemas.microsoft.com/office/drawing/2014/main" id="{00000000-0008-0000-1900-000042000000}"/>
            </a:ext>
          </a:extLst>
        </xdr:cNvPr>
        <xdr:cNvCxnSpPr/>
      </xdr:nvCxnSpPr>
      <xdr:spPr>
        <a:xfrm flipV="1">
          <a:off x="4140203" y="8198911"/>
          <a:ext cx="1047751" cy="748239"/>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492125</xdr:colOff>
      <xdr:row>29</xdr:row>
      <xdr:rowOff>206375</xdr:rowOff>
    </xdr:from>
    <xdr:to>
      <xdr:col>5</xdr:col>
      <xdr:colOff>531812</xdr:colOff>
      <xdr:row>31</xdr:row>
      <xdr:rowOff>142875</xdr:rowOff>
    </xdr:to>
    <xdr:cxnSp macro="">
      <xdr:nvCxnSpPr>
        <xdr:cNvPr id="75" name="Pravoúhlá spojnice 74">
          <a:extLst>
            <a:ext uri="{FF2B5EF4-FFF2-40B4-BE49-F238E27FC236}">
              <a16:creationId xmlns:a16="http://schemas.microsoft.com/office/drawing/2014/main" id="{00000000-0008-0000-1900-00004B000000}"/>
            </a:ext>
          </a:extLst>
        </xdr:cNvPr>
        <xdr:cNvCxnSpPr/>
      </xdr:nvCxnSpPr>
      <xdr:spPr>
        <a:xfrm flipV="1">
          <a:off x="4119563" y="7080250"/>
          <a:ext cx="1087437" cy="571500"/>
        </a:xfrm>
        <a:prstGeom prst="bentConnector3">
          <a:avLst>
            <a:gd name="adj1" fmla="val 365"/>
          </a:avLst>
        </a:prstGeom>
        <a:ln w="12700">
          <a:solidFill>
            <a:srgbClr val="9196B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38106</xdr:colOff>
      <xdr:row>16</xdr:row>
      <xdr:rowOff>38099</xdr:rowOff>
    </xdr:from>
    <xdr:to>
      <xdr:col>3</xdr:col>
      <xdr:colOff>285750</xdr:colOff>
      <xdr:row>20</xdr:row>
      <xdr:rowOff>123820</xdr:rowOff>
    </xdr:to>
    <xdr:cxnSp macro="">
      <xdr:nvCxnSpPr>
        <xdr:cNvPr id="92" name="Pravoúhlá spojnice 91">
          <a:extLst>
            <a:ext uri="{FF2B5EF4-FFF2-40B4-BE49-F238E27FC236}">
              <a16:creationId xmlns:a16="http://schemas.microsoft.com/office/drawing/2014/main" id="{00000000-0008-0000-1900-00005C000000}"/>
            </a:ext>
          </a:extLst>
        </xdr:cNvPr>
        <xdr:cNvCxnSpPr/>
      </xdr:nvCxnSpPr>
      <xdr:spPr>
        <a:xfrm rot="10800000" flipV="1">
          <a:off x="1571631" y="4019549"/>
          <a:ext cx="1295394" cy="1076321"/>
        </a:xfrm>
        <a:prstGeom prst="bentConnector3">
          <a:avLst>
            <a:gd name="adj1" fmla="val 0"/>
          </a:avLst>
        </a:prstGeom>
        <a:ln w="50800">
          <a:solidFill>
            <a:schemeClr val="accent5"/>
          </a:solidFill>
          <a:headEnd type="arrow"/>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1038226</xdr:colOff>
      <xdr:row>6</xdr:row>
      <xdr:rowOff>19047</xdr:rowOff>
    </xdr:from>
    <xdr:to>
      <xdr:col>5</xdr:col>
      <xdr:colOff>485776</xdr:colOff>
      <xdr:row>8</xdr:row>
      <xdr:rowOff>219074</xdr:rowOff>
    </xdr:to>
    <xdr:cxnSp macro="">
      <xdr:nvCxnSpPr>
        <xdr:cNvPr id="35" name="Pravoúhlá spojnice 34">
          <a:extLst>
            <a:ext uri="{FF2B5EF4-FFF2-40B4-BE49-F238E27FC236}">
              <a16:creationId xmlns:a16="http://schemas.microsoft.com/office/drawing/2014/main" id="{00000000-0008-0000-1900-000023000000}"/>
            </a:ext>
          </a:extLst>
        </xdr:cNvPr>
        <xdr:cNvCxnSpPr/>
      </xdr:nvCxnSpPr>
      <xdr:spPr>
        <a:xfrm rot="16200000" flipH="1">
          <a:off x="4673917" y="1549716"/>
          <a:ext cx="702947" cy="521970"/>
        </a:xfrm>
        <a:prstGeom prst="bentConnector3">
          <a:avLst>
            <a:gd name="adj1" fmla="val 50000"/>
          </a:avLst>
        </a:prstGeom>
        <a:ln w="381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533400</xdr:colOff>
      <xdr:row>6</xdr:row>
      <xdr:rowOff>19053</xdr:rowOff>
    </xdr:from>
    <xdr:to>
      <xdr:col>4</xdr:col>
      <xdr:colOff>1038225</xdr:colOff>
      <xdr:row>8</xdr:row>
      <xdr:rowOff>219079</xdr:rowOff>
    </xdr:to>
    <xdr:cxnSp macro="">
      <xdr:nvCxnSpPr>
        <xdr:cNvPr id="40" name="Pravoúhlá spojnice 39">
          <a:extLst>
            <a:ext uri="{FF2B5EF4-FFF2-40B4-BE49-F238E27FC236}">
              <a16:creationId xmlns:a16="http://schemas.microsoft.com/office/drawing/2014/main" id="{00000000-0008-0000-1900-000028000000}"/>
            </a:ext>
          </a:extLst>
        </xdr:cNvPr>
        <xdr:cNvCxnSpPr/>
      </xdr:nvCxnSpPr>
      <xdr:spPr>
        <a:xfrm rot="5400000">
          <a:off x="4067175" y="1619253"/>
          <a:ext cx="695326" cy="504825"/>
        </a:xfrm>
        <a:prstGeom prst="bentConnector3">
          <a:avLst>
            <a:gd name="adj1" fmla="val 5000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523875</xdr:colOff>
      <xdr:row>23</xdr:row>
      <xdr:rowOff>142875</xdr:rowOff>
    </xdr:from>
    <xdr:to>
      <xdr:col>4</xdr:col>
      <xdr:colOff>1019175</xdr:colOff>
      <xdr:row>23</xdr:row>
      <xdr:rowOff>142875</xdr:rowOff>
    </xdr:to>
    <xdr:cxnSp macro="">
      <xdr:nvCxnSpPr>
        <xdr:cNvPr id="25" name="Přímá spojnice se šipkou 24">
          <a:extLst>
            <a:ext uri="{FF2B5EF4-FFF2-40B4-BE49-F238E27FC236}">
              <a16:creationId xmlns:a16="http://schemas.microsoft.com/office/drawing/2014/main" id="{3C8BB26B-FA3C-4D42-878E-A1B5BC7BCEB9}"/>
            </a:ext>
          </a:extLst>
        </xdr:cNvPr>
        <xdr:cNvCxnSpPr/>
      </xdr:nvCxnSpPr>
      <xdr:spPr>
        <a:xfrm>
          <a:off x="3105150" y="5791200"/>
          <a:ext cx="1543050" cy="0"/>
        </a:xfrm>
        <a:prstGeom prst="straightConnector1">
          <a:avLst/>
        </a:prstGeom>
        <a:ln w="254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552450</xdr:colOff>
      <xdr:row>19</xdr:row>
      <xdr:rowOff>142875</xdr:rowOff>
    </xdr:from>
    <xdr:to>
      <xdr:col>4</xdr:col>
      <xdr:colOff>1009650</xdr:colOff>
      <xdr:row>19</xdr:row>
      <xdr:rowOff>142875</xdr:rowOff>
    </xdr:to>
    <xdr:cxnSp macro="">
      <xdr:nvCxnSpPr>
        <xdr:cNvPr id="27" name="Přímá spojnice se šipkou 26">
          <a:extLst>
            <a:ext uri="{FF2B5EF4-FFF2-40B4-BE49-F238E27FC236}">
              <a16:creationId xmlns:a16="http://schemas.microsoft.com/office/drawing/2014/main" id="{DE2FC046-1B31-45E4-8F5F-F0A44B018D71}"/>
            </a:ext>
          </a:extLst>
        </xdr:cNvPr>
        <xdr:cNvCxnSpPr/>
      </xdr:nvCxnSpPr>
      <xdr:spPr>
        <a:xfrm>
          <a:off x="3133725" y="4800600"/>
          <a:ext cx="1504950" cy="0"/>
        </a:xfrm>
        <a:prstGeom prst="straightConnector1">
          <a:avLst/>
        </a:prstGeom>
        <a:ln w="19050">
          <a:solidFill>
            <a:srgbClr val="D0D0D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19</xdr:row>
      <xdr:rowOff>33337</xdr:rowOff>
    </xdr:from>
    <xdr:to>
      <xdr:col>12</xdr:col>
      <xdr:colOff>85725</xdr:colOff>
      <xdr:row>36</xdr:row>
      <xdr:rowOff>121920</xdr:rowOff>
    </xdr:to>
    <xdr:graphicFrame macro="">
      <xdr:nvGraphicFramePr>
        <xdr:cNvPr id="6" name="Graf 5">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49530</xdr:rowOff>
    </xdr:from>
    <xdr:to>
      <xdr:col>12</xdr:col>
      <xdr:colOff>95250</xdr:colOff>
      <xdr:row>57</xdr:row>
      <xdr:rowOff>76200</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180975</xdr:rowOff>
    </xdr:from>
    <xdr:to>
      <xdr:col>12</xdr:col>
      <xdr:colOff>104775</xdr:colOff>
      <xdr:row>16</xdr:row>
      <xdr:rowOff>61913</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52568</xdr:colOff>
      <xdr:row>5</xdr:row>
      <xdr:rowOff>47624</xdr:rowOff>
    </xdr:from>
    <xdr:to>
      <xdr:col>16</xdr:col>
      <xdr:colOff>1568</xdr:colOff>
      <xdr:row>13</xdr:row>
      <xdr:rowOff>66674</xdr:rowOff>
    </xdr:to>
    <xdr:graphicFrame macro="">
      <xdr:nvGraphicFramePr>
        <xdr:cNvPr id="13" name="Graf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36194</xdr:colOff>
      <xdr:row>27</xdr:row>
      <xdr:rowOff>45720</xdr:rowOff>
    </xdr:from>
    <xdr:to>
      <xdr:col>15</xdr:col>
      <xdr:colOff>394769</xdr:colOff>
      <xdr:row>39</xdr:row>
      <xdr:rowOff>30480</xdr:rowOff>
    </xdr:to>
    <xdr:graphicFrame macro="">
      <xdr:nvGraphicFramePr>
        <xdr:cNvPr id="16" name="Graf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xdr:colOff>
      <xdr:row>15</xdr:row>
      <xdr:rowOff>47624</xdr:rowOff>
    </xdr:from>
    <xdr:to>
      <xdr:col>15</xdr:col>
      <xdr:colOff>360480</xdr:colOff>
      <xdr:row>25</xdr:row>
      <xdr:rowOff>21095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19049</xdr:colOff>
      <xdr:row>3</xdr:row>
      <xdr:rowOff>233728</xdr:rowOff>
    </xdr:from>
    <xdr:to>
      <xdr:col>15</xdr:col>
      <xdr:colOff>333376</xdr:colOff>
      <xdr:row>11</xdr:row>
      <xdr:rowOff>142874</xdr:rowOff>
    </xdr:to>
    <xdr:graphicFrame macro="">
      <xdr:nvGraphicFramePr>
        <xdr:cNvPr id="2" name="Graf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112539</xdr:colOff>
      <xdr:row>14</xdr:row>
      <xdr:rowOff>38100</xdr:rowOff>
    </xdr:from>
    <xdr:to>
      <xdr:col>15</xdr:col>
      <xdr:colOff>405905</xdr:colOff>
      <xdr:row>23</xdr:row>
      <xdr:rowOff>140677</xdr:rowOff>
    </xdr:to>
    <xdr:graphicFrame macro="">
      <xdr:nvGraphicFramePr>
        <xdr:cNvPr id="24" name="Graf 23">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66676</xdr:colOff>
      <xdr:row>25</xdr:row>
      <xdr:rowOff>5715</xdr:rowOff>
    </xdr:from>
    <xdr:to>
      <xdr:col>15</xdr:col>
      <xdr:colOff>304801</xdr:colOff>
      <xdr:row>35</xdr:row>
      <xdr:rowOff>120015</xdr:rowOff>
    </xdr:to>
    <xdr:graphicFrame macro="">
      <xdr:nvGraphicFramePr>
        <xdr:cNvPr id="25" name="Graf 24">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104775</xdr:colOff>
      <xdr:row>3</xdr:row>
      <xdr:rowOff>161925</xdr:rowOff>
    </xdr:from>
    <xdr:to>
      <xdr:col>15</xdr:col>
      <xdr:colOff>342900</xdr:colOff>
      <xdr:row>11</xdr:row>
      <xdr:rowOff>123825</xdr:rowOff>
    </xdr:to>
    <xdr:graphicFrame macro="">
      <xdr:nvGraphicFramePr>
        <xdr:cNvPr id="13" name="Graf 12">
          <a:extLst>
            <a:ext uri="{FF2B5EF4-FFF2-40B4-BE49-F238E27FC236}">
              <a16:creationId xmlns:a16="http://schemas.microsoft.com/office/drawing/2014/main" id="{00000000-0008-0000-1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36195</xdr:colOff>
      <xdr:row>14</xdr:row>
      <xdr:rowOff>57149</xdr:rowOff>
    </xdr:from>
    <xdr:to>
      <xdr:col>15</xdr:col>
      <xdr:colOff>304800</xdr:colOff>
      <xdr:row>23</xdr:row>
      <xdr:rowOff>123824</xdr:rowOff>
    </xdr:to>
    <xdr:graphicFrame macro="">
      <xdr:nvGraphicFramePr>
        <xdr:cNvPr id="15" name="Graf 14">
          <a:extLst>
            <a:ext uri="{FF2B5EF4-FFF2-40B4-BE49-F238E27FC236}">
              <a16:creationId xmlns:a16="http://schemas.microsoft.com/office/drawing/2014/main" id="{00000000-0008-0000-1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57149</xdr:colOff>
      <xdr:row>25</xdr:row>
      <xdr:rowOff>45720</xdr:rowOff>
    </xdr:from>
    <xdr:to>
      <xdr:col>15</xdr:col>
      <xdr:colOff>323850</xdr:colOff>
      <xdr:row>35</xdr:row>
      <xdr:rowOff>104775</xdr:rowOff>
    </xdr:to>
    <xdr:graphicFrame macro="">
      <xdr:nvGraphicFramePr>
        <xdr:cNvPr id="16" name="Graf 15">
          <a:extLst>
            <a:ext uri="{FF2B5EF4-FFF2-40B4-BE49-F238E27FC236}">
              <a16:creationId xmlns:a16="http://schemas.microsoft.com/office/drawing/2014/main" id="{00000000-0008-0000-1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38099</xdr:colOff>
      <xdr:row>3</xdr:row>
      <xdr:rowOff>42865</xdr:rowOff>
    </xdr:from>
    <xdr:to>
      <xdr:col>15</xdr:col>
      <xdr:colOff>434774</xdr:colOff>
      <xdr:row>11</xdr:row>
      <xdr:rowOff>133351</xdr:rowOff>
    </xdr:to>
    <xdr:graphicFrame macro="">
      <xdr:nvGraphicFramePr>
        <xdr:cNvPr id="13" name="Graf 12">
          <a:extLst>
            <a:ext uri="{FF2B5EF4-FFF2-40B4-BE49-F238E27FC236}">
              <a16:creationId xmlns:a16="http://schemas.microsoft.com/office/drawing/2014/main" id="{00000000-0008-0000-1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22859</xdr:colOff>
      <xdr:row>14</xdr:row>
      <xdr:rowOff>38099</xdr:rowOff>
    </xdr:from>
    <xdr:to>
      <xdr:col>15</xdr:col>
      <xdr:colOff>419534</xdr:colOff>
      <xdr:row>23</xdr:row>
      <xdr:rowOff>133350</xdr:rowOff>
    </xdr:to>
    <xdr:graphicFrame macro="">
      <xdr:nvGraphicFramePr>
        <xdr:cNvPr id="14" name="Graf 13">
          <a:extLst>
            <a:ext uri="{FF2B5EF4-FFF2-40B4-BE49-F238E27FC236}">
              <a16:creationId xmlns:a16="http://schemas.microsoft.com/office/drawing/2014/main" id="{00000000-0008-0000-1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26669</xdr:colOff>
      <xdr:row>25</xdr:row>
      <xdr:rowOff>76200</xdr:rowOff>
    </xdr:from>
    <xdr:to>
      <xdr:col>15</xdr:col>
      <xdr:colOff>423344</xdr:colOff>
      <xdr:row>35</xdr:row>
      <xdr:rowOff>123825</xdr:rowOff>
    </xdr:to>
    <xdr:graphicFrame macro="">
      <xdr:nvGraphicFramePr>
        <xdr:cNvPr id="15" name="Graf 14">
          <a:extLst>
            <a:ext uri="{FF2B5EF4-FFF2-40B4-BE49-F238E27FC236}">
              <a16:creationId xmlns:a16="http://schemas.microsoft.com/office/drawing/2014/main" id="{00000000-0008-0000-1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95249</xdr:colOff>
      <xdr:row>3</xdr:row>
      <xdr:rowOff>104774</xdr:rowOff>
    </xdr:from>
    <xdr:to>
      <xdr:col>15</xdr:col>
      <xdr:colOff>257175</xdr:colOff>
      <xdr:row>11</xdr:row>
      <xdr:rowOff>142874</xdr:rowOff>
    </xdr:to>
    <xdr:graphicFrame macro="">
      <xdr:nvGraphicFramePr>
        <xdr:cNvPr id="12" name="Graf 11">
          <a:extLst>
            <a:ext uri="{FF2B5EF4-FFF2-40B4-BE49-F238E27FC236}">
              <a16:creationId xmlns:a16="http://schemas.microsoft.com/office/drawing/2014/main" id="{00000000-0008-0000-2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112396</xdr:colOff>
      <xdr:row>14</xdr:row>
      <xdr:rowOff>38100</xdr:rowOff>
    </xdr:from>
    <xdr:to>
      <xdr:col>15</xdr:col>
      <xdr:colOff>266701</xdr:colOff>
      <xdr:row>23</xdr:row>
      <xdr:rowOff>112394</xdr:rowOff>
    </xdr:to>
    <xdr:graphicFrame macro="">
      <xdr:nvGraphicFramePr>
        <xdr:cNvPr id="13" name="Graf 12">
          <a:extLst>
            <a:ext uri="{FF2B5EF4-FFF2-40B4-BE49-F238E27FC236}">
              <a16:creationId xmlns:a16="http://schemas.microsoft.com/office/drawing/2014/main" id="{00000000-0008-0000-2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28575</xdr:colOff>
      <xdr:row>25</xdr:row>
      <xdr:rowOff>45720</xdr:rowOff>
    </xdr:from>
    <xdr:to>
      <xdr:col>15</xdr:col>
      <xdr:colOff>257175</xdr:colOff>
      <xdr:row>35</xdr:row>
      <xdr:rowOff>114300</xdr:rowOff>
    </xdr:to>
    <xdr:graphicFrame macro="">
      <xdr:nvGraphicFramePr>
        <xdr:cNvPr id="14" name="Graf 13">
          <a:extLst>
            <a:ext uri="{FF2B5EF4-FFF2-40B4-BE49-F238E27FC236}">
              <a16:creationId xmlns:a16="http://schemas.microsoft.com/office/drawing/2014/main" id="{00000000-0008-0000-2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104774</xdr:colOff>
      <xdr:row>3</xdr:row>
      <xdr:rowOff>57151</xdr:rowOff>
    </xdr:from>
    <xdr:to>
      <xdr:col>15</xdr:col>
      <xdr:colOff>238125</xdr:colOff>
      <xdr:row>11</xdr:row>
      <xdr:rowOff>95250</xdr:rowOff>
    </xdr:to>
    <xdr:graphicFrame macro="">
      <xdr:nvGraphicFramePr>
        <xdr:cNvPr id="10" name="Graf 9">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14</xdr:row>
      <xdr:rowOff>66674</xdr:rowOff>
    </xdr:from>
    <xdr:to>
      <xdr:col>15</xdr:col>
      <xdr:colOff>228600</xdr:colOff>
      <xdr:row>23</xdr:row>
      <xdr:rowOff>104773</xdr:rowOff>
    </xdr:to>
    <xdr:graphicFrame macro="">
      <xdr:nvGraphicFramePr>
        <xdr:cNvPr id="11" name="Graf 10">
          <a:extLst>
            <a:ext uri="{FF2B5EF4-FFF2-40B4-BE49-F238E27FC236}">
              <a16:creationId xmlns:a16="http://schemas.microsoft.com/office/drawing/2014/main" id="{00000000-0008-0000-2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25</xdr:row>
      <xdr:rowOff>38100</xdr:rowOff>
    </xdr:from>
    <xdr:to>
      <xdr:col>15</xdr:col>
      <xdr:colOff>209551</xdr:colOff>
      <xdr:row>35</xdr:row>
      <xdr:rowOff>142875</xdr:rowOff>
    </xdr:to>
    <xdr:graphicFrame macro="">
      <xdr:nvGraphicFramePr>
        <xdr:cNvPr id="12" name="Graf 11">
          <a:extLst>
            <a:ext uri="{FF2B5EF4-FFF2-40B4-BE49-F238E27FC236}">
              <a16:creationId xmlns:a16="http://schemas.microsoft.com/office/drawing/2014/main" id="{00000000-0008-0000-2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47625</xdr:colOff>
      <xdr:row>3</xdr:row>
      <xdr:rowOff>161925</xdr:rowOff>
    </xdr:from>
    <xdr:to>
      <xdr:col>17</xdr:col>
      <xdr:colOff>76200</xdr:colOff>
      <xdr:row>11</xdr:row>
      <xdr:rowOff>95251</xdr:rowOff>
    </xdr:to>
    <xdr:graphicFrame macro="">
      <xdr:nvGraphicFramePr>
        <xdr:cNvPr id="9" name="Graf 8">
          <a:extLst>
            <a:ext uri="{FF2B5EF4-FFF2-40B4-BE49-F238E27FC236}">
              <a16:creationId xmlns:a16="http://schemas.microsoft.com/office/drawing/2014/main" id="{00000000-0008-0000-2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14</xdr:row>
      <xdr:rowOff>57150</xdr:rowOff>
    </xdr:from>
    <xdr:to>
      <xdr:col>17</xdr:col>
      <xdr:colOff>76200</xdr:colOff>
      <xdr:row>23</xdr:row>
      <xdr:rowOff>104774</xdr:rowOff>
    </xdr:to>
    <xdr:graphicFrame macro="">
      <xdr:nvGraphicFramePr>
        <xdr:cNvPr id="10" name="Graf 9">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11430</xdr:colOff>
      <xdr:row>25</xdr:row>
      <xdr:rowOff>68580</xdr:rowOff>
    </xdr:from>
    <xdr:to>
      <xdr:col>17</xdr:col>
      <xdr:colOff>76200</xdr:colOff>
      <xdr:row>36</xdr:row>
      <xdr:rowOff>30480</xdr:rowOff>
    </xdr:to>
    <xdr:graphicFrame macro="">
      <xdr:nvGraphicFramePr>
        <xdr:cNvPr id="11" name="Graf 10">
          <a:extLst>
            <a:ext uri="{FF2B5EF4-FFF2-40B4-BE49-F238E27FC236}">
              <a16:creationId xmlns:a16="http://schemas.microsoft.com/office/drawing/2014/main" id="{00000000-0008-0000-2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123825</xdr:colOff>
      <xdr:row>1</xdr:row>
      <xdr:rowOff>0</xdr:rowOff>
    </xdr:from>
    <xdr:to>
      <xdr:col>12</xdr:col>
      <xdr:colOff>123825</xdr:colOff>
      <xdr:row>3</xdr:row>
      <xdr:rowOff>37113</xdr:rowOff>
    </xdr:to>
    <xdr:pic>
      <xdr:nvPicPr>
        <xdr:cNvPr id="14" name="Obrázek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4191000" y="1359411"/>
          <a:ext cx="257175" cy="30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152400</xdr:rowOff>
    </xdr:from>
    <xdr:to>
      <xdr:col>8</xdr:col>
      <xdr:colOff>409575</xdr:colOff>
      <xdr:row>25</xdr:row>
      <xdr:rowOff>66675</xdr:rowOff>
    </xdr:to>
    <xdr:graphicFrame macro="">
      <xdr:nvGraphicFramePr>
        <xdr:cNvPr id="21" name="Graf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47626</xdr:rowOff>
    </xdr:from>
    <xdr:to>
      <xdr:col>8</xdr:col>
      <xdr:colOff>657225</xdr:colOff>
      <xdr:row>51</xdr:row>
      <xdr:rowOff>142876</xdr:rowOff>
    </xdr:to>
    <xdr:graphicFrame macro="">
      <xdr:nvGraphicFramePr>
        <xdr:cNvPr id="27" name="Graf 26">
          <a:extLst>
            <a:ext uri="{FF2B5EF4-FFF2-40B4-BE49-F238E27FC236}">
              <a16:creationId xmlns:a16="http://schemas.microsoft.com/office/drawing/2014/main" id="{00000000-0008-0000-2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6</xdr:row>
      <xdr:rowOff>1</xdr:rowOff>
    </xdr:from>
    <xdr:to>
      <xdr:col>14</xdr:col>
      <xdr:colOff>880341</xdr:colOff>
      <xdr:row>42</xdr:row>
      <xdr:rowOff>57151</xdr:rowOff>
    </xdr:to>
    <xdr:pic>
      <xdr:nvPicPr>
        <xdr:cNvPr id="3" name="Obrázek 2">
          <a:extLst>
            <a:ext uri="{FF2B5EF4-FFF2-40B4-BE49-F238E27FC236}">
              <a16:creationId xmlns:a16="http://schemas.microsoft.com/office/drawing/2014/main" id="{0129EC85-70B8-4AF8-968D-D86CEDF7E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895351"/>
          <a:ext cx="9395691" cy="520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66547</xdr:colOff>
      <xdr:row>9</xdr:row>
      <xdr:rowOff>152400</xdr:rowOff>
    </xdr:from>
    <xdr:to>
      <xdr:col>1</xdr:col>
      <xdr:colOff>180916</xdr:colOff>
      <xdr:row>16</xdr:row>
      <xdr:rowOff>18925</xdr:rowOff>
    </xdr:to>
    <xdr:pic>
      <xdr:nvPicPr>
        <xdr:cNvPr id="6" name="Obrázek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547" y="1809750"/>
          <a:ext cx="1362144" cy="1000000"/>
        </a:xfrm>
        <a:prstGeom prst="rect">
          <a:avLst/>
        </a:prstGeom>
      </xdr:spPr>
    </xdr:pic>
    <xdr:clientData/>
  </xdr:twoCellAnchor>
  <xdr:twoCellAnchor editAs="oneCell">
    <xdr:from>
      <xdr:col>0</xdr:col>
      <xdr:colOff>63964</xdr:colOff>
      <xdr:row>18</xdr:row>
      <xdr:rowOff>152400</xdr:rowOff>
    </xdr:from>
    <xdr:to>
      <xdr:col>1</xdr:col>
      <xdr:colOff>145399</xdr:colOff>
      <xdr:row>24</xdr:row>
      <xdr:rowOff>155369</xdr:rowOff>
    </xdr:to>
    <xdr:pic>
      <xdr:nvPicPr>
        <xdr:cNvPr id="11" name="Obrázek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964" y="3101340"/>
          <a:ext cx="1361595" cy="963089"/>
        </a:xfrm>
        <a:prstGeom prst="rect">
          <a:avLst/>
        </a:prstGeom>
      </xdr:spPr>
    </xdr:pic>
    <xdr:clientData/>
  </xdr:twoCellAnchor>
  <xdr:twoCellAnchor editAs="oneCell">
    <xdr:from>
      <xdr:col>0</xdr:col>
      <xdr:colOff>66348</xdr:colOff>
      <xdr:row>28</xdr:row>
      <xdr:rowOff>1905</xdr:rowOff>
    </xdr:from>
    <xdr:to>
      <xdr:col>1</xdr:col>
      <xdr:colOff>181114</xdr:colOff>
      <xdr:row>34</xdr:row>
      <xdr:rowOff>28450</xdr:rowOff>
    </xdr:to>
    <xdr:pic>
      <xdr:nvPicPr>
        <xdr:cNvPr id="13" name="Obrázek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6348" y="4551045"/>
          <a:ext cx="1394926" cy="986665"/>
        </a:xfrm>
        <a:prstGeom prst="rect">
          <a:avLst/>
        </a:prstGeom>
      </xdr:spPr>
    </xdr:pic>
    <xdr:clientData/>
  </xdr:twoCellAnchor>
  <xdr:twoCellAnchor editAs="oneCell">
    <xdr:from>
      <xdr:col>0</xdr:col>
      <xdr:colOff>66348</xdr:colOff>
      <xdr:row>36</xdr:row>
      <xdr:rowOff>152400</xdr:rowOff>
    </xdr:from>
    <xdr:to>
      <xdr:col>1</xdr:col>
      <xdr:colOff>181114</xdr:colOff>
      <xdr:row>43</xdr:row>
      <xdr:rowOff>18925</xdr:rowOff>
    </xdr:to>
    <xdr:pic>
      <xdr:nvPicPr>
        <xdr:cNvPr id="14" name="Obrázek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6348" y="6181725"/>
          <a:ext cx="1362541" cy="1000000"/>
        </a:xfrm>
        <a:prstGeom prst="rect">
          <a:avLst/>
        </a:prstGeom>
      </xdr:spPr>
    </xdr:pic>
    <xdr:clientData/>
  </xdr:twoCellAnchor>
  <xdr:twoCellAnchor editAs="oneCell">
    <xdr:from>
      <xdr:col>0</xdr:col>
      <xdr:colOff>124511</xdr:colOff>
      <xdr:row>45</xdr:row>
      <xdr:rowOff>152399</xdr:rowOff>
    </xdr:from>
    <xdr:to>
      <xdr:col>1</xdr:col>
      <xdr:colOff>161350</xdr:colOff>
      <xdr:row>51</xdr:row>
      <xdr:rowOff>123824</xdr:rowOff>
    </xdr:to>
    <xdr:pic>
      <xdr:nvPicPr>
        <xdr:cNvPr id="17" name="Obrázek 16">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4511" y="7421879"/>
          <a:ext cx="1316999" cy="931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27</xdr:row>
      <xdr:rowOff>28575</xdr:rowOff>
    </xdr:from>
    <xdr:to>
      <xdr:col>4</xdr:col>
      <xdr:colOff>571500</xdr:colOff>
      <xdr:row>36</xdr:row>
      <xdr:rowOff>142876</xdr:rowOff>
    </xdr:to>
    <xdr:graphicFrame macro="">
      <xdr:nvGraphicFramePr>
        <xdr:cNvPr id="5" name="Graf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542924</xdr:colOff>
      <xdr:row>27</xdr:row>
      <xdr:rowOff>28575</xdr:rowOff>
    </xdr:from>
    <xdr:to>
      <xdr:col>10</xdr:col>
      <xdr:colOff>561975</xdr:colOff>
      <xdr:row>36</xdr:row>
      <xdr:rowOff>133350</xdr:rowOff>
    </xdr:to>
    <xdr:graphicFrame macro="">
      <xdr:nvGraphicFramePr>
        <xdr:cNvPr id="12" name="Graf 11">
          <a:extLst>
            <a:ext uri="{FF2B5EF4-FFF2-40B4-BE49-F238E27FC236}">
              <a16:creationId xmlns:a16="http://schemas.microsoft.com/office/drawing/2014/main" id="{00000000-0008-0000-2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8964</xdr:colOff>
      <xdr:row>36</xdr:row>
      <xdr:rowOff>175260</xdr:rowOff>
    </xdr:from>
    <xdr:to>
      <xdr:col>11</xdr:col>
      <xdr:colOff>62865</xdr:colOff>
      <xdr:row>44</xdr:row>
      <xdr:rowOff>106680</xdr:rowOff>
    </xdr:to>
    <xdr:pic>
      <xdr:nvPicPr>
        <xdr:cNvPr id="3" name="Obrázek 2">
          <a:extLst>
            <a:ext uri="{FF2B5EF4-FFF2-40B4-BE49-F238E27FC236}">
              <a16:creationId xmlns:a16="http://schemas.microsoft.com/office/drawing/2014/main" id="{465A225D-483F-1E2D-AEBD-3072CBF0F4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9889" y="7519035"/>
          <a:ext cx="3054276" cy="223647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53</xdr:row>
      <xdr:rowOff>34289</xdr:rowOff>
    </xdr:from>
    <xdr:to>
      <xdr:col>9</xdr:col>
      <xdr:colOff>552450</xdr:colOff>
      <xdr:row>65</xdr:row>
      <xdr:rowOff>104774</xdr:rowOff>
    </xdr:to>
    <xdr:graphicFrame macro="">
      <xdr:nvGraphicFramePr>
        <xdr:cNvPr id="5" name="Graf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25</xdr:row>
      <xdr:rowOff>47625</xdr:rowOff>
    </xdr:from>
    <xdr:to>
      <xdr:col>5</xdr:col>
      <xdr:colOff>304801</xdr:colOff>
      <xdr:row>39</xdr:row>
      <xdr:rowOff>114300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47626</xdr:colOff>
      <xdr:row>25</xdr:row>
      <xdr:rowOff>95250</xdr:rowOff>
    </xdr:from>
    <xdr:to>
      <xdr:col>13</xdr:col>
      <xdr:colOff>561976</xdr:colOff>
      <xdr:row>39</xdr:row>
      <xdr:rowOff>76201</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18</xdr:row>
      <xdr:rowOff>71436</xdr:rowOff>
    </xdr:from>
    <xdr:to>
      <xdr:col>12</xdr:col>
      <xdr:colOff>561975</xdr:colOff>
      <xdr:row>39</xdr:row>
      <xdr:rowOff>133349</xdr:rowOff>
    </xdr:to>
    <xdr:graphicFrame macro="">
      <xdr:nvGraphicFramePr>
        <xdr:cNvPr id="5" name="Graf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36</xdr:row>
      <xdr:rowOff>9526</xdr:rowOff>
    </xdr:from>
    <xdr:to>
      <xdr:col>10</xdr:col>
      <xdr:colOff>9525</xdr:colOff>
      <xdr:row>50</xdr:row>
      <xdr:rowOff>104775</xdr:rowOff>
    </xdr:to>
    <xdr:graphicFrame macro="">
      <xdr:nvGraphicFramePr>
        <xdr:cNvPr id="2" name="Graf 1">
          <a:extLst>
            <a:ext uri="{FF2B5EF4-FFF2-40B4-BE49-F238E27FC236}">
              <a16:creationId xmlns:a16="http://schemas.microsoft.com/office/drawing/2014/main" id="{849B6403-16AD-4E5A-AF8D-26C2BE45C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xdr:colOff>
      <xdr:row>36</xdr:row>
      <xdr:rowOff>66675</xdr:rowOff>
    </xdr:from>
    <xdr:to>
      <xdr:col>20</xdr:col>
      <xdr:colOff>308610</xdr:colOff>
      <xdr:row>50</xdr:row>
      <xdr:rowOff>154950</xdr:rowOff>
    </xdr:to>
    <xdr:graphicFrame macro="">
      <xdr:nvGraphicFramePr>
        <xdr:cNvPr id="3" name="Graf 2">
          <a:extLst>
            <a:ext uri="{FF2B5EF4-FFF2-40B4-BE49-F238E27FC236}">
              <a16:creationId xmlns:a16="http://schemas.microsoft.com/office/drawing/2014/main" id="{8142FE5A-1A0D-478C-9049-037D5904D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45720</xdr:rowOff>
    </xdr:from>
    <xdr:to>
      <xdr:col>9</xdr:col>
      <xdr:colOff>419100</xdr:colOff>
      <xdr:row>66</xdr:row>
      <xdr:rowOff>32460</xdr:rowOff>
    </xdr:to>
    <xdr:graphicFrame macro="">
      <xdr:nvGraphicFramePr>
        <xdr:cNvPr id="4" name="Graf 3">
          <a:extLst>
            <a:ext uri="{FF2B5EF4-FFF2-40B4-BE49-F238E27FC236}">
              <a16:creationId xmlns:a16="http://schemas.microsoft.com/office/drawing/2014/main" id="{AC0BF21A-DC37-4F57-B1F1-E287A2188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53</xdr:row>
      <xdr:rowOff>66675</xdr:rowOff>
    </xdr:from>
    <xdr:to>
      <xdr:col>20</xdr:col>
      <xdr:colOff>276225</xdr:colOff>
      <xdr:row>66</xdr:row>
      <xdr:rowOff>38175</xdr:rowOff>
    </xdr:to>
    <xdr:graphicFrame macro="">
      <xdr:nvGraphicFramePr>
        <xdr:cNvPr id="5" name="Graf 4">
          <a:extLst>
            <a:ext uri="{FF2B5EF4-FFF2-40B4-BE49-F238E27FC236}">
              <a16:creationId xmlns:a16="http://schemas.microsoft.com/office/drawing/2014/main" id="{57F19653-5945-4137-A0CE-011CDB40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1</xdr:col>
      <xdr:colOff>125095</xdr:colOff>
      <xdr:row>15</xdr:row>
      <xdr:rowOff>170180</xdr:rowOff>
    </xdr:to>
    <xdr:pic>
      <xdr:nvPicPr>
        <xdr:cNvPr id="16" name="Obrázek 15">
          <a:extLst>
            <a:ext uri="{FF2B5EF4-FFF2-40B4-BE49-F238E27FC236}">
              <a16:creationId xmlns:a16="http://schemas.microsoft.com/office/drawing/2014/main" id="{FFF9F1D6-43A0-40D0-BCA9-D058EA09C8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95475"/>
          <a:ext cx="1439545" cy="1017905"/>
        </a:xfrm>
        <a:prstGeom prst="rect">
          <a:avLst/>
        </a:prstGeom>
        <a:noFill/>
        <a:ln>
          <a:noFill/>
        </a:ln>
      </xdr:spPr>
    </xdr:pic>
    <xdr:clientData/>
  </xdr:twoCellAnchor>
  <xdr:twoCellAnchor editAs="oneCell">
    <xdr:from>
      <xdr:col>0</xdr:col>
      <xdr:colOff>0</xdr:colOff>
      <xdr:row>17</xdr:row>
      <xdr:rowOff>7620</xdr:rowOff>
    </xdr:from>
    <xdr:to>
      <xdr:col>1</xdr:col>
      <xdr:colOff>125095</xdr:colOff>
      <xdr:row>22</xdr:row>
      <xdr:rowOff>168275</xdr:rowOff>
    </xdr:to>
    <xdr:pic>
      <xdr:nvPicPr>
        <xdr:cNvPr id="17" name="Obrázek 16">
          <a:extLst>
            <a:ext uri="{FF2B5EF4-FFF2-40B4-BE49-F238E27FC236}">
              <a16:creationId xmlns:a16="http://schemas.microsoft.com/office/drawing/2014/main" id="{960B3DCF-DFAB-49E4-810D-CEEBF9B7C1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93720"/>
          <a:ext cx="1439545" cy="1017905"/>
        </a:xfrm>
        <a:prstGeom prst="rect">
          <a:avLst/>
        </a:prstGeom>
        <a:noFill/>
        <a:ln>
          <a:noFill/>
        </a:ln>
      </xdr:spPr>
    </xdr:pic>
    <xdr:clientData/>
  </xdr:twoCellAnchor>
  <xdr:twoCellAnchor editAs="oneCell">
    <xdr:from>
      <xdr:col>0</xdr:col>
      <xdr:colOff>0</xdr:colOff>
      <xdr:row>31</xdr:row>
      <xdr:rowOff>7620</xdr:rowOff>
    </xdr:from>
    <xdr:to>
      <xdr:col>1</xdr:col>
      <xdr:colOff>125095</xdr:colOff>
      <xdr:row>36</xdr:row>
      <xdr:rowOff>168275</xdr:rowOff>
    </xdr:to>
    <xdr:pic>
      <xdr:nvPicPr>
        <xdr:cNvPr id="18" name="Obrázek 17">
          <a:extLst>
            <a:ext uri="{FF2B5EF4-FFF2-40B4-BE49-F238E27FC236}">
              <a16:creationId xmlns:a16="http://schemas.microsoft.com/office/drawing/2014/main" id="{DD36F56A-E014-4A10-9771-8A4F53386DC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494020"/>
          <a:ext cx="1439545" cy="1017905"/>
        </a:xfrm>
        <a:prstGeom prst="rect">
          <a:avLst/>
        </a:prstGeom>
        <a:noFill/>
        <a:ln>
          <a:noFill/>
        </a:ln>
      </xdr:spPr>
    </xdr:pic>
    <xdr:clientData/>
  </xdr:twoCellAnchor>
  <xdr:twoCellAnchor editAs="oneCell">
    <xdr:from>
      <xdr:col>0</xdr:col>
      <xdr:colOff>0</xdr:colOff>
      <xdr:row>24</xdr:row>
      <xdr:rowOff>9525</xdr:rowOff>
    </xdr:from>
    <xdr:to>
      <xdr:col>1</xdr:col>
      <xdr:colOff>125095</xdr:colOff>
      <xdr:row>29</xdr:row>
      <xdr:rowOff>170180</xdr:rowOff>
    </xdr:to>
    <xdr:pic>
      <xdr:nvPicPr>
        <xdr:cNvPr id="19" name="Obrázek 18">
          <a:extLst>
            <a:ext uri="{FF2B5EF4-FFF2-40B4-BE49-F238E27FC236}">
              <a16:creationId xmlns:a16="http://schemas.microsoft.com/office/drawing/2014/main" id="{856D827F-A3E0-4F14-BA81-7F7A8CF4361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295775"/>
          <a:ext cx="1439545" cy="1017905"/>
        </a:xfrm>
        <a:prstGeom prst="rect">
          <a:avLst/>
        </a:prstGeom>
        <a:noFill/>
        <a:ln>
          <a:noFill/>
        </a:ln>
      </xdr:spPr>
    </xdr:pic>
    <xdr:clientData/>
  </xdr:twoCellAnchor>
  <xdr:twoCellAnchor editAs="oneCell">
    <xdr:from>
      <xdr:col>0</xdr:col>
      <xdr:colOff>0</xdr:colOff>
      <xdr:row>38</xdr:row>
      <xdr:rowOff>9525</xdr:rowOff>
    </xdr:from>
    <xdr:to>
      <xdr:col>1</xdr:col>
      <xdr:colOff>125095</xdr:colOff>
      <xdr:row>43</xdr:row>
      <xdr:rowOff>170180</xdr:rowOff>
    </xdr:to>
    <xdr:pic>
      <xdr:nvPicPr>
        <xdr:cNvPr id="20" name="Obrázek 19">
          <a:extLst>
            <a:ext uri="{FF2B5EF4-FFF2-40B4-BE49-F238E27FC236}">
              <a16:creationId xmlns:a16="http://schemas.microsoft.com/office/drawing/2014/main" id="{EB04552D-0F8A-44E1-B0FC-34005FDA2F7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696075"/>
          <a:ext cx="1439545" cy="1017905"/>
        </a:xfrm>
        <a:prstGeom prst="rect">
          <a:avLst/>
        </a:prstGeom>
        <a:noFill/>
        <a:ln>
          <a:noFill/>
        </a:ln>
      </xdr:spPr>
    </xdr:pic>
    <xdr:clientData/>
  </xdr:twoCellAnchor>
  <xdr:twoCellAnchor editAs="oneCell">
    <xdr:from>
      <xdr:col>0</xdr:col>
      <xdr:colOff>0</xdr:colOff>
      <xdr:row>45</xdr:row>
      <xdr:rowOff>11430</xdr:rowOff>
    </xdr:from>
    <xdr:to>
      <xdr:col>1</xdr:col>
      <xdr:colOff>125095</xdr:colOff>
      <xdr:row>51</xdr:row>
      <xdr:rowOff>635</xdr:rowOff>
    </xdr:to>
    <xdr:pic>
      <xdr:nvPicPr>
        <xdr:cNvPr id="22" name="Obrázek 21">
          <a:extLst>
            <a:ext uri="{FF2B5EF4-FFF2-40B4-BE49-F238E27FC236}">
              <a16:creationId xmlns:a16="http://schemas.microsoft.com/office/drawing/2014/main" id="{D647B3DD-F77A-4410-BE03-81AFA410D39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7898130"/>
          <a:ext cx="1439545" cy="1017905"/>
        </a:xfrm>
        <a:prstGeom prst="rect">
          <a:avLst/>
        </a:prstGeom>
        <a:noFill/>
        <a:ln>
          <a:noFill/>
        </a:ln>
      </xdr:spPr>
    </xdr:pic>
    <xdr:clientData/>
  </xdr:twoCellAnchor>
  <xdr:twoCellAnchor editAs="oneCell">
    <xdr:from>
      <xdr:col>0</xdr:col>
      <xdr:colOff>0</xdr:colOff>
      <xdr:row>52</xdr:row>
      <xdr:rowOff>11430</xdr:rowOff>
    </xdr:from>
    <xdr:to>
      <xdr:col>1</xdr:col>
      <xdr:colOff>125095</xdr:colOff>
      <xdr:row>58</xdr:row>
      <xdr:rowOff>635</xdr:rowOff>
    </xdr:to>
    <xdr:pic>
      <xdr:nvPicPr>
        <xdr:cNvPr id="26" name="Obrázek 25">
          <a:extLst>
            <a:ext uri="{FF2B5EF4-FFF2-40B4-BE49-F238E27FC236}">
              <a16:creationId xmlns:a16="http://schemas.microsoft.com/office/drawing/2014/main" id="{C271B96A-5E67-4C13-BDBD-C18C3BD4091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9098280"/>
          <a:ext cx="1439545" cy="1017905"/>
        </a:xfrm>
        <a:prstGeom prst="rect">
          <a:avLst/>
        </a:prstGeom>
        <a:noFill/>
        <a:ln>
          <a:noFill/>
        </a:ln>
      </xdr:spPr>
    </xdr:pic>
    <xdr:clientData/>
  </xdr:twoCellAnchor>
  <xdr:twoCellAnchor editAs="oneCell">
    <xdr:from>
      <xdr:col>0</xdr:col>
      <xdr:colOff>0</xdr:colOff>
      <xdr:row>66</xdr:row>
      <xdr:rowOff>9525</xdr:rowOff>
    </xdr:from>
    <xdr:to>
      <xdr:col>1</xdr:col>
      <xdr:colOff>125095</xdr:colOff>
      <xdr:row>71</xdr:row>
      <xdr:rowOff>170180</xdr:rowOff>
    </xdr:to>
    <xdr:pic>
      <xdr:nvPicPr>
        <xdr:cNvPr id="27" name="Obrázek 26">
          <a:extLst>
            <a:ext uri="{FF2B5EF4-FFF2-40B4-BE49-F238E27FC236}">
              <a16:creationId xmlns:a16="http://schemas.microsoft.com/office/drawing/2014/main" id="{E3C674CA-624D-452C-B9C5-F1547F6238E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1601450"/>
          <a:ext cx="1439545" cy="1017905"/>
        </a:xfrm>
        <a:prstGeom prst="rect">
          <a:avLst/>
        </a:prstGeom>
        <a:noFill/>
        <a:ln>
          <a:noFill/>
        </a:ln>
      </xdr:spPr>
    </xdr:pic>
    <xdr:clientData/>
  </xdr:twoCellAnchor>
  <xdr:twoCellAnchor editAs="oneCell">
    <xdr:from>
      <xdr:col>0</xdr:col>
      <xdr:colOff>0</xdr:colOff>
      <xdr:row>73</xdr:row>
      <xdr:rowOff>9525</xdr:rowOff>
    </xdr:from>
    <xdr:to>
      <xdr:col>1</xdr:col>
      <xdr:colOff>125095</xdr:colOff>
      <xdr:row>78</xdr:row>
      <xdr:rowOff>170180</xdr:rowOff>
    </xdr:to>
    <xdr:pic>
      <xdr:nvPicPr>
        <xdr:cNvPr id="28" name="Obrázek 27">
          <a:extLst>
            <a:ext uri="{FF2B5EF4-FFF2-40B4-BE49-F238E27FC236}">
              <a16:creationId xmlns:a16="http://schemas.microsoft.com/office/drawing/2014/main" id="{CBDFDFBB-48B8-4551-8968-C0D4C1873413}"/>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12801600"/>
          <a:ext cx="1439545" cy="1017905"/>
        </a:xfrm>
        <a:prstGeom prst="rect">
          <a:avLst/>
        </a:prstGeom>
        <a:noFill/>
        <a:ln>
          <a:noFill/>
        </a:ln>
      </xdr:spPr>
    </xdr:pic>
    <xdr:clientData/>
  </xdr:twoCellAnchor>
  <xdr:twoCellAnchor editAs="oneCell">
    <xdr:from>
      <xdr:col>0</xdr:col>
      <xdr:colOff>0</xdr:colOff>
      <xdr:row>80</xdr:row>
      <xdr:rowOff>9525</xdr:rowOff>
    </xdr:from>
    <xdr:to>
      <xdr:col>1</xdr:col>
      <xdr:colOff>125095</xdr:colOff>
      <xdr:row>85</xdr:row>
      <xdr:rowOff>170180</xdr:rowOff>
    </xdr:to>
    <xdr:pic>
      <xdr:nvPicPr>
        <xdr:cNvPr id="29" name="Obrázek 28">
          <a:extLst>
            <a:ext uri="{FF2B5EF4-FFF2-40B4-BE49-F238E27FC236}">
              <a16:creationId xmlns:a16="http://schemas.microsoft.com/office/drawing/2014/main" id="{4AE5291A-E376-49CC-9E16-C01CAC3FF643}"/>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4001750"/>
          <a:ext cx="1439545" cy="1017905"/>
        </a:xfrm>
        <a:prstGeom prst="rect">
          <a:avLst/>
        </a:prstGeom>
        <a:noFill/>
        <a:ln>
          <a:noFill/>
        </a:ln>
      </xdr:spPr>
    </xdr:pic>
    <xdr:clientData/>
  </xdr:twoCellAnchor>
  <xdr:twoCellAnchor editAs="oneCell">
    <xdr:from>
      <xdr:col>0</xdr:col>
      <xdr:colOff>0</xdr:colOff>
      <xdr:row>87</xdr:row>
      <xdr:rowOff>9525</xdr:rowOff>
    </xdr:from>
    <xdr:to>
      <xdr:col>1</xdr:col>
      <xdr:colOff>125095</xdr:colOff>
      <xdr:row>92</xdr:row>
      <xdr:rowOff>170180</xdr:rowOff>
    </xdr:to>
    <xdr:pic>
      <xdr:nvPicPr>
        <xdr:cNvPr id="37" name="Obrázek 36">
          <a:extLst>
            <a:ext uri="{FF2B5EF4-FFF2-40B4-BE49-F238E27FC236}">
              <a16:creationId xmlns:a16="http://schemas.microsoft.com/office/drawing/2014/main" id="{2A566D9E-3FF3-480A-8DCE-9EAB8723E484}"/>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5201900"/>
          <a:ext cx="1439545" cy="1017905"/>
        </a:xfrm>
        <a:prstGeom prst="rect">
          <a:avLst/>
        </a:prstGeom>
        <a:noFill/>
        <a:ln>
          <a:noFill/>
        </a:ln>
      </xdr:spPr>
    </xdr:pic>
    <xdr:clientData/>
  </xdr:twoCellAnchor>
  <xdr:twoCellAnchor editAs="oneCell">
    <xdr:from>
      <xdr:col>0</xdr:col>
      <xdr:colOff>0</xdr:colOff>
      <xdr:row>94</xdr:row>
      <xdr:rowOff>9525</xdr:rowOff>
    </xdr:from>
    <xdr:to>
      <xdr:col>1</xdr:col>
      <xdr:colOff>125095</xdr:colOff>
      <xdr:row>99</xdr:row>
      <xdr:rowOff>170180</xdr:rowOff>
    </xdr:to>
    <xdr:pic>
      <xdr:nvPicPr>
        <xdr:cNvPr id="38" name="Obrázek 37">
          <a:extLst>
            <a:ext uri="{FF2B5EF4-FFF2-40B4-BE49-F238E27FC236}">
              <a16:creationId xmlns:a16="http://schemas.microsoft.com/office/drawing/2014/main" id="{AED70DA8-F25E-4799-BA88-88115D68CCC1}"/>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6402050"/>
          <a:ext cx="1439545" cy="1017905"/>
        </a:xfrm>
        <a:prstGeom prst="rect">
          <a:avLst/>
        </a:prstGeom>
        <a:noFill/>
        <a:ln>
          <a:noFill/>
        </a:ln>
      </xdr:spPr>
    </xdr:pic>
    <xdr:clientData/>
  </xdr:twoCellAnchor>
  <xdr:twoCellAnchor editAs="oneCell">
    <xdr:from>
      <xdr:col>0</xdr:col>
      <xdr:colOff>0</xdr:colOff>
      <xdr:row>101</xdr:row>
      <xdr:rowOff>9525</xdr:rowOff>
    </xdr:from>
    <xdr:to>
      <xdr:col>1</xdr:col>
      <xdr:colOff>125095</xdr:colOff>
      <xdr:row>106</xdr:row>
      <xdr:rowOff>170180</xdr:rowOff>
    </xdr:to>
    <xdr:pic>
      <xdr:nvPicPr>
        <xdr:cNvPr id="39" name="Obrázek 38">
          <a:extLst>
            <a:ext uri="{FF2B5EF4-FFF2-40B4-BE49-F238E27FC236}">
              <a16:creationId xmlns:a16="http://schemas.microsoft.com/office/drawing/2014/main" id="{AA8F23E7-C445-4B76-ADD9-282EFAD5C8B4}"/>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7602200"/>
          <a:ext cx="1439545" cy="1017905"/>
        </a:xfrm>
        <a:prstGeom prst="rect">
          <a:avLst/>
        </a:prstGeom>
        <a:noFill/>
        <a:ln>
          <a:noFill/>
        </a:ln>
      </xdr:spPr>
    </xdr:pic>
    <xdr:clientData/>
  </xdr:twoCellAnchor>
  <xdr:twoCellAnchor editAs="oneCell">
    <xdr:from>
      <xdr:col>0</xdr:col>
      <xdr:colOff>0</xdr:colOff>
      <xdr:row>108</xdr:row>
      <xdr:rowOff>11430</xdr:rowOff>
    </xdr:from>
    <xdr:to>
      <xdr:col>1</xdr:col>
      <xdr:colOff>125095</xdr:colOff>
      <xdr:row>114</xdr:row>
      <xdr:rowOff>635</xdr:rowOff>
    </xdr:to>
    <xdr:pic>
      <xdr:nvPicPr>
        <xdr:cNvPr id="40" name="Obrázek 39">
          <a:extLst>
            <a:ext uri="{FF2B5EF4-FFF2-40B4-BE49-F238E27FC236}">
              <a16:creationId xmlns:a16="http://schemas.microsoft.com/office/drawing/2014/main" id="{76A9F856-D77B-4CC6-9B4B-0A4D23179895}"/>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8804255"/>
          <a:ext cx="1439545" cy="101790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238125</xdr:colOff>
      <xdr:row>3</xdr:row>
      <xdr:rowOff>76200</xdr:rowOff>
    </xdr:from>
    <xdr:to>
      <xdr:col>14</xdr:col>
      <xdr:colOff>371475</xdr:colOff>
      <xdr:row>40</xdr:row>
      <xdr:rowOff>28576</xdr:rowOff>
    </xdr:to>
    <xdr:graphicFrame macro="">
      <xdr:nvGraphicFramePr>
        <xdr:cNvPr id="2" name="Graf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xdr:colOff>
      <xdr:row>13</xdr:row>
      <xdr:rowOff>47624</xdr:rowOff>
    </xdr:from>
    <xdr:to>
      <xdr:col>8</xdr:col>
      <xdr:colOff>1</xdr:colOff>
      <xdr:row>24</xdr:row>
      <xdr:rowOff>133349</xdr:rowOff>
    </xdr:to>
    <xdr:graphicFrame macro="">
      <xdr:nvGraphicFramePr>
        <xdr:cNvPr id="5" name="Graf 4">
          <a:extLst>
            <a:ext uri="{FF2B5EF4-FFF2-40B4-BE49-F238E27FC236}">
              <a16:creationId xmlns:a16="http://schemas.microsoft.com/office/drawing/2014/main" id="{00000000-0008-0000-2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13</xdr:row>
      <xdr:rowOff>28575</xdr:rowOff>
    </xdr:from>
    <xdr:to>
      <xdr:col>15</xdr:col>
      <xdr:colOff>439650</xdr:colOff>
      <xdr:row>24</xdr:row>
      <xdr:rowOff>142875</xdr:rowOff>
    </xdr:to>
    <xdr:graphicFrame macro="">
      <xdr:nvGraphicFramePr>
        <xdr:cNvPr id="13" name="Graf 12">
          <a:extLst>
            <a:ext uri="{FF2B5EF4-FFF2-40B4-BE49-F238E27FC236}">
              <a16:creationId xmlns:a16="http://schemas.microsoft.com/office/drawing/2014/main" id="{00000000-0008-0000-2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26</xdr:row>
      <xdr:rowOff>47625</xdr:rowOff>
    </xdr:from>
    <xdr:to>
      <xdr:col>8</xdr:col>
      <xdr:colOff>39600</xdr:colOff>
      <xdr:row>40</xdr:row>
      <xdr:rowOff>104774</xdr:rowOff>
    </xdr:to>
    <xdr:graphicFrame macro="">
      <xdr:nvGraphicFramePr>
        <xdr:cNvPr id="15" name="Graf 14">
          <a:extLst>
            <a:ext uri="{FF2B5EF4-FFF2-40B4-BE49-F238E27FC236}">
              <a16:creationId xmlns:a16="http://schemas.microsoft.com/office/drawing/2014/main" id="{00000000-0008-0000-2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38101</xdr:colOff>
      <xdr:row>26</xdr:row>
      <xdr:rowOff>85724</xdr:rowOff>
    </xdr:from>
    <xdr:to>
      <xdr:col>15</xdr:col>
      <xdr:colOff>411076</xdr:colOff>
      <xdr:row>40</xdr:row>
      <xdr:rowOff>114299</xdr:rowOff>
    </xdr:to>
    <xdr:graphicFrame macro="">
      <xdr:nvGraphicFramePr>
        <xdr:cNvPr id="17" name="Graf 16">
          <a:extLst>
            <a:ext uri="{FF2B5EF4-FFF2-40B4-BE49-F238E27FC236}">
              <a16:creationId xmlns:a16="http://schemas.microsoft.com/office/drawing/2014/main" id="{00000000-0008-0000-2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42</xdr:row>
      <xdr:rowOff>66674</xdr:rowOff>
    </xdr:from>
    <xdr:to>
      <xdr:col>8</xdr:col>
      <xdr:colOff>11025</xdr:colOff>
      <xdr:row>56</xdr:row>
      <xdr:rowOff>123825</xdr:rowOff>
    </xdr:to>
    <xdr:graphicFrame macro="">
      <xdr:nvGraphicFramePr>
        <xdr:cNvPr id="19" name="Graf 18">
          <a:extLst>
            <a:ext uri="{FF2B5EF4-FFF2-40B4-BE49-F238E27FC236}">
              <a16:creationId xmlns:a16="http://schemas.microsoft.com/office/drawing/2014/main" id="{00000000-0008-0000-2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95250</xdr:colOff>
      <xdr:row>42</xdr:row>
      <xdr:rowOff>76199</xdr:rowOff>
    </xdr:from>
    <xdr:to>
      <xdr:col>15</xdr:col>
      <xdr:colOff>468225</xdr:colOff>
      <xdr:row>56</xdr:row>
      <xdr:rowOff>114300</xdr:rowOff>
    </xdr:to>
    <xdr:graphicFrame macro="">
      <xdr:nvGraphicFramePr>
        <xdr:cNvPr id="21" name="Graf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39</xdr:row>
      <xdr:rowOff>76495</xdr:rowOff>
    </xdr:from>
    <xdr:to>
      <xdr:col>17</xdr:col>
      <xdr:colOff>281940</xdr:colOff>
      <xdr:row>59</xdr:row>
      <xdr:rowOff>66675</xdr:rowOff>
    </xdr:to>
    <xdr:graphicFrame macro="">
      <xdr:nvGraphicFramePr>
        <xdr:cNvPr id="2" name="Graf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98</xdr:row>
      <xdr:rowOff>57149</xdr:rowOff>
    </xdr:from>
    <xdr:to>
      <xdr:col>17</xdr:col>
      <xdr:colOff>346710</xdr:colOff>
      <xdr:row>121</xdr:row>
      <xdr:rowOff>85725</xdr:rowOff>
    </xdr:to>
    <xdr:graphicFrame macro="">
      <xdr:nvGraphicFramePr>
        <xdr:cNvPr id="3" name="Graf 2">
          <a:extLst>
            <a:ext uri="{FF2B5EF4-FFF2-40B4-BE49-F238E27FC236}">
              <a16:creationId xmlns:a16="http://schemas.microsoft.com/office/drawing/2014/main" id="{30C54679-C6F7-4657-8443-1196A850E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26</xdr:row>
      <xdr:rowOff>64771</xdr:rowOff>
    </xdr:from>
    <xdr:to>
      <xdr:col>18</xdr:col>
      <xdr:colOff>234315</xdr:colOff>
      <xdr:row>36</xdr:row>
      <xdr:rowOff>133350</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91441</xdr:colOff>
      <xdr:row>31</xdr:row>
      <xdr:rowOff>148590</xdr:rowOff>
    </xdr:from>
    <xdr:to>
      <xdr:col>17</xdr:col>
      <xdr:colOff>333375</xdr:colOff>
      <xdr:row>33</xdr:row>
      <xdr:rowOff>0</xdr:rowOff>
    </xdr:to>
    <xdr:sp macro="" textlink="">
      <xdr:nvSpPr>
        <xdr:cNvPr id="3" name="Obdélník 2">
          <a:extLst>
            <a:ext uri="{FF2B5EF4-FFF2-40B4-BE49-F238E27FC236}">
              <a16:creationId xmlns:a16="http://schemas.microsoft.com/office/drawing/2014/main" id="{00000000-0008-0000-0900-000003000000}"/>
            </a:ext>
          </a:extLst>
        </xdr:cNvPr>
        <xdr:cNvSpPr/>
      </xdr:nvSpPr>
      <xdr:spPr>
        <a:xfrm>
          <a:off x="8111491" y="6111240"/>
          <a:ext cx="737234" cy="15621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Into</a:t>
          </a:r>
          <a:r>
            <a:rPr lang="cs-CZ" sz="800" baseline="0">
              <a:solidFill>
                <a:sysClr val="windowText" lastClr="000000"/>
              </a:solidFill>
              <a:latin typeface="+mn-lt"/>
            </a:rPr>
            <a:t> the CR</a:t>
          </a:r>
          <a:endParaRPr lang="cs-CZ" sz="800">
            <a:solidFill>
              <a:sysClr val="windowText" lastClr="000000"/>
            </a:solidFill>
            <a:latin typeface="+mn-lt"/>
          </a:endParaRPr>
        </a:p>
      </xdr:txBody>
    </xdr:sp>
    <xdr:clientData/>
  </xdr:twoCellAnchor>
  <xdr:twoCellAnchor>
    <xdr:from>
      <xdr:col>6</xdr:col>
      <xdr:colOff>476251</xdr:colOff>
      <xdr:row>32</xdr:row>
      <xdr:rowOff>3492</xdr:rowOff>
    </xdr:from>
    <xdr:to>
      <xdr:col>8</xdr:col>
      <xdr:colOff>314325</xdr:colOff>
      <xdr:row>33</xdr:row>
      <xdr:rowOff>19049</xdr:rowOff>
    </xdr:to>
    <xdr:sp macro="" textlink="">
      <xdr:nvSpPr>
        <xdr:cNvPr id="8" name="Obdélník 7">
          <a:extLst>
            <a:ext uri="{FF2B5EF4-FFF2-40B4-BE49-F238E27FC236}">
              <a16:creationId xmlns:a16="http://schemas.microsoft.com/office/drawing/2014/main" id="{00000000-0008-0000-0900-000008000000}"/>
            </a:ext>
          </a:extLst>
        </xdr:cNvPr>
        <xdr:cNvSpPr/>
      </xdr:nvSpPr>
      <xdr:spPr>
        <a:xfrm>
          <a:off x="3486151" y="6118542"/>
          <a:ext cx="828674" cy="16795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From the CR</a:t>
          </a:r>
        </a:p>
      </xdr:txBody>
    </xdr:sp>
    <xdr:clientData/>
  </xdr:twoCellAnchor>
  <xdr:twoCellAnchor>
    <xdr:from>
      <xdr:col>12</xdr:col>
      <xdr:colOff>286108</xdr:colOff>
      <xdr:row>29</xdr:row>
      <xdr:rowOff>71732</xdr:rowOff>
    </xdr:from>
    <xdr:to>
      <xdr:col>14</xdr:col>
      <xdr:colOff>47625</xdr:colOff>
      <xdr:row>30</xdr:row>
      <xdr:rowOff>148590</xdr:rowOff>
    </xdr:to>
    <xdr:sp macro="" textlink="">
      <xdr:nvSpPr>
        <xdr:cNvPr id="10" name="Obdélník 9">
          <a:extLst>
            <a:ext uri="{FF2B5EF4-FFF2-40B4-BE49-F238E27FC236}">
              <a16:creationId xmlns:a16="http://schemas.microsoft.com/office/drawing/2014/main" id="{00000000-0008-0000-0900-00000A000000}"/>
            </a:ext>
          </a:extLst>
        </xdr:cNvPr>
        <xdr:cNvSpPr/>
      </xdr:nvSpPr>
      <xdr:spPr>
        <a:xfrm>
          <a:off x="6324958" y="5729582"/>
          <a:ext cx="752117" cy="2292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From</a:t>
          </a:r>
          <a:r>
            <a:rPr lang="cs-CZ" sz="800" baseline="0">
              <a:solidFill>
                <a:sysClr val="windowText" lastClr="000000"/>
              </a:solidFill>
              <a:latin typeface="+mn-lt"/>
            </a:rPr>
            <a:t> UGS</a:t>
          </a:r>
          <a:endParaRPr lang="cs-CZ" sz="800">
            <a:solidFill>
              <a:sysClr val="windowText" lastClr="000000"/>
            </a:solidFill>
            <a:latin typeface="+mn-lt"/>
          </a:endParaRPr>
        </a:p>
      </xdr:txBody>
    </xdr:sp>
    <xdr:clientData/>
  </xdr:twoCellAnchor>
  <xdr:twoCellAnchor>
    <xdr:from>
      <xdr:col>6</xdr:col>
      <xdr:colOff>380999</xdr:colOff>
      <xdr:row>29</xdr:row>
      <xdr:rowOff>72390</xdr:rowOff>
    </xdr:from>
    <xdr:to>
      <xdr:col>8</xdr:col>
      <xdr:colOff>28574</xdr:colOff>
      <xdr:row>30</xdr:row>
      <xdr:rowOff>95250</xdr:rowOff>
    </xdr:to>
    <xdr:sp macro="" textlink="">
      <xdr:nvSpPr>
        <xdr:cNvPr id="11" name="Obdélník 10">
          <a:extLst>
            <a:ext uri="{FF2B5EF4-FFF2-40B4-BE49-F238E27FC236}">
              <a16:creationId xmlns:a16="http://schemas.microsoft.com/office/drawing/2014/main" id="{00000000-0008-0000-0900-00000B000000}"/>
            </a:ext>
          </a:extLst>
        </xdr:cNvPr>
        <xdr:cNvSpPr/>
      </xdr:nvSpPr>
      <xdr:spPr>
        <a:xfrm>
          <a:off x="3390899" y="5730240"/>
          <a:ext cx="638175" cy="1752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Into UGS</a:t>
          </a:r>
        </a:p>
      </xdr:txBody>
    </xdr:sp>
    <xdr:clientData/>
  </xdr:twoCellAnchor>
  <xdr:twoCellAnchor>
    <xdr:from>
      <xdr:col>11</xdr:col>
      <xdr:colOff>22861</xdr:colOff>
      <xdr:row>27</xdr:row>
      <xdr:rowOff>68579</xdr:rowOff>
    </xdr:from>
    <xdr:to>
      <xdr:col>14</xdr:col>
      <xdr:colOff>123825</xdr:colOff>
      <xdr:row>28</xdr:row>
      <xdr:rowOff>76200</xdr:rowOff>
    </xdr:to>
    <xdr:sp macro="" textlink="">
      <xdr:nvSpPr>
        <xdr:cNvPr id="12" name="Obdélník 11">
          <a:extLst>
            <a:ext uri="{FF2B5EF4-FFF2-40B4-BE49-F238E27FC236}">
              <a16:creationId xmlns:a16="http://schemas.microsoft.com/office/drawing/2014/main" id="{00000000-0008-0000-0900-00000C000000}"/>
            </a:ext>
          </a:extLst>
        </xdr:cNvPr>
        <xdr:cNvSpPr/>
      </xdr:nvSpPr>
      <xdr:spPr>
        <a:xfrm>
          <a:off x="5537836" y="5421629"/>
          <a:ext cx="1615439" cy="1600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Gas production in the CR</a:t>
          </a:r>
        </a:p>
      </xdr:txBody>
    </xdr:sp>
    <xdr:clientData/>
  </xdr:twoCellAnchor>
  <xdr:twoCellAnchor>
    <xdr:from>
      <xdr:col>0</xdr:col>
      <xdr:colOff>0</xdr:colOff>
      <xdr:row>27</xdr:row>
      <xdr:rowOff>9525</xdr:rowOff>
    </xdr:from>
    <xdr:to>
      <xdr:col>2</xdr:col>
      <xdr:colOff>457200</xdr:colOff>
      <xdr:row>28</xdr:row>
      <xdr:rowOff>123826</xdr:rowOff>
    </xdr:to>
    <xdr:sp macro="" textlink="">
      <xdr:nvSpPr>
        <xdr:cNvPr id="13" name="Obdélník 12">
          <a:extLst>
            <a:ext uri="{FF2B5EF4-FFF2-40B4-BE49-F238E27FC236}">
              <a16:creationId xmlns:a16="http://schemas.microsoft.com/office/drawing/2014/main" id="{00000000-0008-0000-0900-00000D000000}"/>
            </a:ext>
          </a:extLst>
        </xdr:cNvPr>
        <xdr:cNvSpPr/>
      </xdr:nvSpPr>
      <xdr:spPr>
        <a:xfrm>
          <a:off x="0" y="5362575"/>
          <a:ext cx="1485900" cy="2667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Gas consumption in the CR</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39</xdr:row>
      <xdr:rowOff>62866</xdr:rowOff>
    </xdr:from>
    <xdr:to>
      <xdr:col>15</xdr:col>
      <xdr:colOff>390525</xdr:colOff>
      <xdr:row>61</xdr:row>
      <xdr:rowOff>19050</xdr:rowOff>
    </xdr:to>
    <xdr:graphicFrame macro="">
      <xdr:nvGraphicFramePr>
        <xdr:cNvPr id="5" name="Graf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81</xdr:row>
      <xdr:rowOff>28575</xdr:rowOff>
    </xdr:from>
    <xdr:to>
      <xdr:col>8</xdr:col>
      <xdr:colOff>714376</xdr:colOff>
      <xdr:row>100</xdr:row>
      <xdr:rowOff>76200</xdr:rowOff>
    </xdr:to>
    <xdr:graphicFrame macro="">
      <xdr:nvGraphicFramePr>
        <xdr:cNvPr id="2" name="Graf 1">
          <a:extLst>
            <a:ext uri="{FF2B5EF4-FFF2-40B4-BE49-F238E27FC236}">
              <a16:creationId xmlns:a16="http://schemas.microsoft.com/office/drawing/2014/main" id="{EAAAD24A-19B7-4E9F-B6B9-020E6511E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124</xdr:row>
      <xdr:rowOff>19050</xdr:rowOff>
    </xdr:from>
    <xdr:to>
      <xdr:col>8</xdr:col>
      <xdr:colOff>695325</xdr:colOff>
      <xdr:row>142</xdr:row>
      <xdr:rowOff>112059</xdr:rowOff>
    </xdr:to>
    <xdr:graphicFrame macro="">
      <xdr:nvGraphicFramePr>
        <xdr:cNvPr id="3" name="Graf 2">
          <a:extLst>
            <a:ext uri="{FF2B5EF4-FFF2-40B4-BE49-F238E27FC236}">
              <a16:creationId xmlns:a16="http://schemas.microsoft.com/office/drawing/2014/main" id="{3AF4961F-CE7C-4272-8826-63068F485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103</xdr:row>
      <xdr:rowOff>45721</xdr:rowOff>
    </xdr:from>
    <xdr:to>
      <xdr:col>8</xdr:col>
      <xdr:colOff>685800</xdr:colOff>
      <xdr:row>121</xdr:row>
      <xdr:rowOff>93346</xdr:rowOff>
    </xdr:to>
    <xdr:graphicFrame macro="">
      <xdr:nvGraphicFramePr>
        <xdr:cNvPr id="4" name="Graf 3">
          <a:extLst>
            <a:ext uri="{FF2B5EF4-FFF2-40B4-BE49-F238E27FC236}">
              <a16:creationId xmlns:a16="http://schemas.microsoft.com/office/drawing/2014/main" id="{5544CB6E-E369-4FE0-B6E2-441B3A701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87</xdr:row>
      <xdr:rowOff>63254</xdr:rowOff>
    </xdr:from>
    <xdr:to>
      <xdr:col>16</xdr:col>
      <xdr:colOff>388621</xdr:colOff>
      <xdr:row>105</xdr:row>
      <xdr:rowOff>57149</xdr:rowOff>
    </xdr:to>
    <xdr:graphicFrame macro="">
      <xdr:nvGraphicFramePr>
        <xdr:cNvPr id="2" name="Graf 1">
          <a:extLst>
            <a:ext uri="{FF2B5EF4-FFF2-40B4-BE49-F238E27FC236}">
              <a16:creationId xmlns:a16="http://schemas.microsoft.com/office/drawing/2014/main" id="{EEE5D94A-B3E9-4067-B7E5-72DC49A3C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107</xdr:row>
      <xdr:rowOff>95249</xdr:rowOff>
    </xdr:from>
    <xdr:to>
      <xdr:col>16</xdr:col>
      <xdr:colOff>457201</xdr:colOff>
      <xdr:row>125</xdr:row>
      <xdr:rowOff>123824</xdr:rowOff>
    </xdr:to>
    <xdr:graphicFrame macro="">
      <xdr:nvGraphicFramePr>
        <xdr:cNvPr id="4" name="Graf 3">
          <a:extLst>
            <a:ext uri="{FF2B5EF4-FFF2-40B4-BE49-F238E27FC236}">
              <a16:creationId xmlns:a16="http://schemas.microsoft.com/office/drawing/2014/main" id="{DDE0D741-E3CE-43CC-9399-9F7A1D49B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95249</xdr:colOff>
      <xdr:row>25</xdr:row>
      <xdr:rowOff>19050</xdr:rowOff>
    </xdr:from>
    <xdr:to>
      <xdr:col>30</xdr:col>
      <xdr:colOff>161925</xdr:colOff>
      <xdr:row>44</xdr:row>
      <xdr:rowOff>91109</xdr:rowOff>
    </xdr:to>
    <xdr:graphicFrame macro="">
      <xdr:nvGraphicFramePr>
        <xdr:cNvPr id="5" name="Graf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4</xdr:row>
      <xdr:rowOff>66675</xdr:rowOff>
    </xdr:from>
    <xdr:to>
      <xdr:col>20</xdr:col>
      <xdr:colOff>142874</xdr:colOff>
      <xdr:row>24</xdr:row>
      <xdr:rowOff>2644276</xdr:rowOff>
    </xdr:to>
    <xdr:pic>
      <xdr:nvPicPr>
        <xdr:cNvPr id="4" name="Obrázek 3">
          <a:extLst>
            <a:ext uri="{FF2B5EF4-FFF2-40B4-BE49-F238E27FC236}">
              <a16:creationId xmlns:a16="http://schemas.microsoft.com/office/drawing/2014/main" id="{D5A0B3BA-71EA-4B0B-9A29-58958D2A21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66775"/>
          <a:ext cx="6296024" cy="6273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50</xdr:row>
      <xdr:rowOff>57150</xdr:rowOff>
    </xdr:from>
    <xdr:to>
      <xdr:col>5</xdr:col>
      <xdr:colOff>152400</xdr:colOff>
      <xdr:row>56</xdr:row>
      <xdr:rowOff>133484</xdr:rowOff>
    </xdr:to>
    <xdr:pic>
      <xdr:nvPicPr>
        <xdr:cNvPr id="4" name="Obrázek 3">
          <a:extLst>
            <a:ext uri="{FF2B5EF4-FFF2-40B4-BE49-F238E27FC236}">
              <a16:creationId xmlns:a16="http://schemas.microsoft.com/office/drawing/2014/main" id="{DD280C28-651C-4B17-B0AF-5A1CACCDB0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8220075"/>
          <a:ext cx="3476625" cy="1047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19049</xdr:rowOff>
    </xdr:from>
    <xdr:to>
      <xdr:col>8</xdr:col>
      <xdr:colOff>381000</xdr:colOff>
      <xdr:row>35</xdr:row>
      <xdr:rowOff>110490</xdr:rowOff>
    </xdr:to>
    <xdr:graphicFrame macro="">
      <xdr:nvGraphicFramePr>
        <xdr:cNvPr id="6" name="Graf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190500</xdr:colOff>
      <xdr:row>18</xdr:row>
      <xdr:rowOff>0</xdr:rowOff>
    </xdr:from>
    <xdr:to>
      <xdr:col>17</xdr:col>
      <xdr:colOff>476250</xdr:colOff>
      <xdr:row>34</xdr:row>
      <xdr:rowOff>28575</xdr:rowOff>
    </xdr:to>
    <xdr:graphicFrame macro="">
      <xdr:nvGraphicFramePr>
        <xdr:cNvPr id="7" name="Graf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40005</xdr:colOff>
      <xdr:row>27</xdr:row>
      <xdr:rowOff>76200</xdr:rowOff>
    </xdr:from>
    <xdr:to>
      <xdr:col>7</xdr:col>
      <xdr:colOff>332880</xdr:colOff>
      <xdr:row>41</xdr:row>
      <xdr:rowOff>99060</xdr:rowOff>
    </xdr:to>
    <xdr:graphicFrame macro="">
      <xdr:nvGraphicFramePr>
        <xdr:cNvPr id="12" name="Graf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24766</xdr:colOff>
      <xdr:row>27</xdr:row>
      <xdr:rowOff>28574</xdr:rowOff>
    </xdr:from>
    <xdr:to>
      <xdr:col>16</xdr:col>
      <xdr:colOff>346216</xdr:colOff>
      <xdr:row>41</xdr:row>
      <xdr:rowOff>85725</xdr:rowOff>
    </xdr:to>
    <xdr:graphicFrame macro="">
      <xdr:nvGraphicFramePr>
        <xdr:cNvPr id="13" name="Graf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47624</xdr:colOff>
      <xdr:row>16</xdr:row>
      <xdr:rowOff>57149</xdr:rowOff>
    </xdr:from>
    <xdr:to>
      <xdr:col>5</xdr:col>
      <xdr:colOff>624524</xdr:colOff>
      <xdr:row>31</xdr:row>
      <xdr:rowOff>133350</xdr:rowOff>
    </xdr:to>
    <xdr:graphicFrame macro="">
      <xdr:nvGraphicFramePr>
        <xdr:cNvPr id="8" name="Graf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16</xdr:row>
      <xdr:rowOff>76200</xdr:rowOff>
    </xdr:from>
    <xdr:to>
      <xdr:col>11</xdr:col>
      <xdr:colOff>576900</xdr:colOff>
      <xdr:row>31</xdr:row>
      <xdr:rowOff>61912</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619126</xdr:colOff>
      <xdr:row>17</xdr:row>
      <xdr:rowOff>9525</xdr:rowOff>
    </xdr:from>
    <xdr:to>
      <xdr:col>13</xdr:col>
      <xdr:colOff>470535</xdr:colOff>
      <xdr:row>38</xdr:row>
      <xdr:rowOff>0</xdr:rowOff>
    </xdr:to>
    <xdr:graphicFrame macro="">
      <xdr:nvGraphicFramePr>
        <xdr:cNvPr id="20" name="Graf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17</xdr:row>
      <xdr:rowOff>19050</xdr:rowOff>
    </xdr:from>
    <xdr:to>
      <xdr:col>6</xdr:col>
      <xdr:colOff>304800</xdr:colOff>
      <xdr:row>38</xdr:row>
      <xdr:rowOff>99060</xdr:rowOff>
    </xdr:to>
    <xdr:graphicFrame macro="">
      <xdr:nvGraphicFramePr>
        <xdr:cNvPr id="7" name="Graf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18</xdr:row>
      <xdr:rowOff>22860</xdr:rowOff>
    </xdr:from>
    <xdr:to>
      <xdr:col>4</xdr:col>
      <xdr:colOff>838200</xdr:colOff>
      <xdr:row>38</xdr:row>
      <xdr:rowOff>47625</xdr:rowOff>
    </xdr:to>
    <xdr:graphicFrame macro="">
      <xdr:nvGraphicFramePr>
        <xdr:cNvPr id="5" name="Graf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110415</xdr:colOff>
      <xdr:row>17</xdr:row>
      <xdr:rowOff>121920</xdr:rowOff>
    </xdr:from>
    <xdr:to>
      <xdr:col>9</xdr:col>
      <xdr:colOff>904875</xdr:colOff>
      <xdr:row>36</xdr:row>
      <xdr:rowOff>95250</xdr:rowOff>
    </xdr:to>
    <xdr:graphicFrame macro="">
      <xdr:nvGraphicFramePr>
        <xdr:cNvPr id="6" name="Graf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YN/Plyn%20statistika/Plyn%20-%20Rok/2023/ERU_GAS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YN/Plyn%20statistika/Plyn%20-%20Rok/2022/ERU_GAS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Introduction"/>
      <sheetName val="1"/>
      <sheetName val="2"/>
      <sheetName val="3.1"/>
      <sheetName val="3.2"/>
      <sheetName val="3.3"/>
      <sheetName val="3.4"/>
      <sheetName val="3.5"/>
      <sheetName val="4.1"/>
      <sheetName val="4.2"/>
      <sheetName val="5.1"/>
      <sheetName val="5.2"/>
      <sheetName val="6.1"/>
      <sheetName val="6.2"/>
      <sheetName val="6.3"/>
      <sheetName val="6.4"/>
      <sheetName val="6.5"/>
      <sheetName val="6.6"/>
      <sheetName val="6.7"/>
      <sheetName val="7.1"/>
      <sheetName val="7.2"/>
      <sheetName val="7.3"/>
      <sheetName val="7.4"/>
      <sheetName val="7.5"/>
      <sheetName val="8.1"/>
      <sheetName val="8.2"/>
      <sheetName val="8.3"/>
      <sheetName val="8.4"/>
      <sheetName val="8.5"/>
      <sheetName val="8.6"/>
      <sheetName val="8.7"/>
      <sheetName val="8.8"/>
      <sheetName val="8.9"/>
      <sheetName val="9.1"/>
      <sheetName val="9.2"/>
      <sheetName val="9.3"/>
      <sheetName val="9.4"/>
      <sheetName val="9.5"/>
      <sheetName val="10"/>
      <sheetName val="11.1"/>
      <sheetName val="11.2"/>
      <sheetName val="11.3"/>
      <sheetName val="11.4"/>
      <sheetName val="11.5"/>
      <sheetName val="12.1"/>
      <sheetName val="12.2"/>
      <sheetName val="12.3"/>
      <sheetName val="13"/>
      <sheetName val="Closing page"/>
    </sheetNames>
    <sheetDataSet>
      <sheetData sheetId="0"/>
      <sheetData sheetId="1"/>
      <sheetData sheetId="2"/>
      <sheetData sheetId="3"/>
      <sheetData sheetId="4"/>
      <sheetData sheetId="5"/>
      <sheetData sheetId="6"/>
      <sheetData sheetId="7">
        <row r="24">
          <cell r="A24" t="str">
            <v>Year</v>
          </cell>
        </row>
      </sheetData>
      <sheetData sheetId="8"/>
      <sheetData sheetId="9"/>
      <sheetData sheetId="10"/>
      <sheetData sheetId="11"/>
      <sheetData sheetId="12"/>
      <sheetData sheetId="13"/>
      <sheetData sheetId="14">
        <row r="6">
          <cell r="A6" t="str">
            <v>Period</v>
          </cell>
        </row>
        <row r="7">
          <cell r="B7" t="str">
            <v>Actual</v>
          </cell>
          <cell r="E7" t="str">
            <v>Adjusted</v>
          </cell>
        </row>
        <row r="27">
          <cell r="A27" t="str">
            <v>Year</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Introduction"/>
      <sheetName val="1"/>
      <sheetName val="2"/>
      <sheetName val="3.1"/>
      <sheetName val="3.2"/>
      <sheetName val="3.3"/>
      <sheetName val="3.4"/>
      <sheetName val="3.5"/>
      <sheetName val="4.1"/>
      <sheetName val="4.2"/>
      <sheetName val="5.1"/>
      <sheetName val="5.2"/>
      <sheetName val="6.1"/>
      <sheetName val="6.2"/>
      <sheetName val="6.3"/>
      <sheetName val="6.4"/>
      <sheetName val="6.5"/>
      <sheetName val="6.6"/>
      <sheetName val="6.7"/>
      <sheetName val="7.1"/>
      <sheetName val="7.2"/>
      <sheetName val="7.3"/>
      <sheetName val="7.4"/>
      <sheetName val="7.5"/>
      <sheetName val="8.1"/>
      <sheetName val="8.2"/>
      <sheetName val="8.3"/>
      <sheetName val="8.4"/>
      <sheetName val="8.5"/>
      <sheetName val="8.6"/>
      <sheetName val="8.7"/>
      <sheetName val="8.8"/>
      <sheetName val="8.9"/>
      <sheetName val="9.1"/>
      <sheetName val="9.2"/>
      <sheetName val="9.3"/>
      <sheetName val="9.4"/>
      <sheetName val="9.5"/>
      <sheetName val="10"/>
      <sheetName val="11.1"/>
      <sheetName val="11.2"/>
      <sheetName val="11.3"/>
      <sheetName val="11.4"/>
      <sheetName val="11.5"/>
      <sheetName val="12.1"/>
      <sheetName val="12.2"/>
      <sheetName val="12.3"/>
      <sheetName val="13"/>
      <sheetName val="Clos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A6" t="str">
            <v>Period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2">
          <cell r="H32" t="str">
            <v xml:space="preserve">VTL </v>
          </cell>
        </row>
      </sheetData>
      <sheetData sheetId="39" refreshError="1"/>
      <sheetData sheetId="40" refreshError="1"/>
      <sheetData sheetId="41" refreshError="1"/>
      <sheetData sheetId="42" refreshError="1"/>
      <sheetData sheetId="43" refreshError="1"/>
      <sheetData sheetId="44">
        <row r="4">
          <cell r="A4" t="str">
            <v>Period</v>
          </cell>
        </row>
      </sheetData>
      <sheetData sheetId="45">
        <row r="5">
          <cell r="A5" t="str">
            <v>January</v>
          </cell>
        </row>
        <row r="6">
          <cell r="A6" t="str">
            <v>February</v>
          </cell>
        </row>
        <row r="7">
          <cell r="A7" t="str">
            <v>March</v>
          </cell>
        </row>
        <row r="8">
          <cell r="A8" t="str">
            <v>April</v>
          </cell>
        </row>
        <row r="9">
          <cell r="A9" t="str">
            <v>May</v>
          </cell>
        </row>
        <row r="10">
          <cell r="A10" t="str">
            <v>June</v>
          </cell>
        </row>
        <row r="11">
          <cell r="A11" t="str">
            <v>July</v>
          </cell>
        </row>
        <row r="12">
          <cell r="A12" t="str">
            <v>August</v>
          </cell>
        </row>
        <row r="13">
          <cell r="A13" t="str">
            <v>September</v>
          </cell>
        </row>
        <row r="14">
          <cell r="A14" t="str">
            <v>October</v>
          </cell>
        </row>
        <row r="15">
          <cell r="A15" t="str">
            <v>November</v>
          </cell>
        </row>
        <row r="16">
          <cell r="A16" t="str">
            <v>December</v>
          </cell>
        </row>
        <row r="17">
          <cell r="A17" t="str">
            <v>1Q</v>
          </cell>
        </row>
        <row r="18">
          <cell r="A18" t="str">
            <v>2Q</v>
          </cell>
        </row>
        <row r="19">
          <cell r="A19" t="str">
            <v>3Q</v>
          </cell>
        </row>
        <row r="20">
          <cell r="A20" t="str">
            <v>4Q</v>
          </cell>
        </row>
        <row r="21">
          <cell r="A21" t="str">
            <v>1H</v>
          </cell>
        </row>
        <row r="22">
          <cell r="A22" t="str">
            <v>2H</v>
          </cell>
        </row>
        <row r="23">
          <cell r="A23" t="str">
            <v>Year</v>
          </cell>
        </row>
      </sheetData>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ERU">
  <a:themeElements>
    <a:clrScheme name="ERU">
      <a:dk1>
        <a:srgbClr val="262626"/>
      </a:dk1>
      <a:lt1>
        <a:sysClr val="window" lastClr="FFFFFF"/>
      </a:lt1>
      <a:dk2>
        <a:srgbClr val="23315F"/>
      </a:dk2>
      <a:lt2>
        <a:srgbClr val="D0D0D0"/>
      </a:lt2>
      <a:accent1>
        <a:srgbClr val="23315F"/>
      </a:accent1>
      <a:accent2>
        <a:srgbClr val="5A6588"/>
      </a:accent2>
      <a:accent3>
        <a:srgbClr val="9198B0"/>
      </a:accent3>
      <a:accent4>
        <a:srgbClr val="C8CBD7"/>
      </a:accent4>
      <a:accent5>
        <a:srgbClr val="E02C1F"/>
      </a:accent5>
      <a:accent6>
        <a:srgbClr val="E86158"/>
      </a:accent6>
      <a:hlink>
        <a:srgbClr val="0563C1"/>
      </a:hlink>
      <a:folHlink>
        <a:srgbClr val="E02C1F"/>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14297-75CF-4DDE-8A0A-137123F88E22}">
  <dimension ref="A1:K50"/>
  <sheetViews>
    <sheetView showGridLines="0" tabSelected="1" showWhiteSpace="0" zoomScaleNormal="100" zoomScaleSheetLayoutView="70" zoomScalePageLayoutView="70" workbookViewId="0">
      <selection activeCell="C1" sqref="C1"/>
    </sheetView>
  </sheetViews>
  <sheetFormatPr defaultColWidth="9.140625" defaultRowHeight="12.75"/>
  <cols>
    <col min="1" max="1" width="41.5703125" style="394" customWidth="1"/>
    <col min="2" max="2" width="50.42578125" style="394" customWidth="1"/>
    <col min="3" max="9" width="9.85546875" style="394" customWidth="1"/>
    <col min="10" max="10" width="10.28515625" style="394" customWidth="1"/>
    <col min="11" max="16384" width="9.140625" style="394"/>
  </cols>
  <sheetData>
    <row r="1" spans="1:11" ht="399.75" customHeight="1">
      <c r="A1" s="1478" t="s">
        <v>83</v>
      </c>
      <c r="B1" s="1479"/>
    </row>
    <row r="2" spans="1:11" ht="400.15" customHeight="1">
      <c r="A2" s="423"/>
      <c r="B2" s="421"/>
      <c r="C2" s="395"/>
      <c r="D2" s="395"/>
      <c r="E2" s="395"/>
      <c r="F2" s="395"/>
      <c r="G2" s="395"/>
      <c r="H2" s="395"/>
      <c r="I2" s="395"/>
      <c r="J2" s="395"/>
      <c r="K2" s="394" t="s">
        <v>0</v>
      </c>
    </row>
    <row r="3" spans="1:11">
      <c r="B3" s="396"/>
      <c r="D3" s="397"/>
      <c r="E3" s="398"/>
      <c r="F3" s="398"/>
      <c r="G3" s="398"/>
      <c r="J3" s="399"/>
    </row>
    <row r="9" spans="1:11">
      <c r="B9" s="400"/>
      <c r="I9" s="401"/>
    </row>
    <row r="10" spans="1:11">
      <c r="B10" s="402"/>
      <c r="C10" s="403"/>
    </row>
    <row r="11" spans="1:11">
      <c r="B11" s="402"/>
      <c r="C11" s="403"/>
    </row>
    <row r="12" spans="1:11">
      <c r="B12" s="402"/>
      <c r="C12" s="403"/>
    </row>
    <row r="13" spans="1:11">
      <c r="A13" s="404"/>
      <c r="B13" s="405"/>
      <c r="C13" s="406"/>
      <c r="D13" s="404"/>
      <c r="E13" s="404"/>
      <c r="F13" s="404"/>
      <c r="G13" s="404"/>
      <c r="H13" s="404"/>
      <c r="I13" s="404"/>
      <c r="J13" s="404"/>
    </row>
    <row r="14" spans="1:11">
      <c r="A14" s="404"/>
      <c r="B14" s="405"/>
      <c r="C14" s="406"/>
      <c r="D14" s="404"/>
      <c r="E14" s="404"/>
      <c r="F14" s="404"/>
      <c r="G14" s="404"/>
      <c r="H14" s="404"/>
      <c r="I14" s="404"/>
      <c r="J14" s="404"/>
    </row>
    <row r="15" spans="1:11">
      <c r="A15" s="404"/>
      <c r="B15" s="405"/>
      <c r="C15" s="406"/>
      <c r="D15" s="404"/>
      <c r="E15" s="404"/>
      <c r="F15" s="404"/>
      <c r="G15" s="404"/>
      <c r="H15" s="404"/>
      <c r="I15" s="404"/>
      <c r="J15" s="404"/>
    </row>
    <row r="16" spans="1:11">
      <c r="A16" s="404"/>
      <c r="B16" s="405"/>
      <c r="C16" s="406"/>
      <c r="D16" s="404"/>
      <c r="E16" s="404"/>
      <c r="F16" s="404"/>
      <c r="G16" s="404"/>
      <c r="H16" s="404"/>
      <c r="I16" s="404"/>
      <c r="J16" s="404"/>
    </row>
    <row r="17" spans="1:10">
      <c r="A17" s="404"/>
      <c r="B17" s="405"/>
      <c r="C17" s="406"/>
      <c r="D17" s="404"/>
      <c r="E17" s="404"/>
      <c r="F17" s="404"/>
      <c r="G17" s="404"/>
      <c r="H17" s="404"/>
      <c r="I17" s="404"/>
      <c r="J17" s="404"/>
    </row>
    <row r="18" spans="1:10">
      <c r="A18" s="404"/>
      <c r="B18" s="405"/>
      <c r="C18" s="406"/>
      <c r="D18" s="404"/>
      <c r="E18" s="404"/>
      <c r="F18" s="404"/>
      <c r="G18" s="404"/>
      <c r="H18" s="404"/>
      <c r="I18" s="404"/>
      <c r="J18" s="404"/>
    </row>
    <row r="19" spans="1:10">
      <c r="A19" s="404"/>
      <c r="B19" s="405"/>
      <c r="C19" s="406"/>
      <c r="D19" s="404"/>
      <c r="E19" s="404"/>
      <c r="F19" s="404"/>
      <c r="G19" s="404"/>
      <c r="H19" s="404"/>
      <c r="I19" s="404"/>
      <c r="J19" s="404"/>
    </row>
    <row r="21" spans="1:10">
      <c r="A21" s="404"/>
      <c r="B21" s="405"/>
      <c r="C21" s="406"/>
      <c r="D21" s="404"/>
      <c r="E21" s="404"/>
      <c r="F21" s="404"/>
      <c r="G21" s="404"/>
      <c r="H21" s="404"/>
      <c r="I21" s="404"/>
      <c r="J21" s="404"/>
    </row>
    <row r="22" spans="1:10">
      <c r="A22" s="404"/>
      <c r="B22" s="405"/>
      <c r="C22" s="406"/>
      <c r="D22" s="404"/>
      <c r="E22" s="404"/>
      <c r="F22" s="404"/>
      <c r="G22" s="404"/>
      <c r="H22" s="404"/>
      <c r="I22" s="404"/>
      <c r="J22" s="404"/>
    </row>
    <row r="23" spans="1:10">
      <c r="A23" s="404"/>
      <c r="B23" s="405"/>
      <c r="C23" s="406"/>
      <c r="D23" s="404"/>
      <c r="E23" s="404"/>
      <c r="F23" s="404"/>
      <c r="G23" s="404"/>
      <c r="H23" s="404"/>
      <c r="I23" s="404"/>
      <c r="J23" s="404"/>
    </row>
    <row r="25" spans="1:10">
      <c r="A25" s="404"/>
      <c r="C25" s="406"/>
      <c r="D25" s="404"/>
      <c r="E25" s="404"/>
      <c r="F25" s="404"/>
      <c r="G25" s="404"/>
      <c r="H25" s="404"/>
      <c r="I25" s="404"/>
      <c r="J25" s="404"/>
    </row>
    <row r="26" spans="1:10">
      <c r="A26" s="404"/>
      <c r="C26" s="406"/>
      <c r="D26" s="404"/>
      <c r="E26" s="404"/>
      <c r="F26" s="404"/>
      <c r="G26" s="404"/>
      <c r="H26" s="404"/>
      <c r="I26" s="404"/>
      <c r="J26" s="404"/>
    </row>
    <row r="27" spans="1:10">
      <c r="A27" s="404"/>
      <c r="C27" s="406"/>
      <c r="D27" s="404"/>
      <c r="E27" s="404"/>
      <c r="F27" s="404"/>
      <c r="G27" s="404"/>
      <c r="H27" s="404"/>
      <c r="I27" s="404"/>
      <c r="J27" s="404"/>
    </row>
    <row r="28" spans="1:10">
      <c r="A28" s="1480"/>
      <c r="B28" s="1480"/>
      <c r="C28" s="1480"/>
      <c r="D28" s="1480"/>
      <c r="E28" s="1480"/>
      <c r="F28" s="1480"/>
      <c r="G28" s="1480"/>
      <c r="H28" s="1480"/>
      <c r="I28" s="1480"/>
      <c r="J28" s="1480"/>
    </row>
    <row r="29" spans="1:10">
      <c r="A29" s="404"/>
      <c r="B29" s="405"/>
      <c r="C29" s="406"/>
      <c r="D29" s="404"/>
      <c r="E29" s="404"/>
      <c r="F29" s="404"/>
      <c r="G29" s="404"/>
      <c r="H29" s="404"/>
      <c r="I29" s="404"/>
      <c r="J29" s="404"/>
    </row>
    <row r="31" spans="1:10">
      <c r="A31" s="404"/>
      <c r="B31" s="405"/>
      <c r="C31" s="406"/>
      <c r="D31" s="404"/>
      <c r="E31" s="404"/>
      <c r="F31" s="404"/>
      <c r="G31" s="404"/>
      <c r="H31" s="404"/>
      <c r="I31" s="404"/>
      <c r="J31" s="404"/>
    </row>
    <row r="32" spans="1:10">
      <c r="A32" s="404"/>
      <c r="B32" s="405"/>
      <c r="C32" s="406"/>
      <c r="D32" s="404"/>
      <c r="E32" s="404"/>
      <c r="F32" s="404"/>
      <c r="G32" s="404"/>
      <c r="H32" s="404"/>
      <c r="I32" s="404"/>
      <c r="J32" s="404"/>
    </row>
    <row r="33" spans="1:10">
      <c r="A33" s="1481"/>
      <c r="B33" s="1481"/>
      <c r="C33" s="1481"/>
      <c r="D33" s="1481"/>
      <c r="E33" s="1481"/>
      <c r="F33" s="1481"/>
      <c r="G33" s="1481"/>
      <c r="H33" s="1481"/>
      <c r="I33" s="1481"/>
      <c r="J33" s="1481"/>
    </row>
    <row r="34" spans="1:10">
      <c r="B34" s="399"/>
      <c r="C34" s="399"/>
      <c r="D34" s="399"/>
      <c r="E34" s="399"/>
      <c r="F34" s="399"/>
      <c r="G34" s="399"/>
      <c r="H34" s="399"/>
      <c r="I34" s="399"/>
      <c r="J34" s="399"/>
    </row>
    <row r="37" spans="1:10">
      <c r="B37" s="402"/>
      <c r="C37" s="403"/>
    </row>
    <row r="39" spans="1:10">
      <c r="B39" s="407"/>
      <c r="C39" s="407"/>
      <c r="D39" s="407"/>
      <c r="E39" s="407"/>
      <c r="F39" s="407"/>
      <c r="G39" s="407"/>
      <c r="H39" s="407"/>
      <c r="I39" s="407"/>
    </row>
    <row r="50" spans="1:10">
      <c r="A50" s="1482"/>
      <c r="B50" s="1482"/>
      <c r="C50" s="1482"/>
      <c r="D50" s="1482"/>
      <c r="E50" s="1482"/>
      <c r="F50" s="1482"/>
      <c r="G50" s="1482"/>
      <c r="H50" s="1482"/>
      <c r="I50" s="1482"/>
      <c r="J50" s="1482"/>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2"/>
  <dimension ref="A1:AG42"/>
  <sheetViews>
    <sheetView showGridLines="0" zoomScaleNormal="100" zoomScaleSheetLayoutView="100" workbookViewId="0">
      <selection activeCell="C1" sqref="C1"/>
    </sheetView>
  </sheetViews>
  <sheetFormatPr defaultColWidth="9.140625" defaultRowHeight="12.75"/>
  <cols>
    <col min="1" max="1" width="7.140625" style="46" customWidth="1"/>
    <col min="2" max="2" width="6" style="46" customWidth="1"/>
    <col min="3" max="17" width="8.7109375" style="46" customWidth="1"/>
    <col min="18" max="19" width="9.140625" style="46"/>
    <col min="20" max="22" width="12.7109375" style="46" customWidth="1"/>
    <col min="23" max="16384" width="9.140625" style="46"/>
  </cols>
  <sheetData>
    <row r="1" spans="1:33" s="9" customFormat="1" ht="18">
      <c r="A1" s="1525" t="s">
        <v>216</v>
      </c>
      <c r="B1" s="1525"/>
      <c r="C1" s="1525"/>
      <c r="D1" s="1525"/>
      <c r="E1" s="1525"/>
      <c r="F1" s="1525"/>
      <c r="G1" s="1525"/>
      <c r="H1" s="1525"/>
      <c r="I1" s="1525"/>
      <c r="J1" s="1525"/>
      <c r="K1" s="1525"/>
      <c r="L1" s="1525"/>
      <c r="M1" s="1525"/>
      <c r="N1" s="1525"/>
      <c r="O1" s="1525"/>
      <c r="P1" s="1525"/>
      <c r="Q1" s="1525"/>
    </row>
    <row r="2" spans="1:33" ht="5.0999999999999996" customHeight="1">
      <c r="A2" s="612"/>
      <c r="B2" s="613"/>
      <c r="C2" s="613"/>
      <c r="D2" s="613"/>
      <c r="E2" s="613"/>
      <c r="F2" s="613"/>
      <c r="G2" s="613"/>
      <c r="H2" s="613"/>
      <c r="I2" s="613"/>
      <c r="J2" s="613"/>
      <c r="K2" s="613"/>
      <c r="L2" s="613"/>
      <c r="M2" s="613"/>
      <c r="N2" s="613"/>
      <c r="O2" s="613"/>
      <c r="P2" s="614"/>
      <c r="Q2" s="612"/>
    </row>
    <row r="3" spans="1:33" ht="36.75" customHeight="1">
      <c r="A3" s="1528" t="str">
        <f>'[1]3.3'!A24</f>
        <v>Year</v>
      </c>
      <c r="B3" s="1529"/>
      <c r="C3" s="1508" t="s">
        <v>217</v>
      </c>
      <c r="D3" s="1509"/>
      <c r="E3" s="1509"/>
      <c r="F3" s="1509"/>
      <c r="G3" s="1526"/>
      <c r="H3" s="1508" t="s">
        <v>218</v>
      </c>
      <c r="I3" s="1509"/>
      <c r="J3" s="1509"/>
      <c r="K3" s="1509"/>
      <c r="L3" s="1526"/>
      <c r="M3" s="1509" t="s">
        <v>215</v>
      </c>
      <c r="N3" s="1509"/>
      <c r="O3" s="1509"/>
      <c r="P3" s="1509"/>
      <c r="Q3" s="1509"/>
      <c r="T3" s="53"/>
      <c r="U3" s="44"/>
      <c r="V3" s="44"/>
    </row>
    <row r="4" spans="1:33" ht="12" customHeight="1">
      <c r="A4" s="1530"/>
      <c r="B4" s="1531"/>
      <c r="C4" s="946" t="s">
        <v>219</v>
      </c>
      <c r="D4" s="947" t="s">
        <v>220</v>
      </c>
      <c r="E4" s="1397" t="s">
        <v>221</v>
      </c>
      <c r="F4" s="1397" t="s">
        <v>222</v>
      </c>
      <c r="G4" s="1398" t="s">
        <v>160</v>
      </c>
      <c r="H4" s="946" t="s">
        <v>219</v>
      </c>
      <c r="I4" s="947" t="s">
        <v>220</v>
      </c>
      <c r="J4" s="1397" t="s">
        <v>221</v>
      </c>
      <c r="K4" s="1397" t="s">
        <v>222</v>
      </c>
      <c r="L4" s="1398" t="s">
        <v>160</v>
      </c>
      <c r="M4" s="947" t="s">
        <v>219</v>
      </c>
      <c r="N4" s="947" t="s">
        <v>220</v>
      </c>
      <c r="O4" s="1397" t="s">
        <v>221</v>
      </c>
      <c r="P4" s="1397" t="s">
        <v>222</v>
      </c>
      <c r="Q4" s="1397" t="s">
        <v>160</v>
      </c>
      <c r="R4" s="60"/>
      <c r="S4" s="61"/>
      <c r="T4" s="62"/>
      <c r="U4" s="62"/>
      <c r="V4" s="44"/>
      <c r="W4" s="45"/>
    </row>
    <row r="5" spans="1:33" ht="12.95" customHeight="1">
      <c r="A5" s="1527" t="s">
        <v>185</v>
      </c>
      <c r="B5" s="783">
        <v>2015</v>
      </c>
      <c r="C5" s="918">
        <v>35668.352425516699</v>
      </c>
      <c r="D5" s="593">
        <v>13.3220516438</v>
      </c>
      <c r="E5" s="593">
        <v>0</v>
      </c>
      <c r="F5" s="593">
        <v>0</v>
      </c>
      <c r="G5" s="992">
        <f>SUM(C5:F5)</f>
        <v>35681.674477160501</v>
      </c>
      <c r="H5" s="918">
        <v>17255.655977554401</v>
      </c>
      <c r="I5" s="593">
        <v>10934.865928601199</v>
      </c>
      <c r="J5" s="593">
        <v>17.349299321276735</v>
      </c>
      <c r="K5" s="593">
        <v>0</v>
      </c>
      <c r="L5" s="992">
        <f>SUM(H5:K5)</f>
        <v>28207.871205476877</v>
      </c>
      <c r="M5" s="918">
        <f t="shared" ref="M5:M13" si="0">C5-H5</f>
        <v>18412.696447962298</v>
      </c>
      <c r="N5" s="593">
        <f t="shared" ref="N5:N13" si="1">D5-I5</f>
        <v>-10921.543876957399</v>
      </c>
      <c r="O5" s="593">
        <f t="shared" ref="O5:O13" si="2">E5-J5</f>
        <v>-17.349299321276735</v>
      </c>
      <c r="P5" s="593">
        <f t="shared" ref="P5:P13" si="3">F5-K5</f>
        <v>0</v>
      </c>
      <c r="Q5" s="689">
        <f>G5-L5</f>
        <v>7473.8032716836242</v>
      </c>
      <c r="R5" s="41"/>
      <c r="S5" s="42"/>
      <c r="T5" s="1268"/>
      <c r="U5" s="43"/>
      <c r="V5" s="44"/>
      <c r="W5" s="45"/>
      <c r="X5" s="45"/>
      <c r="Y5" s="45"/>
      <c r="AA5" s="45"/>
      <c r="AB5" s="45"/>
    </row>
    <row r="6" spans="1:33" ht="12.95" customHeight="1">
      <c r="A6" s="1521"/>
      <c r="B6" s="616">
        <v>2016</v>
      </c>
      <c r="C6" s="920">
        <v>32326.028315238218</v>
      </c>
      <c r="D6" s="599">
        <v>1648.6281678393757</v>
      </c>
      <c r="E6" s="599">
        <v>0</v>
      </c>
      <c r="F6" s="599">
        <v>0</v>
      </c>
      <c r="G6" s="1074">
        <f t="shared" ref="G6:G24" si="4">SUM(C6:F6)</f>
        <v>33974.656483077597</v>
      </c>
      <c r="H6" s="920">
        <v>23167.632847425382</v>
      </c>
      <c r="I6" s="599">
        <v>2677.8833210831585</v>
      </c>
      <c r="J6" s="599">
        <v>6.0604394373939252</v>
      </c>
      <c r="K6" s="599">
        <v>0</v>
      </c>
      <c r="L6" s="1074">
        <f t="shared" ref="L6:L24" si="5">SUM(H6:K6)</f>
        <v>25851.576607945935</v>
      </c>
      <c r="M6" s="920">
        <f t="shared" si="0"/>
        <v>9158.3954678128357</v>
      </c>
      <c r="N6" s="599">
        <f t="shared" si="1"/>
        <v>-1029.2551532437828</v>
      </c>
      <c r="O6" s="599">
        <f t="shared" si="2"/>
        <v>-6.0604394373939252</v>
      </c>
      <c r="P6" s="599">
        <f t="shared" si="3"/>
        <v>0</v>
      </c>
      <c r="Q6" s="685">
        <f t="shared" ref="Q6:Q13" si="6">G6-L6</f>
        <v>8123.0798751316615</v>
      </c>
      <c r="R6" s="41"/>
      <c r="S6" s="42"/>
      <c r="T6" s="1268"/>
      <c r="U6" s="47"/>
      <c r="V6" s="48"/>
      <c r="W6" s="45"/>
      <c r="X6" s="45"/>
      <c r="Y6" s="45"/>
      <c r="AA6" s="45"/>
      <c r="AB6" s="45"/>
    </row>
    <row r="7" spans="1:33" ht="12.95" customHeight="1">
      <c r="A7" s="1521"/>
      <c r="B7" s="783">
        <v>2017</v>
      </c>
      <c r="C7" s="918">
        <v>34749.522928376326</v>
      </c>
      <c r="D7" s="593">
        <v>259.66897457537715</v>
      </c>
      <c r="E7" s="593">
        <v>0</v>
      </c>
      <c r="F7" s="593">
        <v>0</v>
      </c>
      <c r="G7" s="992">
        <f t="shared" si="4"/>
        <v>35009.191902951701</v>
      </c>
      <c r="H7" s="918">
        <v>22628.825565408137</v>
      </c>
      <c r="I7" s="593">
        <v>3372.3352705981647</v>
      </c>
      <c r="J7" s="593">
        <v>118.0526715530339</v>
      </c>
      <c r="K7" s="593">
        <v>0.90380112489671616</v>
      </c>
      <c r="L7" s="992">
        <f t="shared" si="5"/>
        <v>26120.117308684228</v>
      </c>
      <c r="M7" s="918">
        <f t="shared" si="0"/>
        <v>12120.697362968189</v>
      </c>
      <c r="N7" s="593">
        <f t="shared" si="1"/>
        <v>-3112.6662960227877</v>
      </c>
      <c r="O7" s="593">
        <f t="shared" si="2"/>
        <v>-118.0526715530339</v>
      </c>
      <c r="P7" s="593">
        <f t="shared" si="3"/>
        <v>-0.90380112489671616</v>
      </c>
      <c r="Q7" s="689">
        <f t="shared" si="6"/>
        <v>8889.074594267473</v>
      </c>
      <c r="R7" s="41"/>
      <c r="S7" s="42"/>
      <c r="T7" s="1268"/>
      <c r="U7" s="47"/>
      <c r="W7" s="45"/>
      <c r="X7" s="45"/>
      <c r="Y7" s="45"/>
      <c r="AA7" s="45"/>
      <c r="AB7" s="45"/>
    </row>
    <row r="8" spans="1:33" ht="12.95" customHeight="1">
      <c r="A8" s="1521"/>
      <c r="B8" s="616">
        <v>2018</v>
      </c>
      <c r="C8" s="920">
        <v>38428.361870454697</v>
      </c>
      <c r="D8" s="599">
        <v>1341.40355839224</v>
      </c>
      <c r="E8" s="599">
        <v>0</v>
      </c>
      <c r="F8" s="599">
        <v>0</v>
      </c>
      <c r="G8" s="1074">
        <f t="shared" si="4"/>
        <v>39769.765428846935</v>
      </c>
      <c r="H8" s="920">
        <v>27888.889671508878</v>
      </c>
      <c r="I8" s="599">
        <v>3504.9724200865076</v>
      </c>
      <c r="J8" s="599">
        <v>366.61712195014911</v>
      </c>
      <c r="K8" s="599">
        <v>1.295345231527778</v>
      </c>
      <c r="L8" s="1074">
        <f t="shared" si="5"/>
        <v>31761.774558777062</v>
      </c>
      <c r="M8" s="920">
        <f t="shared" si="0"/>
        <v>10539.472198945819</v>
      </c>
      <c r="N8" s="599">
        <f t="shared" si="1"/>
        <v>-2163.5688616942675</v>
      </c>
      <c r="O8" s="599">
        <f t="shared" si="2"/>
        <v>-366.61712195014911</v>
      </c>
      <c r="P8" s="599">
        <f t="shared" si="3"/>
        <v>-1.295345231527778</v>
      </c>
      <c r="Q8" s="685">
        <f t="shared" si="6"/>
        <v>8007.9908700698725</v>
      </c>
      <c r="R8" s="41"/>
      <c r="S8" s="42"/>
      <c r="T8" s="1268"/>
      <c r="U8" s="47"/>
      <c r="W8" s="45"/>
      <c r="X8" s="45"/>
      <c r="Y8" s="45"/>
      <c r="AA8" s="45"/>
      <c r="AB8" s="45"/>
    </row>
    <row r="9" spans="1:33" ht="12.95" customHeight="1">
      <c r="A9" s="1521"/>
      <c r="B9" s="783">
        <v>2019</v>
      </c>
      <c r="C9" s="918">
        <v>34582.645301719502</v>
      </c>
      <c r="D9" s="593">
        <v>1544.4914769490499</v>
      </c>
      <c r="E9" s="593">
        <v>0</v>
      </c>
      <c r="F9" s="593">
        <v>0</v>
      </c>
      <c r="G9" s="992">
        <f t="shared" si="4"/>
        <v>36127.136778668551</v>
      </c>
      <c r="H9" s="918">
        <v>21639.0589693006</v>
      </c>
      <c r="I9" s="593">
        <v>4514.3007740475196</v>
      </c>
      <c r="J9" s="593">
        <v>439.69134445561298</v>
      </c>
      <c r="K9" s="593">
        <v>0.89223144585704395</v>
      </c>
      <c r="L9" s="992">
        <f t="shared" si="5"/>
        <v>26593.943319249589</v>
      </c>
      <c r="M9" s="918">
        <f t="shared" si="0"/>
        <v>12943.586332418901</v>
      </c>
      <c r="N9" s="593">
        <f t="shared" si="1"/>
        <v>-2969.8092970984699</v>
      </c>
      <c r="O9" s="593">
        <f t="shared" si="2"/>
        <v>-439.69134445561298</v>
      </c>
      <c r="P9" s="593">
        <f t="shared" si="3"/>
        <v>-0.89223144585704395</v>
      </c>
      <c r="Q9" s="689">
        <f t="shared" si="6"/>
        <v>9533.1934594189624</v>
      </c>
      <c r="R9" s="41"/>
      <c r="S9" s="42"/>
      <c r="T9" s="1268"/>
      <c r="U9" s="43"/>
      <c r="V9" s="49"/>
      <c r="W9" s="45"/>
      <c r="X9" s="45"/>
      <c r="Y9" s="45"/>
      <c r="AA9" s="45"/>
      <c r="AB9" s="45"/>
    </row>
    <row r="10" spans="1:33" ht="12.95" customHeight="1">
      <c r="A10" s="1521"/>
      <c r="B10" s="616">
        <v>2020</v>
      </c>
      <c r="C10" s="920">
        <v>43459.075476657235</v>
      </c>
      <c r="D10" s="599">
        <v>22.495271653127972</v>
      </c>
      <c r="E10" s="599">
        <v>0</v>
      </c>
      <c r="F10" s="599">
        <v>0</v>
      </c>
      <c r="G10" s="1074">
        <f t="shared" si="4"/>
        <v>43481.570748310362</v>
      </c>
      <c r="H10" s="920">
        <v>21512.656190526432</v>
      </c>
      <c r="I10" s="599">
        <v>14040.645148222386</v>
      </c>
      <c r="J10" s="599">
        <v>338.30203133648109</v>
      </c>
      <c r="K10" s="599">
        <v>0</v>
      </c>
      <c r="L10" s="1074">
        <f t="shared" si="5"/>
        <v>35891.6033700853</v>
      </c>
      <c r="M10" s="920">
        <f t="shared" si="0"/>
        <v>21946.419286130804</v>
      </c>
      <c r="N10" s="599">
        <f t="shared" si="1"/>
        <v>-14018.149876569258</v>
      </c>
      <c r="O10" s="599">
        <f t="shared" si="2"/>
        <v>-338.30203133648109</v>
      </c>
      <c r="P10" s="599">
        <f t="shared" si="3"/>
        <v>0</v>
      </c>
      <c r="Q10" s="685">
        <f t="shared" si="6"/>
        <v>7589.9673782250611</v>
      </c>
      <c r="R10" s="41"/>
      <c r="S10" s="42"/>
      <c r="T10" s="1268"/>
      <c r="U10" s="47"/>
      <c r="W10" s="45"/>
      <c r="X10" s="45"/>
      <c r="Y10" s="45"/>
      <c r="AA10" s="45"/>
      <c r="AB10" s="45"/>
    </row>
    <row r="11" spans="1:33" ht="12.95" customHeight="1">
      <c r="A11" s="1521"/>
      <c r="B11" s="783">
        <v>2021</v>
      </c>
      <c r="C11" s="918">
        <v>45604.8596989867</v>
      </c>
      <c r="D11" s="593">
        <v>47.399625487920702</v>
      </c>
      <c r="E11" s="593">
        <v>0</v>
      </c>
      <c r="F11" s="593">
        <v>0</v>
      </c>
      <c r="G11" s="992">
        <f t="shared" si="4"/>
        <v>45652.259324474624</v>
      </c>
      <c r="H11" s="918">
        <v>24926.487651651001</v>
      </c>
      <c r="I11" s="593">
        <v>11593.930463129</v>
      </c>
      <c r="J11" s="593">
        <v>412.94421748363197</v>
      </c>
      <c r="K11" s="593">
        <v>0</v>
      </c>
      <c r="L11" s="992">
        <f t="shared" si="5"/>
        <v>36933.362332263627</v>
      </c>
      <c r="M11" s="918">
        <f t="shared" si="0"/>
        <v>20678.372047335699</v>
      </c>
      <c r="N11" s="593">
        <f t="shared" si="1"/>
        <v>-11546.530837641079</v>
      </c>
      <c r="O11" s="593">
        <f t="shared" si="2"/>
        <v>-412.94421748363197</v>
      </c>
      <c r="P11" s="593">
        <f t="shared" si="3"/>
        <v>0</v>
      </c>
      <c r="Q11" s="689">
        <f t="shared" si="6"/>
        <v>8718.8969922109973</v>
      </c>
      <c r="R11" s="41"/>
      <c r="S11" s="42"/>
      <c r="T11" s="1268"/>
      <c r="U11" s="47"/>
      <c r="W11" s="45"/>
      <c r="X11" s="45"/>
      <c r="Y11" s="45"/>
      <c r="AA11" s="45"/>
      <c r="AB11" s="45"/>
    </row>
    <row r="12" spans="1:33" ht="12.95" customHeight="1">
      <c r="A12" s="1521"/>
      <c r="B12" s="616">
        <v>2022</v>
      </c>
      <c r="C12" s="920">
        <v>26990.966720629349</v>
      </c>
      <c r="D12" s="599">
        <v>93.603556999999995</v>
      </c>
      <c r="E12" s="599">
        <v>0</v>
      </c>
      <c r="F12" s="599">
        <v>0</v>
      </c>
      <c r="G12" s="1074">
        <f t="shared" si="4"/>
        <v>27084.570277629347</v>
      </c>
      <c r="H12" s="920">
        <v>10940.890222875092</v>
      </c>
      <c r="I12" s="599">
        <v>7199.6503884118592</v>
      </c>
      <c r="J12" s="599">
        <v>331.19908565915961</v>
      </c>
      <c r="K12" s="599">
        <v>0.82116227173537004</v>
      </c>
      <c r="L12" s="1074">
        <f t="shared" si="5"/>
        <v>18472.560859217847</v>
      </c>
      <c r="M12" s="920">
        <f t="shared" si="0"/>
        <v>16050.076497754257</v>
      </c>
      <c r="N12" s="599">
        <f t="shared" si="1"/>
        <v>-7106.0468314118589</v>
      </c>
      <c r="O12" s="599">
        <f t="shared" si="2"/>
        <v>-331.19908565915961</v>
      </c>
      <c r="P12" s="599">
        <f t="shared" si="3"/>
        <v>-0.82116227173537004</v>
      </c>
      <c r="Q12" s="685">
        <f t="shared" si="6"/>
        <v>8612.0094184115005</v>
      </c>
      <c r="R12" s="41"/>
      <c r="S12" s="42"/>
      <c r="T12" s="1268"/>
      <c r="U12" s="47"/>
      <c r="W12" s="45"/>
      <c r="X12" s="45"/>
      <c r="Y12" s="45"/>
      <c r="AA12" s="45"/>
      <c r="AB12" s="45"/>
    </row>
    <row r="13" spans="1:33" ht="12.95" customHeight="1">
      <c r="A13" s="1521"/>
      <c r="B13" s="783">
        <v>2023</v>
      </c>
      <c r="C13" s="918">
        <v>7214.5848941087042</v>
      </c>
      <c r="D13" s="593">
        <v>618.13204700000006</v>
      </c>
      <c r="E13" s="593">
        <v>0</v>
      </c>
      <c r="F13" s="593">
        <v>0</v>
      </c>
      <c r="G13" s="992">
        <f t="shared" si="4"/>
        <v>7832.7169411087043</v>
      </c>
      <c r="H13" s="918">
        <v>0.58088799999999996</v>
      </c>
      <c r="I13" s="593">
        <v>847.230591</v>
      </c>
      <c r="J13" s="593">
        <v>176.57299236068471</v>
      </c>
      <c r="K13" s="593">
        <v>0</v>
      </c>
      <c r="L13" s="992">
        <f t="shared" si="5"/>
        <v>1024.3844713606848</v>
      </c>
      <c r="M13" s="918">
        <f t="shared" si="0"/>
        <v>7214.0040061087038</v>
      </c>
      <c r="N13" s="593">
        <f t="shared" si="1"/>
        <v>-229.09854399999995</v>
      </c>
      <c r="O13" s="593">
        <f t="shared" si="2"/>
        <v>-176.57299236068471</v>
      </c>
      <c r="P13" s="593">
        <f t="shared" si="3"/>
        <v>0</v>
      </c>
      <c r="Q13" s="689">
        <f t="shared" si="6"/>
        <v>6808.3324697480193</v>
      </c>
      <c r="R13" s="41"/>
      <c r="S13" s="42"/>
      <c r="T13" s="1268"/>
      <c r="U13" s="385"/>
      <c r="W13" s="45"/>
      <c r="X13" s="45"/>
      <c r="Y13" s="45"/>
      <c r="AA13" s="45"/>
      <c r="AB13" s="45"/>
    </row>
    <row r="14" spans="1:33" ht="12.95" customHeight="1">
      <c r="A14" s="1522"/>
      <c r="B14" s="616">
        <v>2024</v>
      </c>
      <c r="C14" s="920">
        <v>3009.2259938756833</v>
      </c>
      <c r="D14" s="599">
        <v>3049.8883230000001</v>
      </c>
      <c r="E14" s="599">
        <v>0</v>
      </c>
      <c r="F14" s="599">
        <v>0</v>
      </c>
      <c r="G14" s="1074">
        <f t="shared" si="4"/>
        <v>6059.1143168756835</v>
      </c>
      <c r="H14" s="920">
        <v>133.787476</v>
      </c>
      <c r="I14" s="599">
        <v>0</v>
      </c>
      <c r="J14" s="599">
        <v>203.19044958879746</v>
      </c>
      <c r="K14" s="599">
        <v>0</v>
      </c>
      <c r="L14" s="1074">
        <f t="shared" si="5"/>
        <v>336.97792558879746</v>
      </c>
      <c r="M14" s="920">
        <f t="shared" ref="M14:Q23" si="7">C14-H14</f>
        <v>2875.4385178756834</v>
      </c>
      <c r="N14" s="599">
        <f t="shared" si="7"/>
        <v>3049.8883230000001</v>
      </c>
      <c r="O14" s="599">
        <f t="shared" si="7"/>
        <v>-203.19044958879746</v>
      </c>
      <c r="P14" s="599">
        <f t="shared" si="7"/>
        <v>0</v>
      </c>
      <c r="Q14" s="685">
        <f t="shared" si="7"/>
        <v>5722.1363912868856</v>
      </c>
      <c r="R14" s="41"/>
      <c r="S14" s="42"/>
      <c r="T14" s="1268"/>
      <c r="U14" s="385"/>
      <c r="W14" s="45"/>
      <c r="X14" s="45"/>
      <c r="Y14" s="45"/>
      <c r="AA14" s="45"/>
      <c r="AB14" s="45"/>
    </row>
    <row r="15" spans="1:33" ht="12.95" customHeight="1">
      <c r="A15" s="1521" t="s">
        <v>27</v>
      </c>
      <c r="B15" s="783">
        <v>2015</v>
      </c>
      <c r="C15" s="918">
        <v>380205.672466841</v>
      </c>
      <c r="D15" s="593">
        <v>142.77963600000001</v>
      </c>
      <c r="E15" s="593">
        <v>0</v>
      </c>
      <c r="F15" s="593">
        <v>0</v>
      </c>
      <c r="G15" s="992">
        <f t="shared" si="4"/>
        <v>380348.45210284099</v>
      </c>
      <c r="H15" s="918">
        <v>183958.62521426199</v>
      </c>
      <c r="I15" s="593">
        <v>116549.43690400003</v>
      </c>
      <c r="J15" s="593">
        <v>184.7908767577</v>
      </c>
      <c r="K15" s="593">
        <v>0</v>
      </c>
      <c r="L15" s="992">
        <f t="shared" si="5"/>
        <v>300692.85299501976</v>
      </c>
      <c r="M15" s="918">
        <f t="shared" si="7"/>
        <v>196247.04725257901</v>
      </c>
      <c r="N15" s="593">
        <f t="shared" si="7"/>
        <v>-116406.65726800002</v>
      </c>
      <c r="O15" s="593">
        <f t="shared" si="7"/>
        <v>-184.7908767577</v>
      </c>
      <c r="P15" s="593">
        <f t="shared" si="7"/>
        <v>0</v>
      </c>
      <c r="Q15" s="689">
        <f t="shared" si="7"/>
        <v>79655.599107821239</v>
      </c>
      <c r="R15" s="45"/>
      <c r="S15" s="42"/>
      <c r="T15" s="1268"/>
      <c r="U15" s="47"/>
      <c r="W15" s="45"/>
      <c r="X15" s="45"/>
      <c r="Y15" s="45"/>
      <c r="AA15" s="45"/>
      <c r="AB15" s="45"/>
    </row>
    <row r="16" spans="1:33" ht="12.95" customHeight="1">
      <c r="A16" s="1521"/>
      <c r="B16" s="935">
        <v>2016</v>
      </c>
      <c r="C16" s="919">
        <v>345084.13298159896</v>
      </c>
      <c r="D16" s="596">
        <v>17761.093175000002</v>
      </c>
      <c r="E16" s="596">
        <v>0</v>
      </c>
      <c r="F16" s="596">
        <v>0</v>
      </c>
      <c r="G16" s="1074">
        <f t="shared" si="4"/>
        <v>362845.22615659895</v>
      </c>
      <c r="H16" s="919">
        <v>247381.95951013101</v>
      </c>
      <c r="I16" s="596">
        <v>28622.900220999996</v>
      </c>
      <c r="J16" s="596">
        <v>64.72315901799999</v>
      </c>
      <c r="K16" s="596">
        <v>0</v>
      </c>
      <c r="L16" s="1074">
        <f t="shared" si="5"/>
        <v>276069.58289014897</v>
      </c>
      <c r="M16" s="920">
        <f t="shared" si="7"/>
        <v>97702.173471467948</v>
      </c>
      <c r="N16" s="599">
        <f t="shared" si="7"/>
        <v>-10861.807045999994</v>
      </c>
      <c r="O16" s="599">
        <f t="shared" si="7"/>
        <v>-64.72315901799999</v>
      </c>
      <c r="P16" s="599">
        <f t="shared" si="7"/>
        <v>0</v>
      </c>
      <c r="Q16" s="685">
        <f t="shared" si="7"/>
        <v>86775.643266449973</v>
      </c>
      <c r="R16" s="45"/>
      <c r="S16" s="42"/>
      <c r="T16" s="1268"/>
      <c r="U16" s="50"/>
      <c r="V16" s="50"/>
      <c r="W16" s="45"/>
      <c r="X16" s="45"/>
      <c r="Y16" s="50"/>
      <c r="Z16" s="50"/>
      <c r="AA16" s="50"/>
      <c r="AB16" s="50"/>
      <c r="AC16" s="50"/>
      <c r="AD16" s="50"/>
      <c r="AE16" s="50"/>
      <c r="AF16" s="50"/>
      <c r="AG16" s="50"/>
    </row>
    <row r="17" spans="1:33" ht="12.95" customHeight="1">
      <c r="A17" s="1521"/>
      <c r="B17" s="783">
        <v>2017</v>
      </c>
      <c r="C17" s="918">
        <v>370577.74661375803</v>
      </c>
      <c r="D17" s="593">
        <v>2795.7115650000005</v>
      </c>
      <c r="E17" s="593">
        <v>0</v>
      </c>
      <c r="F17" s="593">
        <v>0</v>
      </c>
      <c r="G17" s="992">
        <f t="shared" si="4"/>
        <v>373373.45817875804</v>
      </c>
      <c r="H17" s="918">
        <v>241347.98305264002</v>
      </c>
      <c r="I17" s="593">
        <v>35974.747859999996</v>
      </c>
      <c r="J17" s="593">
        <v>1259.1845906532001</v>
      </c>
      <c r="K17" s="593">
        <v>9.6308729999999994</v>
      </c>
      <c r="L17" s="992">
        <f t="shared" si="5"/>
        <v>278591.54637629323</v>
      </c>
      <c r="M17" s="918">
        <f t="shared" si="7"/>
        <v>129229.76356111802</v>
      </c>
      <c r="N17" s="593">
        <f t="shared" si="7"/>
        <v>-33179.036294999998</v>
      </c>
      <c r="O17" s="593">
        <f t="shared" si="7"/>
        <v>-1259.1845906532001</v>
      </c>
      <c r="P17" s="593">
        <f t="shared" si="7"/>
        <v>-9.6308729999999994</v>
      </c>
      <c r="Q17" s="689">
        <f t="shared" si="7"/>
        <v>94781.911802464805</v>
      </c>
      <c r="R17" s="45"/>
      <c r="S17" s="42"/>
      <c r="T17" s="1268"/>
      <c r="U17" s="50"/>
      <c r="V17" s="50"/>
      <c r="W17" s="45"/>
      <c r="X17" s="45"/>
      <c r="Y17" s="50"/>
      <c r="Z17" s="50"/>
      <c r="AA17" s="50"/>
      <c r="AB17" s="50"/>
      <c r="AC17" s="50"/>
      <c r="AD17" s="50"/>
      <c r="AE17" s="50"/>
      <c r="AF17" s="50"/>
      <c r="AG17" s="50"/>
    </row>
    <row r="18" spans="1:33" ht="12.95" customHeight="1">
      <c r="A18" s="1521"/>
      <c r="B18" s="935">
        <v>2018</v>
      </c>
      <c r="C18" s="919">
        <v>409678.86491084693</v>
      </c>
      <c r="D18" s="596">
        <v>14427.859786215999</v>
      </c>
      <c r="E18" s="596">
        <v>0</v>
      </c>
      <c r="F18" s="596">
        <v>0</v>
      </c>
      <c r="G18" s="1074">
        <f t="shared" si="4"/>
        <v>424106.72469706292</v>
      </c>
      <c r="H18" s="919">
        <v>297451.66460709908</v>
      </c>
      <c r="I18" s="596">
        <v>37395.978864842997</v>
      </c>
      <c r="J18" s="596">
        <v>3913.6852860161002</v>
      </c>
      <c r="K18" s="596">
        <v>13.825455</v>
      </c>
      <c r="L18" s="1074">
        <f t="shared" si="5"/>
        <v>338775.15421295812</v>
      </c>
      <c r="M18" s="920">
        <f t="shared" si="7"/>
        <v>112227.20030374784</v>
      </c>
      <c r="N18" s="599">
        <f t="shared" si="7"/>
        <v>-22968.119078626998</v>
      </c>
      <c r="O18" s="599">
        <f t="shared" si="7"/>
        <v>-3913.6852860161002</v>
      </c>
      <c r="P18" s="599">
        <f t="shared" si="7"/>
        <v>-13.825455</v>
      </c>
      <c r="Q18" s="685">
        <f t="shared" si="7"/>
        <v>85331.570484104799</v>
      </c>
      <c r="R18" s="45"/>
      <c r="S18" s="42"/>
      <c r="T18" s="1268"/>
      <c r="U18" s="47"/>
      <c r="W18" s="45"/>
      <c r="X18" s="45"/>
      <c r="Y18" s="45"/>
      <c r="AA18" s="45"/>
      <c r="AB18" s="45"/>
    </row>
    <row r="19" spans="1:33" ht="12.95" customHeight="1">
      <c r="A19" s="1521"/>
      <c r="B19" s="783">
        <v>2019</v>
      </c>
      <c r="C19" s="918">
        <v>368764.36114161002</v>
      </c>
      <c r="D19" s="593">
        <v>16613.488310531</v>
      </c>
      <c r="E19" s="593">
        <v>0</v>
      </c>
      <c r="F19" s="593">
        <v>0</v>
      </c>
      <c r="G19" s="992">
        <f t="shared" si="4"/>
        <v>385377.84945214103</v>
      </c>
      <c r="H19" s="918">
        <v>230951.282626</v>
      </c>
      <c r="I19" s="593">
        <v>48194.385816000002</v>
      </c>
      <c r="J19" s="593">
        <v>4701.4565110372996</v>
      </c>
      <c r="K19" s="593">
        <v>9.5050070000000009</v>
      </c>
      <c r="L19" s="992">
        <f t="shared" si="5"/>
        <v>283856.6299600373</v>
      </c>
      <c r="M19" s="918">
        <f t="shared" si="7"/>
        <v>137813.07851561002</v>
      </c>
      <c r="N19" s="593">
        <f t="shared" si="7"/>
        <v>-31580.897505469002</v>
      </c>
      <c r="O19" s="593">
        <f t="shared" si="7"/>
        <v>-4701.4565110372996</v>
      </c>
      <c r="P19" s="593">
        <f t="shared" si="7"/>
        <v>-9.5050070000000009</v>
      </c>
      <c r="Q19" s="689">
        <f t="shared" si="7"/>
        <v>101521.21949210373</v>
      </c>
      <c r="R19" s="45"/>
      <c r="S19" s="42"/>
      <c r="T19" s="1268"/>
      <c r="U19" s="47"/>
      <c r="W19" s="45"/>
      <c r="X19" s="45"/>
      <c r="Y19" s="45"/>
      <c r="AA19" s="45"/>
      <c r="AB19" s="45"/>
    </row>
    <row r="20" spans="1:33" ht="12.95" customHeight="1">
      <c r="A20" s="1521"/>
      <c r="B20" s="935">
        <v>2020</v>
      </c>
      <c r="C20" s="919">
        <v>464042.15529333608</v>
      </c>
      <c r="D20" s="596">
        <v>241.44403684000002</v>
      </c>
      <c r="E20" s="596">
        <v>0</v>
      </c>
      <c r="F20" s="596">
        <v>0</v>
      </c>
      <c r="G20" s="1074">
        <f t="shared" si="4"/>
        <v>464283.59933017608</v>
      </c>
      <c r="H20" s="919">
        <v>229740.47867099996</v>
      </c>
      <c r="I20" s="596">
        <v>150038.41832923502</v>
      </c>
      <c r="J20" s="596">
        <v>3609.3058994405001</v>
      </c>
      <c r="K20" s="596">
        <v>0</v>
      </c>
      <c r="L20" s="1074">
        <f t="shared" si="5"/>
        <v>383388.20289967547</v>
      </c>
      <c r="M20" s="920">
        <f t="shared" si="7"/>
        <v>234301.67662233612</v>
      </c>
      <c r="N20" s="599">
        <f t="shared" si="7"/>
        <v>-149796.97429239503</v>
      </c>
      <c r="O20" s="599">
        <f t="shared" si="7"/>
        <v>-3609.3058994405001</v>
      </c>
      <c r="P20" s="599">
        <f t="shared" si="7"/>
        <v>0</v>
      </c>
      <c r="Q20" s="685">
        <f t="shared" si="7"/>
        <v>80895.396430500608</v>
      </c>
      <c r="R20" s="45"/>
      <c r="S20" s="42"/>
      <c r="T20" s="1268"/>
      <c r="U20" s="47"/>
      <c r="W20" s="45"/>
      <c r="X20" s="45"/>
      <c r="Y20" s="45"/>
      <c r="AA20" s="45"/>
      <c r="AB20" s="45"/>
    </row>
    <row r="21" spans="1:33" ht="12.95" customHeight="1">
      <c r="A21" s="1521"/>
      <c r="B21" s="783">
        <v>2021</v>
      </c>
      <c r="C21" s="918">
        <v>486482.972359329</v>
      </c>
      <c r="D21" s="593">
        <v>509.25497647499998</v>
      </c>
      <c r="E21" s="593">
        <v>0</v>
      </c>
      <c r="F21" s="593">
        <v>0</v>
      </c>
      <c r="G21" s="992">
        <f t="shared" si="4"/>
        <v>486992.22733580397</v>
      </c>
      <c r="H21" s="918">
        <v>265993.14215159399</v>
      </c>
      <c r="I21" s="593">
        <v>123773.940104921</v>
      </c>
      <c r="J21" s="593">
        <v>4404.8011450067997</v>
      </c>
      <c r="K21" s="593">
        <v>0</v>
      </c>
      <c r="L21" s="992">
        <f t="shared" si="5"/>
        <v>394171.88340152177</v>
      </c>
      <c r="M21" s="918">
        <f t="shared" si="7"/>
        <v>220489.83020773501</v>
      </c>
      <c r="N21" s="593">
        <f t="shared" si="7"/>
        <v>-123264.685128446</v>
      </c>
      <c r="O21" s="593">
        <f t="shared" si="7"/>
        <v>-4404.8011450067997</v>
      </c>
      <c r="P21" s="593">
        <f t="shared" si="7"/>
        <v>0</v>
      </c>
      <c r="Q21" s="689">
        <f t="shared" si="7"/>
        <v>92820.343934282195</v>
      </c>
      <c r="R21" s="45"/>
      <c r="S21" s="42"/>
      <c r="T21" s="1268"/>
      <c r="U21" s="47"/>
      <c r="W21" s="45"/>
      <c r="X21" s="45"/>
      <c r="Y21" s="45"/>
      <c r="AA21" s="45"/>
      <c r="AB21" s="45"/>
    </row>
    <row r="22" spans="1:33" ht="12.95" customHeight="1">
      <c r="A22" s="1521"/>
      <c r="B22" s="935">
        <v>2022</v>
      </c>
      <c r="C22" s="919">
        <v>289565.58446977579</v>
      </c>
      <c r="D22" s="596">
        <v>1016.8748449669999</v>
      </c>
      <c r="E22" s="596">
        <v>0</v>
      </c>
      <c r="F22" s="596">
        <v>0</v>
      </c>
      <c r="G22" s="1074">
        <f t="shared" si="4"/>
        <v>290582.45931474277</v>
      </c>
      <c r="H22" s="919">
        <v>116976.43487357999</v>
      </c>
      <c r="I22" s="596">
        <v>77122.970468515981</v>
      </c>
      <c r="J22" s="596">
        <v>3564.7642420672996</v>
      </c>
      <c r="K22" s="596">
        <v>8.9806659999999994</v>
      </c>
      <c r="L22" s="1074">
        <f t="shared" si="5"/>
        <v>197673.15025016325</v>
      </c>
      <c r="M22" s="920">
        <f t="shared" si="7"/>
        <v>172589.14959619578</v>
      </c>
      <c r="N22" s="599">
        <f t="shared" si="7"/>
        <v>-76106.095623548987</v>
      </c>
      <c r="O22" s="599">
        <f t="shared" si="7"/>
        <v>-3564.7642420672996</v>
      </c>
      <c r="P22" s="599">
        <f t="shared" si="7"/>
        <v>-8.9806659999999994</v>
      </c>
      <c r="Q22" s="685">
        <f t="shared" si="7"/>
        <v>92909.309064579516</v>
      </c>
      <c r="R22" s="45"/>
      <c r="S22" s="42"/>
      <c r="T22" s="1268"/>
      <c r="U22" s="47"/>
      <c r="W22" s="45"/>
      <c r="X22" s="45"/>
      <c r="Y22" s="45"/>
      <c r="AA22" s="45"/>
      <c r="AB22" s="45"/>
    </row>
    <row r="23" spans="1:33" ht="12.95" customHeight="1">
      <c r="A23" s="1521"/>
      <c r="B23" s="783">
        <v>2023</v>
      </c>
      <c r="C23" s="918">
        <v>78926.242624539023</v>
      </c>
      <c r="D23" s="593">
        <v>6736.4370680000002</v>
      </c>
      <c r="E23" s="593">
        <v>0</v>
      </c>
      <c r="F23" s="593">
        <v>0</v>
      </c>
      <c r="G23" s="992">
        <f t="shared" si="4"/>
        <v>85662.679692539023</v>
      </c>
      <c r="H23" s="918">
        <v>6.3314859999999999</v>
      </c>
      <c r="I23" s="593">
        <v>9275.0182057649999</v>
      </c>
      <c r="J23" s="593">
        <v>1925.9484302267999</v>
      </c>
      <c r="K23" s="593">
        <v>0</v>
      </c>
      <c r="L23" s="992">
        <f t="shared" si="5"/>
        <v>11207.298121991798</v>
      </c>
      <c r="M23" s="918">
        <f t="shared" si="7"/>
        <v>78919.911138539028</v>
      </c>
      <c r="N23" s="593">
        <f t="shared" si="7"/>
        <v>-2538.5811377649998</v>
      </c>
      <c r="O23" s="593">
        <f t="shared" si="7"/>
        <v>-1925.9484302267999</v>
      </c>
      <c r="P23" s="593">
        <f t="shared" si="7"/>
        <v>0</v>
      </c>
      <c r="Q23" s="689">
        <f t="shared" si="7"/>
        <v>74455.381570547223</v>
      </c>
      <c r="R23" s="45"/>
      <c r="S23" s="42"/>
      <c r="T23" s="1268"/>
      <c r="U23" s="47"/>
      <c r="W23" s="45"/>
      <c r="X23" s="45"/>
      <c r="Y23" s="45"/>
      <c r="AA23" s="45"/>
      <c r="AB23" s="45"/>
    </row>
    <row r="24" spans="1:33" ht="12.95" customHeight="1">
      <c r="A24" s="1522"/>
      <c r="B24" s="616">
        <v>2024</v>
      </c>
      <c r="C24" s="920">
        <v>32880.175333644002</v>
      </c>
      <c r="D24" s="599">
        <v>33287.627548999997</v>
      </c>
      <c r="E24" s="599">
        <v>0</v>
      </c>
      <c r="F24" s="599">
        <v>0</v>
      </c>
      <c r="G24" s="994">
        <f t="shared" si="4"/>
        <v>66167.802882643999</v>
      </c>
      <c r="H24" s="920">
        <v>1458.5040309999999</v>
      </c>
      <c r="I24" s="599">
        <v>0</v>
      </c>
      <c r="J24" s="599">
        <v>2217.3587859985</v>
      </c>
      <c r="K24" s="599">
        <v>0</v>
      </c>
      <c r="L24" s="994">
        <f t="shared" si="5"/>
        <v>3675.8628169985</v>
      </c>
      <c r="M24" s="920">
        <f>C24-H24</f>
        <v>31421.671302644001</v>
      </c>
      <c r="N24" s="599">
        <f>D24-I24</f>
        <v>33287.627548999997</v>
      </c>
      <c r="O24" s="599">
        <f>E24-J24</f>
        <v>-2217.3587859985</v>
      </c>
      <c r="P24" s="599">
        <f>F24-K24</f>
        <v>0</v>
      </c>
      <c r="Q24" s="685">
        <f>G24-L24</f>
        <v>62491.940065645496</v>
      </c>
      <c r="R24" s="45"/>
      <c r="S24" s="42"/>
      <c r="T24" s="1268"/>
      <c r="U24" s="47"/>
      <c r="W24" s="45"/>
      <c r="X24" s="45"/>
      <c r="Y24" s="45"/>
      <c r="AA24" s="45"/>
      <c r="AB24" s="45"/>
    </row>
    <row r="25" spans="1:33" ht="12.95" customHeight="1">
      <c r="A25" s="562"/>
      <c r="B25" s="563"/>
      <c r="C25" s="564"/>
      <c r="D25" s="564"/>
      <c r="E25" s="564"/>
      <c r="F25" s="564"/>
      <c r="G25" s="564"/>
      <c r="H25" s="565"/>
      <c r="I25" s="565"/>
      <c r="J25" s="565"/>
      <c r="K25" s="564"/>
      <c r="L25" s="564"/>
      <c r="M25" s="564"/>
      <c r="N25" s="564"/>
      <c r="O25" s="564"/>
      <c r="P25" s="564"/>
      <c r="Q25" s="564"/>
      <c r="R25" s="45"/>
      <c r="S25" s="50"/>
      <c r="T25" s="47"/>
      <c r="U25" s="47"/>
      <c r="W25" s="45"/>
      <c r="X25" s="45"/>
      <c r="Y25" s="45"/>
      <c r="AA25" s="45"/>
      <c r="AB25" s="45"/>
    </row>
    <row r="26" spans="1:33" s="561" customFormat="1" ht="14.1" customHeight="1">
      <c r="A26" s="1524" t="s">
        <v>223</v>
      </c>
      <c r="B26" s="1524"/>
      <c r="C26" s="1524"/>
      <c r="D26" s="1524"/>
      <c r="E26" s="1524"/>
      <c r="F26" s="1524"/>
      <c r="G26" s="1524"/>
      <c r="H26" s="1524"/>
      <c r="I26" s="1524"/>
      <c r="J26" s="1523" t="s">
        <v>224</v>
      </c>
      <c r="K26" s="1523"/>
      <c r="L26" s="1523"/>
      <c r="M26" s="1523"/>
      <c r="N26" s="1523"/>
      <c r="O26" s="1523"/>
      <c r="P26" s="1523"/>
      <c r="Q26" s="1523"/>
      <c r="R26" s="560"/>
    </row>
    <row r="27" spans="1:33" s="561" customFormat="1" ht="14.1" customHeight="1">
      <c r="A27" s="1524"/>
      <c r="B27" s="1524"/>
      <c r="C27" s="1524"/>
      <c r="D27" s="1524"/>
      <c r="E27" s="1524"/>
      <c r="F27" s="1524"/>
      <c r="G27" s="1524"/>
      <c r="H27" s="1524"/>
      <c r="I27" s="1524"/>
      <c r="J27" s="1523"/>
      <c r="K27" s="1523"/>
      <c r="L27" s="1523"/>
      <c r="M27" s="1523"/>
      <c r="N27" s="1523"/>
      <c r="O27" s="1523"/>
      <c r="P27" s="1523"/>
      <c r="Q27" s="1523"/>
      <c r="R27" s="560"/>
    </row>
    <row r="28" spans="1:33" ht="9.9499999999999993" customHeight="1">
      <c r="B28" s="51"/>
      <c r="C28" s="55"/>
      <c r="D28" s="55"/>
      <c r="E28" s="52"/>
      <c r="F28" s="52"/>
      <c r="G28" s="53"/>
      <c r="H28" s="53"/>
      <c r="I28" s="53"/>
      <c r="J28" s="53"/>
      <c r="K28" s="34"/>
      <c r="L28" s="56" t="str">
        <f>H4</f>
        <v>Germany</v>
      </c>
      <c r="M28" s="56" t="str">
        <f t="shared" ref="M28:O28" si="8">I4</f>
        <v>Slovakia</v>
      </c>
      <c r="N28" s="56" t="str">
        <f t="shared" si="8"/>
        <v>Poland</v>
      </c>
      <c r="O28" s="56" t="str">
        <f t="shared" si="8"/>
        <v>Austria</v>
      </c>
      <c r="R28" s="54"/>
    </row>
    <row r="29" spans="1:33" ht="9.9499999999999993" customHeight="1">
      <c r="B29" s="51"/>
      <c r="C29" s="55"/>
      <c r="D29" s="55"/>
      <c r="E29" s="52"/>
      <c r="F29" s="52"/>
      <c r="G29" s="53"/>
      <c r="H29" s="53"/>
      <c r="I29" s="53"/>
      <c r="J29" s="53"/>
      <c r="K29" s="34">
        <f>B5</f>
        <v>2015</v>
      </c>
      <c r="L29" s="57">
        <f>H5</f>
        <v>17255.655977554401</v>
      </c>
      <c r="M29" s="57">
        <f t="shared" ref="M29:O29" si="9">I5</f>
        <v>10934.865928601199</v>
      </c>
      <c r="N29" s="57">
        <f t="shared" si="9"/>
        <v>17.349299321276735</v>
      </c>
      <c r="O29" s="57">
        <f t="shared" si="9"/>
        <v>0</v>
      </c>
      <c r="R29" s="54"/>
      <c r="X29" s="45"/>
    </row>
    <row r="30" spans="1:33" ht="9.9499999999999993" customHeight="1">
      <c r="B30" s="51"/>
      <c r="C30" s="55"/>
      <c r="D30" s="55"/>
      <c r="E30" s="52"/>
      <c r="F30" s="52"/>
      <c r="G30" s="53"/>
      <c r="H30" s="53"/>
      <c r="I30" s="53"/>
      <c r="J30" s="53"/>
      <c r="K30" s="34">
        <f t="shared" ref="K30:K38" si="10">B6</f>
        <v>2016</v>
      </c>
      <c r="L30" s="57">
        <f t="shared" ref="L30:L38" si="11">H6</f>
        <v>23167.632847425382</v>
      </c>
      <c r="M30" s="57">
        <f t="shared" ref="M30:M38" si="12">I6</f>
        <v>2677.8833210831585</v>
      </c>
      <c r="N30" s="57">
        <f t="shared" ref="N30:N38" si="13">J6</f>
        <v>6.0604394373939252</v>
      </c>
      <c r="O30" s="57">
        <f t="shared" ref="O30:O38" si="14">K6</f>
        <v>0</v>
      </c>
      <c r="R30" s="54"/>
    </row>
    <row r="31" spans="1:33" ht="9.9499999999999993" customHeight="1">
      <c r="B31" s="51"/>
      <c r="C31" s="55"/>
      <c r="D31" s="55"/>
      <c r="E31" s="52"/>
      <c r="F31" s="52"/>
      <c r="G31" s="53"/>
      <c r="H31" s="53"/>
      <c r="I31" s="53"/>
      <c r="J31" s="53"/>
      <c r="K31" s="34">
        <f t="shared" si="10"/>
        <v>2017</v>
      </c>
      <c r="L31" s="57">
        <f t="shared" si="11"/>
        <v>22628.825565408137</v>
      </c>
      <c r="M31" s="57">
        <f t="shared" si="12"/>
        <v>3372.3352705981647</v>
      </c>
      <c r="N31" s="57">
        <f t="shared" si="13"/>
        <v>118.0526715530339</v>
      </c>
      <c r="O31" s="57">
        <f t="shared" si="14"/>
        <v>0.90380112489671616</v>
      </c>
    </row>
    <row r="32" spans="1:33" ht="9.9499999999999993" customHeight="1">
      <c r="B32" s="51"/>
      <c r="C32" s="55"/>
      <c r="D32" s="55"/>
      <c r="E32" s="52"/>
      <c r="F32" s="52"/>
      <c r="G32" s="53"/>
      <c r="H32" s="53"/>
      <c r="I32" s="53"/>
      <c r="J32" s="53"/>
      <c r="K32" s="34">
        <f t="shared" si="10"/>
        <v>2018</v>
      </c>
      <c r="L32" s="57">
        <f t="shared" si="11"/>
        <v>27888.889671508878</v>
      </c>
      <c r="M32" s="57">
        <f t="shared" si="12"/>
        <v>3504.9724200865076</v>
      </c>
      <c r="N32" s="57">
        <f t="shared" si="13"/>
        <v>366.61712195014911</v>
      </c>
      <c r="O32" s="57">
        <f t="shared" si="14"/>
        <v>1.295345231527778</v>
      </c>
    </row>
    <row r="33" spans="2:15" ht="9.9499999999999993" customHeight="1">
      <c r="B33" s="51"/>
      <c r="C33" s="55"/>
      <c r="D33" s="55"/>
      <c r="E33" s="52"/>
      <c r="F33" s="52"/>
      <c r="G33" s="53"/>
      <c r="H33" s="53"/>
      <c r="I33" s="53"/>
      <c r="J33" s="53"/>
      <c r="K33" s="34">
        <f t="shared" si="10"/>
        <v>2019</v>
      </c>
      <c r="L33" s="57">
        <f t="shared" si="11"/>
        <v>21639.0589693006</v>
      </c>
      <c r="M33" s="57">
        <f t="shared" si="12"/>
        <v>4514.3007740475196</v>
      </c>
      <c r="N33" s="57">
        <f t="shared" si="13"/>
        <v>439.69134445561298</v>
      </c>
      <c r="O33" s="57">
        <f t="shared" si="14"/>
        <v>0.89223144585704395</v>
      </c>
    </row>
    <row r="34" spans="2:15" ht="9.9499999999999993" customHeight="1">
      <c r="B34" s="51"/>
      <c r="C34" s="55"/>
      <c r="D34" s="55"/>
      <c r="E34" s="52"/>
      <c r="F34" s="52"/>
      <c r="G34" s="52"/>
      <c r="H34" s="52"/>
      <c r="I34" s="52"/>
      <c r="J34" s="52"/>
      <c r="K34" s="34">
        <f t="shared" si="10"/>
        <v>2020</v>
      </c>
      <c r="L34" s="57">
        <f t="shared" si="11"/>
        <v>21512.656190526432</v>
      </c>
      <c r="M34" s="57">
        <f t="shared" si="12"/>
        <v>14040.645148222386</v>
      </c>
      <c r="N34" s="57">
        <f t="shared" si="13"/>
        <v>338.30203133648109</v>
      </c>
      <c r="O34" s="57">
        <f t="shared" si="14"/>
        <v>0</v>
      </c>
    </row>
    <row r="35" spans="2:15" ht="9.9499999999999993" customHeight="1">
      <c r="B35" s="51"/>
      <c r="C35" s="55"/>
      <c r="D35" s="55"/>
      <c r="E35" s="52"/>
      <c r="F35" s="52"/>
      <c r="G35" s="55"/>
      <c r="H35" s="55"/>
      <c r="I35" s="55"/>
      <c r="J35" s="55"/>
      <c r="K35" s="34">
        <f t="shared" si="10"/>
        <v>2021</v>
      </c>
      <c r="L35" s="57">
        <f t="shared" si="11"/>
        <v>24926.487651651001</v>
      </c>
      <c r="M35" s="57">
        <f t="shared" si="12"/>
        <v>11593.930463129</v>
      </c>
      <c r="N35" s="57">
        <f t="shared" si="13"/>
        <v>412.94421748363197</v>
      </c>
      <c r="O35" s="57">
        <f t="shared" si="14"/>
        <v>0</v>
      </c>
    </row>
    <row r="36" spans="2:15" ht="9.9499999999999993" customHeight="1">
      <c r="B36" s="51"/>
      <c r="C36" s="52"/>
      <c r="D36" s="52"/>
      <c r="E36" s="52"/>
      <c r="F36" s="52"/>
      <c r="G36" s="55"/>
      <c r="H36" s="52"/>
      <c r="I36" s="52"/>
      <c r="J36" s="52"/>
      <c r="K36" s="34">
        <f t="shared" si="10"/>
        <v>2022</v>
      </c>
      <c r="L36" s="57">
        <f t="shared" si="11"/>
        <v>10940.890222875092</v>
      </c>
      <c r="M36" s="57">
        <f t="shared" si="12"/>
        <v>7199.6503884118592</v>
      </c>
      <c r="N36" s="57">
        <f t="shared" si="13"/>
        <v>331.19908565915961</v>
      </c>
      <c r="O36" s="57">
        <f t="shared" si="14"/>
        <v>0.82116227173537004</v>
      </c>
    </row>
    <row r="37" spans="2:15" ht="9.9499999999999993" customHeight="1">
      <c r="B37" s="51"/>
      <c r="C37" s="58"/>
      <c r="D37" s="58"/>
      <c r="E37" s="58"/>
      <c r="F37" s="58"/>
      <c r="G37" s="58"/>
      <c r="H37" s="58"/>
      <c r="I37" s="58"/>
      <c r="J37" s="58"/>
      <c r="K37" s="34">
        <f t="shared" si="10"/>
        <v>2023</v>
      </c>
      <c r="L37" s="57">
        <f t="shared" si="11"/>
        <v>0.58088799999999996</v>
      </c>
      <c r="M37" s="57">
        <f t="shared" si="12"/>
        <v>847.230591</v>
      </c>
      <c r="N37" s="57">
        <f t="shared" si="13"/>
        <v>176.57299236068471</v>
      </c>
      <c r="O37" s="57">
        <f t="shared" si="14"/>
        <v>0</v>
      </c>
    </row>
    <row r="38" spans="2:15" ht="9.9499999999999993" customHeight="1">
      <c r="K38" s="34">
        <f t="shared" si="10"/>
        <v>2024</v>
      </c>
      <c r="L38" s="57">
        <f t="shared" si="11"/>
        <v>133.787476</v>
      </c>
      <c r="M38" s="57">
        <f t="shared" si="12"/>
        <v>0</v>
      </c>
      <c r="N38" s="57">
        <f t="shared" si="13"/>
        <v>203.19044958879746</v>
      </c>
      <c r="O38" s="57">
        <f t="shared" si="14"/>
        <v>0</v>
      </c>
    </row>
    <row r="39" spans="2:15" ht="9.9499999999999993" customHeight="1"/>
    <row r="40" spans="2:15" ht="9.9499999999999993" customHeight="1">
      <c r="C40" s="59"/>
    </row>
    <row r="41" spans="2:15" ht="9.9499999999999993" customHeight="1"/>
    <row r="42" spans="2:15" ht="9.9499999999999993" customHeight="1"/>
  </sheetData>
  <mergeCells count="9">
    <mergeCell ref="A15:A24"/>
    <mergeCell ref="J26:Q27"/>
    <mergeCell ref="A26:I27"/>
    <mergeCell ref="A1:Q1"/>
    <mergeCell ref="C3:G3"/>
    <mergeCell ref="M3:Q3"/>
    <mergeCell ref="H3:L3"/>
    <mergeCell ref="A5:A14"/>
    <mergeCell ref="A3:B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3"/>
  <dimension ref="A1:Y34"/>
  <sheetViews>
    <sheetView showGridLines="0" zoomScaleNormal="100" zoomScaleSheetLayoutView="100" workbookViewId="0">
      <selection activeCell="C1" sqref="C1"/>
    </sheetView>
  </sheetViews>
  <sheetFormatPr defaultRowHeight="12.75"/>
  <cols>
    <col min="1" max="1" width="9.140625" style="67"/>
    <col min="2" max="2" width="12.140625" style="67" customWidth="1"/>
    <col min="3" max="3" width="10.5703125" style="67" customWidth="1"/>
    <col min="4" max="6" width="9.7109375" style="67" customWidth="1"/>
    <col min="7" max="7" width="10.7109375" style="67" customWidth="1"/>
    <col min="8" max="8" width="11.28515625" style="67" customWidth="1"/>
    <col min="9" max="9" width="9.7109375" style="67" customWidth="1"/>
    <col min="10" max="10" width="10.7109375" style="67" customWidth="1"/>
    <col min="11" max="11" width="11" style="67" customWidth="1"/>
    <col min="12" max="14" width="9.7109375" style="67" customWidth="1"/>
    <col min="15" max="15" width="16.7109375" style="68" customWidth="1"/>
    <col min="16" max="16" width="13.28515625" style="68" customWidth="1"/>
    <col min="17" max="17" width="10.7109375" style="68" customWidth="1"/>
    <col min="18" max="19" width="9.28515625" style="68" bestFit="1" customWidth="1"/>
    <col min="20" max="20" width="9.85546875" style="68" bestFit="1" customWidth="1"/>
    <col min="21" max="21" width="9.28515625" style="68" bestFit="1" customWidth="1"/>
    <col min="22" max="22" width="9.85546875" style="68" bestFit="1" customWidth="1"/>
    <col min="23" max="254" width="9.140625" style="67"/>
    <col min="255" max="255" width="20.7109375" style="67" customWidth="1"/>
    <col min="256" max="265" width="10.7109375" style="67" customWidth="1"/>
    <col min="266" max="267" width="2.7109375" style="67" customWidth="1"/>
    <col min="268" max="510" width="9.140625" style="67"/>
    <col min="511" max="511" width="20.7109375" style="67" customWidth="1"/>
    <col min="512" max="521" width="10.7109375" style="67" customWidth="1"/>
    <col min="522" max="523" width="2.7109375" style="67" customWidth="1"/>
    <col min="524" max="766" width="9.140625" style="67"/>
    <col min="767" max="767" width="20.7109375" style="67" customWidth="1"/>
    <col min="768" max="777" width="10.7109375" style="67" customWidth="1"/>
    <col min="778" max="779" width="2.7109375" style="67" customWidth="1"/>
    <col min="780" max="1022" width="9.140625" style="67"/>
    <col min="1023" max="1023" width="20.7109375" style="67" customWidth="1"/>
    <col min="1024" max="1033" width="10.7109375" style="67" customWidth="1"/>
    <col min="1034" max="1035" width="2.7109375" style="67" customWidth="1"/>
    <col min="1036" max="1278" width="9.140625" style="67"/>
    <col min="1279" max="1279" width="20.7109375" style="67" customWidth="1"/>
    <col min="1280" max="1289" width="10.7109375" style="67" customWidth="1"/>
    <col min="1290" max="1291" width="2.7109375" style="67" customWidth="1"/>
    <col min="1292" max="1534" width="9.140625" style="67"/>
    <col min="1535" max="1535" width="20.7109375" style="67" customWidth="1"/>
    <col min="1536" max="1545" width="10.7109375" style="67" customWidth="1"/>
    <col min="1546" max="1547" width="2.7109375" style="67" customWidth="1"/>
    <col min="1548" max="1790" width="9.140625" style="67"/>
    <col min="1791" max="1791" width="20.7109375" style="67" customWidth="1"/>
    <col min="1792" max="1801" width="10.7109375" style="67" customWidth="1"/>
    <col min="1802" max="1803" width="2.7109375" style="67" customWidth="1"/>
    <col min="1804" max="2046" width="9.140625" style="67"/>
    <col min="2047" max="2047" width="20.7109375" style="67" customWidth="1"/>
    <col min="2048" max="2057" width="10.7109375" style="67" customWidth="1"/>
    <col min="2058" max="2059" width="2.7109375" style="67" customWidth="1"/>
    <col min="2060" max="2302" width="9.140625" style="67"/>
    <col min="2303" max="2303" width="20.7109375" style="67" customWidth="1"/>
    <col min="2304" max="2313" width="10.7109375" style="67" customWidth="1"/>
    <col min="2314" max="2315" width="2.7109375" style="67" customWidth="1"/>
    <col min="2316" max="2558" width="9.140625" style="67"/>
    <col min="2559" max="2559" width="20.7109375" style="67" customWidth="1"/>
    <col min="2560" max="2569" width="10.7109375" style="67" customWidth="1"/>
    <col min="2570" max="2571" width="2.7109375" style="67" customWidth="1"/>
    <col min="2572" max="2814" width="9.140625" style="67"/>
    <col min="2815" max="2815" width="20.7109375" style="67" customWidth="1"/>
    <col min="2816" max="2825" width="10.7109375" style="67" customWidth="1"/>
    <col min="2826" max="2827" width="2.7109375" style="67" customWidth="1"/>
    <col min="2828" max="3070" width="9.140625" style="67"/>
    <col min="3071" max="3071" width="20.7109375" style="67" customWidth="1"/>
    <col min="3072" max="3081" width="10.7109375" style="67" customWidth="1"/>
    <col min="3082" max="3083" width="2.7109375" style="67" customWidth="1"/>
    <col min="3084" max="3326" width="9.140625" style="67"/>
    <col min="3327" max="3327" width="20.7109375" style="67" customWidth="1"/>
    <col min="3328" max="3337" width="10.7109375" style="67" customWidth="1"/>
    <col min="3338" max="3339" width="2.7109375" style="67" customWidth="1"/>
    <col min="3340" max="3582" width="9.140625" style="67"/>
    <col min="3583" max="3583" width="20.7109375" style="67" customWidth="1"/>
    <col min="3584" max="3593" width="10.7109375" style="67" customWidth="1"/>
    <col min="3594" max="3595" width="2.7109375" style="67" customWidth="1"/>
    <col min="3596" max="3838" width="9.140625" style="67"/>
    <col min="3839" max="3839" width="20.7109375" style="67" customWidth="1"/>
    <col min="3840" max="3849" width="10.7109375" style="67" customWidth="1"/>
    <col min="3850" max="3851" width="2.7109375" style="67" customWidth="1"/>
    <col min="3852" max="4094" width="9.140625" style="67"/>
    <col min="4095" max="4095" width="20.7109375" style="67" customWidth="1"/>
    <col min="4096" max="4105" width="10.7109375" style="67" customWidth="1"/>
    <col min="4106" max="4107" width="2.7109375" style="67" customWidth="1"/>
    <col min="4108" max="4350" width="9.140625" style="67"/>
    <col min="4351" max="4351" width="20.7109375" style="67" customWidth="1"/>
    <col min="4352" max="4361" width="10.7109375" style="67" customWidth="1"/>
    <col min="4362" max="4363" width="2.7109375" style="67" customWidth="1"/>
    <col min="4364" max="4606" width="9.140625" style="67"/>
    <col min="4607" max="4607" width="20.7109375" style="67" customWidth="1"/>
    <col min="4608" max="4617" width="10.7109375" style="67" customWidth="1"/>
    <col min="4618" max="4619" width="2.7109375" style="67" customWidth="1"/>
    <col min="4620" max="4862" width="9.140625" style="67"/>
    <col min="4863" max="4863" width="20.7109375" style="67" customWidth="1"/>
    <col min="4864" max="4873" width="10.7109375" style="67" customWidth="1"/>
    <col min="4874" max="4875" width="2.7109375" style="67" customWidth="1"/>
    <col min="4876" max="5118" width="9.140625" style="67"/>
    <col min="5119" max="5119" width="20.7109375" style="67" customWidth="1"/>
    <col min="5120" max="5129" width="10.7109375" style="67" customWidth="1"/>
    <col min="5130" max="5131" width="2.7109375" style="67" customWidth="1"/>
    <col min="5132" max="5374" width="9.140625" style="67"/>
    <col min="5375" max="5375" width="20.7109375" style="67" customWidth="1"/>
    <col min="5376" max="5385" width="10.7109375" style="67" customWidth="1"/>
    <col min="5386" max="5387" width="2.7109375" style="67" customWidth="1"/>
    <col min="5388" max="5630" width="9.140625" style="67"/>
    <col min="5631" max="5631" width="20.7109375" style="67" customWidth="1"/>
    <col min="5632" max="5641" width="10.7109375" style="67" customWidth="1"/>
    <col min="5642" max="5643" width="2.7109375" style="67" customWidth="1"/>
    <col min="5644" max="5886" width="9.140625" style="67"/>
    <col min="5887" max="5887" width="20.7109375" style="67" customWidth="1"/>
    <col min="5888" max="5897" width="10.7109375" style="67" customWidth="1"/>
    <col min="5898" max="5899" width="2.7109375" style="67" customWidth="1"/>
    <col min="5900" max="6142" width="9.140625" style="67"/>
    <col min="6143" max="6143" width="20.7109375" style="67" customWidth="1"/>
    <col min="6144" max="6153" width="10.7109375" style="67" customWidth="1"/>
    <col min="6154" max="6155" width="2.7109375" style="67" customWidth="1"/>
    <col min="6156" max="6398" width="9.140625" style="67"/>
    <col min="6399" max="6399" width="20.7109375" style="67" customWidth="1"/>
    <col min="6400" max="6409" width="10.7109375" style="67" customWidth="1"/>
    <col min="6410" max="6411" width="2.7109375" style="67" customWidth="1"/>
    <col min="6412" max="6654" width="9.140625" style="67"/>
    <col min="6655" max="6655" width="20.7109375" style="67" customWidth="1"/>
    <col min="6656" max="6665" width="10.7109375" style="67" customWidth="1"/>
    <col min="6666" max="6667" width="2.7109375" style="67" customWidth="1"/>
    <col min="6668" max="6910" width="9.140625" style="67"/>
    <col min="6911" max="6911" width="20.7109375" style="67" customWidth="1"/>
    <col min="6912" max="6921" width="10.7109375" style="67" customWidth="1"/>
    <col min="6922" max="6923" width="2.7109375" style="67" customWidth="1"/>
    <col min="6924" max="7166" width="9.140625" style="67"/>
    <col min="7167" max="7167" width="20.7109375" style="67" customWidth="1"/>
    <col min="7168" max="7177" width="10.7109375" style="67" customWidth="1"/>
    <col min="7178" max="7179" width="2.7109375" style="67" customWidth="1"/>
    <col min="7180" max="7422" width="9.140625" style="67"/>
    <col min="7423" max="7423" width="20.7109375" style="67" customWidth="1"/>
    <col min="7424" max="7433" width="10.7109375" style="67" customWidth="1"/>
    <col min="7434" max="7435" width="2.7109375" style="67" customWidth="1"/>
    <col min="7436" max="7678" width="9.140625" style="67"/>
    <col min="7679" max="7679" width="20.7109375" style="67" customWidth="1"/>
    <col min="7680" max="7689" width="10.7109375" style="67" customWidth="1"/>
    <col min="7690" max="7691" width="2.7109375" style="67" customWidth="1"/>
    <col min="7692" max="7934" width="9.140625" style="67"/>
    <col min="7935" max="7935" width="20.7109375" style="67" customWidth="1"/>
    <col min="7936" max="7945" width="10.7109375" style="67" customWidth="1"/>
    <col min="7946" max="7947" width="2.7109375" style="67" customWidth="1"/>
    <col min="7948" max="8190" width="9.140625" style="67"/>
    <col min="8191" max="8191" width="20.7109375" style="67" customWidth="1"/>
    <col min="8192" max="8201" width="10.7109375" style="67" customWidth="1"/>
    <col min="8202" max="8203" width="2.7109375" style="67" customWidth="1"/>
    <col min="8204" max="8446" width="9.140625" style="67"/>
    <col min="8447" max="8447" width="20.7109375" style="67" customWidth="1"/>
    <col min="8448" max="8457" width="10.7109375" style="67" customWidth="1"/>
    <col min="8458" max="8459" width="2.7109375" style="67" customWidth="1"/>
    <col min="8460" max="8702" width="9.140625" style="67"/>
    <col min="8703" max="8703" width="20.7109375" style="67" customWidth="1"/>
    <col min="8704" max="8713" width="10.7109375" style="67" customWidth="1"/>
    <col min="8714" max="8715" width="2.7109375" style="67" customWidth="1"/>
    <col min="8716" max="8958" width="9.140625" style="67"/>
    <col min="8959" max="8959" width="20.7109375" style="67" customWidth="1"/>
    <col min="8960" max="8969" width="10.7109375" style="67" customWidth="1"/>
    <col min="8970" max="8971" width="2.7109375" style="67" customWidth="1"/>
    <col min="8972" max="9214" width="9.140625" style="67"/>
    <col min="9215" max="9215" width="20.7109375" style="67" customWidth="1"/>
    <col min="9216" max="9225" width="10.7109375" style="67" customWidth="1"/>
    <col min="9226" max="9227" width="2.7109375" style="67" customWidth="1"/>
    <col min="9228" max="9470" width="9.140625" style="67"/>
    <col min="9471" max="9471" width="20.7109375" style="67" customWidth="1"/>
    <col min="9472" max="9481" width="10.7109375" style="67" customWidth="1"/>
    <col min="9482" max="9483" width="2.7109375" style="67" customWidth="1"/>
    <col min="9484" max="9726" width="9.140625" style="67"/>
    <col min="9727" max="9727" width="20.7109375" style="67" customWidth="1"/>
    <col min="9728" max="9737" width="10.7109375" style="67" customWidth="1"/>
    <col min="9738" max="9739" width="2.7109375" style="67" customWidth="1"/>
    <col min="9740" max="9982" width="9.140625" style="67"/>
    <col min="9983" max="9983" width="20.7109375" style="67" customWidth="1"/>
    <col min="9984" max="9993" width="10.7109375" style="67" customWidth="1"/>
    <col min="9994" max="9995" width="2.7109375" style="67" customWidth="1"/>
    <col min="9996" max="10238" width="9.140625" style="67"/>
    <col min="10239" max="10239" width="20.7109375" style="67" customWidth="1"/>
    <col min="10240" max="10249" width="10.7109375" style="67" customWidth="1"/>
    <col min="10250" max="10251" width="2.7109375" style="67" customWidth="1"/>
    <col min="10252" max="10494" width="9.140625" style="67"/>
    <col min="10495" max="10495" width="20.7109375" style="67" customWidth="1"/>
    <col min="10496" max="10505" width="10.7109375" style="67" customWidth="1"/>
    <col min="10506" max="10507" width="2.7109375" style="67" customWidth="1"/>
    <col min="10508" max="10750" width="9.140625" style="67"/>
    <col min="10751" max="10751" width="20.7109375" style="67" customWidth="1"/>
    <col min="10752" max="10761" width="10.7109375" style="67" customWidth="1"/>
    <col min="10762" max="10763" width="2.7109375" style="67" customWidth="1"/>
    <col min="10764" max="11006" width="9.140625" style="67"/>
    <col min="11007" max="11007" width="20.7109375" style="67" customWidth="1"/>
    <col min="11008" max="11017" width="10.7109375" style="67" customWidth="1"/>
    <col min="11018" max="11019" width="2.7109375" style="67" customWidth="1"/>
    <col min="11020" max="11262" width="9.140625" style="67"/>
    <col min="11263" max="11263" width="20.7109375" style="67" customWidth="1"/>
    <col min="11264" max="11273" width="10.7109375" style="67" customWidth="1"/>
    <col min="11274" max="11275" width="2.7109375" style="67" customWidth="1"/>
    <col min="11276" max="11518" width="9.140625" style="67"/>
    <col min="11519" max="11519" width="20.7109375" style="67" customWidth="1"/>
    <col min="11520" max="11529" width="10.7109375" style="67" customWidth="1"/>
    <col min="11530" max="11531" width="2.7109375" style="67" customWidth="1"/>
    <col min="11532" max="11774" width="9.140625" style="67"/>
    <col min="11775" max="11775" width="20.7109375" style="67" customWidth="1"/>
    <col min="11776" max="11785" width="10.7109375" style="67" customWidth="1"/>
    <col min="11786" max="11787" width="2.7109375" style="67" customWidth="1"/>
    <col min="11788" max="12030" width="9.140625" style="67"/>
    <col min="12031" max="12031" width="20.7109375" style="67" customWidth="1"/>
    <col min="12032" max="12041" width="10.7109375" style="67" customWidth="1"/>
    <col min="12042" max="12043" width="2.7109375" style="67" customWidth="1"/>
    <col min="12044" max="12286" width="9.140625" style="67"/>
    <col min="12287" max="12287" width="20.7109375" style="67" customWidth="1"/>
    <col min="12288" max="12297" width="10.7109375" style="67" customWidth="1"/>
    <col min="12298" max="12299" width="2.7109375" style="67" customWidth="1"/>
    <col min="12300" max="12542" width="9.140625" style="67"/>
    <col min="12543" max="12543" width="20.7109375" style="67" customWidth="1"/>
    <col min="12544" max="12553" width="10.7109375" style="67" customWidth="1"/>
    <col min="12554" max="12555" width="2.7109375" style="67" customWidth="1"/>
    <col min="12556" max="12798" width="9.140625" style="67"/>
    <col min="12799" max="12799" width="20.7109375" style="67" customWidth="1"/>
    <col min="12800" max="12809" width="10.7109375" style="67" customWidth="1"/>
    <col min="12810" max="12811" width="2.7109375" style="67" customWidth="1"/>
    <col min="12812" max="13054" width="9.140625" style="67"/>
    <col min="13055" max="13055" width="20.7109375" style="67" customWidth="1"/>
    <col min="13056" max="13065" width="10.7109375" style="67" customWidth="1"/>
    <col min="13066" max="13067" width="2.7109375" style="67" customWidth="1"/>
    <col min="13068" max="13310" width="9.140625" style="67"/>
    <col min="13311" max="13311" width="20.7109375" style="67" customWidth="1"/>
    <col min="13312" max="13321" width="10.7109375" style="67" customWidth="1"/>
    <col min="13322" max="13323" width="2.7109375" style="67" customWidth="1"/>
    <col min="13324" max="13566" width="9.140625" style="67"/>
    <col min="13567" max="13567" width="20.7109375" style="67" customWidth="1"/>
    <col min="13568" max="13577" width="10.7109375" style="67" customWidth="1"/>
    <col min="13578" max="13579" width="2.7109375" style="67" customWidth="1"/>
    <col min="13580" max="13822" width="9.140625" style="67"/>
    <col min="13823" max="13823" width="20.7109375" style="67" customWidth="1"/>
    <col min="13824" max="13833" width="10.7109375" style="67" customWidth="1"/>
    <col min="13834" max="13835" width="2.7109375" style="67" customWidth="1"/>
    <col min="13836" max="14078" width="9.140625" style="67"/>
    <col min="14079" max="14079" width="20.7109375" style="67" customWidth="1"/>
    <col min="14080" max="14089" width="10.7109375" style="67" customWidth="1"/>
    <col min="14090" max="14091" width="2.7109375" style="67" customWidth="1"/>
    <col min="14092" max="14334" width="9.140625" style="67"/>
    <col min="14335" max="14335" width="20.7109375" style="67" customWidth="1"/>
    <col min="14336" max="14345" width="10.7109375" style="67" customWidth="1"/>
    <col min="14346" max="14347" width="2.7109375" style="67" customWidth="1"/>
    <col min="14348" max="14590" width="9.140625" style="67"/>
    <col min="14591" max="14591" width="20.7109375" style="67" customWidth="1"/>
    <col min="14592" max="14601" width="10.7109375" style="67" customWidth="1"/>
    <col min="14602" max="14603" width="2.7109375" style="67" customWidth="1"/>
    <col min="14604" max="14846" width="9.140625" style="67"/>
    <col min="14847" max="14847" width="20.7109375" style="67" customWidth="1"/>
    <col min="14848" max="14857" width="10.7109375" style="67" customWidth="1"/>
    <col min="14858" max="14859" width="2.7109375" style="67" customWidth="1"/>
    <col min="14860" max="15102" width="9.140625" style="67"/>
    <col min="15103" max="15103" width="20.7109375" style="67" customWidth="1"/>
    <col min="15104" max="15113" width="10.7109375" style="67" customWidth="1"/>
    <col min="15114" max="15115" width="2.7109375" style="67" customWidth="1"/>
    <col min="15116" max="15358" width="9.140625" style="67"/>
    <col min="15359" max="15359" width="20.7109375" style="67" customWidth="1"/>
    <col min="15360" max="15369" width="10.7109375" style="67" customWidth="1"/>
    <col min="15370" max="15371" width="2.7109375" style="67" customWidth="1"/>
    <col min="15372" max="15614" width="9.140625" style="67"/>
    <col min="15615" max="15615" width="20.7109375" style="67" customWidth="1"/>
    <col min="15616" max="15625" width="10.7109375" style="67" customWidth="1"/>
    <col min="15626" max="15627" width="2.7109375" style="67" customWidth="1"/>
    <col min="15628" max="15870" width="9.140625" style="67"/>
    <col min="15871" max="15871" width="20.7109375" style="67" customWidth="1"/>
    <col min="15872" max="15881" width="10.7109375" style="67" customWidth="1"/>
    <col min="15882" max="15883" width="2.7109375" style="67" customWidth="1"/>
    <col min="15884" max="16126" width="9.140625" style="67"/>
    <col min="16127" max="16127" width="20.7109375" style="67" customWidth="1"/>
    <col min="16128" max="16137" width="10.7109375" style="67" customWidth="1"/>
    <col min="16138" max="16139" width="2.7109375" style="67" customWidth="1"/>
    <col min="16140" max="16383" width="9.140625" style="67"/>
    <col min="16384" max="16384" width="9.140625" style="67" customWidth="1"/>
  </cols>
  <sheetData>
    <row r="1" spans="1:25" ht="20.25">
      <c r="A1" s="542" t="s">
        <v>225</v>
      </c>
      <c r="B1" s="426"/>
      <c r="C1" s="426"/>
    </row>
    <row r="2" spans="1:25" ht="5.0999999999999996" customHeight="1">
      <c r="A2" s="543"/>
      <c r="J2" s="1535"/>
      <c r="K2" s="1535"/>
      <c r="N2" s="92"/>
    </row>
    <row r="3" spans="1:25" ht="18">
      <c r="A3" s="555" t="s">
        <v>539</v>
      </c>
      <c r="B3" s="427"/>
      <c r="C3" s="427"/>
      <c r="D3" s="427"/>
      <c r="E3" s="427"/>
      <c r="F3" s="427"/>
      <c r="G3" s="427"/>
      <c r="H3" s="427"/>
      <c r="I3" s="427"/>
      <c r="J3" s="93"/>
      <c r="K3" s="93"/>
      <c r="L3" s="93"/>
      <c r="M3" s="93"/>
      <c r="N3" s="94"/>
    </row>
    <row r="4" spans="1:25" ht="5.0999999999999996" customHeight="1">
      <c r="B4" s="441"/>
      <c r="C4" s="442"/>
    </row>
    <row r="5" spans="1:25" ht="47.45" customHeight="1">
      <c r="A5" s="617"/>
      <c r="B5" s="1540" t="s">
        <v>226</v>
      </c>
      <c r="C5" s="1536" t="s">
        <v>227</v>
      </c>
      <c r="D5" s="1542" t="s">
        <v>228</v>
      </c>
      <c r="E5" s="1542"/>
      <c r="F5" s="1542"/>
      <c r="G5" s="1543" t="s">
        <v>229</v>
      </c>
      <c r="H5" s="1543"/>
      <c r="I5" s="1544" t="s">
        <v>230</v>
      </c>
      <c r="J5" s="1536" t="s">
        <v>231</v>
      </c>
      <c r="K5" s="1538" t="s">
        <v>232</v>
      </c>
      <c r="L5" s="1536" t="s">
        <v>233</v>
      </c>
      <c r="M5" s="1536" t="s">
        <v>234</v>
      </c>
      <c r="N5" s="1536" t="s">
        <v>235</v>
      </c>
    </row>
    <row r="6" spans="1:25" ht="65.099999999999994" customHeight="1">
      <c r="A6" s="617"/>
      <c r="B6" s="1541"/>
      <c r="C6" s="1537"/>
      <c r="D6" s="1403" t="s">
        <v>164</v>
      </c>
      <c r="E6" s="1403" t="s">
        <v>165</v>
      </c>
      <c r="F6" s="1400" t="s">
        <v>166</v>
      </c>
      <c r="G6" s="1400" t="s">
        <v>236</v>
      </c>
      <c r="H6" s="1400" t="s">
        <v>237</v>
      </c>
      <c r="I6" s="1545"/>
      <c r="J6" s="1546"/>
      <c r="K6" s="1539"/>
      <c r="L6" s="1537"/>
      <c r="M6" s="1546"/>
      <c r="N6" s="1537"/>
      <c r="O6" s="91"/>
    </row>
    <row r="7" spans="1:25" ht="15" customHeight="1">
      <c r="A7" s="1532" t="s">
        <v>185</v>
      </c>
      <c r="B7" s="618" t="s">
        <v>77</v>
      </c>
      <c r="C7" s="619">
        <v>6</v>
      </c>
      <c r="D7" s="620">
        <v>1856.9793100000002</v>
      </c>
      <c r="E7" s="620">
        <v>1168.631566</v>
      </c>
      <c r="F7" s="620">
        <f>D7-E7</f>
        <v>688.34774400000015</v>
      </c>
      <c r="G7" s="620">
        <v>2421.5861727324905</v>
      </c>
      <c r="H7" s="620">
        <v>1727.697847732491</v>
      </c>
      <c r="I7" s="948">
        <v>2628.3136004324915</v>
      </c>
      <c r="J7" s="621">
        <v>2712</v>
      </c>
      <c r="K7" s="949">
        <f t="shared" ref="K7:K12" si="0">I7/J7</f>
        <v>0.96914218305032873</v>
      </c>
      <c r="L7" s="621">
        <v>34.608587999999997</v>
      </c>
      <c r="M7" s="621">
        <v>60.04</v>
      </c>
      <c r="N7" s="623">
        <f>L7/M7</f>
        <v>0.57642551632245165</v>
      </c>
      <c r="O7" s="64"/>
      <c r="P7" s="65"/>
      <c r="Q7" s="65"/>
      <c r="R7" s="65"/>
      <c r="S7" s="65"/>
      <c r="T7" s="65"/>
      <c r="U7" s="65"/>
      <c r="V7" s="65"/>
      <c r="W7" s="65"/>
      <c r="X7" s="65"/>
      <c r="Y7" s="65"/>
    </row>
    <row r="8" spans="1:25" ht="15" customHeight="1">
      <c r="A8" s="1533"/>
      <c r="B8" s="852" t="s">
        <v>76</v>
      </c>
      <c r="C8" s="853">
        <v>1</v>
      </c>
      <c r="D8" s="633">
        <v>288.56665600000002</v>
      </c>
      <c r="E8" s="633">
        <v>183.75970999999998</v>
      </c>
      <c r="F8" s="633">
        <f t="shared" ref="F8:F9" si="1">D8-E8</f>
        <v>104.80694600000004</v>
      </c>
      <c r="G8" s="633">
        <v>266.15854900000005</v>
      </c>
      <c r="H8" s="633">
        <v>155.42611799999997</v>
      </c>
      <c r="I8" s="950">
        <v>318.38947100000001</v>
      </c>
      <c r="J8" s="632">
        <v>340</v>
      </c>
      <c r="K8" s="951">
        <f t="shared" si="0"/>
        <v>0.93643962058823538</v>
      </c>
      <c r="L8" s="632">
        <v>7.9981580000000001</v>
      </c>
      <c r="M8" s="632">
        <v>9</v>
      </c>
      <c r="N8" s="854">
        <f t="shared" ref="N8:N14" si="2">L8/M8</f>
        <v>0.88868422222222221</v>
      </c>
      <c r="O8" s="64"/>
      <c r="P8" s="1334"/>
      <c r="Q8" s="1334"/>
      <c r="R8" s="65"/>
      <c r="S8" s="65"/>
      <c r="T8" s="65"/>
      <c r="U8" s="65"/>
      <c r="V8" s="65"/>
      <c r="W8" s="65"/>
      <c r="X8" s="65"/>
      <c r="Y8" s="65"/>
    </row>
    <row r="9" spans="1:25" ht="15" customHeight="1">
      <c r="A9" s="1533"/>
      <c r="B9" s="625" t="s">
        <v>79</v>
      </c>
      <c r="C9" s="626">
        <v>1</v>
      </c>
      <c r="D9" s="627">
        <v>334.03201300000006</v>
      </c>
      <c r="E9" s="627">
        <v>229.37174299999998</v>
      </c>
      <c r="F9" s="627">
        <f t="shared" si="1"/>
        <v>104.66027000000008</v>
      </c>
      <c r="G9" s="627">
        <v>374.895827</v>
      </c>
      <c r="H9" s="627">
        <v>267.46516799999995</v>
      </c>
      <c r="I9" s="952">
        <v>429.39607499999994</v>
      </c>
      <c r="J9" s="636">
        <v>448</v>
      </c>
      <c r="K9" s="953">
        <f t="shared" si="0"/>
        <v>0.95847338169642848</v>
      </c>
      <c r="L9" s="636">
        <v>6.6168559999999994</v>
      </c>
      <c r="M9" s="636">
        <v>7.5</v>
      </c>
      <c r="N9" s="629">
        <f t="shared" si="2"/>
        <v>0.88224746666666654</v>
      </c>
      <c r="O9" s="64"/>
      <c r="P9" s="65"/>
      <c r="Q9" s="65"/>
      <c r="R9" s="65"/>
      <c r="S9" s="65"/>
      <c r="T9" s="65"/>
      <c r="U9" s="65"/>
      <c r="V9" s="65"/>
      <c r="W9" s="65"/>
      <c r="X9" s="65"/>
      <c r="Y9" s="65"/>
    </row>
    <row r="10" spans="1:25" ht="15" customHeight="1">
      <c r="A10" s="1534"/>
      <c r="B10" s="625" t="s">
        <v>160</v>
      </c>
      <c r="C10" s="626">
        <v>8</v>
      </c>
      <c r="D10" s="627">
        <f t="shared" ref="D10:I10" si="3">SUM(D7:D9)</f>
        <v>2479.5779790000001</v>
      </c>
      <c r="E10" s="627">
        <f t="shared" si="3"/>
        <v>1581.763019</v>
      </c>
      <c r="F10" s="627">
        <f t="shared" si="3"/>
        <v>897.81496000000027</v>
      </c>
      <c r="G10" s="627">
        <f t="shared" si="3"/>
        <v>3062.6405487324905</v>
      </c>
      <c r="H10" s="627">
        <f t="shared" si="3"/>
        <v>2150.5891337324911</v>
      </c>
      <c r="I10" s="952">
        <f t="shared" si="3"/>
        <v>3376.0991464324916</v>
      </c>
      <c r="J10" s="627">
        <f t="shared" ref="J10:M10" si="4">SUM(J7:J9)</f>
        <v>3500</v>
      </c>
      <c r="K10" s="953">
        <f t="shared" si="0"/>
        <v>0.96459975612356907</v>
      </c>
      <c r="L10" s="627">
        <f t="shared" si="4"/>
        <v>49.223602</v>
      </c>
      <c r="M10" s="627">
        <f t="shared" si="4"/>
        <v>76.539999999999992</v>
      </c>
      <c r="N10" s="629">
        <f t="shared" si="2"/>
        <v>0.64310951136660577</v>
      </c>
      <c r="O10" s="64"/>
      <c r="P10" s="65"/>
      <c r="Q10" s="65"/>
      <c r="R10" s="65"/>
      <c r="S10" s="65"/>
      <c r="T10" s="65"/>
      <c r="U10" s="65"/>
      <c r="V10" s="65"/>
      <c r="W10" s="65"/>
      <c r="X10" s="65"/>
      <c r="Y10" s="65"/>
    </row>
    <row r="11" spans="1:25" ht="15" customHeight="1">
      <c r="A11" s="1532" t="s">
        <v>27</v>
      </c>
      <c r="B11" s="618" t="s">
        <v>77</v>
      </c>
      <c r="C11" s="619">
        <v>6</v>
      </c>
      <c r="D11" s="620">
        <v>20175.104659912995</v>
      </c>
      <c r="E11" s="620">
        <v>12786.442204760999</v>
      </c>
      <c r="F11" s="620">
        <f>D11-E11</f>
        <v>7388.6624551519963</v>
      </c>
      <c r="G11" s="620">
        <v>26397.003367026595</v>
      </c>
      <c r="H11" s="620">
        <v>18947.698303740144</v>
      </c>
      <c r="I11" s="948">
        <v>28760.437029855126</v>
      </c>
      <c r="J11" s="621">
        <v>29452.005000000001</v>
      </c>
      <c r="K11" s="949">
        <f t="shared" si="0"/>
        <v>0.97651881526758955</v>
      </c>
      <c r="L11" s="621">
        <v>375.36378257699999</v>
      </c>
      <c r="M11" s="621">
        <v>652.3116</v>
      </c>
      <c r="N11" s="623">
        <f>L11/M11</f>
        <v>0.57543631383682281</v>
      </c>
      <c r="O11" s="64"/>
      <c r="P11" s="65"/>
      <c r="Q11" s="65"/>
      <c r="R11" s="65"/>
      <c r="S11" s="65"/>
      <c r="T11" s="65"/>
      <c r="U11" s="65"/>
      <c r="V11" s="65"/>
      <c r="W11" s="65"/>
      <c r="X11" s="65"/>
      <c r="Y11" s="65"/>
    </row>
    <row r="12" spans="1:25" ht="15" customHeight="1">
      <c r="A12" s="1533"/>
      <c r="B12" s="852" t="s">
        <v>76</v>
      </c>
      <c r="C12" s="853">
        <v>1</v>
      </c>
      <c r="D12" s="633">
        <v>3148.4269509999999</v>
      </c>
      <c r="E12" s="633">
        <v>2009.678435</v>
      </c>
      <c r="F12" s="633">
        <f t="shared" ref="F12:F13" si="5">D12-E12</f>
        <v>1138.7485159999999</v>
      </c>
      <c r="G12" s="633">
        <v>2844.8971310000002</v>
      </c>
      <c r="H12" s="633">
        <v>1640.642869</v>
      </c>
      <c r="I12" s="950">
        <v>3418.9099915988995</v>
      </c>
      <c r="J12" s="632">
        <v>3705</v>
      </c>
      <c r="K12" s="951">
        <f t="shared" si="0"/>
        <v>0.92278272377838044</v>
      </c>
      <c r="L12" s="632">
        <v>87.481450099499995</v>
      </c>
      <c r="M12" s="632">
        <v>98</v>
      </c>
      <c r="N12" s="854">
        <f t="shared" si="2"/>
        <v>0.89266785815816319</v>
      </c>
      <c r="O12" s="64"/>
      <c r="P12" s="65"/>
      <c r="Q12" s="65"/>
      <c r="R12" s="65"/>
      <c r="S12" s="65"/>
      <c r="T12" s="65"/>
      <c r="U12" s="65"/>
      <c r="V12" s="65"/>
      <c r="W12" s="65"/>
      <c r="X12" s="65"/>
      <c r="Y12" s="65"/>
    </row>
    <row r="13" spans="1:25" ht="15" customHeight="1">
      <c r="A13" s="1533"/>
      <c r="B13" s="625" t="s">
        <v>79</v>
      </c>
      <c r="C13" s="626">
        <v>1</v>
      </c>
      <c r="D13" s="627">
        <v>3645.4672425302997</v>
      </c>
      <c r="E13" s="627">
        <v>2507.6404170000001</v>
      </c>
      <c r="F13" s="627">
        <f t="shared" si="5"/>
        <v>1137.8268255302996</v>
      </c>
      <c r="G13" s="627">
        <v>4051.3751753756992</v>
      </c>
      <c r="H13" s="627">
        <v>2883.2707350449996</v>
      </c>
      <c r="I13" s="952">
        <v>4651.5364938149014</v>
      </c>
      <c r="J13" s="636">
        <v>4908.5</v>
      </c>
      <c r="K13" s="953">
        <f t="shared" ref="K13" si="6">I13/J13</f>
        <v>0.94764928059792231</v>
      </c>
      <c r="L13" s="636">
        <v>72.294364761199986</v>
      </c>
      <c r="M13" s="636">
        <v>82.3</v>
      </c>
      <c r="N13" s="629">
        <f t="shared" si="2"/>
        <v>0.8784248452150667</v>
      </c>
      <c r="P13" s="65"/>
      <c r="Q13" s="65"/>
      <c r="R13" s="65"/>
      <c r="S13" s="65"/>
      <c r="T13" s="65"/>
      <c r="U13" s="65"/>
      <c r="V13" s="65"/>
      <c r="W13" s="65"/>
      <c r="X13" s="65"/>
      <c r="Y13" s="65"/>
    </row>
    <row r="14" spans="1:25" ht="15" customHeight="1">
      <c r="A14" s="1534"/>
      <c r="B14" s="625" t="s">
        <v>160</v>
      </c>
      <c r="C14" s="626">
        <v>8</v>
      </c>
      <c r="D14" s="627">
        <f>SUM(D11:D13)</f>
        <v>26968.998853443296</v>
      </c>
      <c r="E14" s="627">
        <f t="shared" ref="E14:I14" si="7">SUM(E11:E13)</f>
        <v>17303.761056760999</v>
      </c>
      <c r="F14" s="627">
        <f t="shared" si="7"/>
        <v>9665.2377966822951</v>
      </c>
      <c r="G14" s="627">
        <f t="shared" si="7"/>
        <v>33293.275673402299</v>
      </c>
      <c r="H14" s="627">
        <f t="shared" si="7"/>
        <v>23471.611907785144</v>
      </c>
      <c r="I14" s="952">
        <f t="shared" si="7"/>
        <v>36830.883515268928</v>
      </c>
      <c r="J14" s="627">
        <f t="shared" ref="J14" si="8">SUM(J11:J13)</f>
        <v>38065.505000000005</v>
      </c>
      <c r="K14" s="953">
        <f>I14/J14</f>
        <v>0.96756587139114336</v>
      </c>
      <c r="L14" s="627">
        <f t="shared" ref="L14" si="9">SUM(L11:L13)</f>
        <v>535.13959743769999</v>
      </c>
      <c r="M14" s="627">
        <f t="shared" ref="M14" si="10">SUM(M11:M13)</f>
        <v>832.61159999999995</v>
      </c>
      <c r="N14" s="629">
        <f t="shared" si="2"/>
        <v>0.6427241674722044</v>
      </c>
      <c r="P14" s="65"/>
      <c r="Q14" s="65"/>
    </row>
    <row r="15" spans="1:25" ht="12" customHeight="1">
      <c r="B15" s="68"/>
      <c r="C15" s="69"/>
      <c r="D15" s="70"/>
      <c r="E15" s="71"/>
      <c r="F15" s="72"/>
      <c r="G15" s="73"/>
      <c r="H15" s="74"/>
      <c r="I15" s="74"/>
      <c r="J15" s="74"/>
      <c r="K15" s="73"/>
      <c r="L15" s="75"/>
      <c r="M15" s="74"/>
      <c r="N15" s="74"/>
    </row>
    <row r="16" spans="1:25" ht="27.75" customHeight="1">
      <c r="A16" s="1547" t="s">
        <v>239</v>
      </c>
      <c r="B16" s="1547"/>
      <c r="C16" s="1547"/>
      <c r="D16" s="1547"/>
      <c r="E16" s="1547"/>
      <c r="F16" s="1547"/>
      <c r="G16" s="77"/>
      <c r="H16" s="1547" t="s">
        <v>240</v>
      </c>
      <c r="I16" s="1547"/>
      <c r="J16" s="1547"/>
      <c r="K16" s="1547"/>
      <c r="L16" s="1547"/>
      <c r="M16" s="1547"/>
      <c r="N16" s="1547"/>
    </row>
    <row r="17" spans="1:22" ht="12" customHeight="1">
      <c r="B17" s="68"/>
      <c r="C17" s="69"/>
      <c r="D17" s="78"/>
      <c r="E17" s="78"/>
      <c r="F17" s="78"/>
      <c r="G17" s="78"/>
      <c r="H17" s="78"/>
      <c r="I17" s="78"/>
      <c r="J17" s="78"/>
      <c r="K17" s="78"/>
      <c r="L17" s="78"/>
      <c r="M17" s="78"/>
      <c r="N17" s="73"/>
      <c r="P17" s="63"/>
      <c r="Q17" s="63"/>
      <c r="R17" s="63"/>
      <c r="S17" s="63"/>
      <c r="T17" s="63"/>
      <c r="U17" s="63"/>
    </row>
    <row r="18" spans="1:22" ht="12" customHeight="1">
      <c r="A18" s="73"/>
      <c r="B18" s="74"/>
      <c r="C18" s="69"/>
      <c r="D18" s="79"/>
      <c r="E18" s="1552"/>
      <c r="F18" s="80"/>
      <c r="G18" s="79"/>
      <c r="H18" s="79"/>
      <c r="I18" s="79"/>
      <c r="J18" s="1549"/>
      <c r="K18" s="79"/>
      <c r="L18" s="79"/>
      <c r="M18" s="79"/>
      <c r="N18" s="73"/>
      <c r="P18" s="63"/>
      <c r="Q18" s="63"/>
      <c r="R18" s="63"/>
      <c r="S18" s="63"/>
      <c r="T18" s="63"/>
      <c r="U18" s="63"/>
    </row>
    <row r="19" spans="1:22" ht="12" customHeight="1">
      <c r="A19" s="73"/>
      <c r="B19" s="74" t="str">
        <f>B7</f>
        <v>GS CZ</v>
      </c>
      <c r="C19" s="81">
        <f>I7</f>
        <v>2628.3136004324915</v>
      </c>
      <c r="D19" s="79"/>
      <c r="E19" s="1552"/>
      <c r="F19" s="80"/>
      <c r="G19" s="79"/>
      <c r="H19" s="79"/>
      <c r="I19" s="79"/>
      <c r="J19" s="1549"/>
      <c r="K19" s="73"/>
      <c r="L19" s="79" t="str">
        <f>B19</f>
        <v>GS CZ</v>
      </c>
      <c r="M19" s="79">
        <f>L7</f>
        <v>34.608587999999997</v>
      </c>
      <c r="N19" s="73"/>
      <c r="P19" s="63"/>
      <c r="Q19" s="63"/>
      <c r="R19" s="63"/>
      <c r="S19" s="63"/>
      <c r="T19" s="63"/>
      <c r="U19" s="63"/>
    </row>
    <row r="20" spans="1:22" ht="12" customHeight="1">
      <c r="A20" s="73"/>
      <c r="B20" s="74" t="str">
        <f t="shared" ref="B20:B21" si="11">B8</f>
        <v>MND ES</v>
      </c>
      <c r="C20" s="81">
        <f t="shared" ref="C20:C21" si="12">I8</f>
        <v>318.38947100000001</v>
      </c>
      <c r="D20" s="79"/>
      <c r="E20" s="82"/>
      <c r="F20" s="79"/>
      <c r="G20" s="79"/>
      <c r="H20" s="79"/>
      <c r="I20" s="79"/>
      <c r="J20" s="69"/>
      <c r="K20" s="73"/>
      <c r="L20" s="79" t="str">
        <f>B20</f>
        <v>MND ES</v>
      </c>
      <c r="M20" s="79">
        <f>L8</f>
        <v>7.9981580000000001</v>
      </c>
      <c r="N20" s="73"/>
      <c r="P20" s="63"/>
      <c r="Q20" s="63"/>
      <c r="R20" s="63"/>
      <c r="S20" s="63"/>
      <c r="T20" s="63"/>
      <c r="U20" s="63"/>
    </row>
    <row r="21" spans="1:22" ht="12" customHeight="1">
      <c r="A21" s="73"/>
      <c r="B21" s="74" t="str">
        <f t="shared" si="11"/>
        <v>MND GS</v>
      </c>
      <c r="C21" s="81">
        <f t="shared" si="12"/>
        <v>429.39607499999994</v>
      </c>
      <c r="D21" s="79"/>
      <c r="E21" s="82"/>
      <c r="F21" s="79"/>
      <c r="G21" s="79"/>
      <c r="H21" s="79"/>
      <c r="I21" s="79"/>
      <c r="J21" s="69"/>
      <c r="K21" s="73"/>
      <c r="L21" s="79" t="str">
        <f>B21</f>
        <v>MND GS</v>
      </c>
      <c r="M21" s="79">
        <f>L9</f>
        <v>6.6168559999999994</v>
      </c>
      <c r="N21" s="73"/>
      <c r="O21" s="67"/>
      <c r="P21" s="67"/>
      <c r="Q21" s="67"/>
      <c r="R21" s="67"/>
      <c r="S21" s="67"/>
      <c r="T21" s="67"/>
      <c r="U21" s="67"/>
      <c r="V21" s="67"/>
    </row>
    <row r="22" spans="1:22" ht="12" customHeight="1">
      <c r="A22" s="73"/>
      <c r="B22" s="74"/>
      <c r="C22" s="69"/>
      <c r="D22" s="70"/>
      <c r="E22" s="83"/>
      <c r="F22" s="72"/>
      <c r="G22" s="73"/>
      <c r="H22" s="74"/>
      <c r="I22" s="74"/>
      <c r="J22" s="1550"/>
      <c r="K22" s="73"/>
      <c r="L22" s="75"/>
      <c r="M22" s="73"/>
      <c r="N22" s="73"/>
      <c r="O22" s="67"/>
      <c r="P22" s="67"/>
      <c r="Q22" s="67"/>
      <c r="R22" s="67"/>
      <c r="S22" s="67"/>
      <c r="T22" s="67"/>
      <c r="U22" s="67"/>
      <c r="V22" s="67"/>
    </row>
    <row r="23" spans="1:22" ht="6" customHeight="1">
      <c r="A23" s="73"/>
      <c r="B23" s="84"/>
      <c r="C23" s="84"/>
      <c r="D23" s="84"/>
      <c r="E23" s="85"/>
      <c r="F23" s="84"/>
      <c r="G23" s="84"/>
      <c r="H23" s="84"/>
      <c r="I23" s="84"/>
      <c r="J23" s="1550"/>
      <c r="K23" s="84"/>
      <c r="L23" s="84"/>
      <c r="M23" s="84"/>
      <c r="N23" s="84"/>
    </row>
    <row r="24" spans="1:22" ht="14.25" customHeight="1">
      <c r="A24" s="73"/>
      <c r="B24" s="84"/>
      <c r="C24" s="84"/>
      <c r="D24" s="84"/>
      <c r="E24" s="1553"/>
      <c r="F24" s="84"/>
      <c r="G24" s="84"/>
      <c r="H24" s="84"/>
      <c r="I24" s="84"/>
      <c r="J24" s="1550"/>
      <c r="K24" s="84"/>
      <c r="L24" s="84"/>
      <c r="M24" s="84"/>
      <c r="N24" s="84"/>
    </row>
    <row r="25" spans="1:22" ht="13.5" customHeight="1">
      <c r="A25" s="73"/>
      <c r="B25" s="84"/>
      <c r="C25" s="84"/>
      <c r="D25" s="84"/>
      <c r="E25" s="1553"/>
      <c r="F25" s="84"/>
      <c r="G25" s="84"/>
      <c r="H25" s="84"/>
      <c r="I25" s="84"/>
      <c r="J25" s="86"/>
      <c r="K25" s="84"/>
      <c r="L25" s="84"/>
      <c r="M25" s="84"/>
      <c r="N25" s="84"/>
    </row>
    <row r="26" spans="1:22">
      <c r="E26" s="87"/>
      <c r="J26" s="88"/>
    </row>
    <row r="27" spans="1:22">
      <c r="E27" s="89"/>
      <c r="J27" s="88"/>
    </row>
    <row r="28" spans="1:22">
      <c r="J28" s="1551"/>
    </row>
    <row r="29" spans="1:22">
      <c r="E29" s="89"/>
      <c r="J29" s="1551"/>
    </row>
    <row r="30" spans="1:22">
      <c r="E30" s="89"/>
    </row>
    <row r="31" spans="1:22">
      <c r="E31" s="90"/>
    </row>
    <row r="33" spans="1:14" ht="12.75" customHeight="1">
      <c r="A33" s="1548" t="s">
        <v>238</v>
      </c>
      <c r="B33" s="1548"/>
      <c r="C33" s="1548"/>
      <c r="D33" s="1548"/>
      <c r="E33" s="1548"/>
      <c r="F33" s="1548"/>
      <c r="G33" s="1548"/>
      <c r="H33" s="1548"/>
      <c r="I33" s="1548"/>
      <c r="J33" s="1548"/>
      <c r="K33" s="1548"/>
      <c r="L33" s="1548"/>
      <c r="M33" s="1548"/>
      <c r="N33" s="1548"/>
    </row>
    <row r="34" spans="1:14">
      <c r="A34" s="1548"/>
      <c r="B34" s="1548"/>
      <c r="C34" s="1548"/>
      <c r="D34" s="1548"/>
      <c r="E34" s="1548"/>
      <c r="F34" s="1548"/>
      <c r="G34" s="1548"/>
      <c r="H34" s="1548"/>
      <c r="I34" s="1548"/>
      <c r="J34" s="1548"/>
      <c r="K34" s="1548"/>
      <c r="L34" s="1548"/>
      <c r="M34" s="1548"/>
      <c r="N34" s="1548"/>
    </row>
  </sheetData>
  <mergeCells count="21">
    <mergeCell ref="A16:F16"/>
    <mergeCell ref="H16:N16"/>
    <mergeCell ref="A33:N34"/>
    <mergeCell ref="J18:J19"/>
    <mergeCell ref="J22:J24"/>
    <mergeCell ref="J28:J29"/>
    <mergeCell ref="E18:E19"/>
    <mergeCell ref="E24:E25"/>
    <mergeCell ref="N5:N6"/>
    <mergeCell ref="D5:F5"/>
    <mergeCell ref="L5:L6"/>
    <mergeCell ref="G5:H5"/>
    <mergeCell ref="I5:I6"/>
    <mergeCell ref="J5:J6"/>
    <mergeCell ref="M5:M6"/>
    <mergeCell ref="A7:A10"/>
    <mergeCell ref="A11:A14"/>
    <mergeCell ref="J2:K2"/>
    <mergeCell ref="C5:C6"/>
    <mergeCell ref="K5:K6"/>
    <mergeCell ref="B5:B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4"/>
  <dimension ref="A1:X42"/>
  <sheetViews>
    <sheetView showGridLines="0" zoomScaleNormal="100" zoomScaleSheetLayoutView="100" workbookViewId="0">
      <selection activeCell="C1" sqref="C1"/>
    </sheetView>
  </sheetViews>
  <sheetFormatPr defaultRowHeight="13.5"/>
  <cols>
    <col min="1" max="1" width="7.28515625" style="98" customWidth="1"/>
    <col min="2" max="2" width="11.28515625" style="98" customWidth="1"/>
    <col min="3" max="5" width="9.7109375" style="98" customWidth="1"/>
    <col min="6" max="6" width="10.7109375" style="98" customWidth="1"/>
    <col min="7" max="7" width="11.28515625" style="98" customWidth="1"/>
    <col min="8" max="11" width="9.7109375" style="98" customWidth="1"/>
    <col min="12" max="12" width="10.7109375" style="98" customWidth="1"/>
    <col min="13" max="13" width="11.28515625" style="98" customWidth="1"/>
    <col min="14" max="14" width="9.7109375" style="100" customWidth="1"/>
    <col min="15" max="15" width="16.7109375" style="100" customWidth="1"/>
    <col min="16" max="16" width="10.42578125" style="100" customWidth="1"/>
    <col min="17" max="17" width="10.7109375" style="100" customWidth="1"/>
    <col min="18" max="19" width="9.28515625" style="100" bestFit="1" customWidth="1"/>
    <col min="20" max="20" width="9.85546875" style="100" bestFit="1" customWidth="1"/>
    <col min="21" max="21" width="9.28515625" style="100" bestFit="1" customWidth="1"/>
    <col min="22" max="22" width="9.85546875" style="100" bestFit="1" customWidth="1"/>
    <col min="23" max="254" width="9.140625" style="98"/>
    <col min="255" max="255" width="20.7109375" style="98" customWidth="1"/>
    <col min="256" max="265" width="10.7109375" style="98" customWidth="1"/>
    <col min="266" max="267" width="2.7109375" style="98" customWidth="1"/>
    <col min="268" max="510" width="9.140625" style="98"/>
    <col min="511" max="511" width="20.7109375" style="98" customWidth="1"/>
    <col min="512" max="521" width="10.7109375" style="98" customWidth="1"/>
    <col min="522" max="523" width="2.7109375" style="98" customWidth="1"/>
    <col min="524" max="766" width="9.140625" style="98"/>
    <col min="767" max="767" width="20.7109375" style="98" customWidth="1"/>
    <col min="768" max="777" width="10.7109375" style="98" customWidth="1"/>
    <col min="778" max="779" width="2.7109375" style="98" customWidth="1"/>
    <col min="780" max="1022" width="9.140625" style="98"/>
    <col min="1023" max="1023" width="20.7109375" style="98" customWidth="1"/>
    <col min="1024" max="1033" width="10.7109375" style="98" customWidth="1"/>
    <col min="1034" max="1035" width="2.7109375" style="98" customWidth="1"/>
    <col min="1036" max="1278" width="9.140625" style="98"/>
    <col min="1279" max="1279" width="20.7109375" style="98" customWidth="1"/>
    <col min="1280" max="1289" width="10.7109375" style="98" customWidth="1"/>
    <col min="1290" max="1291" width="2.7109375" style="98" customWidth="1"/>
    <col min="1292" max="1534" width="9.140625" style="98"/>
    <col min="1535" max="1535" width="20.7109375" style="98" customWidth="1"/>
    <col min="1536" max="1545" width="10.7109375" style="98" customWidth="1"/>
    <col min="1546" max="1547" width="2.7109375" style="98" customWidth="1"/>
    <col min="1548" max="1790" width="9.140625" style="98"/>
    <col min="1791" max="1791" width="20.7109375" style="98" customWidth="1"/>
    <col min="1792" max="1801" width="10.7109375" style="98" customWidth="1"/>
    <col min="1802" max="1803" width="2.7109375" style="98" customWidth="1"/>
    <col min="1804" max="2046" width="9.140625" style="98"/>
    <col min="2047" max="2047" width="20.7109375" style="98" customWidth="1"/>
    <col min="2048" max="2057" width="10.7109375" style="98" customWidth="1"/>
    <col min="2058" max="2059" width="2.7109375" style="98" customWidth="1"/>
    <col min="2060" max="2302" width="9.140625" style="98"/>
    <col min="2303" max="2303" width="20.7109375" style="98" customWidth="1"/>
    <col min="2304" max="2313" width="10.7109375" style="98" customWidth="1"/>
    <col min="2314" max="2315" width="2.7109375" style="98" customWidth="1"/>
    <col min="2316" max="2558" width="9.140625" style="98"/>
    <col min="2559" max="2559" width="20.7109375" style="98" customWidth="1"/>
    <col min="2560" max="2569" width="10.7109375" style="98" customWidth="1"/>
    <col min="2570" max="2571" width="2.7109375" style="98" customWidth="1"/>
    <col min="2572" max="2814" width="9.140625" style="98"/>
    <col min="2815" max="2815" width="20.7109375" style="98" customWidth="1"/>
    <col min="2816" max="2825" width="10.7109375" style="98" customWidth="1"/>
    <col min="2826" max="2827" width="2.7109375" style="98" customWidth="1"/>
    <col min="2828" max="3070" width="9.140625" style="98"/>
    <col min="3071" max="3071" width="20.7109375" style="98" customWidth="1"/>
    <col min="3072" max="3081" width="10.7109375" style="98" customWidth="1"/>
    <col min="3082" max="3083" width="2.7109375" style="98" customWidth="1"/>
    <col min="3084" max="3326" width="9.140625" style="98"/>
    <col min="3327" max="3327" width="20.7109375" style="98" customWidth="1"/>
    <col min="3328" max="3337" width="10.7109375" style="98" customWidth="1"/>
    <col min="3338" max="3339" width="2.7109375" style="98" customWidth="1"/>
    <col min="3340" max="3582" width="9.140625" style="98"/>
    <col min="3583" max="3583" width="20.7109375" style="98" customWidth="1"/>
    <col min="3584" max="3593" width="10.7109375" style="98" customWidth="1"/>
    <col min="3594" max="3595" width="2.7109375" style="98" customWidth="1"/>
    <col min="3596" max="3838" width="9.140625" style="98"/>
    <col min="3839" max="3839" width="20.7109375" style="98" customWidth="1"/>
    <col min="3840" max="3849" width="10.7109375" style="98" customWidth="1"/>
    <col min="3850" max="3851" width="2.7109375" style="98" customWidth="1"/>
    <col min="3852" max="4094" width="9.140625" style="98"/>
    <col min="4095" max="4095" width="20.7109375" style="98" customWidth="1"/>
    <col min="4096" max="4105" width="10.7109375" style="98" customWidth="1"/>
    <col min="4106" max="4107" width="2.7109375" style="98" customWidth="1"/>
    <col min="4108" max="4350" width="9.140625" style="98"/>
    <col min="4351" max="4351" width="20.7109375" style="98" customWidth="1"/>
    <col min="4352" max="4361" width="10.7109375" style="98" customWidth="1"/>
    <col min="4362" max="4363" width="2.7109375" style="98" customWidth="1"/>
    <col min="4364" max="4606" width="9.140625" style="98"/>
    <col min="4607" max="4607" width="20.7109375" style="98" customWidth="1"/>
    <col min="4608" max="4617" width="10.7109375" style="98" customWidth="1"/>
    <col min="4618" max="4619" width="2.7109375" style="98" customWidth="1"/>
    <col min="4620" max="4862" width="9.140625" style="98"/>
    <col min="4863" max="4863" width="20.7109375" style="98" customWidth="1"/>
    <col min="4864" max="4873" width="10.7109375" style="98" customWidth="1"/>
    <col min="4874" max="4875" width="2.7109375" style="98" customWidth="1"/>
    <col min="4876" max="5118" width="9.140625" style="98"/>
    <col min="5119" max="5119" width="20.7109375" style="98" customWidth="1"/>
    <col min="5120" max="5129" width="10.7109375" style="98" customWidth="1"/>
    <col min="5130" max="5131" width="2.7109375" style="98" customWidth="1"/>
    <col min="5132" max="5374" width="9.140625" style="98"/>
    <col min="5375" max="5375" width="20.7109375" style="98" customWidth="1"/>
    <col min="5376" max="5385" width="10.7109375" style="98" customWidth="1"/>
    <col min="5386" max="5387" width="2.7109375" style="98" customWidth="1"/>
    <col min="5388" max="5630" width="9.140625" style="98"/>
    <col min="5631" max="5631" width="20.7109375" style="98" customWidth="1"/>
    <col min="5632" max="5641" width="10.7109375" style="98" customWidth="1"/>
    <col min="5642" max="5643" width="2.7109375" style="98" customWidth="1"/>
    <col min="5644" max="5886" width="9.140625" style="98"/>
    <col min="5887" max="5887" width="20.7109375" style="98" customWidth="1"/>
    <col min="5888" max="5897" width="10.7109375" style="98" customWidth="1"/>
    <col min="5898" max="5899" width="2.7109375" style="98" customWidth="1"/>
    <col min="5900" max="6142" width="9.140625" style="98"/>
    <col min="6143" max="6143" width="20.7109375" style="98" customWidth="1"/>
    <col min="6144" max="6153" width="10.7109375" style="98" customWidth="1"/>
    <col min="6154" max="6155" width="2.7109375" style="98" customWidth="1"/>
    <col min="6156" max="6398" width="9.140625" style="98"/>
    <col min="6399" max="6399" width="20.7109375" style="98" customWidth="1"/>
    <col min="6400" max="6409" width="10.7109375" style="98" customWidth="1"/>
    <col min="6410" max="6411" width="2.7109375" style="98" customWidth="1"/>
    <col min="6412" max="6654" width="9.140625" style="98"/>
    <col min="6655" max="6655" width="20.7109375" style="98" customWidth="1"/>
    <col min="6656" max="6665" width="10.7109375" style="98" customWidth="1"/>
    <col min="6666" max="6667" width="2.7109375" style="98" customWidth="1"/>
    <col min="6668" max="6910" width="9.140625" style="98"/>
    <col min="6911" max="6911" width="20.7109375" style="98" customWidth="1"/>
    <col min="6912" max="6921" width="10.7109375" style="98" customWidth="1"/>
    <col min="6922" max="6923" width="2.7109375" style="98" customWidth="1"/>
    <col min="6924" max="7166" width="9.140625" style="98"/>
    <col min="7167" max="7167" width="20.7109375" style="98" customWidth="1"/>
    <col min="7168" max="7177" width="10.7109375" style="98" customWidth="1"/>
    <col min="7178" max="7179" width="2.7109375" style="98" customWidth="1"/>
    <col min="7180" max="7422" width="9.140625" style="98"/>
    <col min="7423" max="7423" width="20.7109375" style="98" customWidth="1"/>
    <col min="7424" max="7433" width="10.7109375" style="98" customWidth="1"/>
    <col min="7434" max="7435" width="2.7109375" style="98" customWidth="1"/>
    <col min="7436" max="7678" width="9.140625" style="98"/>
    <col min="7679" max="7679" width="20.7109375" style="98" customWidth="1"/>
    <col min="7680" max="7689" width="10.7109375" style="98" customWidth="1"/>
    <col min="7690" max="7691" width="2.7109375" style="98" customWidth="1"/>
    <col min="7692" max="7934" width="9.140625" style="98"/>
    <col min="7935" max="7935" width="20.7109375" style="98" customWidth="1"/>
    <col min="7936" max="7945" width="10.7109375" style="98" customWidth="1"/>
    <col min="7946" max="7947" width="2.7109375" style="98" customWidth="1"/>
    <col min="7948" max="8190" width="9.140625" style="98"/>
    <col min="8191" max="8191" width="20.7109375" style="98" customWidth="1"/>
    <col min="8192" max="8201" width="10.7109375" style="98" customWidth="1"/>
    <col min="8202" max="8203" width="2.7109375" style="98" customWidth="1"/>
    <col min="8204" max="8446" width="9.140625" style="98"/>
    <col min="8447" max="8447" width="20.7109375" style="98" customWidth="1"/>
    <col min="8448" max="8457" width="10.7109375" style="98" customWidth="1"/>
    <col min="8458" max="8459" width="2.7109375" style="98" customWidth="1"/>
    <col min="8460" max="8702" width="9.140625" style="98"/>
    <col min="8703" max="8703" width="20.7109375" style="98" customWidth="1"/>
    <col min="8704" max="8713" width="10.7109375" style="98" customWidth="1"/>
    <col min="8714" max="8715" width="2.7109375" style="98" customWidth="1"/>
    <col min="8716" max="8958" width="9.140625" style="98"/>
    <col min="8959" max="8959" width="20.7109375" style="98" customWidth="1"/>
    <col min="8960" max="8969" width="10.7109375" style="98" customWidth="1"/>
    <col min="8970" max="8971" width="2.7109375" style="98" customWidth="1"/>
    <col min="8972" max="9214" width="9.140625" style="98"/>
    <col min="9215" max="9215" width="20.7109375" style="98" customWidth="1"/>
    <col min="9216" max="9225" width="10.7109375" style="98" customWidth="1"/>
    <col min="9226" max="9227" width="2.7109375" style="98" customWidth="1"/>
    <col min="9228" max="9470" width="9.140625" style="98"/>
    <col min="9471" max="9471" width="20.7109375" style="98" customWidth="1"/>
    <col min="9472" max="9481" width="10.7109375" style="98" customWidth="1"/>
    <col min="9482" max="9483" width="2.7109375" style="98" customWidth="1"/>
    <col min="9484" max="9726" width="9.140625" style="98"/>
    <col min="9727" max="9727" width="20.7109375" style="98" customWidth="1"/>
    <col min="9728" max="9737" width="10.7109375" style="98" customWidth="1"/>
    <col min="9738" max="9739" width="2.7109375" style="98" customWidth="1"/>
    <col min="9740" max="9982" width="9.140625" style="98"/>
    <col min="9983" max="9983" width="20.7109375" style="98" customWidth="1"/>
    <col min="9984" max="9993" width="10.7109375" style="98" customWidth="1"/>
    <col min="9994" max="9995" width="2.7109375" style="98" customWidth="1"/>
    <col min="9996" max="10238" width="9.140625" style="98"/>
    <col min="10239" max="10239" width="20.7109375" style="98" customWidth="1"/>
    <col min="10240" max="10249" width="10.7109375" style="98" customWidth="1"/>
    <col min="10250" max="10251" width="2.7109375" style="98" customWidth="1"/>
    <col min="10252" max="10494" width="9.140625" style="98"/>
    <col min="10495" max="10495" width="20.7109375" style="98" customWidth="1"/>
    <col min="10496" max="10505" width="10.7109375" style="98" customWidth="1"/>
    <col min="10506" max="10507" width="2.7109375" style="98" customWidth="1"/>
    <col min="10508" max="10750" width="9.140625" style="98"/>
    <col min="10751" max="10751" width="20.7109375" style="98" customWidth="1"/>
    <col min="10752" max="10761" width="10.7109375" style="98" customWidth="1"/>
    <col min="10762" max="10763" width="2.7109375" style="98" customWidth="1"/>
    <col min="10764" max="11006" width="9.140625" style="98"/>
    <col min="11007" max="11007" width="20.7109375" style="98" customWidth="1"/>
    <col min="11008" max="11017" width="10.7109375" style="98" customWidth="1"/>
    <col min="11018" max="11019" width="2.7109375" style="98" customWidth="1"/>
    <col min="11020" max="11262" width="9.140625" style="98"/>
    <col min="11263" max="11263" width="20.7109375" style="98" customWidth="1"/>
    <col min="11264" max="11273" width="10.7109375" style="98" customWidth="1"/>
    <col min="11274" max="11275" width="2.7109375" style="98" customWidth="1"/>
    <col min="11276" max="11518" width="9.140625" style="98"/>
    <col min="11519" max="11519" width="20.7109375" style="98" customWidth="1"/>
    <col min="11520" max="11529" width="10.7109375" style="98" customWidth="1"/>
    <col min="11530" max="11531" width="2.7109375" style="98" customWidth="1"/>
    <col min="11532" max="11774" width="9.140625" style="98"/>
    <col min="11775" max="11775" width="20.7109375" style="98" customWidth="1"/>
    <col min="11776" max="11785" width="10.7109375" style="98" customWidth="1"/>
    <col min="11786" max="11787" width="2.7109375" style="98" customWidth="1"/>
    <col min="11788" max="12030" width="9.140625" style="98"/>
    <col min="12031" max="12031" width="20.7109375" style="98" customWidth="1"/>
    <col min="12032" max="12041" width="10.7109375" style="98" customWidth="1"/>
    <col min="12042" max="12043" width="2.7109375" style="98" customWidth="1"/>
    <col min="12044" max="12286" width="9.140625" style="98"/>
    <col min="12287" max="12287" width="20.7109375" style="98" customWidth="1"/>
    <col min="12288" max="12297" width="10.7109375" style="98" customWidth="1"/>
    <col min="12298" max="12299" width="2.7109375" style="98" customWidth="1"/>
    <col min="12300" max="12542" width="9.140625" style="98"/>
    <col min="12543" max="12543" width="20.7109375" style="98" customWidth="1"/>
    <col min="12544" max="12553" width="10.7109375" style="98" customWidth="1"/>
    <col min="12554" max="12555" width="2.7109375" style="98" customWidth="1"/>
    <col min="12556" max="12798" width="9.140625" style="98"/>
    <col min="12799" max="12799" width="20.7109375" style="98" customWidth="1"/>
    <col min="12800" max="12809" width="10.7109375" style="98" customWidth="1"/>
    <col min="12810" max="12811" width="2.7109375" style="98" customWidth="1"/>
    <col min="12812" max="13054" width="9.140625" style="98"/>
    <col min="13055" max="13055" width="20.7109375" style="98" customWidth="1"/>
    <col min="13056" max="13065" width="10.7109375" style="98" customWidth="1"/>
    <col min="13066" max="13067" width="2.7109375" style="98" customWidth="1"/>
    <col min="13068" max="13310" width="9.140625" style="98"/>
    <col min="13311" max="13311" width="20.7109375" style="98" customWidth="1"/>
    <col min="13312" max="13321" width="10.7109375" style="98" customWidth="1"/>
    <col min="13322" max="13323" width="2.7109375" style="98" customWidth="1"/>
    <col min="13324" max="13566" width="9.140625" style="98"/>
    <col min="13567" max="13567" width="20.7109375" style="98" customWidth="1"/>
    <col min="13568" max="13577" width="10.7109375" style="98" customWidth="1"/>
    <col min="13578" max="13579" width="2.7109375" style="98" customWidth="1"/>
    <col min="13580" max="13822" width="9.140625" style="98"/>
    <col min="13823" max="13823" width="20.7109375" style="98" customWidth="1"/>
    <col min="13824" max="13833" width="10.7109375" style="98" customWidth="1"/>
    <col min="13834" max="13835" width="2.7109375" style="98" customWidth="1"/>
    <col min="13836" max="14078" width="9.140625" style="98"/>
    <col min="14079" max="14079" width="20.7109375" style="98" customWidth="1"/>
    <col min="14080" max="14089" width="10.7109375" style="98" customWidth="1"/>
    <col min="14090" max="14091" width="2.7109375" style="98" customWidth="1"/>
    <col min="14092" max="14334" width="9.140625" style="98"/>
    <col min="14335" max="14335" width="20.7109375" style="98" customWidth="1"/>
    <col min="14336" max="14345" width="10.7109375" style="98" customWidth="1"/>
    <col min="14346" max="14347" width="2.7109375" style="98" customWidth="1"/>
    <col min="14348" max="14590" width="9.140625" style="98"/>
    <col min="14591" max="14591" width="20.7109375" style="98" customWidth="1"/>
    <col min="14592" max="14601" width="10.7109375" style="98" customWidth="1"/>
    <col min="14602" max="14603" width="2.7109375" style="98" customWidth="1"/>
    <col min="14604" max="14846" width="9.140625" style="98"/>
    <col min="14847" max="14847" width="20.7109375" style="98" customWidth="1"/>
    <col min="14848" max="14857" width="10.7109375" style="98" customWidth="1"/>
    <col min="14858" max="14859" width="2.7109375" style="98" customWidth="1"/>
    <col min="14860" max="15102" width="9.140625" style="98"/>
    <col min="15103" max="15103" width="20.7109375" style="98" customWidth="1"/>
    <col min="15104" max="15113" width="10.7109375" style="98" customWidth="1"/>
    <col min="15114" max="15115" width="2.7109375" style="98" customWidth="1"/>
    <col min="15116" max="15358" width="9.140625" style="98"/>
    <col min="15359" max="15359" width="20.7109375" style="98" customWidth="1"/>
    <col min="15360" max="15369" width="10.7109375" style="98" customWidth="1"/>
    <col min="15370" max="15371" width="2.7109375" style="98" customWidth="1"/>
    <col min="15372" max="15614" width="9.140625" style="98"/>
    <col min="15615" max="15615" width="20.7109375" style="98" customWidth="1"/>
    <col min="15616" max="15625" width="10.7109375" style="98" customWidth="1"/>
    <col min="15626" max="15627" width="2.7109375" style="98" customWidth="1"/>
    <col min="15628" max="15870" width="9.140625" style="98"/>
    <col min="15871" max="15871" width="20.7109375" style="98" customWidth="1"/>
    <col min="15872" max="15881" width="10.7109375" style="98" customWidth="1"/>
    <col min="15882" max="15883" width="2.7109375" style="98" customWidth="1"/>
    <col min="15884" max="16126" width="9.140625" style="98"/>
    <col min="16127" max="16127" width="20.7109375" style="98" customWidth="1"/>
    <col min="16128" max="16137" width="10.7109375" style="98" customWidth="1"/>
    <col min="16138" max="16139" width="2.7109375" style="98" customWidth="1"/>
    <col min="16140" max="16383" width="9.140625" style="98"/>
    <col min="16384" max="16384" width="9.140625" style="98" customWidth="1"/>
  </cols>
  <sheetData>
    <row r="1" spans="1:24" ht="18">
      <c r="A1" s="555" t="s">
        <v>241</v>
      </c>
      <c r="B1" s="427"/>
      <c r="C1" s="427"/>
      <c r="D1" s="427"/>
      <c r="E1" s="427"/>
      <c r="F1" s="427"/>
      <c r="G1" s="427"/>
      <c r="H1" s="427"/>
      <c r="I1" s="427"/>
      <c r="J1" s="93"/>
      <c r="K1" s="93"/>
      <c r="L1" s="93"/>
      <c r="M1" s="93"/>
      <c r="N1" s="94"/>
    </row>
    <row r="2" spans="1:24" ht="5.0999999999999996" customHeight="1">
      <c r="A2" s="441"/>
      <c r="B2" s="442"/>
      <c r="C2" s="67"/>
      <c r="D2" s="67"/>
      <c r="E2" s="67"/>
      <c r="F2" s="67"/>
      <c r="G2" s="67"/>
      <c r="H2" s="67"/>
      <c r="I2" s="67"/>
      <c r="J2" s="67"/>
      <c r="K2" s="67"/>
      <c r="L2" s="67"/>
      <c r="M2" s="67"/>
      <c r="N2" s="68"/>
    </row>
    <row r="3" spans="1:24" ht="13.5" customHeight="1">
      <c r="A3" s="1540" t="str">
        <f>'[1]3.3'!A24</f>
        <v>Year</v>
      </c>
      <c r="B3" s="1540" t="s">
        <v>227</v>
      </c>
      <c r="C3" s="1565" t="s">
        <v>185</v>
      </c>
      <c r="D3" s="1566"/>
      <c r="E3" s="1566"/>
      <c r="F3" s="1566"/>
      <c r="G3" s="1566"/>
      <c r="H3" s="1567"/>
      <c r="I3" s="1566" t="s">
        <v>27</v>
      </c>
      <c r="J3" s="1566"/>
      <c r="K3" s="1566"/>
      <c r="L3" s="1566"/>
      <c r="M3" s="1566"/>
      <c r="N3" s="1566"/>
    </row>
    <row r="4" spans="1:24" ht="25.5" customHeight="1">
      <c r="A4" s="1562"/>
      <c r="B4" s="1562"/>
      <c r="C4" s="1560" t="s">
        <v>164</v>
      </c>
      <c r="D4" s="1555" t="s">
        <v>165</v>
      </c>
      <c r="E4" s="1536" t="s">
        <v>166</v>
      </c>
      <c r="F4" s="1540" t="s">
        <v>242</v>
      </c>
      <c r="G4" s="1540"/>
      <c r="H4" s="1538" t="s">
        <v>230</v>
      </c>
      <c r="I4" s="1555" t="str">
        <f>C4</f>
        <v>From UGS</v>
      </c>
      <c r="J4" s="1555" t="str">
        <f>D4</f>
        <v>Into UGS</v>
      </c>
      <c r="K4" s="1536" t="str">
        <f>E4</f>
        <v>Net balance from/into UGS</v>
      </c>
      <c r="L4" s="1540" t="str">
        <f>F4</f>
        <v xml:space="preserve"> Level of operating stores
 as at 31 December</v>
      </c>
      <c r="M4" s="1540"/>
      <c r="N4" s="1536" t="str">
        <f>H4</f>
        <v>Highest level of operating stores</v>
      </c>
    </row>
    <row r="5" spans="1:24" ht="36.75" customHeight="1">
      <c r="A5" s="1541"/>
      <c r="B5" s="1541"/>
      <c r="C5" s="1561"/>
      <c r="D5" s="1556"/>
      <c r="E5" s="1556"/>
      <c r="F5" s="630" t="s">
        <v>236</v>
      </c>
      <c r="G5" s="630" t="s">
        <v>237</v>
      </c>
      <c r="H5" s="1558"/>
      <c r="I5" s="1556"/>
      <c r="J5" s="1556"/>
      <c r="K5" s="1556"/>
      <c r="L5" s="630" t="str">
        <f>F5</f>
        <v>At the end of preceding year</v>
      </c>
      <c r="M5" s="630" t="str">
        <f>G5</f>
        <v>At the end of the year under review</v>
      </c>
      <c r="N5" s="1557"/>
      <c r="O5" s="110"/>
    </row>
    <row r="6" spans="1:24" ht="12" customHeight="1">
      <c r="A6" s="631">
        <v>2015</v>
      </c>
      <c r="B6" s="631">
        <v>7</v>
      </c>
      <c r="C6" s="936">
        <v>2803.3251730000006</v>
      </c>
      <c r="D6" s="632">
        <v>2656.378365</v>
      </c>
      <c r="E6" s="632">
        <v>146.9468080000006</v>
      </c>
      <c r="F6" s="632">
        <v>2152.5889209324919</v>
      </c>
      <c r="G6" s="632">
        <v>2005.6421078421704</v>
      </c>
      <c r="H6" s="937">
        <v>2757.4041568421703</v>
      </c>
      <c r="I6" s="632">
        <v>29877.399076999998</v>
      </c>
      <c r="J6" s="632">
        <v>28409.946002999997</v>
      </c>
      <c r="K6" s="632">
        <v>1467.4530740000009</v>
      </c>
      <c r="L6" s="632">
        <v>23043.437451249149</v>
      </c>
      <c r="M6" s="633">
        <v>21575.984321405991</v>
      </c>
      <c r="N6" s="633">
        <v>29609.723742405993</v>
      </c>
      <c r="O6" s="95"/>
      <c r="P6" s="96"/>
      <c r="Q6" s="96"/>
      <c r="R6" s="96"/>
      <c r="S6" s="96"/>
      <c r="T6" s="96"/>
      <c r="U6" s="96"/>
      <c r="V6" s="96"/>
      <c r="W6" s="96"/>
      <c r="X6" s="97"/>
    </row>
    <row r="7" spans="1:24" ht="12" customHeight="1">
      <c r="A7" s="631">
        <v>2016</v>
      </c>
      <c r="B7" s="631">
        <v>8</v>
      </c>
      <c r="C7" s="936">
        <v>2792.4169440000001</v>
      </c>
      <c r="D7" s="632">
        <v>2648.8300529999997</v>
      </c>
      <c r="E7" s="632">
        <v>143.58689100000038</v>
      </c>
      <c r="F7" s="632">
        <v>2005.64210793249</v>
      </c>
      <c r="G7" s="632">
        <v>1855.1018389324913</v>
      </c>
      <c r="H7" s="937">
        <v>3062.2431608421693</v>
      </c>
      <c r="I7" s="632">
        <v>29879.370492000002</v>
      </c>
      <c r="J7" s="632">
        <v>28390.560353790996</v>
      </c>
      <c r="K7" s="632">
        <v>1488.8101382090063</v>
      </c>
      <c r="L7" s="632">
        <v>21575.984323939199</v>
      </c>
      <c r="M7" s="633">
        <v>20012.817554276964</v>
      </c>
      <c r="N7" s="633">
        <v>32957.562550922994</v>
      </c>
      <c r="O7" s="95"/>
      <c r="P7" s="96"/>
      <c r="Q7" s="96"/>
      <c r="R7" s="96"/>
      <c r="S7" s="96"/>
      <c r="T7" s="96"/>
      <c r="U7" s="96"/>
      <c r="V7" s="99"/>
      <c r="W7" s="97"/>
      <c r="X7" s="97"/>
    </row>
    <row r="8" spans="1:24" ht="12" customHeight="1">
      <c r="A8" s="634">
        <v>2017</v>
      </c>
      <c r="B8" s="634">
        <v>8</v>
      </c>
      <c r="C8" s="938">
        <v>2383.3666699999999</v>
      </c>
      <c r="D8" s="621">
        <v>2808.5585060000003</v>
      </c>
      <c r="E8" s="621">
        <v>-425.19183600000042</v>
      </c>
      <c r="F8" s="621">
        <v>1855.1010000000001</v>
      </c>
      <c r="G8" s="621">
        <v>2247.3559999999998</v>
      </c>
      <c r="H8" s="939">
        <v>3069.3719999999998</v>
      </c>
      <c r="I8" s="621">
        <v>25481.562421868999</v>
      </c>
      <c r="J8" s="621">
        <v>29988.256826387002</v>
      </c>
      <c r="K8" s="621">
        <v>-4506.6944045180026</v>
      </c>
      <c r="L8" s="621">
        <v>20012.818000000003</v>
      </c>
      <c r="M8" s="620">
        <v>24176.465</v>
      </c>
      <c r="N8" s="620">
        <v>32952.06</v>
      </c>
      <c r="O8" s="95"/>
      <c r="P8" s="96"/>
      <c r="Q8" s="96"/>
      <c r="R8" s="96"/>
      <c r="S8" s="96"/>
      <c r="T8" s="96"/>
      <c r="U8" s="96"/>
      <c r="V8" s="99"/>
      <c r="W8" s="97"/>
      <c r="X8" s="97"/>
    </row>
    <row r="9" spans="1:24" ht="12" customHeight="1">
      <c r="A9" s="635">
        <v>2018</v>
      </c>
      <c r="B9" s="635">
        <v>8</v>
      </c>
      <c r="C9" s="940">
        <v>2942.1872790000002</v>
      </c>
      <c r="D9" s="636">
        <v>2916.687054</v>
      </c>
      <c r="E9" s="636">
        <v>25.500225000000228</v>
      </c>
      <c r="F9" s="636">
        <v>2247.3555728421693</v>
      </c>
      <c r="G9" s="636">
        <v>2205.1117698421699</v>
      </c>
      <c r="H9" s="941">
        <v>2924.8233479324908</v>
      </c>
      <c r="I9" s="636">
        <v>31441.153030246001</v>
      </c>
      <c r="J9" s="636">
        <v>31155.870264544999</v>
      </c>
      <c r="K9" s="636">
        <v>285.28276570100206</v>
      </c>
      <c r="L9" s="636">
        <v>24176.464464328787</v>
      </c>
      <c r="M9" s="627">
        <v>23710.883955729787</v>
      </c>
      <c r="N9" s="627">
        <v>31399.324966398959</v>
      </c>
      <c r="O9" s="95"/>
      <c r="P9" s="96"/>
      <c r="Q9" s="96"/>
      <c r="R9" s="96"/>
      <c r="S9" s="96"/>
      <c r="T9" s="96"/>
      <c r="U9" s="96"/>
      <c r="V9" s="99"/>
      <c r="W9" s="97"/>
      <c r="X9" s="97"/>
    </row>
    <row r="10" spans="1:24" ht="12" customHeight="1">
      <c r="A10" s="631">
        <v>2019</v>
      </c>
      <c r="B10" s="631">
        <v>8</v>
      </c>
      <c r="C10" s="936">
        <v>1271.1721849999999</v>
      </c>
      <c r="D10" s="632">
        <v>2353.5037307686007</v>
      </c>
      <c r="E10" s="632">
        <v>-1082.3315457686008</v>
      </c>
      <c r="F10" s="632">
        <v>2205.1117698421699</v>
      </c>
      <c r="G10" s="632">
        <v>3262.8019286107701</v>
      </c>
      <c r="H10" s="937">
        <v>3357.9649709324913</v>
      </c>
      <c r="I10" s="632">
        <v>13577.527166534001</v>
      </c>
      <c r="J10" s="632">
        <v>25093.680896803991</v>
      </c>
      <c r="K10" s="632">
        <v>-11516.153730269991</v>
      </c>
      <c r="L10" s="632">
        <v>23710.883955793786</v>
      </c>
      <c r="M10" s="633">
        <v>34961.949653812786</v>
      </c>
      <c r="N10" s="633">
        <v>35976.557571928941</v>
      </c>
      <c r="O10" s="95"/>
      <c r="P10" s="96"/>
      <c r="Q10" s="96"/>
      <c r="R10" s="96"/>
      <c r="S10" s="96"/>
      <c r="T10" s="96"/>
      <c r="U10" s="96"/>
      <c r="V10" s="99"/>
      <c r="W10" s="97"/>
      <c r="X10" s="97"/>
    </row>
    <row r="11" spans="1:24" ht="12" customHeight="1">
      <c r="A11" s="631">
        <v>2020</v>
      </c>
      <c r="B11" s="631">
        <v>8</v>
      </c>
      <c r="C11" s="936">
        <v>3040.2051849999998</v>
      </c>
      <c r="D11" s="632">
        <v>2023.3440476217215</v>
      </c>
      <c r="E11" s="632">
        <v>1016.8611373782783</v>
      </c>
      <c r="F11" s="632">
        <v>3262.8019286107701</v>
      </c>
      <c r="G11" s="632">
        <v>2226.1676512324902</v>
      </c>
      <c r="H11" s="937">
        <v>3363.2899279324911</v>
      </c>
      <c r="I11" s="632">
        <v>32465.624391260011</v>
      </c>
      <c r="J11" s="632">
        <v>21652.293131684615</v>
      </c>
      <c r="K11" s="632">
        <v>10813.331259575392</v>
      </c>
      <c r="L11" s="632">
        <v>34961.949653812786</v>
      </c>
      <c r="M11" s="633">
        <v>23935.487848944413</v>
      </c>
      <c r="N11" s="633">
        <v>36109.688728126937</v>
      </c>
      <c r="O11" s="95"/>
      <c r="P11" s="96"/>
      <c r="Q11" s="96"/>
      <c r="R11" s="96"/>
      <c r="S11" s="96"/>
      <c r="T11" s="96"/>
      <c r="U11" s="96"/>
      <c r="V11" s="99"/>
      <c r="W11" s="97"/>
      <c r="X11" s="97"/>
    </row>
    <row r="12" spans="1:24" ht="12" customHeight="1">
      <c r="A12" s="634">
        <v>2021</v>
      </c>
      <c r="B12" s="634">
        <v>8</v>
      </c>
      <c r="C12" s="938">
        <v>3115.695847</v>
      </c>
      <c r="D12" s="621">
        <v>2516.0507149999999</v>
      </c>
      <c r="E12" s="621">
        <v>599.6451320000001</v>
      </c>
      <c r="F12" s="621">
        <v>2226.1676512324902</v>
      </c>
      <c r="G12" s="621">
        <v>1689.8680727324904</v>
      </c>
      <c r="H12" s="939">
        <v>2919.9807709324905</v>
      </c>
      <c r="I12" s="621">
        <v>33295.693636224001</v>
      </c>
      <c r="J12" s="621">
        <v>26855.037791742998</v>
      </c>
      <c r="K12" s="621">
        <v>6440.6558444810071</v>
      </c>
      <c r="L12" s="621">
        <v>23935.487848944413</v>
      </c>
      <c r="M12" s="620">
        <v>18162.451971546918</v>
      </c>
      <c r="N12" s="620">
        <v>31318.333130546933</v>
      </c>
      <c r="O12" s="95"/>
      <c r="P12" s="96"/>
      <c r="Q12" s="96"/>
      <c r="R12" s="96"/>
      <c r="S12" s="96"/>
      <c r="T12" s="96"/>
      <c r="U12" s="96"/>
      <c r="V12" s="99"/>
      <c r="W12" s="97"/>
      <c r="X12" s="97"/>
    </row>
    <row r="13" spans="1:24" ht="12" customHeight="1">
      <c r="A13" s="635">
        <v>2022</v>
      </c>
      <c r="B13" s="635">
        <v>8</v>
      </c>
      <c r="C13" s="940">
        <v>1963.3960219999999</v>
      </c>
      <c r="D13" s="636">
        <v>3213.0180540000001</v>
      </c>
      <c r="E13" s="636">
        <v>-1249.6220320000002</v>
      </c>
      <c r="F13" s="636">
        <v>1689.8680727324904</v>
      </c>
      <c r="G13" s="636">
        <v>2922.1963637324898</v>
      </c>
      <c r="H13" s="941">
        <v>3411.1231694324915</v>
      </c>
      <c r="I13" s="636">
        <v>21052.679221467297</v>
      </c>
      <c r="J13" s="636">
        <v>34578.676575017394</v>
      </c>
      <c r="K13" s="636">
        <v>-13525.997353550099</v>
      </c>
      <c r="L13" s="636">
        <v>18162.451971546918</v>
      </c>
      <c r="M13" s="627">
        <v>31503.431705221905</v>
      </c>
      <c r="N13" s="627">
        <v>36788.258054771621</v>
      </c>
      <c r="O13" s="95"/>
      <c r="P13" s="96"/>
      <c r="Q13" s="96"/>
      <c r="R13" s="96"/>
      <c r="S13" s="96"/>
      <c r="T13" s="96"/>
      <c r="U13" s="96"/>
      <c r="V13" s="99"/>
      <c r="W13" s="97"/>
      <c r="X13" s="97"/>
    </row>
    <row r="14" spans="1:24" ht="12" customHeight="1">
      <c r="A14" s="631">
        <v>2023</v>
      </c>
      <c r="B14" s="631">
        <v>8</v>
      </c>
      <c r="C14" s="936">
        <v>1863.105266</v>
      </c>
      <c r="D14" s="632">
        <v>2021.7330730000003</v>
      </c>
      <c r="E14" s="632">
        <v>-158.62780700000036</v>
      </c>
      <c r="F14" s="632">
        <v>2922.1963637324898</v>
      </c>
      <c r="G14" s="632">
        <v>3062.6405487324905</v>
      </c>
      <c r="H14" s="937">
        <v>3475.8053164324915</v>
      </c>
      <c r="I14" s="632">
        <v>20138.8245984596</v>
      </c>
      <c r="J14" s="632">
        <v>22127.931911509597</v>
      </c>
      <c r="K14" s="632">
        <v>-1989.1073130499967</v>
      </c>
      <c r="L14" s="632">
        <v>31503.431705221905</v>
      </c>
      <c r="M14" s="633">
        <v>33293.275673026597</v>
      </c>
      <c r="N14" s="633">
        <v>37798.809220113122</v>
      </c>
      <c r="O14" s="95"/>
      <c r="P14" s="96"/>
      <c r="Q14" s="96"/>
      <c r="R14" s="96"/>
      <c r="S14" s="96"/>
      <c r="T14" s="96"/>
      <c r="U14" s="96"/>
      <c r="V14" s="99"/>
      <c r="W14" s="97"/>
      <c r="X14" s="97"/>
    </row>
    <row r="15" spans="1:24" ht="12" customHeight="1">
      <c r="A15" s="635">
        <v>2024</v>
      </c>
      <c r="B15" s="635">
        <v>8</v>
      </c>
      <c r="C15" s="940">
        <v>2479.5779790000001</v>
      </c>
      <c r="D15" s="636">
        <v>1581.763019</v>
      </c>
      <c r="E15" s="636">
        <v>897.81496000000027</v>
      </c>
      <c r="F15" s="636">
        <v>3062.6405487324905</v>
      </c>
      <c r="G15" s="636">
        <v>2150.5891337324911</v>
      </c>
      <c r="H15" s="941">
        <v>3376.0991464324916</v>
      </c>
      <c r="I15" s="636">
        <v>26968.998853443296</v>
      </c>
      <c r="J15" s="636">
        <v>17303.761056760999</v>
      </c>
      <c r="K15" s="636">
        <v>9665.2377966822951</v>
      </c>
      <c r="L15" s="636">
        <v>33293.275673402299</v>
      </c>
      <c r="M15" s="636">
        <v>23471.611907785144</v>
      </c>
      <c r="N15" s="636">
        <v>36830.883515268928</v>
      </c>
      <c r="O15" s="95"/>
      <c r="P15" s="96"/>
      <c r="Q15" s="96"/>
      <c r="R15" s="96"/>
      <c r="S15" s="96"/>
      <c r="T15" s="96"/>
      <c r="U15" s="96"/>
    </row>
    <row r="16" spans="1:24" ht="18.600000000000001" customHeight="1">
      <c r="A16" s="101"/>
      <c r="B16" s="101"/>
      <c r="C16" s="102"/>
      <c r="D16" s="102"/>
      <c r="E16" s="68"/>
      <c r="F16" s="68"/>
      <c r="G16" s="101"/>
      <c r="H16" s="102"/>
      <c r="I16" s="102"/>
      <c r="J16" s="102"/>
      <c r="K16" s="67"/>
      <c r="L16" s="64"/>
      <c r="M16" s="67"/>
      <c r="N16" s="68"/>
      <c r="O16" s="95"/>
    </row>
    <row r="17" spans="1:22" ht="30" customHeight="1">
      <c r="A17" s="1563" t="s">
        <v>243</v>
      </c>
      <c r="B17" s="1563"/>
      <c r="C17" s="1563"/>
      <c r="D17" s="1563"/>
      <c r="E17" s="1563"/>
      <c r="F17" s="1563"/>
      <c r="G17" s="1563"/>
      <c r="H17" s="1563" t="s">
        <v>244</v>
      </c>
      <c r="I17" s="1564"/>
      <c r="J17" s="1564"/>
      <c r="K17" s="1564"/>
      <c r="L17" s="1564"/>
      <c r="M17" s="1564"/>
      <c r="N17" s="1564"/>
      <c r="O17" s="575"/>
      <c r="P17" s="98"/>
      <c r="Q17" s="98"/>
      <c r="R17" s="98"/>
      <c r="S17" s="98"/>
      <c r="T17" s="98"/>
      <c r="U17" s="98"/>
      <c r="V17" s="98"/>
    </row>
    <row r="18" spans="1:22" ht="12" customHeight="1">
      <c r="A18" s="68"/>
      <c r="B18" s="103"/>
      <c r="C18" s="103" t="str">
        <f>E4</f>
        <v>Net balance from/into UGS</v>
      </c>
      <c r="D18" s="103" t="str">
        <f>C4</f>
        <v>From UGS</v>
      </c>
      <c r="E18" s="103" t="str">
        <f>D4</f>
        <v>Into UGS</v>
      </c>
      <c r="F18" s="67"/>
      <c r="G18" s="74"/>
      <c r="H18" s="74"/>
      <c r="I18" s="74"/>
      <c r="J18" s="73"/>
      <c r="K18" s="73" t="str">
        <f>H4</f>
        <v>Highest level of operating stores</v>
      </c>
      <c r="L18" s="74"/>
      <c r="M18" s="74"/>
      <c r="N18" s="68"/>
    </row>
    <row r="19" spans="1:22" ht="12" customHeight="1">
      <c r="A19" s="68"/>
      <c r="B19" s="104">
        <f>A6</f>
        <v>2015</v>
      </c>
      <c r="C19" s="274">
        <f>E6</f>
        <v>146.9468080000006</v>
      </c>
      <c r="D19" s="274">
        <f>C6</f>
        <v>2803.3251730000006</v>
      </c>
      <c r="E19" s="274">
        <f>D6*-1</f>
        <v>-2656.378365</v>
      </c>
      <c r="F19" s="67"/>
      <c r="G19" s="74"/>
      <c r="H19" s="74"/>
      <c r="I19" s="74"/>
      <c r="J19" s="73">
        <f>A6</f>
        <v>2015</v>
      </c>
      <c r="K19" s="75">
        <f t="shared" ref="K19:K28" si="0">H6</f>
        <v>2757.4041568421703</v>
      </c>
      <c r="L19" s="74"/>
      <c r="M19" s="74"/>
      <c r="N19" s="68"/>
    </row>
    <row r="20" spans="1:22" ht="12" customHeight="1">
      <c r="A20" s="68"/>
      <c r="B20" s="104">
        <f t="shared" ref="B20:B28" si="1">A7</f>
        <v>2016</v>
      </c>
      <c r="C20" s="274">
        <f t="shared" ref="C20:C28" si="2">E7</f>
        <v>143.58689100000038</v>
      </c>
      <c r="D20" s="274">
        <f t="shared" ref="D20:D28" si="3">C7</f>
        <v>2792.4169440000001</v>
      </c>
      <c r="E20" s="274">
        <f t="shared" ref="E20:E28" si="4">D7*-1</f>
        <v>-2648.8300529999997</v>
      </c>
      <c r="F20" s="67"/>
      <c r="G20" s="74"/>
      <c r="H20" s="74"/>
      <c r="I20" s="74"/>
      <c r="J20" s="73">
        <f t="shared" ref="J20:J28" si="5">A7</f>
        <v>2016</v>
      </c>
      <c r="K20" s="75">
        <f t="shared" si="0"/>
        <v>3062.2431608421693</v>
      </c>
      <c r="L20" s="74"/>
      <c r="M20" s="74"/>
      <c r="N20" s="68"/>
    </row>
    <row r="21" spans="1:22" ht="12" customHeight="1">
      <c r="A21" s="68"/>
      <c r="B21" s="104">
        <f t="shared" si="1"/>
        <v>2017</v>
      </c>
      <c r="C21" s="274">
        <f t="shared" si="2"/>
        <v>-425.19183600000042</v>
      </c>
      <c r="D21" s="274">
        <f t="shared" si="3"/>
        <v>2383.3666699999999</v>
      </c>
      <c r="E21" s="274">
        <f t="shared" si="4"/>
        <v>-2808.5585060000003</v>
      </c>
      <c r="F21" s="67"/>
      <c r="G21" s="74"/>
      <c r="H21" s="74"/>
      <c r="I21" s="74"/>
      <c r="J21" s="73">
        <f t="shared" si="5"/>
        <v>2017</v>
      </c>
      <c r="K21" s="75">
        <f t="shared" si="0"/>
        <v>3069.3719999999998</v>
      </c>
      <c r="L21" s="73"/>
      <c r="M21" s="73"/>
      <c r="N21" s="68"/>
    </row>
    <row r="22" spans="1:22" ht="12" customHeight="1">
      <c r="A22" s="68"/>
      <c r="B22" s="104">
        <f t="shared" si="1"/>
        <v>2018</v>
      </c>
      <c r="C22" s="274">
        <f t="shared" si="2"/>
        <v>25.500225000000228</v>
      </c>
      <c r="D22" s="274">
        <f t="shared" si="3"/>
        <v>2942.1872790000002</v>
      </c>
      <c r="E22" s="274">
        <f t="shared" si="4"/>
        <v>-2916.687054</v>
      </c>
      <c r="F22" s="67"/>
      <c r="G22" s="74"/>
      <c r="H22" s="74"/>
      <c r="I22" s="74"/>
      <c r="J22" s="73">
        <f t="shared" si="5"/>
        <v>2018</v>
      </c>
      <c r="K22" s="75">
        <f t="shared" si="0"/>
        <v>2924.8233479324908</v>
      </c>
      <c r="L22" s="73"/>
      <c r="M22" s="73"/>
      <c r="N22" s="68"/>
    </row>
    <row r="23" spans="1:22" ht="12" customHeight="1">
      <c r="A23" s="68"/>
      <c r="B23" s="104">
        <f t="shared" si="1"/>
        <v>2019</v>
      </c>
      <c r="C23" s="274">
        <f t="shared" si="2"/>
        <v>-1082.3315457686008</v>
      </c>
      <c r="D23" s="274">
        <f t="shared" si="3"/>
        <v>1271.1721849999999</v>
      </c>
      <c r="E23" s="274">
        <f t="shared" si="4"/>
        <v>-2353.5037307686007</v>
      </c>
      <c r="F23" s="67"/>
      <c r="G23" s="74"/>
      <c r="H23" s="74"/>
      <c r="I23" s="74"/>
      <c r="J23" s="73">
        <f t="shared" si="5"/>
        <v>2019</v>
      </c>
      <c r="K23" s="75">
        <f t="shared" si="0"/>
        <v>3357.9649709324913</v>
      </c>
      <c r="L23" s="73"/>
      <c r="M23" s="73"/>
      <c r="N23" s="68"/>
    </row>
    <row r="24" spans="1:22" ht="12" customHeight="1">
      <c r="A24" s="68"/>
      <c r="B24" s="104">
        <f t="shared" si="1"/>
        <v>2020</v>
      </c>
      <c r="C24" s="274">
        <f t="shared" si="2"/>
        <v>1016.8611373782783</v>
      </c>
      <c r="D24" s="274">
        <f t="shared" si="3"/>
        <v>3040.2051849999998</v>
      </c>
      <c r="E24" s="274">
        <f t="shared" si="4"/>
        <v>-2023.3440476217215</v>
      </c>
      <c r="F24" s="67"/>
      <c r="G24" s="74"/>
      <c r="H24" s="74"/>
      <c r="I24" s="74"/>
      <c r="J24" s="73">
        <f t="shared" si="5"/>
        <v>2020</v>
      </c>
      <c r="K24" s="75">
        <f t="shared" si="0"/>
        <v>3363.2899279324911</v>
      </c>
      <c r="L24" s="73"/>
      <c r="M24" s="73"/>
      <c r="N24" s="68"/>
    </row>
    <row r="25" spans="1:22" ht="12" customHeight="1">
      <c r="A25" s="68"/>
      <c r="B25" s="104">
        <f t="shared" si="1"/>
        <v>2021</v>
      </c>
      <c r="C25" s="274">
        <f t="shared" si="2"/>
        <v>599.6451320000001</v>
      </c>
      <c r="D25" s="274">
        <f t="shared" si="3"/>
        <v>3115.695847</v>
      </c>
      <c r="E25" s="274">
        <f t="shared" si="4"/>
        <v>-2516.0507149999999</v>
      </c>
      <c r="F25" s="67"/>
      <c r="G25" s="74"/>
      <c r="H25" s="74"/>
      <c r="I25" s="74"/>
      <c r="J25" s="73">
        <f t="shared" si="5"/>
        <v>2021</v>
      </c>
      <c r="K25" s="75">
        <f t="shared" si="0"/>
        <v>2919.9807709324905</v>
      </c>
      <c r="L25" s="73"/>
      <c r="M25" s="73"/>
      <c r="N25" s="68"/>
    </row>
    <row r="26" spans="1:22" ht="12" customHeight="1">
      <c r="A26" s="68"/>
      <c r="B26" s="104">
        <f t="shared" si="1"/>
        <v>2022</v>
      </c>
      <c r="C26" s="274">
        <f t="shared" si="2"/>
        <v>-1249.6220320000002</v>
      </c>
      <c r="D26" s="274">
        <f t="shared" si="3"/>
        <v>1963.3960219999999</v>
      </c>
      <c r="E26" s="274">
        <f t="shared" si="4"/>
        <v>-3213.0180540000001</v>
      </c>
      <c r="F26" s="67"/>
      <c r="G26" s="74"/>
      <c r="H26" s="74"/>
      <c r="I26" s="74"/>
      <c r="J26" s="73">
        <f t="shared" si="5"/>
        <v>2022</v>
      </c>
      <c r="K26" s="75">
        <f t="shared" si="0"/>
        <v>3411.1231694324915</v>
      </c>
      <c r="L26" s="73"/>
      <c r="M26" s="73"/>
      <c r="N26" s="68"/>
    </row>
    <row r="27" spans="1:22" ht="12" customHeight="1">
      <c r="A27" s="68"/>
      <c r="B27" s="104">
        <f t="shared" si="1"/>
        <v>2023</v>
      </c>
      <c r="C27" s="274">
        <f t="shared" si="2"/>
        <v>-158.62780700000036</v>
      </c>
      <c r="D27" s="274">
        <f t="shared" si="3"/>
        <v>1863.105266</v>
      </c>
      <c r="E27" s="274">
        <f t="shared" si="4"/>
        <v>-2021.7330730000003</v>
      </c>
      <c r="F27" s="67"/>
      <c r="G27" s="74"/>
      <c r="H27" s="74"/>
      <c r="I27" s="74"/>
      <c r="J27" s="73">
        <f t="shared" si="5"/>
        <v>2023</v>
      </c>
      <c r="K27" s="75">
        <f t="shared" si="0"/>
        <v>3475.8053164324915</v>
      </c>
      <c r="L27" s="73"/>
      <c r="M27" s="73"/>
      <c r="N27" s="68"/>
      <c r="O27" s="98"/>
      <c r="P27" s="98"/>
      <c r="Q27" s="98"/>
      <c r="R27" s="98"/>
      <c r="S27" s="98"/>
      <c r="T27" s="98"/>
      <c r="U27" s="98"/>
      <c r="V27" s="98"/>
    </row>
    <row r="28" spans="1:22" ht="12" customHeight="1">
      <c r="A28" s="68"/>
      <c r="B28" s="104">
        <f t="shared" si="1"/>
        <v>2024</v>
      </c>
      <c r="C28" s="274">
        <f t="shared" si="2"/>
        <v>897.81496000000027</v>
      </c>
      <c r="D28" s="274">
        <f t="shared" si="3"/>
        <v>2479.5779790000001</v>
      </c>
      <c r="E28" s="274">
        <f t="shared" si="4"/>
        <v>-1581.763019</v>
      </c>
      <c r="F28" s="67"/>
      <c r="G28" s="74"/>
      <c r="H28" s="74"/>
      <c r="I28" s="74"/>
      <c r="J28" s="73">
        <f t="shared" si="5"/>
        <v>2024</v>
      </c>
      <c r="K28" s="75">
        <f t="shared" si="0"/>
        <v>3376.0991464324916</v>
      </c>
      <c r="L28" s="73"/>
      <c r="M28" s="73"/>
      <c r="N28" s="68"/>
      <c r="O28" s="98"/>
      <c r="P28" s="98"/>
      <c r="Q28" s="98"/>
      <c r="R28" s="98"/>
      <c r="S28" s="98"/>
      <c r="T28" s="98"/>
      <c r="U28" s="98"/>
      <c r="V28" s="98"/>
    </row>
    <row r="29" spans="1:22" ht="12" customHeight="1">
      <c r="A29" s="68"/>
      <c r="B29" s="105"/>
      <c r="C29" s="106"/>
      <c r="D29" s="107"/>
      <c r="E29" s="108"/>
      <c r="F29" s="73"/>
      <c r="G29" s="74"/>
      <c r="H29" s="74"/>
      <c r="I29" s="74"/>
      <c r="J29" s="73"/>
      <c r="K29" s="73"/>
      <c r="L29" s="73"/>
      <c r="M29" s="73"/>
      <c r="N29" s="68"/>
      <c r="O29" s="98"/>
      <c r="P29" s="98"/>
      <c r="Q29" s="98"/>
      <c r="R29" s="98"/>
      <c r="S29" s="98"/>
      <c r="T29" s="98"/>
      <c r="U29" s="98"/>
      <c r="V29" s="98"/>
    </row>
    <row r="30" spans="1:22" ht="16.5" customHeight="1">
      <c r="A30" s="1551"/>
      <c r="B30" s="1559"/>
      <c r="C30" s="1559"/>
      <c r="D30" s="1559"/>
      <c r="E30" s="1559"/>
      <c r="F30" s="1559"/>
      <c r="G30" s="1559"/>
      <c r="H30" s="1559"/>
      <c r="I30" s="1559"/>
      <c r="J30" s="1559"/>
      <c r="K30" s="1559"/>
      <c r="L30" s="1559"/>
      <c r="M30" s="1559"/>
      <c r="N30" s="1559"/>
    </row>
    <row r="31" spans="1:22" ht="9.9499999999999993" customHeight="1">
      <c r="A31" s="1551"/>
      <c r="B31" s="87"/>
      <c r="C31" s="87"/>
      <c r="D31" s="87"/>
      <c r="E31" s="87"/>
      <c r="F31" s="87"/>
      <c r="G31" s="87"/>
      <c r="H31" s="87"/>
      <c r="I31" s="87"/>
      <c r="J31" s="87"/>
      <c r="K31" s="87"/>
      <c r="L31" s="87"/>
      <c r="M31" s="87"/>
      <c r="N31" s="87"/>
    </row>
    <row r="32" spans="1:22" ht="12" customHeight="1">
      <c r="A32" s="101"/>
      <c r="B32" s="77"/>
      <c r="C32" s="63"/>
      <c r="D32" s="63"/>
      <c r="E32" s="63"/>
      <c r="F32" s="63"/>
      <c r="G32" s="63"/>
      <c r="H32" s="63"/>
      <c r="I32" s="63"/>
      <c r="J32" s="63"/>
      <c r="K32" s="63"/>
      <c r="L32" s="63"/>
      <c r="M32" s="63"/>
      <c r="N32" s="63"/>
    </row>
    <row r="33" spans="1:14" ht="12" customHeight="1">
      <c r="A33" s="101"/>
      <c r="B33" s="77"/>
      <c r="C33" s="63"/>
      <c r="D33" s="63"/>
      <c r="E33" s="63"/>
      <c r="F33" s="63"/>
      <c r="G33" s="63"/>
      <c r="H33" s="63"/>
      <c r="I33" s="63"/>
      <c r="J33" s="63"/>
      <c r="K33" s="63"/>
      <c r="L33" s="63"/>
      <c r="M33" s="63"/>
      <c r="N33" s="63"/>
    </row>
    <row r="34" spans="1:14" ht="12" customHeight="1">
      <c r="A34" s="101"/>
      <c r="B34" s="77"/>
      <c r="C34" s="63"/>
      <c r="D34" s="63"/>
      <c r="E34" s="63"/>
      <c r="F34" s="63"/>
      <c r="G34" s="63"/>
      <c r="H34" s="63"/>
      <c r="I34" s="63"/>
      <c r="J34" s="63"/>
      <c r="K34" s="63"/>
      <c r="L34" s="63"/>
      <c r="M34" s="63"/>
      <c r="N34" s="63"/>
    </row>
    <row r="35" spans="1:14" ht="12" customHeight="1">
      <c r="A35" s="101"/>
      <c r="B35" s="77"/>
      <c r="C35" s="63"/>
      <c r="D35" s="63"/>
      <c r="E35" s="63"/>
      <c r="F35" s="63"/>
      <c r="G35" s="63"/>
      <c r="H35" s="63"/>
      <c r="I35" s="63"/>
      <c r="J35" s="63"/>
      <c r="K35" s="63"/>
      <c r="L35" s="63"/>
      <c r="M35" s="63"/>
      <c r="N35" s="63"/>
    </row>
    <row r="36" spans="1:14" ht="9.9499999999999993" customHeight="1">
      <c r="A36" s="68"/>
      <c r="B36" s="68"/>
      <c r="C36" s="68"/>
      <c r="D36" s="68"/>
      <c r="E36" s="68"/>
      <c r="F36" s="68"/>
      <c r="G36" s="68"/>
      <c r="H36" s="68"/>
      <c r="I36" s="68"/>
      <c r="J36" s="68"/>
      <c r="K36" s="68"/>
      <c r="L36" s="68"/>
      <c r="M36" s="67"/>
      <c r="N36" s="68"/>
    </row>
    <row r="37" spans="1:14" ht="6" customHeight="1">
      <c r="N37" s="98"/>
    </row>
    <row r="38" spans="1:14" ht="14.25" customHeight="1">
      <c r="N38" s="98"/>
    </row>
    <row r="39" spans="1:14">
      <c r="N39" s="98"/>
    </row>
    <row r="40" spans="1:14" ht="13.5" customHeight="1">
      <c r="A40" s="1554" t="s">
        <v>548</v>
      </c>
      <c r="B40" s="1554"/>
      <c r="C40" s="1554"/>
      <c r="D40" s="1554"/>
      <c r="E40" s="1554"/>
      <c r="F40" s="1554"/>
      <c r="G40" s="1554"/>
      <c r="H40" s="1554"/>
      <c r="I40" s="1554"/>
      <c r="J40" s="1554"/>
      <c r="K40" s="1554"/>
      <c r="L40" s="1554"/>
      <c r="M40" s="1554"/>
      <c r="N40" s="1554"/>
    </row>
    <row r="41" spans="1:14">
      <c r="A41" s="1554"/>
      <c r="B41" s="1554"/>
      <c r="C41" s="1554"/>
      <c r="D41" s="1554"/>
      <c r="E41" s="1554"/>
      <c r="F41" s="1554"/>
      <c r="G41" s="1554"/>
      <c r="H41" s="1554"/>
      <c r="I41" s="1554"/>
      <c r="J41" s="1554"/>
      <c r="K41" s="1554"/>
      <c r="L41" s="1554"/>
      <c r="M41" s="1554"/>
      <c r="N41" s="1554"/>
    </row>
    <row r="42" spans="1:14">
      <c r="A42" s="109"/>
      <c r="B42" s="109"/>
      <c r="C42" s="109"/>
      <c r="D42" s="109"/>
      <c r="E42" s="109"/>
      <c r="F42" s="109"/>
      <c r="G42" s="109"/>
      <c r="H42" s="109"/>
      <c r="I42" s="109"/>
      <c r="J42" s="109"/>
      <c r="K42" s="109"/>
      <c r="L42" s="109"/>
      <c r="M42" s="109"/>
      <c r="N42" s="109"/>
    </row>
  </sheetData>
  <mergeCells count="19">
    <mergeCell ref="C3:H3"/>
    <mergeCell ref="I3:N3"/>
    <mergeCell ref="I4:I5"/>
    <mergeCell ref="A40:N41"/>
    <mergeCell ref="J4:J5"/>
    <mergeCell ref="K4:K5"/>
    <mergeCell ref="L4:M4"/>
    <mergeCell ref="N4:N5"/>
    <mergeCell ref="E4:E5"/>
    <mergeCell ref="F4:G4"/>
    <mergeCell ref="H4:H5"/>
    <mergeCell ref="A30:A31"/>
    <mergeCell ref="B30:N30"/>
    <mergeCell ref="C4:C5"/>
    <mergeCell ref="D4:D5"/>
    <mergeCell ref="A3:A5"/>
    <mergeCell ref="B3:B5"/>
    <mergeCell ref="A17:G17"/>
    <mergeCell ref="H17:N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5"/>
  <dimension ref="A1:S75"/>
  <sheetViews>
    <sheetView showGridLines="0" zoomScaleNormal="100" zoomScaleSheetLayoutView="100" workbookViewId="0">
      <selection activeCell="C1" sqref="C1"/>
    </sheetView>
  </sheetViews>
  <sheetFormatPr defaultRowHeight="12.75"/>
  <cols>
    <col min="1" max="1" width="12.85546875" style="67" customWidth="1"/>
    <col min="2" max="2" width="33.140625" style="67" customWidth="1"/>
    <col min="3" max="3" width="10" style="67" customWidth="1"/>
    <col min="4" max="4" width="8.7109375" style="67" customWidth="1"/>
    <col min="5" max="5" width="9.140625" style="67" customWidth="1"/>
    <col min="6" max="6" width="7.28515625" style="67" customWidth="1"/>
    <col min="7" max="8" width="8.85546875" style="67" customWidth="1"/>
    <col min="9" max="9" width="16.7109375" style="68" customWidth="1"/>
    <col min="10" max="240" width="9.140625" style="67"/>
    <col min="241" max="241" width="20.7109375" style="67" customWidth="1"/>
    <col min="242" max="251" width="10.7109375" style="67" customWidth="1"/>
    <col min="252" max="253" width="2.7109375" style="67" customWidth="1"/>
    <col min="254" max="496" width="9.140625" style="67"/>
    <col min="497" max="497" width="20.7109375" style="67" customWidth="1"/>
    <col min="498" max="507" width="10.7109375" style="67" customWidth="1"/>
    <col min="508" max="509" width="2.7109375" style="67" customWidth="1"/>
    <col min="510" max="752" width="9.140625" style="67"/>
    <col min="753" max="753" width="20.7109375" style="67" customWidth="1"/>
    <col min="754" max="763" width="10.7109375" style="67" customWidth="1"/>
    <col min="764" max="765" width="2.7109375" style="67" customWidth="1"/>
    <col min="766" max="1008" width="9.140625" style="67"/>
    <col min="1009" max="1009" width="20.7109375" style="67" customWidth="1"/>
    <col min="1010" max="1019" width="10.7109375" style="67" customWidth="1"/>
    <col min="1020" max="1021" width="2.7109375" style="67" customWidth="1"/>
    <col min="1022" max="1264" width="9.140625" style="67"/>
    <col min="1265" max="1265" width="20.7109375" style="67" customWidth="1"/>
    <col min="1266" max="1275" width="10.7109375" style="67" customWidth="1"/>
    <col min="1276" max="1277" width="2.7109375" style="67" customWidth="1"/>
    <col min="1278" max="1520" width="9.140625" style="67"/>
    <col min="1521" max="1521" width="20.7109375" style="67" customWidth="1"/>
    <col min="1522" max="1531" width="10.7109375" style="67" customWidth="1"/>
    <col min="1532" max="1533" width="2.7109375" style="67" customWidth="1"/>
    <col min="1534" max="1776" width="9.140625" style="67"/>
    <col min="1777" max="1777" width="20.7109375" style="67" customWidth="1"/>
    <col min="1778" max="1787" width="10.7109375" style="67" customWidth="1"/>
    <col min="1788" max="1789" width="2.7109375" style="67" customWidth="1"/>
    <col min="1790" max="2032" width="9.140625" style="67"/>
    <col min="2033" max="2033" width="20.7109375" style="67" customWidth="1"/>
    <col min="2034" max="2043" width="10.7109375" style="67" customWidth="1"/>
    <col min="2044" max="2045" width="2.7109375" style="67" customWidth="1"/>
    <col min="2046" max="2288" width="9.140625" style="67"/>
    <col min="2289" max="2289" width="20.7109375" style="67" customWidth="1"/>
    <col min="2290" max="2299" width="10.7109375" style="67" customWidth="1"/>
    <col min="2300" max="2301" width="2.7109375" style="67" customWidth="1"/>
    <col min="2302" max="2544" width="9.140625" style="67"/>
    <col min="2545" max="2545" width="20.7109375" style="67" customWidth="1"/>
    <col min="2546" max="2555" width="10.7109375" style="67" customWidth="1"/>
    <col min="2556" max="2557" width="2.7109375" style="67" customWidth="1"/>
    <col min="2558" max="2800" width="9.140625" style="67"/>
    <col min="2801" max="2801" width="20.7109375" style="67" customWidth="1"/>
    <col min="2802" max="2811" width="10.7109375" style="67" customWidth="1"/>
    <col min="2812" max="2813" width="2.7109375" style="67" customWidth="1"/>
    <col min="2814" max="3056" width="9.140625" style="67"/>
    <col min="3057" max="3057" width="20.7109375" style="67" customWidth="1"/>
    <col min="3058" max="3067" width="10.7109375" style="67" customWidth="1"/>
    <col min="3068" max="3069" width="2.7109375" style="67" customWidth="1"/>
    <col min="3070" max="3312" width="9.140625" style="67"/>
    <col min="3313" max="3313" width="20.7109375" style="67" customWidth="1"/>
    <col min="3314" max="3323" width="10.7109375" style="67" customWidth="1"/>
    <col min="3324" max="3325" width="2.7109375" style="67" customWidth="1"/>
    <col min="3326" max="3568" width="9.140625" style="67"/>
    <col min="3569" max="3569" width="20.7109375" style="67" customWidth="1"/>
    <col min="3570" max="3579" width="10.7109375" style="67" customWidth="1"/>
    <col min="3580" max="3581" width="2.7109375" style="67" customWidth="1"/>
    <col min="3582" max="3824" width="9.140625" style="67"/>
    <col min="3825" max="3825" width="20.7109375" style="67" customWidth="1"/>
    <col min="3826" max="3835" width="10.7109375" style="67" customWidth="1"/>
    <col min="3836" max="3837" width="2.7109375" style="67" customWidth="1"/>
    <col min="3838" max="4080" width="9.140625" style="67"/>
    <col min="4081" max="4081" width="20.7109375" style="67" customWidth="1"/>
    <col min="4082" max="4091" width="10.7109375" style="67" customWidth="1"/>
    <col min="4092" max="4093" width="2.7109375" style="67" customWidth="1"/>
    <col min="4094" max="4336" width="9.140625" style="67"/>
    <col min="4337" max="4337" width="20.7109375" style="67" customWidth="1"/>
    <col min="4338" max="4347" width="10.7109375" style="67" customWidth="1"/>
    <col min="4348" max="4349" width="2.7109375" style="67" customWidth="1"/>
    <col min="4350" max="4592" width="9.140625" style="67"/>
    <col min="4593" max="4593" width="20.7109375" style="67" customWidth="1"/>
    <col min="4594" max="4603" width="10.7109375" style="67" customWidth="1"/>
    <col min="4604" max="4605" width="2.7109375" style="67" customWidth="1"/>
    <col min="4606" max="4848" width="9.140625" style="67"/>
    <col min="4849" max="4849" width="20.7109375" style="67" customWidth="1"/>
    <col min="4850" max="4859" width="10.7109375" style="67" customWidth="1"/>
    <col min="4860" max="4861" width="2.7109375" style="67" customWidth="1"/>
    <col min="4862" max="5104" width="9.140625" style="67"/>
    <col min="5105" max="5105" width="20.7109375" style="67" customWidth="1"/>
    <col min="5106" max="5115" width="10.7109375" style="67" customWidth="1"/>
    <col min="5116" max="5117" width="2.7109375" style="67" customWidth="1"/>
    <col min="5118" max="5360" width="9.140625" style="67"/>
    <col min="5361" max="5361" width="20.7109375" style="67" customWidth="1"/>
    <col min="5362" max="5371" width="10.7109375" style="67" customWidth="1"/>
    <col min="5372" max="5373" width="2.7109375" style="67" customWidth="1"/>
    <col min="5374" max="5616" width="9.140625" style="67"/>
    <col min="5617" max="5617" width="20.7109375" style="67" customWidth="1"/>
    <col min="5618" max="5627" width="10.7109375" style="67" customWidth="1"/>
    <col min="5628" max="5629" width="2.7109375" style="67" customWidth="1"/>
    <col min="5630" max="5872" width="9.140625" style="67"/>
    <col min="5873" max="5873" width="20.7109375" style="67" customWidth="1"/>
    <col min="5874" max="5883" width="10.7109375" style="67" customWidth="1"/>
    <col min="5884" max="5885" width="2.7109375" style="67" customWidth="1"/>
    <col min="5886" max="6128" width="9.140625" style="67"/>
    <col min="6129" max="6129" width="20.7109375" style="67" customWidth="1"/>
    <col min="6130" max="6139" width="10.7109375" style="67" customWidth="1"/>
    <col min="6140" max="6141" width="2.7109375" style="67" customWidth="1"/>
    <col min="6142" max="6384" width="9.140625" style="67"/>
    <col min="6385" max="6385" width="20.7109375" style="67" customWidth="1"/>
    <col min="6386" max="6395" width="10.7109375" style="67" customWidth="1"/>
    <col min="6396" max="6397" width="2.7109375" style="67" customWidth="1"/>
    <col min="6398" max="6640" width="9.140625" style="67"/>
    <col min="6641" max="6641" width="20.7109375" style="67" customWidth="1"/>
    <col min="6642" max="6651" width="10.7109375" style="67" customWidth="1"/>
    <col min="6652" max="6653" width="2.7109375" style="67" customWidth="1"/>
    <col min="6654" max="6896" width="9.140625" style="67"/>
    <col min="6897" max="6897" width="20.7109375" style="67" customWidth="1"/>
    <col min="6898" max="6907" width="10.7109375" style="67" customWidth="1"/>
    <col min="6908" max="6909" width="2.7109375" style="67" customWidth="1"/>
    <col min="6910" max="7152" width="9.140625" style="67"/>
    <col min="7153" max="7153" width="20.7109375" style="67" customWidth="1"/>
    <col min="7154" max="7163" width="10.7109375" style="67" customWidth="1"/>
    <col min="7164" max="7165" width="2.7109375" style="67" customWidth="1"/>
    <col min="7166" max="7408" width="9.140625" style="67"/>
    <col min="7409" max="7409" width="20.7109375" style="67" customWidth="1"/>
    <col min="7410" max="7419" width="10.7109375" style="67" customWidth="1"/>
    <col min="7420" max="7421" width="2.7109375" style="67" customWidth="1"/>
    <col min="7422" max="7664" width="9.140625" style="67"/>
    <col min="7665" max="7665" width="20.7109375" style="67" customWidth="1"/>
    <col min="7666" max="7675" width="10.7109375" style="67" customWidth="1"/>
    <col min="7676" max="7677" width="2.7109375" style="67" customWidth="1"/>
    <col min="7678" max="7920" width="9.140625" style="67"/>
    <col min="7921" max="7921" width="20.7109375" style="67" customWidth="1"/>
    <col min="7922" max="7931" width="10.7109375" style="67" customWidth="1"/>
    <col min="7932" max="7933" width="2.7109375" style="67" customWidth="1"/>
    <col min="7934" max="8176" width="9.140625" style="67"/>
    <col min="8177" max="8177" width="20.7109375" style="67" customWidth="1"/>
    <col min="8178" max="8187" width="10.7109375" style="67" customWidth="1"/>
    <col min="8188" max="8189" width="2.7109375" style="67" customWidth="1"/>
    <col min="8190" max="8432" width="9.140625" style="67"/>
    <col min="8433" max="8433" width="20.7109375" style="67" customWidth="1"/>
    <col min="8434" max="8443" width="10.7109375" style="67" customWidth="1"/>
    <col min="8444" max="8445" width="2.7109375" style="67" customWidth="1"/>
    <col min="8446" max="8688" width="9.140625" style="67"/>
    <col min="8689" max="8689" width="20.7109375" style="67" customWidth="1"/>
    <col min="8690" max="8699" width="10.7109375" style="67" customWidth="1"/>
    <col min="8700" max="8701" width="2.7109375" style="67" customWidth="1"/>
    <col min="8702" max="8944" width="9.140625" style="67"/>
    <col min="8945" max="8945" width="20.7109375" style="67" customWidth="1"/>
    <col min="8946" max="8955" width="10.7109375" style="67" customWidth="1"/>
    <col min="8956" max="8957" width="2.7109375" style="67" customWidth="1"/>
    <col min="8958" max="9200" width="9.140625" style="67"/>
    <col min="9201" max="9201" width="20.7109375" style="67" customWidth="1"/>
    <col min="9202" max="9211" width="10.7109375" style="67" customWidth="1"/>
    <col min="9212" max="9213" width="2.7109375" style="67" customWidth="1"/>
    <col min="9214" max="9456" width="9.140625" style="67"/>
    <col min="9457" max="9457" width="20.7109375" style="67" customWidth="1"/>
    <col min="9458" max="9467" width="10.7109375" style="67" customWidth="1"/>
    <col min="9468" max="9469" width="2.7109375" style="67" customWidth="1"/>
    <col min="9470" max="9712" width="9.140625" style="67"/>
    <col min="9713" max="9713" width="20.7109375" style="67" customWidth="1"/>
    <col min="9714" max="9723" width="10.7109375" style="67" customWidth="1"/>
    <col min="9724" max="9725" width="2.7109375" style="67" customWidth="1"/>
    <col min="9726" max="9968" width="9.140625" style="67"/>
    <col min="9969" max="9969" width="20.7109375" style="67" customWidth="1"/>
    <col min="9970" max="9979" width="10.7109375" style="67" customWidth="1"/>
    <col min="9980" max="9981" width="2.7109375" style="67" customWidth="1"/>
    <col min="9982" max="10224" width="9.140625" style="67"/>
    <col min="10225" max="10225" width="20.7109375" style="67" customWidth="1"/>
    <col min="10226" max="10235" width="10.7109375" style="67" customWidth="1"/>
    <col min="10236" max="10237" width="2.7109375" style="67" customWidth="1"/>
    <col min="10238" max="10480" width="9.140625" style="67"/>
    <col min="10481" max="10481" width="20.7109375" style="67" customWidth="1"/>
    <col min="10482" max="10491" width="10.7109375" style="67" customWidth="1"/>
    <col min="10492" max="10493" width="2.7109375" style="67" customWidth="1"/>
    <col min="10494" max="10736" width="9.140625" style="67"/>
    <col min="10737" max="10737" width="20.7109375" style="67" customWidth="1"/>
    <col min="10738" max="10747" width="10.7109375" style="67" customWidth="1"/>
    <col min="10748" max="10749" width="2.7109375" style="67" customWidth="1"/>
    <col min="10750" max="10992" width="9.140625" style="67"/>
    <col min="10993" max="10993" width="20.7109375" style="67" customWidth="1"/>
    <col min="10994" max="11003" width="10.7109375" style="67" customWidth="1"/>
    <col min="11004" max="11005" width="2.7109375" style="67" customWidth="1"/>
    <col min="11006" max="11248" width="9.140625" style="67"/>
    <col min="11249" max="11249" width="20.7109375" style="67" customWidth="1"/>
    <col min="11250" max="11259" width="10.7109375" style="67" customWidth="1"/>
    <col min="11260" max="11261" width="2.7109375" style="67" customWidth="1"/>
    <col min="11262" max="11504" width="9.140625" style="67"/>
    <col min="11505" max="11505" width="20.7109375" style="67" customWidth="1"/>
    <col min="11506" max="11515" width="10.7109375" style="67" customWidth="1"/>
    <col min="11516" max="11517" width="2.7109375" style="67" customWidth="1"/>
    <col min="11518" max="11760" width="9.140625" style="67"/>
    <col min="11761" max="11761" width="20.7109375" style="67" customWidth="1"/>
    <col min="11762" max="11771" width="10.7109375" style="67" customWidth="1"/>
    <col min="11772" max="11773" width="2.7109375" style="67" customWidth="1"/>
    <col min="11774" max="12016" width="9.140625" style="67"/>
    <col min="12017" max="12017" width="20.7109375" style="67" customWidth="1"/>
    <col min="12018" max="12027" width="10.7109375" style="67" customWidth="1"/>
    <col min="12028" max="12029" width="2.7109375" style="67" customWidth="1"/>
    <col min="12030" max="12272" width="9.140625" style="67"/>
    <col min="12273" max="12273" width="20.7109375" style="67" customWidth="1"/>
    <col min="12274" max="12283" width="10.7109375" style="67" customWidth="1"/>
    <col min="12284" max="12285" width="2.7109375" style="67" customWidth="1"/>
    <col min="12286" max="12528" width="9.140625" style="67"/>
    <col min="12529" max="12529" width="20.7109375" style="67" customWidth="1"/>
    <col min="12530" max="12539" width="10.7109375" style="67" customWidth="1"/>
    <col min="12540" max="12541" width="2.7109375" style="67" customWidth="1"/>
    <col min="12542" max="12784" width="9.140625" style="67"/>
    <col min="12785" max="12785" width="20.7109375" style="67" customWidth="1"/>
    <col min="12786" max="12795" width="10.7109375" style="67" customWidth="1"/>
    <col min="12796" max="12797" width="2.7109375" style="67" customWidth="1"/>
    <col min="12798" max="13040" width="9.140625" style="67"/>
    <col min="13041" max="13041" width="20.7109375" style="67" customWidth="1"/>
    <col min="13042" max="13051" width="10.7109375" style="67" customWidth="1"/>
    <col min="13052" max="13053" width="2.7109375" style="67" customWidth="1"/>
    <col min="13054" max="13296" width="9.140625" style="67"/>
    <col min="13297" max="13297" width="20.7109375" style="67" customWidth="1"/>
    <col min="13298" max="13307" width="10.7109375" style="67" customWidth="1"/>
    <col min="13308" max="13309" width="2.7109375" style="67" customWidth="1"/>
    <col min="13310" max="13552" width="9.140625" style="67"/>
    <col min="13553" max="13553" width="20.7109375" style="67" customWidth="1"/>
    <col min="13554" max="13563" width="10.7109375" style="67" customWidth="1"/>
    <col min="13564" max="13565" width="2.7109375" style="67" customWidth="1"/>
    <col min="13566" max="13808" width="9.140625" style="67"/>
    <col min="13809" max="13809" width="20.7109375" style="67" customWidth="1"/>
    <col min="13810" max="13819" width="10.7109375" style="67" customWidth="1"/>
    <col min="13820" max="13821" width="2.7109375" style="67" customWidth="1"/>
    <col min="13822" max="14064" width="9.140625" style="67"/>
    <col min="14065" max="14065" width="20.7109375" style="67" customWidth="1"/>
    <col min="14066" max="14075" width="10.7109375" style="67" customWidth="1"/>
    <col min="14076" max="14077" width="2.7109375" style="67" customWidth="1"/>
    <col min="14078" max="14320" width="9.140625" style="67"/>
    <col min="14321" max="14321" width="20.7109375" style="67" customWidth="1"/>
    <col min="14322" max="14331" width="10.7109375" style="67" customWidth="1"/>
    <col min="14332" max="14333" width="2.7109375" style="67" customWidth="1"/>
    <col min="14334" max="14576" width="9.140625" style="67"/>
    <col min="14577" max="14577" width="20.7109375" style="67" customWidth="1"/>
    <col min="14578" max="14587" width="10.7109375" style="67" customWidth="1"/>
    <col min="14588" max="14589" width="2.7109375" style="67" customWidth="1"/>
    <col min="14590" max="14832" width="9.140625" style="67"/>
    <col min="14833" max="14833" width="20.7109375" style="67" customWidth="1"/>
    <col min="14834" max="14843" width="10.7109375" style="67" customWidth="1"/>
    <col min="14844" max="14845" width="2.7109375" style="67" customWidth="1"/>
    <col min="14846" max="15088" width="9.140625" style="67"/>
    <col min="15089" max="15089" width="20.7109375" style="67" customWidth="1"/>
    <col min="15090" max="15099" width="10.7109375" style="67" customWidth="1"/>
    <col min="15100" max="15101" width="2.7109375" style="67" customWidth="1"/>
    <col min="15102" max="15344" width="9.140625" style="67"/>
    <col min="15345" max="15345" width="20.7109375" style="67" customWidth="1"/>
    <col min="15346" max="15355" width="10.7109375" style="67" customWidth="1"/>
    <col min="15356" max="15357" width="2.7109375" style="67" customWidth="1"/>
    <col min="15358" max="15600" width="9.140625" style="67"/>
    <col min="15601" max="15601" width="20.7109375" style="67" customWidth="1"/>
    <col min="15602" max="15611" width="10.7109375" style="67" customWidth="1"/>
    <col min="15612" max="15613" width="2.7109375" style="67" customWidth="1"/>
    <col min="15614" max="15856" width="9.140625" style="67"/>
    <col min="15857" max="15857" width="20.7109375" style="67" customWidth="1"/>
    <col min="15858" max="15867" width="10.7109375" style="67" customWidth="1"/>
    <col min="15868" max="15869" width="2.7109375" style="67" customWidth="1"/>
    <col min="15870" max="16112" width="9.140625" style="67"/>
    <col min="16113" max="16113" width="20.7109375" style="67" customWidth="1"/>
    <col min="16114" max="16123" width="10.7109375" style="67" customWidth="1"/>
    <col min="16124" max="16125" width="2.7109375" style="67" customWidth="1"/>
    <col min="16126" max="16384" width="9.140625" style="67"/>
  </cols>
  <sheetData>
    <row r="1" spans="1:15" s="543" customFormat="1" ht="20.25">
      <c r="A1" s="1571" t="s">
        <v>245</v>
      </c>
      <c r="B1" s="1571"/>
      <c r="C1" s="1571"/>
      <c r="D1" s="1571"/>
      <c r="E1" s="1571"/>
      <c r="F1" s="1571"/>
      <c r="G1" s="1571"/>
      <c r="H1" s="1571"/>
      <c r="I1" s="544"/>
    </row>
    <row r="2" spans="1:15" s="543" customFormat="1" ht="5.0999999999999996" customHeight="1">
      <c r="A2" s="545"/>
      <c r="B2" s="545"/>
      <c r="C2" s="545"/>
      <c r="D2" s="545"/>
      <c r="E2" s="545"/>
      <c r="F2" s="545"/>
      <c r="G2" s="545"/>
      <c r="H2" s="556"/>
      <c r="I2" s="544"/>
    </row>
    <row r="3" spans="1:15" s="543" customFormat="1" ht="18">
      <c r="A3" s="1575" t="s">
        <v>246</v>
      </c>
      <c r="B3" s="1575"/>
      <c r="C3" s="1575"/>
      <c r="D3" s="1575"/>
      <c r="E3" s="1575"/>
      <c r="F3" s="1575"/>
      <c r="G3" s="1575"/>
      <c r="H3" s="546"/>
      <c r="I3" s="544"/>
    </row>
    <row r="4" spans="1:15" s="543" customFormat="1" ht="5.0999999999999996" customHeight="1">
      <c r="A4" s="544"/>
      <c r="B4" s="547"/>
      <c r="C4" s="547"/>
      <c r="I4" s="544"/>
    </row>
    <row r="5" spans="1:15" ht="9.9499999999999993" customHeight="1">
      <c r="A5" s="1576">
        <v>2024</v>
      </c>
      <c r="B5" s="1576"/>
      <c r="C5" s="1576"/>
      <c r="D5" s="1576"/>
      <c r="E5" s="1576"/>
      <c r="F5" s="1576"/>
      <c r="G5" s="1576"/>
      <c r="H5" s="1576"/>
    </row>
    <row r="6" spans="1:15" ht="21" customHeight="1">
      <c r="A6" s="637"/>
      <c r="B6" s="1574" t="s">
        <v>247</v>
      </c>
      <c r="C6" s="1568" t="s">
        <v>248</v>
      </c>
      <c r="D6" s="1573" t="s">
        <v>249</v>
      </c>
      <c r="E6" s="1574"/>
      <c r="F6" s="1489" t="s">
        <v>250</v>
      </c>
      <c r="G6" s="1573" t="s">
        <v>29</v>
      </c>
      <c r="H6" s="1574"/>
      <c r="I6" s="91"/>
    </row>
    <row r="7" spans="1:15" ht="12" customHeight="1">
      <c r="A7" s="638"/>
      <c r="B7" s="1582"/>
      <c r="C7" s="1569"/>
      <c r="D7" s="1072">
        <v>2024</v>
      </c>
      <c r="E7" s="1073">
        <v>2023</v>
      </c>
      <c r="F7" s="1491"/>
      <c r="G7" s="1072">
        <v>2024</v>
      </c>
      <c r="H7" s="1073">
        <v>2023</v>
      </c>
      <c r="I7" s="91"/>
    </row>
    <row r="8" spans="1:15" ht="12" customHeight="1">
      <c r="A8" s="1577" t="s">
        <v>251</v>
      </c>
      <c r="B8" s="1431" t="s">
        <v>254</v>
      </c>
      <c r="C8" s="640" t="s">
        <v>30</v>
      </c>
      <c r="D8" s="956">
        <v>97308.536054151002</v>
      </c>
      <c r="E8" s="641">
        <v>75348.851999999999</v>
      </c>
      <c r="F8" s="622">
        <f>(D8-E8)/E8</f>
        <v>0.29144019412732397</v>
      </c>
      <c r="G8" s="954">
        <v>1072413.3809713153</v>
      </c>
      <c r="H8" s="642">
        <v>824960.51971400017</v>
      </c>
      <c r="I8" s="91"/>
      <c r="J8" s="66"/>
      <c r="K8" s="66"/>
      <c r="L8" s="66"/>
      <c r="M8" s="66"/>
      <c r="N8" s="66"/>
    </row>
    <row r="9" spans="1:15" ht="12" customHeight="1">
      <c r="A9" s="1578"/>
      <c r="B9" s="1432" t="s">
        <v>255</v>
      </c>
      <c r="C9" s="643" t="s">
        <v>31</v>
      </c>
      <c r="D9" s="957">
        <v>6836.2039999999997</v>
      </c>
      <c r="E9" s="644">
        <v>8365.5660000000025</v>
      </c>
      <c r="F9" s="645">
        <f t="shared" ref="F9:F65" si="0">(D9-E9)/E9</f>
        <v>-0.18281632109530932</v>
      </c>
      <c r="G9" s="955">
        <v>72033.10500000001</v>
      </c>
      <c r="H9" s="871">
        <v>87867.684999999998</v>
      </c>
      <c r="I9" s="91"/>
      <c r="J9" s="66"/>
      <c r="K9" s="66"/>
      <c r="L9" s="66"/>
      <c r="M9" s="66"/>
      <c r="N9" s="66"/>
    </row>
    <row r="10" spans="1:15" ht="12" customHeight="1">
      <c r="A10" s="1578"/>
      <c r="B10" s="1432" t="s">
        <v>256</v>
      </c>
      <c r="C10" s="643" t="s">
        <v>32</v>
      </c>
      <c r="D10" s="957">
        <v>2296.1369999999997</v>
      </c>
      <c r="E10" s="644">
        <v>1628.6179999999999</v>
      </c>
      <c r="F10" s="645">
        <f t="shared" si="0"/>
        <v>0.40986836692213879</v>
      </c>
      <c r="G10" s="955">
        <v>24109.438500000004</v>
      </c>
      <c r="H10" s="871">
        <v>17100.489000000001</v>
      </c>
      <c r="I10" s="91"/>
      <c r="J10" s="66"/>
      <c r="K10" s="66"/>
      <c r="L10" s="66"/>
      <c r="M10" s="66"/>
      <c r="N10" s="66"/>
    </row>
    <row r="11" spans="1:15" ht="12" customHeight="1">
      <c r="A11" s="1578"/>
      <c r="B11" s="1432" t="s">
        <v>257</v>
      </c>
      <c r="C11" s="643" t="s">
        <v>33</v>
      </c>
      <c r="D11" s="957">
        <v>0</v>
      </c>
      <c r="E11" s="644">
        <v>0</v>
      </c>
      <c r="F11" s="646" t="e">
        <f t="shared" si="0"/>
        <v>#DIV/0!</v>
      </c>
      <c r="G11" s="955">
        <v>0</v>
      </c>
      <c r="H11" s="871">
        <v>0</v>
      </c>
      <c r="I11" s="91"/>
      <c r="J11" s="66"/>
      <c r="K11" s="66"/>
      <c r="L11" s="66"/>
      <c r="M11" s="66"/>
      <c r="N11" s="66"/>
    </row>
    <row r="12" spans="1:15" ht="12" customHeight="1">
      <c r="A12" s="1578"/>
      <c r="B12" s="1432" t="s">
        <v>258</v>
      </c>
      <c r="C12" s="643" t="s">
        <v>34</v>
      </c>
      <c r="D12" s="957">
        <v>5150.0509999999995</v>
      </c>
      <c r="E12" s="644">
        <v>230604.29</v>
      </c>
      <c r="F12" s="645">
        <f t="shared" si="0"/>
        <v>-0.97766715007773708</v>
      </c>
      <c r="G12" s="955">
        <v>23936.861000000001</v>
      </c>
      <c r="H12" s="871">
        <v>1217687.5980000002</v>
      </c>
      <c r="I12" s="91"/>
      <c r="J12" s="66"/>
      <c r="K12" s="66"/>
      <c r="L12" s="66"/>
      <c r="M12" s="66"/>
      <c r="N12" s="66"/>
    </row>
    <row r="13" spans="1:15" ht="12" customHeight="1">
      <c r="A13" s="1578"/>
      <c r="B13" s="1432" t="s">
        <v>259</v>
      </c>
      <c r="C13" s="643" t="s">
        <v>35</v>
      </c>
      <c r="D13" s="957">
        <v>72710.17</v>
      </c>
      <c r="E13" s="644">
        <v>75515.275999999998</v>
      </c>
      <c r="F13" s="645">
        <f t="shared" si="0"/>
        <v>-3.714620602062025E-2</v>
      </c>
      <c r="G13" s="955">
        <v>761517.84713333496</v>
      </c>
      <c r="H13" s="871">
        <v>790896.65730666672</v>
      </c>
      <c r="I13" s="91"/>
      <c r="J13" s="66"/>
      <c r="K13" s="66"/>
      <c r="L13" s="66"/>
      <c r="M13" s="66"/>
      <c r="N13" s="66"/>
    </row>
    <row r="14" spans="1:15" ht="12" customHeight="1">
      <c r="A14" s="1578"/>
      <c r="B14" s="1432" t="s">
        <v>260</v>
      </c>
      <c r="C14" s="643" t="s">
        <v>36</v>
      </c>
      <c r="D14" s="957">
        <v>5434.1220000000003</v>
      </c>
      <c r="E14" s="644">
        <v>5401.9380000000001</v>
      </c>
      <c r="F14" s="645">
        <f t="shared" si="0"/>
        <v>5.9578617896022127E-3</v>
      </c>
      <c r="G14" s="955">
        <v>24187.151000000005</v>
      </c>
      <c r="H14" s="871">
        <v>22381.228999999999</v>
      </c>
      <c r="I14" s="91"/>
      <c r="J14" s="66"/>
      <c r="K14" s="66"/>
      <c r="L14" s="66"/>
      <c r="M14" s="66"/>
      <c r="N14" s="66"/>
    </row>
    <row r="15" spans="1:15" ht="12" customHeight="1">
      <c r="A15" s="1578"/>
      <c r="B15" s="1432" t="s">
        <v>261</v>
      </c>
      <c r="C15" s="643" t="s">
        <v>37</v>
      </c>
      <c r="D15" s="957">
        <v>0</v>
      </c>
      <c r="E15" s="644">
        <v>0</v>
      </c>
      <c r="F15" s="646" t="e">
        <f t="shared" si="0"/>
        <v>#DIV/0!</v>
      </c>
      <c r="G15" s="955">
        <v>0</v>
      </c>
      <c r="H15" s="871">
        <v>0</v>
      </c>
      <c r="I15" s="91"/>
      <c r="J15" s="66"/>
      <c r="K15" s="66"/>
    </row>
    <row r="16" spans="1:15" ht="12" customHeight="1">
      <c r="A16" s="1578"/>
      <c r="B16" s="1432" t="s">
        <v>262</v>
      </c>
      <c r="C16" s="643" t="s">
        <v>38</v>
      </c>
      <c r="D16" s="957">
        <v>0</v>
      </c>
      <c r="E16" s="644">
        <v>5660.66</v>
      </c>
      <c r="F16" s="646">
        <f t="shared" si="0"/>
        <v>-1</v>
      </c>
      <c r="G16" s="955">
        <v>0</v>
      </c>
      <c r="H16" s="871">
        <v>9736.9444444444434</v>
      </c>
      <c r="I16" s="91"/>
      <c r="J16" s="66"/>
      <c r="K16" s="66"/>
      <c r="L16" s="66"/>
      <c r="M16" s="66"/>
      <c r="N16" s="66"/>
      <c r="O16" s="66"/>
    </row>
    <row r="17" spans="1:15" ht="12" customHeight="1">
      <c r="A17" s="1578"/>
      <c r="B17" s="643" t="s">
        <v>267</v>
      </c>
      <c r="C17" s="643" t="s">
        <v>81</v>
      </c>
      <c r="D17" s="957">
        <v>0</v>
      </c>
      <c r="E17" s="644">
        <v>0</v>
      </c>
      <c r="F17" s="646" t="e">
        <f t="shared" si="0"/>
        <v>#DIV/0!</v>
      </c>
      <c r="G17" s="955">
        <v>0</v>
      </c>
      <c r="H17" s="871">
        <v>0</v>
      </c>
      <c r="I17" s="91"/>
      <c r="J17" s="66"/>
      <c r="K17" s="66"/>
      <c r="L17" s="66"/>
      <c r="M17" s="66"/>
      <c r="N17" s="66"/>
      <c r="O17" s="66"/>
    </row>
    <row r="18" spans="1:15" ht="12" customHeight="1">
      <c r="A18" s="1578"/>
      <c r="B18" s="1432" t="s">
        <v>263</v>
      </c>
      <c r="C18" s="643" t="s">
        <v>39</v>
      </c>
      <c r="D18" s="957">
        <v>7476.2009999999991</v>
      </c>
      <c r="E18" s="644">
        <v>2938.1130299999995</v>
      </c>
      <c r="F18" s="645">
        <f t="shared" si="0"/>
        <v>1.5445586754706984</v>
      </c>
      <c r="G18" s="955">
        <v>78248.316316406039</v>
      </c>
      <c r="H18" s="871">
        <v>30171.101642678637</v>
      </c>
      <c r="I18" s="91"/>
      <c r="J18" s="66"/>
      <c r="K18" s="66"/>
      <c r="L18" s="66"/>
      <c r="M18" s="66"/>
      <c r="N18" s="66"/>
      <c r="O18" s="66"/>
    </row>
    <row r="19" spans="1:15" ht="12" customHeight="1">
      <c r="A19" s="1578"/>
      <c r="B19" s="643" t="s">
        <v>268</v>
      </c>
      <c r="C19" s="643" t="s">
        <v>82</v>
      </c>
      <c r="D19" s="957">
        <v>0</v>
      </c>
      <c r="E19" s="644">
        <v>0</v>
      </c>
      <c r="F19" s="646" t="e">
        <f t="shared" si="0"/>
        <v>#DIV/0!</v>
      </c>
      <c r="G19" s="955">
        <v>0</v>
      </c>
      <c r="H19" s="871">
        <v>0</v>
      </c>
      <c r="I19" s="91"/>
      <c r="J19" s="66"/>
      <c r="K19" s="66"/>
      <c r="L19" s="66"/>
      <c r="M19" s="66"/>
      <c r="N19" s="66"/>
      <c r="O19" s="66"/>
    </row>
    <row r="20" spans="1:15" ht="12" customHeight="1">
      <c r="A20" s="1578"/>
      <c r="B20" s="1432" t="s">
        <v>264</v>
      </c>
      <c r="C20" s="643" t="s">
        <v>40</v>
      </c>
      <c r="D20" s="957">
        <v>0</v>
      </c>
      <c r="E20" s="644">
        <v>0</v>
      </c>
      <c r="F20" s="646" t="e">
        <f t="shared" si="0"/>
        <v>#DIV/0!</v>
      </c>
      <c r="G20" s="955">
        <v>0</v>
      </c>
      <c r="H20" s="871">
        <v>0</v>
      </c>
      <c r="I20" s="91"/>
      <c r="J20" s="66"/>
      <c r="K20" s="66"/>
      <c r="L20" s="66"/>
      <c r="M20" s="66"/>
      <c r="N20" s="66"/>
      <c r="O20" s="66"/>
    </row>
    <row r="21" spans="1:15" ht="12" customHeight="1">
      <c r="A21" s="1578"/>
      <c r="B21" s="1433" t="s">
        <v>265</v>
      </c>
      <c r="C21" s="786" t="s">
        <v>41</v>
      </c>
      <c r="D21" s="1075">
        <f>D8+D9+D10+D18</f>
        <v>113917.078054151</v>
      </c>
      <c r="E21" s="1076">
        <f>E8+E9+E10+E18</f>
        <v>88281.14903</v>
      </c>
      <c r="F21" s="775">
        <f t="shared" si="0"/>
        <v>0.29038961664895541</v>
      </c>
      <c r="G21" s="1077">
        <f>G8+G9+G10+G18</f>
        <v>1246804.2407877212</v>
      </c>
      <c r="H21" s="1078">
        <f>H8+H9+H10+H18</f>
        <v>960099.79535667889</v>
      </c>
      <c r="I21" s="91"/>
      <c r="J21" s="66"/>
      <c r="K21" s="66"/>
      <c r="L21" s="66"/>
      <c r="M21" s="66"/>
      <c r="N21" s="66"/>
      <c r="O21" s="66"/>
    </row>
    <row r="22" spans="1:15" ht="12" customHeight="1">
      <c r="A22" s="1579"/>
      <c r="B22" s="1434" t="s">
        <v>266</v>
      </c>
      <c r="C22" s="1060" t="s">
        <v>160</v>
      </c>
      <c r="D22" s="1079">
        <f>SUM(D8:D20)</f>
        <v>197211.421054151</v>
      </c>
      <c r="E22" s="1080">
        <f>SUM(E8:E20)</f>
        <v>405463.31303000002</v>
      </c>
      <c r="F22" s="1081">
        <f t="shared" si="0"/>
        <v>-0.5136146361050441</v>
      </c>
      <c r="G22" s="1082">
        <f>SUM(G8:G20)</f>
        <v>2056446.0999210563</v>
      </c>
      <c r="H22" s="1083">
        <f>SUM(H8:H20)</f>
        <v>3000802.2241077898</v>
      </c>
      <c r="I22" s="91"/>
      <c r="J22" s="66"/>
      <c r="K22" s="66"/>
      <c r="L22" s="66"/>
      <c r="M22" s="66"/>
      <c r="N22" s="66"/>
      <c r="O22" s="66"/>
    </row>
    <row r="23" spans="1:15" ht="12" customHeight="1">
      <c r="A23" s="1577" t="s">
        <v>252</v>
      </c>
      <c r="B23" s="1431" t="s">
        <v>254</v>
      </c>
      <c r="C23" s="640" t="s">
        <v>30</v>
      </c>
      <c r="D23" s="956">
        <v>88913.320999999996</v>
      </c>
      <c r="E23" s="641">
        <v>73726.952000000005</v>
      </c>
      <c r="F23" s="622">
        <f t="shared" si="0"/>
        <v>0.20598124007622057</v>
      </c>
      <c r="G23" s="954">
        <v>977097.63553199987</v>
      </c>
      <c r="H23" s="642">
        <v>806038.76905400003</v>
      </c>
      <c r="I23" s="91"/>
      <c r="J23" s="66"/>
      <c r="K23" s="66"/>
      <c r="L23" s="66"/>
      <c r="M23" s="66"/>
      <c r="N23" s="66"/>
      <c r="O23" s="66"/>
    </row>
    <row r="24" spans="1:15" ht="12" customHeight="1">
      <c r="A24" s="1580"/>
      <c r="B24" s="1432" t="s">
        <v>255</v>
      </c>
      <c r="C24" s="643" t="s">
        <v>31</v>
      </c>
      <c r="D24" s="957">
        <v>6836.2039999999997</v>
      </c>
      <c r="E24" s="644">
        <v>8365.5660000000025</v>
      </c>
      <c r="F24" s="645">
        <f t="shared" si="0"/>
        <v>-0.18281632109530932</v>
      </c>
      <c r="G24" s="955">
        <v>72033.10500000001</v>
      </c>
      <c r="H24" s="871">
        <v>87867.684999999998</v>
      </c>
      <c r="I24" s="91"/>
      <c r="J24" s="66"/>
      <c r="K24" s="66"/>
      <c r="L24" s="66"/>
      <c r="M24" s="66"/>
      <c r="N24" s="66"/>
      <c r="O24" s="66"/>
    </row>
    <row r="25" spans="1:15" ht="12" customHeight="1">
      <c r="A25" s="1580"/>
      <c r="B25" s="1432" t="s">
        <v>256</v>
      </c>
      <c r="C25" s="643" t="s">
        <v>32</v>
      </c>
      <c r="D25" s="957">
        <v>0</v>
      </c>
      <c r="E25" s="644">
        <v>0</v>
      </c>
      <c r="F25" s="646" t="e">
        <f t="shared" si="0"/>
        <v>#DIV/0!</v>
      </c>
      <c r="G25" s="955">
        <v>0</v>
      </c>
      <c r="H25" s="871">
        <v>0</v>
      </c>
      <c r="I25" s="91"/>
      <c r="J25" s="66"/>
      <c r="K25" s="66"/>
      <c r="L25" s="66"/>
      <c r="M25" s="66"/>
      <c r="N25" s="66"/>
      <c r="O25" s="66"/>
    </row>
    <row r="26" spans="1:15" ht="12" customHeight="1">
      <c r="A26" s="1580"/>
      <c r="B26" s="1432" t="s">
        <v>257</v>
      </c>
      <c r="C26" s="643" t="s">
        <v>33</v>
      </c>
      <c r="D26" s="957">
        <v>0</v>
      </c>
      <c r="E26" s="644">
        <v>0</v>
      </c>
      <c r="F26" s="646" t="e">
        <f t="shared" si="0"/>
        <v>#DIV/0!</v>
      </c>
      <c r="G26" s="955">
        <v>0</v>
      </c>
      <c r="H26" s="871">
        <v>0</v>
      </c>
      <c r="I26" s="91"/>
      <c r="J26" s="66"/>
      <c r="K26" s="66"/>
    </row>
    <row r="27" spans="1:15" ht="12" customHeight="1">
      <c r="A27" s="1580"/>
      <c r="B27" s="1432" t="s">
        <v>258</v>
      </c>
      <c r="C27" s="643" t="s">
        <v>34</v>
      </c>
      <c r="D27" s="957">
        <v>5150.0509999999995</v>
      </c>
      <c r="E27" s="644">
        <v>230604.29</v>
      </c>
      <c r="F27" s="645">
        <f t="shared" si="0"/>
        <v>-0.97766715007773708</v>
      </c>
      <c r="G27" s="955">
        <v>23936.861000000001</v>
      </c>
      <c r="H27" s="871">
        <v>1217687.5980000002</v>
      </c>
      <c r="I27" s="91"/>
      <c r="J27" s="66"/>
      <c r="K27" s="66"/>
    </row>
    <row r="28" spans="1:15" ht="12" customHeight="1">
      <c r="A28" s="1580"/>
      <c r="B28" s="1432" t="s">
        <v>259</v>
      </c>
      <c r="C28" s="643" t="s">
        <v>35</v>
      </c>
      <c r="D28" s="957">
        <v>72710.17</v>
      </c>
      <c r="E28" s="644">
        <v>75515.275999999998</v>
      </c>
      <c r="F28" s="645">
        <f t="shared" si="0"/>
        <v>-3.714620602062025E-2</v>
      </c>
      <c r="G28" s="955">
        <v>761517.84713333496</v>
      </c>
      <c r="H28" s="871">
        <v>790896.65730666672</v>
      </c>
      <c r="I28" s="91"/>
      <c r="J28" s="66"/>
      <c r="K28" s="66"/>
    </row>
    <row r="29" spans="1:15" ht="12" customHeight="1">
      <c r="A29" s="1580"/>
      <c r="B29" s="1432" t="s">
        <v>260</v>
      </c>
      <c r="C29" s="643" t="s">
        <v>36</v>
      </c>
      <c r="D29" s="957">
        <v>3269.7220000000002</v>
      </c>
      <c r="E29" s="644">
        <v>3371.2379999999998</v>
      </c>
      <c r="F29" s="645">
        <f t="shared" si="0"/>
        <v>-3.0112380081145154E-2</v>
      </c>
      <c r="G29" s="955">
        <v>14444.551000000001</v>
      </c>
      <c r="H29" s="871">
        <v>14629.429</v>
      </c>
      <c r="I29" s="91"/>
      <c r="J29" s="66"/>
      <c r="K29" s="66"/>
    </row>
    <row r="30" spans="1:15" ht="12" customHeight="1">
      <c r="A30" s="1580"/>
      <c r="B30" s="1432" t="s">
        <v>261</v>
      </c>
      <c r="C30" s="643" t="s">
        <v>37</v>
      </c>
      <c r="D30" s="957">
        <v>0</v>
      </c>
      <c r="E30" s="644">
        <v>0</v>
      </c>
      <c r="F30" s="646" t="e">
        <f t="shared" si="0"/>
        <v>#DIV/0!</v>
      </c>
      <c r="G30" s="955">
        <v>0</v>
      </c>
      <c r="H30" s="871">
        <v>0</v>
      </c>
      <c r="I30" s="91"/>
      <c r="J30" s="66"/>
      <c r="K30" s="66"/>
    </row>
    <row r="31" spans="1:15" ht="12" customHeight="1">
      <c r="A31" s="1580"/>
      <c r="B31" s="1432" t="s">
        <v>262</v>
      </c>
      <c r="C31" s="643" t="s">
        <v>38</v>
      </c>
      <c r="D31" s="957">
        <v>0</v>
      </c>
      <c r="E31" s="644">
        <v>0</v>
      </c>
      <c r="F31" s="646" t="e">
        <f t="shared" si="0"/>
        <v>#DIV/0!</v>
      </c>
      <c r="G31" s="955">
        <v>0</v>
      </c>
      <c r="H31" s="871">
        <v>0</v>
      </c>
      <c r="I31" s="91"/>
      <c r="J31" s="66"/>
      <c r="K31" s="66"/>
    </row>
    <row r="32" spans="1:15" ht="12" customHeight="1">
      <c r="A32" s="1580"/>
      <c r="B32" s="643" t="s">
        <v>267</v>
      </c>
      <c r="C32" s="643" t="s">
        <v>81</v>
      </c>
      <c r="D32" s="957">
        <v>0</v>
      </c>
      <c r="E32" s="644">
        <v>0</v>
      </c>
      <c r="F32" s="646" t="e">
        <f t="shared" si="0"/>
        <v>#DIV/0!</v>
      </c>
      <c r="G32" s="955">
        <v>0</v>
      </c>
      <c r="H32" s="871">
        <v>0</v>
      </c>
      <c r="I32" s="91"/>
      <c r="J32" s="66"/>
      <c r="K32" s="66"/>
    </row>
    <row r="33" spans="1:19" ht="12" customHeight="1">
      <c r="A33" s="1580"/>
      <c r="B33" s="1432" t="s">
        <v>263</v>
      </c>
      <c r="C33" s="643" t="s">
        <v>39</v>
      </c>
      <c r="D33" s="957">
        <v>6955.64</v>
      </c>
      <c r="E33" s="644">
        <v>2831.9760299999994</v>
      </c>
      <c r="F33" s="645">
        <f t="shared" si="0"/>
        <v>1.456108359080992</v>
      </c>
      <c r="G33" s="955">
        <v>72930.323347964048</v>
      </c>
      <c r="H33" s="871">
        <v>29057.711622978641</v>
      </c>
      <c r="I33" s="91"/>
      <c r="J33" s="66"/>
      <c r="K33" s="66"/>
    </row>
    <row r="34" spans="1:19" ht="12" customHeight="1">
      <c r="A34" s="1580"/>
      <c r="B34" s="643" t="s">
        <v>268</v>
      </c>
      <c r="C34" s="643" t="s">
        <v>82</v>
      </c>
      <c r="D34" s="957">
        <v>0</v>
      </c>
      <c r="E34" s="644">
        <v>0</v>
      </c>
      <c r="F34" s="646" t="e">
        <f t="shared" si="0"/>
        <v>#DIV/0!</v>
      </c>
      <c r="G34" s="955">
        <v>0</v>
      </c>
      <c r="H34" s="871">
        <v>0</v>
      </c>
      <c r="I34" s="91"/>
      <c r="J34" s="66"/>
      <c r="K34" s="66"/>
    </row>
    <row r="35" spans="1:19" ht="12" customHeight="1">
      <c r="A35" s="1580"/>
      <c r="B35" s="1432" t="s">
        <v>264</v>
      </c>
      <c r="C35" s="643" t="s">
        <v>40</v>
      </c>
      <c r="D35" s="957">
        <v>0</v>
      </c>
      <c r="E35" s="644">
        <v>0</v>
      </c>
      <c r="F35" s="646" t="e">
        <f t="shared" si="0"/>
        <v>#DIV/0!</v>
      </c>
      <c r="G35" s="955">
        <v>0</v>
      </c>
      <c r="H35" s="871">
        <v>0</v>
      </c>
      <c r="I35" s="91"/>
      <c r="J35" s="66"/>
      <c r="K35" s="66"/>
    </row>
    <row r="36" spans="1:19" ht="12" customHeight="1">
      <c r="A36" s="1580"/>
      <c r="B36" s="1433" t="s">
        <v>265</v>
      </c>
      <c r="C36" s="786" t="s">
        <v>41</v>
      </c>
      <c r="D36" s="1075">
        <f>D23+D24+D25+D33</f>
        <v>102705.16499999999</v>
      </c>
      <c r="E36" s="1076">
        <f>E23+E24+E25+E33</f>
        <v>84924.494030000016</v>
      </c>
      <c r="F36" s="775">
        <f t="shared" ref="F36:F37" si="1">(D36-E36)/E36</f>
        <v>0.20937034919182285</v>
      </c>
      <c r="G36" s="1077">
        <f>G23+G24+G25+G33</f>
        <v>1122061.0638799639</v>
      </c>
      <c r="H36" s="1078">
        <f>H23+H24+H25+H33</f>
        <v>922964.16567697877</v>
      </c>
      <c r="I36" s="91"/>
      <c r="J36" s="66"/>
      <c r="K36" s="66"/>
    </row>
    <row r="37" spans="1:19" ht="12" customHeight="1">
      <c r="A37" s="1581"/>
      <c r="B37" s="1434" t="s">
        <v>266</v>
      </c>
      <c r="C37" s="1060" t="s">
        <v>160</v>
      </c>
      <c r="D37" s="1079">
        <f>SUM(D23:D35)</f>
        <v>183835.10800000001</v>
      </c>
      <c r="E37" s="1080">
        <f>SUM(E23:E35)</f>
        <v>394415.29803000006</v>
      </c>
      <c r="F37" s="1081">
        <f t="shared" si="1"/>
        <v>-0.53390472195625349</v>
      </c>
      <c r="G37" s="1082">
        <f>SUM(G23:G35)</f>
        <v>1921960.3230132989</v>
      </c>
      <c r="H37" s="1083">
        <f>SUM(H23:H35)</f>
        <v>2946177.8499836451</v>
      </c>
      <c r="I37" s="415"/>
      <c r="J37" s="415"/>
      <c r="K37" s="415"/>
    </row>
    <row r="38" spans="1:19" ht="12" customHeight="1">
      <c r="A38" s="1577" t="s">
        <v>253</v>
      </c>
      <c r="B38" s="1431" t="s">
        <v>254</v>
      </c>
      <c r="C38" s="640" t="s">
        <v>30</v>
      </c>
      <c r="D38" s="956">
        <v>0</v>
      </c>
      <c r="E38" s="641">
        <v>0</v>
      </c>
      <c r="F38" s="648" t="e">
        <f t="shared" si="0"/>
        <v>#DIV/0!</v>
      </c>
      <c r="G38" s="954">
        <v>0</v>
      </c>
      <c r="H38" s="642">
        <v>0</v>
      </c>
      <c r="I38" s="91"/>
      <c r="J38" s="66"/>
      <c r="K38" s="66"/>
      <c r="M38" s="1572"/>
      <c r="N38" s="1572"/>
      <c r="O38" s="1572"/>
      <c r="P38" s="1572"/>
      <c r="Q38" s="1572"/>
      <c r="R38" s="1572"/>
      <c r="S38" s="1572"/>
    </row>
    <row r="39" spans="1:19" ht="12" customHeight="1">
      <c r="A39" s="1580"/>
      <c r="B39" s="1432" t="s">
        <v>255</v>
      </c>
      <c r="C39" s="643" t="s">
        <v>31</v>
      </c>
      <c r="D39" s="957">
        <v>0</v>
      </c>
      <c r="E39" s="644">
        <v>0</v>
      </c>
      <c r="F39" s="646" t="e">
        <f t="shared" si="0"/>
        <v>#DIV/0!</v>
      </c>
      <c r="G39" s="955">
        <v>0</v>
      </c>
      <c r="H39" s="871">
        <v>0</v>
      </c>
      <c r="I39" s="91"/>
      <c r="J39" s="66"/>
      <c r="K39" s="66"/>
    </row>
    <row r="40" spans="1:19" ht="12" customHeight="1">
      <c r="A40" s="1580"/>
      <c r="B40" s="1432" t="s">
        <v>256</v>
      </c>
      <c r="C40" s="643" t="s">
        <v>32</v>
      </c>
      <c r="D40" s="957">
        <v>2296.1369999999997</v>
      </c>
      <c r="E40" s="644">
        <v>1628.6179999999999</v>
      </c>
      <c r="F40" s="645">
        <f t="shared" si="0"/>
        <v>0.40986836692213879</v>
      </c>
      <c r="G40" s="955">
        <v>24109.438500000004</v>
      </c>
      <c r="H40" s="871">
        <v>17100.489000000001</v>
      </c>
      <c r="I40" s="91"/>
      <c r="J40" s="66"/>
      <c r="K40" s="66"/>
    </row>
    <row r="41" spans="1:19" ht="12" customHeight="1">
      <c r="A41" s="1580"/>
      <c r="B41" s="1432" t="s">
        <v>257</v>
      </c>
      <c r="C41" s="643" t="s">
        <v>33</v>
      </c>
      <c r="D41" s="957">
        <v>0</v>
      </c>
      <c r="E41" s="644">
        <v>0</v>
      </c>
      <c r="F41" s="646" t="e">
        <f t="shared" si="0"/>
        <v>#DIV/0!</v>
      </c>
      <c r="G41" s="955">
        <v>0</v>
      </c>
      <c r="H41" s="871">
        <v>0</v>
      </c>
      <c r="I41" s="64"/>
      <c r="J41" s="66"/>
      <c r="K41" s="66"/>
    </row>
    <row r="42" spans="1:19" ht="12" customHeight="1">
      <c r="A42" s="1580"/>
      <c r="B42" s="1432" t="s">
        <v>258</v>
      </c>
      <c r="C42" s="643" t="s">
        <v>34</v>
      </c>
      <c r="D42" s="957">
        <v>0</v>
      </c>
      <c r="E42" s="644">
        <v>0</v>
      </c>
      <c r="F42" s="646" t="e">
        <f t="shared" si="0"/>
        <v>#DIV/0!</v>
      </c>
      <c r="G42" s="955">
        <v>0</v>
      </c>
      <c r="H42" s="871">
        <v>0</v>
      </c>
      <c r="I42" s="64"/>
      <c r="J42" s="66"/>
      <c r="K42" s="66"/>
    </row>
    <row r="43" spans="1:19" ht="12" customHeight="1">
      <c r="A43" s="1580"/>
      <c r="B43" s="1432" t="s">
        <v>259</v>
      </c>
      <c r="C43" s="643" t="s">
        <v>35</v>
      </c>
      <c r="D43" s="957">
        <v>0</v>
      </c>
      <c r="E43" s="644">
        <v>0</v>
      </c>
      <c r="F43" s="646" t="e">
        <f t="shared" si="0"/>
        <v>#DIV/0!</v>
      </c>
      <c r="G43" s="955">
        <v>0</v>
      </c>
      <c r="H43" s="871">
        <v>0</v>
      </c>
      <c r="I43" s="64"/>
      <c r="J43" s="66"/>
      <c r="K43" s="66"/>
      <c r="L43" s="111"/>
    </row>
    <row r="44" spans="1:19" ht="12" customHeight="1">
      <c r="A44" s="1580"/>
      <c r="B44" s="1432" t="s">
        <v>260</v>
      </c>
      <c r="C44" s="643" t="s">
        <v>36</v>
      </c>
      <c r="D44" s="957">
        <v>2164.4</v>
      </c>
      <c r="E44" s="644">
        <v>2030.6999999999998</v>
      </c>
      <c r="F44" s="645">
        <f t="shared" si="0"/>
        <v>6.5839365735953254E-2</v>
      </c>
      <c r="G44" s="955">
        <v>9742.5999999999985</v>
      </c>
      <c r="H44" s="871">
        <v>7751.8</v>
      </c>
      <c r="I44" s="64"/>
      <c r="J44" s="66"/>
      <c r="K44" s="66"/>
      <c r="L44" s="111"/>
    </row>
    <row r="45" spans="1:19" ht="12" customHeight="1">
      <c r="A45" s="1580"/>
      <c r="B45" s="1432" t="s">
        <v>261</v>
      </c>
      <c r="C45" s="643" t="s">
        <v>37</v>
      </c>
      <c r="D45" s="957">
        <v>0</v>
      </c>
      <c r="E45" s="644">
        <v>0</v>
      </c>
      <c r="F45" s="646" t="e">
        <f t="shared" si="0"/>
        <v>#DIV/0!</v>
      </c>
      <c r="G45" s="955">
        <v>0</v>
      </c>
      <c r="H45" s="871">
        <v>0</v>
      </c>
      <c r="I45" s="64"/>
      <c r="J45" s="66"/>
      <c r="K45" s="66"/>
      <c r="L45" s="111"/>
    </row>
    <row r="46" spans="1:19" ht="12" customHeight="1">
      <c r="A46" s="1580"/>
      <c r="B46" s="1432" t="s">
        <v>262</v>
      </c>
      <c r="C46" s="643" t="s">
        <v>38</v>
      </c>
      <c r="D46" s="957">
        <v>0</v>
      </c>
      <c r="E46" s="644">
        <v>5660.66</v>
      </c>
      <c r="F46" s="646">
        <f>(D46-E46)/E46</f>
        <v>-1</v>
      </c>
      <c r="G46" s="955">
        <v>0</v>
      </c>
      <c r="H46" s="871">
        <v>9736.9444444444434</v>
      </c>
      <c r="J46" s="66"/>
      <c r="K46" s="66"/>
    </row>
    <row r="47" spans="1:19" ht="12" customHeight="1">
      <c r="A47" s="1580"/>
      <c r="B47" s="643" t="s">
        <v>267</v>
      </c>
      <c r="C47" s="643" t="s">
        <v>81</v>
      </c>
      <c r="D47" s="957">
        <v>0</v>
      </c>
      <c r="E47" s="644">
        <v>0</v>
      </c>
      <c r="F47" s="646" t="e">
        <f>(D47-E47)/E47</f>
        <v>#DIV/0!</v>
      </c>
      <c r="G47" s="955">
        <v>0</v>
      </c>
      <c r="H47" s="871">
        <v>0</v>
      </c>
      <c r="J47" s="66"/>
      <c r="K47" s="66"/>
    </row>
    <row r="48" spans="1:19" ht="12" customHeight="1">
      <c r="A48" s="1580"/>
      <c r="B48" s="1432" t="s">
        <v>263</v>
      </c>
      <c r="C48" s="643" t="s">
        <v>39</v>
      </c>
      <c r="D48" s="957">
        <v>520.35099999999989</v>
      </c>
      <c r="E48" s="644">
        <v>106.11500000000001</v>
      </c>
      <c r="F48" s="646">
        <f t="shared" si="0"/>
        <v>3.9036516986288445</v>
      </c>
      <c r="G48" s="955">
        <v>5313.6490000000003</v>
      </c>
      <c r="H48" s="871">
        <v>1113.3900197</v>
      </c>
      <c r="J48" s="66"/>
      <c r="K48" s="66"/>
    </row>
    <row r="49" spans="1:13" ht="12" customHeight="1">
      <c r="A49" s="1580"/>
      <c r="B49" s="643" t="s">
        <v>268</v>
      </c>
      <c r="C49" s="643" t="s">
        <v>82</v>
      </c>
      <c r="D49" s="957">
        <v>0</v>
      </c>
      <c r="E49" s="644">
        <v>0</v>
      </c>
      <c r="F49" s="646" t="e">
        <f t="shared" si="0"/>
        <v>#DIV/0!</v>
      </c>
      <c r="G49" s="955">
        <v>0</v>
      </c>
      <c r="H49" s="871">
        <v>0</v>
      </c>
      <c r="J49" s="66"/>
      <c r="K49" s="66"/>
    </row>
    <row r="50" spans="1:13" ht="12" customHeight="1">
      <c r="A50" s="1580"/>
      <c r="B50" s="1432" t="s">
        <v>264</v>
      </c>
      <c r="C50" s="643" t="s">
        <v>40</v>
      </c>
      <c r="D50" s="957">
        <v>0</v>
      </c>
      <c r="E50" s="644">
        <v>0</v>
      </c>
      <c r="F50" s="646" t="e">
        <f t="shared" si="0"/>
        <v>#DIV/0!</v>
      </c>
      <c r="G50" s="955">
        <v>0</v>
      </c>
      <c r="H50" s="871">
        <v>0</v>
      </c>
      <c r="J50" s="66"/>
      <c r="K50" s="66"/>
    </row>
    <row r="51" spans="1:13" ht="12" customHeight="1">
      <c r="A51" s="1580"/>
      <c r="B51" s="1433" t="s">
        <v>265</v>
      </c>
      <c r="C51" s="786" t="s">
        <v>41</v>
      </c>
      <c r="D51" s="1075">
        <f>D38+D39+D40+D48</f>
        <v>2816.4879999999994</v>
      </c>
      <c r="E51" s="1076">
        <f>E38+E39+E40+E48</f>
        <v>1734.7329999999999</v>
      </c>
      <c r="F51" s="775">
        <f t="shared" ref="F51:F52" si="2">(D51-E51)/E51</f>
        <v>0.62358587748085692</v>
      </c>
      <c r="G51" s="1077">
        <f>G38+G39+G40+G48</f>
        <v>29423.087500000005</v>
      </c>
      <c r="H51" s="1078">
        <f>H38+H39+H40+H48</f>
        <v>18213.879019700002</v>
      </c>
      <c r="J51" s="66"/>
      <c r="K51" s="66"/>
    </row>
    <row r="52" spans="1:13" ht="12" customHeight="1">
      <c r="A52" s="1581"/>
      <c r="B52" s="1434" t="s">
        <v>266</v>
      </c>
      <c r="C52" s="1060" t="s">
        <v>160</v>
      </c>
      <c r="D52" s="1079">
        <f>SUM(D38:D50)</f>
        <v>4980.8879999999999</v>
      </c>
      <c r="E52" s="1080">
        <f>SUM(E38:E50)</f>
        <v>9426.0929999999989</v>
      </c>
      <c r="F52" s="1081">
        <f t="shared" si="2"/>
        <v>-0.47158509893759798</v>
      </c>
      <c r="G52" s="1082">
        <f>SUM(G38:G50)</f>
        <v>39165.6875</v>
      </c>
      <c r="H52" s="1083">
        <f>SUM(H38:H50)</f>
        <v>35702.623464144439</v>
      </c>
      <c r="J52" s="66"/>
      <c r="K52" s="66"/>
    </row>
    <row r="53" spans="1:13" ht="12" customHeight="1">
      <c r="A53" s="1577" t="s">
        <v>148</v>
      </c>
      <c r="B53" s="1431" t="s">
        <v>254</v>
      </c>
      <c r="C53" s="640" t="s">
        <v>30</v>
      </c>
      <c r="D53" s="956">
        <v>8395.2150541510091</v>
      </c>
      <c r="E53" s="641">
        <v>1621.8999999999951</v>
      </c>
      <c r="F53" s="622">
        <f t="shared" si="0"/>
        <v>4.1761607091380695</v>
      </c>
      <c r="G53" s="954">
        <v>95315.745439315462</v>
      </c>
      <c r="H53" s="642">
        <v>18921.750660000031</v>
      </c>
      <c r="J53" s="66"/>
      <c r="K53" s="66"/>
    </row>
    <row r="54" spans="1:13" ht="12" customHeight="1">
      <c r="A54" s="1580"/>
      <c r="B54" s="1432" t="s">
        <v>255</v>
      </c>
      <c r="C54" s="643" t="s">
        <v>31</v>
      </c>
      <c r="D54" s="957">
        <v>0</v>
      </c>
      <c r="E54" s="644">
        <v>0</v>
      </c>
      <c r="F54" s="646" t="e">
        <f t="shared" si="0"/>
        <v>#DIV/0!</v>
      </c>
      <c r="G54" s="955">
        <v>0</v>
      </c>
      <c r="H54" s="871">
        <v>0</v>
      </c>
      <c r="J54" s="66"/>
      <c r="K54" s="66"/>
    </row>
    <row r="55" spans="1:13" ht="12" customHeight="1">
      <c r="A55" s="1580"/>
      <c r="B55" s="1432" t="s">
        <v>256</v>
      </c>
      <c r="C55" s="643" t="s">
        <v>32</v>
      </c>
      <c r="D55" s="957">
        <v>0</v>
      </c>
      <c r="E55" s="644">
        <v>0</v>
      </c>
      <c r="F55" s="646" t="e">
        <f t="shared" si="0"/>
        <v>#DIV/0!</v>
      </c>
      <c r="G55" s="955">
        <v>0</v>
      </c>
      <c r="H55" s="871">
        <v>0</v>
      </c>
      <c r="J55" s="66"/>
      <c r="K55" s="66"/>
    </row>
    <row r="56" spans="1:13" s="68" customFormat="1" ht="12" customHeight="1">
      <c r="A56" s="1580"/>
      <c r="B56" s="1432" t="s">
        <v>257</v>
      </c>
      <c r="C56" s="643" t="s">
        <v>33</v>
      </c>
      <c r="D56" s="957">
        <v>0</v>
      </c>
      <c r="E56" s="644">
        <v>0</v>
      </c>
      <c r="F56" s="646" t="e">
        <f t="shared" si="0"/>
        <v>#DIV/0!</v>
      </c>
      <c r="G56" s="955">
        <v>0</v>
      </c>
      <c r="H56" s="871">
        <v>0</v>
      </c>
      <c r="J56" s="66"/>
      <c r="K56" s="66"/>
      <c r="L56" s="67"/>
      <c r="M56" s="67"/>
    </row>
    <row r="57" spans="1:13" s="68" customFormat="1" ht="12" customHeight="1">
      <c r="A57" s="1580"/>
      <c r="B57" s="1432" t="s">
        <v>258</v>
      </c>
      <c r="C57" s="643" t="s">
        <v>34</v>
      </c>
      <c r="D57" s="957">
        <v>0</v>
      </c>
      <c r="E57" s="644">
        <v>0</v>
      </c>
      <c r="F57" s="646" t="e">
        <f t="shared" si="0"/>
        <v>#DIV/0!</v>
      </c>
      <c r="G57" s="955">
        <v>0</v>
      </c>
      <c r="H57" s="871">
        <v>0</v>
      </c>
      <c r="J57" s="66"/>
      <c r="K57" s="66"/>
      <c r="L57" s="67"/>
      <c r="M57" s="67"/>
    </row>
    <row r="58" spans="1:13" s="68" customFormat="1" ht="12" customHeight="1">
      <c r="A58" s="1580"/>
      <c r="B58" s="1432" t="s">
        <v>259</v>
      </c>
      <c r="C58" s="643" t="s">
        <v>35</v>
      </c>
      <c r="D58" s="957">
        <v>0</v>
      </c>
      <c r="E58" s="644">
        <v>0</v>
      </c>
      <c r="F58" s="646" t="e">
        <f t="shared" si="0"/>
        <v>#DIV/0!</v>
      </c>
      <c r="G58" s="955">
        <v>0</v>
      </c>
      <c r="H58" s="871">
        <v>0</v>
      </c>
      <c r="J58" s="66"/>
      <c r="K58" s="66"/>
      <c r="L58" s="67"/>
      <c r="M58" s="67"/>
    </row>
    <row r="59" spans="1:13" s="68" customFormat="1" ht="12" customHeight="1">
      <c r="A59" s="1580"/>
      <c r="B59" s="1432" t="s">
        <v>260</v>
      </c>
      <c r="C59" s="643" t="s">
        <v>36</v>
      </c>
      <c r="D59" s="957">
        <v>0</v>
      </c>
      <c r="E59" s="644">
        <v>0</v>
      </c>
      <c r="F59" s="646" t="e">
        <f t="shared" si="0"/>
        <v>#DIV/0!</v>
      </c>
      <c r="G59" s="955">
        <v>0</v>
      </c>
      <c r="H59" s="871">
        <v>0</v>
      </c>
      <c r="J59" s="66"/>
      <c r="K59" s="66"/>
      <c r="L59" s="67"/>
      <c r="M59" s="67"/>
    </row>
    <row r="60" spans="1:13" s="68" customFormat="1" ht="12" customHeight="1">
      <c r="A60" s="1580"/>
      <c r="B60" s="1432" t="s">
        <v>261</v>
      </c>
      <c r="C60" s="643" t="s">
        <v>37</v>
      </c>
      <c r="D60" s="957">
        <v>0</v>
      </c>
      <c r="E60" s="644">
        <v>0</v>
      </c>
      <c r="F60" s="646" t="e">
        <f t="shared" si="0"/>
        <v>#DIV/0!</v>
      </c>
      <c r="G60" s="955">
        <v>0</v>
      </c>
      <c r="H60" s="871">
        <v>0</v>
      </c>
      <c r="J60" s="66"/>
      <c r="K60" s="66"/>
      <c r="L60" s="67"/>
      <c r="M60" s="67"/>
    </row>
    <row r="61" spans="1:13" s="68" customFormat="1" ht="12" customHeight="1">
      <c r="A61" s="1580"/>
      <c r="B61" s="1432" t="s">
        <v>262</v>
      </c>
      <c r="C61" s="643" t="s">
        <v>38</v>
      </c>
      <c r="D61" s="957">
        <v>0</v>
      </c>
      <c r="E61" s="644">
        <v>0</v>
      </c>
      <c r="F61" s="646" t="e">
        <f t="shared" si="0"/>
        <v>#DIV/0!</v>
      </c>
      <c r="G61" s="955">
        <v>0</v>
      </c>
      <c r="H61" s="871">
        <v>0</v>
      </c>
      <c r="J61" s="66"/>
      <c r="K61" s="66"/>
      <c r="L61" s="67"/>
      <c r="M61" s="67"/>
    </row>
    <row r="62" spans="1:13" s="68" customFormat="1" ht="12" customHeight="1">
      <c r="A62" s="1580"/>
      <c r="B62" s="643" t="s">
        <v>267</v>
      </c>
      <c r="C62" s="643" t="s">
        <v>81</v>
      </c>
      <c r="D62" s="957">
        <v>0</v>
      </c>
      <c r="E62" s="644">
        <v>0</v>
      </c>
      <c r="F62" s="646" t="e">
        <f t="shared" si="0"/>
        <v>#DIV/0!</v>
      </c>
      <c r="G62" s="955">
        <v>0</v>
      </c>
      <c r="H62" s="871">
        <v>0</v>
      </c>
      <c r="J62" s="66"/>
      <c r="K62" s="66"/>
      <c r="L62" s="67"/>
      <c r="M62" s="67"/>
    </row>
    <row r="63" spans="1:13" s="68" customFormat="1" ht="12" customHeight="1">
      <c r="A63" s="1580"/>
      <c r="B63" s="1432" t="s">
        <v>263</v>
      </c>
      <c r="C63" s="643" t="s">
        <v>39</v>
      </c>
      <c r="D63" s="957">
        <v>0.20999999999991559</v>
      </c>
      <c r="E63" s="644">
        <v>0</v>
      </c>
      <c r="F63" s="646" t="e">
        <f t="shared" si="0"/>
        <v>#DIV/0!</v>
      </c>
      <c r="G63" s="955">
        <v>4.3439684419975038</v>
      </c>
      <c r="H63" s="871">
        <v>0</v>
      </c>
      <c r="J63" s="66"/>
      <c r="K63" s="66"/>
      <c r="L63" s="67"/>
      <c r="M63" s="67"/>
    </row>
    <row r="64" spans="1:13" s="68" customFormat="1" ht="12" customHeight="1">
      <c r="A64" s="1580"/>
      <c r="B64" s="643" t="s">
        <v>268</v>
      </c>
      <c r="C64" s="643" t="s">
        <v>82</v>
      </c>
      <c r="D64" s="957">
        <v>0</v>
      </c>
      <c r="E64" s="644">
        <v>0</v>
      </c>
      <c r="F64" s="646" t="e">
        <f t="shared" si="0"/>
        <v>#DIV/0!</v>
      </c>
      <c r="G64" s="955">
        <v>0</v>
      </c>
      <c r="H64" s="871">
        <v>0</v>
      </c>
      <c r="J64" s="66"/>
      <c r="K64" s="66"/>
      <c r="L64" s="67"/>
      <c r="M64" s="67"/>
    </row>
    <row r="65" spans="1:13" s="68" customFormat="1" ht="12" customHeight="1">
      <c r="A65" s="1580"/>
      <c r="B65" s="1432" t="s">
        <v>264</v>
      </c>
      <c r="C65" s="643" t="s">
        <v>40</v>
      </c>
      <c r="D65" s="957">
        <v>0</v>
      </c>
      <c r="E65" s="644">
        <v>0</v>
      </c>
      <c r="F65" s="646" t="e">
        <f t="shared" si="0"/>
        <v>#DIV/0!</v>
      </c>
      <c r="G65" s="955">
        <v>0</v>
      </c>
      <c r="H65" s="871">
        <v>0</v>
      </c>
      <c r="J65" s="66"/>
      <c r="K65" s="66"/>
      <c r="L65" s="67"/>
      <c r="M65" s="67"/>
    </row>
    <row r="66" spans="1:13" s="68" customFormat="1" ht="12" customHeight="1">
      <c r="A66" s="1580"/>
      <c r="B66" s="1433" t="s">
        <v>265</v>
      </c>
      <c r="C66" s="786" t="s">
        <v>41</v>
      </c>
      <c r="D66" s="1075">
        <f>D53+D54+D55+D63</f>
        <v>8395.4250541510082</v>
      </c>
      <c r="E66" s="1076">
        <f>E53+E54+E55+E63</f>
        <v>1621.8999999999951</v>
      </c>
      <c r="F66" s="775">
        <f t="shared" ref="F66:F67" si="3">(D66-E66)/E66</f>
        <v>4.1762901869110509</v>
      </c>
      <c r="G66" s="1077">
        <f>G53+G54+G55+G63</f>
        <v>95320.089407757463</v>
      </c>
      <c r="H66" s="1078">
        <f>H53+H54+H55+H63</f>
        <v>18921.750660000031</v>
      </c>
      <c r="J66" s="66"/>
      <c r="K66" s="66"/>
      <c r="L66" s="67"/>
      <c r="M66" s="67"/>
    </row>
    <row r="67" spans="1:13" s="68" customFormat="1" ht="12" customHeight="1">
      <c r="A67" s="1581"/>
      <c r="B67" s="1434" t="s">
        <v>266</v>
      </c>
      <c r="C67" s="1060" t="s">
        <v>160</v>
      </c>
      <c r="D67" s="1079">
        <f>SUM(D53:D65)</f>
        <v>8395.4250541510082</v>
      </c>
      <c r="E67" s="1080">
        <f>SUM(E53:E65)</f>
        <v>1621.8999999999951</v>
      </c>
      <c r="F67" s="1081">
        <f t="shared" si="3"/>
        <v>4.1762901869110509</v>
      </c>
      <c r="G67" s="1082">
        <f>SUM(G53:G65)</f>
        <v>95320.089407757463</v>
      </c>
      <c r="H67" s="1083">
        <f>SUM(H53:H65)</f>
        <v>18921.750660000031</v>
      </c>
      <c r="J67" s="66"/>
      <c r="K67" s="66"/>
      <c r="L67" s="67"/>
      <c r="M67" s="67"/>
    </row>
    <row r="68" spans="1:13" s="68" customFormat="1" ht="9.9499999999999993" customHeight="1">
      <c r="A68" s="87"/>
      <c r="B68" s="572"/>
      <c r="C68" s="87"/>
      <c r="D68" s="87"/>
      <c r="E68" s="87"/>
      <c r="F68" s="87"/>
      <c r="G68" s="87"/>
      <c r="H68" s="87"/>
      <c r="J68" s="67"/>
      <c r="K68" s="67"/>
      <c r="L68" s="67"/>
      <c r="M68" s="67"/>
    </row>
    <row r="69" spans="1:13" s="68" customFormat="1" ht="16.5" customHeight="1">
      <c r="B69" s="87"/>
      <c r="C69" s="87"/>
      <c r="D69" s="1369"/>
      <c r="E69" s="87"/>
      <c r="F69" s="87"/>
      <c r="G69" s="87"/>
      <c r="H69" s="87"/>
      <c r="J69" s="67"/>
      <c r="K69" s="67"/>
      <c r="L69" s="67"/>
      <c r="M69" s="67"/>
    </row>
    <row r="70" spans="1:13" s="68" customFormat="1" ht="9.9499999999999993" customHeight="1">
      <c r="A70" s="87"/>
      <c r="B70" s="87"/>
      <c r="C70" s="87"/>
      <c r="D70" s="87"/>
      <c r="E70" s="87"/>
      <c r="F70" s="87"/>
      <c r="G70" s="87"/>
      <c r="H70" s="87"/>
      <c r="J70" s="67"/>
      <c r="K70" s="67"/>
      <c r="L70" s="67"/>
      <c r="M70" s="67"/>
    </row>
    <row r="71" spans="1:13" s="68" customFormat="1" ht="9.9499999999999993" customHeight="1">
      <c r="A71" s="76"/>
      <c r="B71" s="76"/>
      <c r="C71" s="76"/>
      <c r="D71" s="76"/>
      <c r="E71" s="76"/>
      <c r="F71" s="76"/>
      <c r="G71" s="76"/>
      <c r="H71" s="76"/>
      <c r="J71" s="67"/>
      <c r="K71" s="67"/>
      <c r="L71" s="67"/>
      <c r="M71" s="67"/>
    </row>
    <row r="72" spans="1:13" s="68" customFormat="1" ht="9.9499999999999993" customHeight="1">
      <c r="J72" s="67"/>
      <c r="K72" s="67"/>
      <c r="L72" s="67"/>
      <c r="M72" s="67"/>
    </row>
    <row r="73" spans="1:13" s="68" customFormat="1" ht="18" customHeight="1">
      <c r="A73" s="1570"/>
      <c r="B73" s="1570"/>
      <c r="C73" s="1570"/>
      <c r="D73" s="1570"/>
      <c r="E73" s="1570"/>
      <c r="F73" s="1570"/>
      <c r="G73" s="1570"/>
      <c r="H73" s="1570"/>
      <c r="J73" s="67"/>
      <c r="K73" s="67"/>
      <c r="L73" s="67"/>
      <c r="M73" s="67"/>
    </row>
    <row r="74" spans="1:13" ht="14.25" customHeight="1">
      <c r="A74" s="1570"/>
      <c r="B74" s="1570"/>
      <c r="C74" s="1570"/>
      <c r="D74" s="1570"/>
      <c r="E74" s="1570"/>
      <c r="F74" s="1570"/>
      <c r="G74" s="1570"/>
      <c r="H74" s="1570"/>
    </row>
    <row r="75" spans="1:13">
      <c r="A75" s="76"/>
      <c r="B75" s="76"/>
      <c r="C75" s="76"/>
      <c r="D75" s="76"/>
      <c r="E75" s="76"/>
      <c r="F75" s="76"/>
      <c r="G75" s="76"/>
      <c r="H75" s="76"/>
    </row>
  </sheetData>
  <mergeCells count="14">
    <mergeCell ref="C6:C7"/>
    <mergeCell ref="A73:H74"/>
    <mergeCell ref="A1:H1"/>
    <mergeCell ref="M38:S38"/>
    <mergeCell ref="D6:E6"/>
    <mergeCell ref="G6:H6"/>
    <mergeCell ref="A3:G3"/>
    <mergeCell ref="A5:H5"/>
    <mergeCell ref="F6:F7"/>
    <mergeCell ref="A8:A22"/>
    <mergeCell ref="A23:A37"/>
    <mergeCell ref="A38:A52"/>
    <mergeCell ref="A53:A67"/>
    <mergeCell ref="B6:B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6"/>
  <dimension ref="A1:U44"/>
  <sheetViews>
    <sheetView showGridLines="0" zoomScaleNormal="100" zoomScaleSheetLayoutView="100" workbookViewId="0">
      <selection activeCell="C1" sqref="C1"/>
    </sheetView>
  </sheetViews>
  <sheetFormatPr defaultRowHeight="12.75"/>
  <cols>
    <col min="1" max="1" width="12.5703125" style="67" customWidth="1"/>
    <col min="2" max="10" width="13.7109375" style="67" customWidth="1"/>
    <col min="11" max="11" width="16.7109375" style="68" customWidth="1"/>
    <col min="12" max="242" width="9.140625" style="67"/>
    <col min="243" max="243" width="20.7109375" style="67" customWidth="1"/>
    <col min="244" max="253" width="10.7109375" style="67" customWidth="1"/>
    <col min="254" max="255" width="2.7109375" style="67" customWidth="1"/>
    <col min="256" max="498" width="9.140625" style="67"/>
    <col min="499" max="499" width="20.7109375" style="67" customWidth="1"/>
    <col min="500" max="509" width="10.7109375" style="67" customWidth="1"/>
    <col min="510" max="511" width="2.7109375" style="67" customWidth="1"/>
    <col min="512" max="754" width="9.140625" style="67"/>
    <col min="755" max="755" width="20.7109375" style="67" customWidth="1"/>
    <col min="756" max="765" width="10.7109375" style="67" customWidth="1"/>
    <col min="766" max="767" width="2.7109375" style="67" customWidth="1"/>
    <col min="768" max="1010" width="9.140625" style="67"/>
    <col min="1011" max="1011" width="20.7109375" style="67" customWidth="1"/>
    <col min="1012" max="1021" width="10.7109375" style="67" customWidth="1"/>
    <col min="1022" max="1023" width="2.7109375" style="67" customWidth="1"/>
    <col min="1024" max="1266" width="9.140625" style="67"/>
    <col min="1267" max="1267" width="20.7109375" style="67" customWidth="1"/>
    <col min="1268" max="1277" width="10.7109375" style="67" customWidth="1"/>
    <col min="1278" max="1279" width="2.7109375" style="67" customWidth="1"/>
    <col min="1280" max="1522" width="9.140625" style="67"/>
    <col min="1523" max="1523" width="20.7109375" style="67" customWidth="1"/>
    <col min="1524" max="1533" width="10.7109375" style="67" customWidth="1"/>
    <col min="1534" max="1535" width="2.7109375" style="67" customWidth="1"/>
    <col min="1536" max="1778" width="9.140625" style="67"/>
    <col min="1779" max="1779" width="20.7109375" style="67" customWidth="1"/>
    <col min="1780" max="1789" width="10.7109375" style="67" customWidth="1"/>
    <col min="1790" max="1791" width="2.7109375" style="67" customWidth="1"/>
    <col min="1792" max="2034" width="9.140625" style="67"/>
    <col min="2035" max="2035" width="20.7109375" style="67" customWidth="1"/>
    <col min="2036" max="2045" width="10.7109375" style="67" customWidth="1"/>
    <col min="2046" max="2047" width="2.7109375" style="67" customWidth="1"/>
    <col min="2048" max="2290" width="9.140625" style="67"/>
    <col min="2291" max="2291" width="20.7109375" style="67" customWidth="1"/>
    <col min="2292" max="2301" width="10.7109375" style="67" customWidth="1"/>
    <col min="2302" max="2303" width="2.7109375" style="67" customWidth="1"/>
    <col min="2304" max="2546" width="9.140625" style="67"/>
    <col min="2547" max="2547" width="20.7109375" style="67" customWidth="1"/>
    <col min="2548" max="2557" width="10.7109375" style="67" customWidth="1"/>
    <col min="2558" max="2559" width="2.7109375" style="67" customWidth="1"/>
    <col min="2560" max="2802" width="9.140625" style="67"/>
    <col min="2803" max="2803" width="20.7109375" style="67" customWidth="1"/>
    <col min="2804" max="2813" width="10.7109375" style="67" customWidth="1"/>
    <col min="2814" max="2815" width="2.7109375" style="67" customWidth="1"/>
    <col min="2816" max="3058" width="9.140625" style="67"/>
    <col min="3059" max="3059" width="20.7109375" style="67" customWidth="1"/>
    <col min="3060" max="3069" width="10.7109375" style="67" customWidth="1"/>
    <col min="3070" max="3071" width="2.7109375" style="67" customWidth="1"/>
    <col min="3072" max="3314" width="9.140625" style="67"/>
    <col min="3315" max="3315" width="20.7109375" style="67" customWidth="1"/>
    <col min="3316" max="3325" width="10.7109375" style="67" customWidth="1"/>
    <col min="3326" max="3327" width="2.7109375" style="67" customWidth="1"/>
    <col min="3328" max="3570" width="9.140625" style="67"/>
    <col min="3571" max="3571" width="20.7109375" style="67" customWidth="1"/>
    <col min="3572" max="3581" width="10.7109375" style="67" customWidth="1"/>
    <col min="3582" max="3583" width="2.7109375" style="67" customWidth="1"/>
    <col min="3584" max="3826" width="9.140625" style="67"/>
    <col min="3827" max="3827" width="20.7109375" style="67" customWidth="1"/>
    <col min="3828" max="3837" width="10.7109375" style="67" customWidth="1"/>
    <col min="3838" max="3839" width="2.7109375" style="67" customWidth="1"/>
    <col min="3840" max="4082" width="9.140625" style="67"/>
    <col min="4083" max="4083" width="20.7109375" style="67" customWidth="1"/>
    <col min="4084" max="4093" width="10.7109375" style="67" customWidth="1"/>
    <col min="4094" max="4095" width="2.7109375" style="67" customWidth="1"/>
    <col min="4096" max="4338" width="9.140625" style="67"/>
    <col min="4339" max="4339" width="20.7109375" style="67" customWidth="1"/>
    <col min="4340" max="4349" width="10.7109375" style="67" customWidth="1"/>
    <col min="4350" max="4351" width="2.7109375" style="67" customWidth="1"/>
    <col min="4352" max="4594" width="9.140625" style="67"/>
    <col min="4595" max="4595" width="20.7109375" style="67" customWidth="1"/>
    <col min="4596" max="4605" width="10.7109375" style="67" customWidth="1"/>
    <col min="4606" max="4607" width="2.7109375" style="67" customWidth="1"/>
    <col min="4608" max="4850" width="9.140625" style="67"/>
    <col min="4851" max="4851" width="20.7109375" style="67" customWidth="1"/>
    <col min="4852" max="4861" width="10.7109375" style="67" customWidth="1"/>
    <col min="4862" max="4863" width="2.7109375" style="67" customWidth="1"/>
    <col min="4864" max="5106" width="9.140625" style="67"/>
    <col min="5107" max="5107" width="20.7109375" style="67" customWidth="1"/>
    <col min="5108" max="5117" width="10.7109375" style="67" customWidth="1"/>
    <col min="5118" max="5119" width="2.7109375" style="67" customWidth="1"/>
    <col min="5120" max="5362" width="9.140625" style="67"/>
    <col min="5363" max="5363" width="20.7109375" style="67" customWidth="1"/>
    <col min="5364" max="5373" width="10.7109375" style="67" customWidth="1"/>
    <col min="5374" max="5375" width="2.7109375" style="67" customWidth="1"/>
    <col min="5376" max="5618" width="9.140625" style="67"/>
    <col min="5619" max="5619" width="20.7109375" style="67" customWidth="1"/>
    <col min="5620" max="5629" width="10.7109375" style="67" customWidth="1"/>
    <col min="5630" max="5631" width="2.7109375" style="67" customWidth="1"/>
    <col min="5632" max="5874" width="9.140625" style="67"/>
    <col min="5875" max="5875" width="20.7109375" style="67" customWidth="1"/>
    <col min="5876" max="5885" width="10.7109375" style="67" customWidth="1"/>
    <col min="5886" max="5887" width="2.7109375" style="67" customWidth="1"/>
    <col min="5888" max="6130" width="9.140625" style="67"/>
    <col min="6131" max="6131" width="20.7109375" style="67" customWidth="1"/>
    <col min="6132" max="6141" width="10.7109375" style="67" customWidth="1"/>
    <col min="6142" max="6143" width="2.7109375" style="67" customWidth="1"/>
    <col min="6144" max="6386" width="9.140625" style="67"/>
    <col min="6387" max="6387" width="20.7109375" style="67" customWidth="1"/>
    <col min="6388" max="6397" width="10.7109375" style="67" customWidth="1"/>
    <col min="6398" max="6399" width="2.7109375" style="67" customWidth="1"/>
    <col min="6400" max="6642" width="9.140625" style="67"/>
    <col min="6643" max="6643" width="20.7109375" style="67" customWidth="1"/>
    <col min="6644" max="6653" width="10.7109375" style="67" customWidth="1"/>
    <col min="6654" max="6655" width="2.7109375" style="67" customWidth="1"/>
    <col min="6656" max="6898" width="9.140625" style="67"/>
    <col min="6899" max="6899" width="20.7109375" style="67" customWidth="1"/>
    <col min="6900" max="6909" width="10.7109375" style="67" customWidth="1"/>
    <col min="6910" max="6911" width="2.7109375" style="67" customWidth="1"/>
    <col min="6912" max="7154" width="9.140625" style="67"/>
    <col min="7155" max="7155" width="20.7109375" style="67" customWidth="1"/>
    <col min="7156" max="7165" width="10.7109375" style="67" customWidth="1"/>
    <col min="7166" max="7167" width="2.7109375" style="67" customWidth="1"/>
    <col min="7168" max="7410" width="9.140625" style="67"/>
    <col min="7411" max="7411" width="20.7109375" style="67" customWidth="1"/>
    <col min="7412" max="7421" width="10.7109375" style="67" customWidth="1"/>
    <col min="7422" max="7423" width="2.7109375" style="67" customWidth="1"/>
    <col min="7424" max="7666" width="9.140625" style="67"/>
    <col min="7667" max="7667" width="20.7109375" style="67" customWidth="1"/>
    <col min="7668" max="7677" width="10.7109375" style="67" customWidth="1"/>
    <col min="7678" max="7679" width="2.7109375" style="67" customWidth="1"/>
    <col min="7680" max="7922" width="9.140625" style="67"/>
    <col min="7923" max="7923" width="20.7109375" style="67" customWidth="1"/>
    <col min="7924" max="7933" width="10.7109375" style="67" customWidth="1"/>
    <col min="7934" max="7935" width="2.7109375" style="67" customWidth="1"/>
    <col min="7936" max="8178" width="9.140625" style="67"/>
    <col min="8179" max="8179" width="20.7109375" style="67" customWidth="1"/>
    <col min="8180" max="8189" width="10.7109375" style="67" customWidth="1"/>
    <col min="8190" max="8191" width="2.7109375" style="67" customWidth="1"/>
    <col min="8192" max="8434" width="9.140625" style="67"/>
    <col min="8435" max="8435" width="20.7109375" style="67" customWidth="1"/>
    <col min="8436" max="8445" width="10.7109375" style="67" customWidth="1"/>
    <col min="8446" max="8447" width="2.7109375" style="67" customWidth="1"/>
    <col min="8448" max="8690" width="9.140625" style="67"/>
    <col min="8691" max="8691" width="20.7109375" style="67" customWidth="1"/>
    <col min="8692" max="8701" width="10.7109375" style="67" customWidth="1"/>
    <col min="8702" max="8703" width="2.7109375" style="67" customWidth="1"/>
    <col min="8704" max="8946" width="9.140625" style="67"/>
    <col min="8947" max="8947" width="20.7109375" style="67" customWidth="1"/>
    <col min="8948" max="8957" width="10.7109375" style="67" customWidth="1"/>
    <col min="8958" max="8959" width="2.7109375" style="67" customWidth="1"/>
    <col min="8960" max="9202" width="9.140625" style="67"/>
    <col min="9203" max="9203" width="20.7109375" style="67" customWidth="1"/>
    <col min="9204" max="9213" width="10.7109375" style="67" customWidth="1"/>
    <col min="9214" max="9215" width="2.7109375" style="67" customWidth="1"/>
    <col min="9216" max="9458" width="9.140625" style="67"/>
    <col min="9459" max="9459" width="20.7109375" style="67" customWidth="1"/>
    <col min="9460" max="9469" width="10.7109375" style="67" customWidth="1"/>
    <col min="9470" max="9471" width="2.7109375" style="67" customWidth="1"/>
    <col min="9472" max="9714" width="9.140625" style="67"/>
    <col min="9715" max="9715" width="20.7109375" style="67" customWidth="1"/>
    <col min="9716" max="9725" width="10.7109375" style="67" customWidth="1"/>
    <col min="9726" max="9727" width="2.7109375" style="67" customWidth="1"/>
    <col min="9728" max="9970" width="9.140625" style="67"/>
    <col min="9971" max="9971" width="20.7109375" style="67" customWidth="1"/>
    <col min="9972" max="9981" width="10.7109375" style="67" customWidth="1"/>
    <col min="9982" max="9983" width="2.7109375" style="67" customWidth="1"/>
    <col min="9984" max="10226" width="9.140625" style="67"/>
    <col min="10227" max="10227" width="20.7109375" style="67" customWidth="1"/>
    <col min="10228" max="10237" width="10.7109375" style="67" customWidth="1"/>
    <col min="10238" max="10239" width="2.7109375" style="67" customWidth="1"/>
    <col min="10240" max="10482" width="9.140625" style="67"/>
    <col min="10483" max="10483" width="20.7109375" style="67" customWidth="1"/>
    <col min="10484" max="10493" width="10.7109375" style="67" customWidth="1"/>
    <col min="10494" max="10495" width="2.7109375" style="67" customWidth="1"/>
    <col min="10496" max="10738" width="9.140625" style="67"/>
    <col min="10739" max="10739" width="20.7109375" style="67" customWidth="1"/>
    <col min="10740" max="10749" width="10.7109375" style="67" customWidth="1"/>
    <col min="10750" max="10751" width="2.7109375" style="67" customWidth="1"/>
    <col min="10752" max="10994" width="9.140625" style="67"/>
    <col min="10995" max="10995" width="20.7109375" style="67" customWidth="1"/>
    <col min="10996" max="11005" width="10.7109375" style="67" customWidth="1"/>
    <col min="11006" max="11007" width="2.7109375" style="67" customWidth="1"/>
    <col min="11008" max="11250" width="9.140625" style="67"/>
    <col min="11251" max="11251" width="20.7109375" style="67" customWidth="1"/>
    <col min="11252" max="11261" width="10.7109375" style="67" customWidth="1"/>
    <col min="11262" max="11263" width="2.7109375" style="67" customWidth="1"/>
    <col min="11264" max="11506" width="9.140625" style="67"/>
    <col min="11507" max="11507" width="20.7109375" style="67" customWidth="1"/>
    <col min="11508" max="11517" width="10.7109375" style="67" customWidth="1"/>
    <col min="11518" max="11519" width="2.7109375" style="67" customWidth="1"/>
    <col min="11520" max="11762" width="9.140625" style="67"/>
    <col min="11763" max="11763" width="20.7109375" style="67" customWidth="1"/>
    <col min="11764" max="11773" width="10.7109375" style="67" customWidth="1"/>
    <col min="11774" max="11775" width="2.7109375" style="67" customWidth="1"/>
    <col min="11776" max="12018" width="9.140625" style="67"/>
    <col min="12019" max="12019" width="20.7109375" style="67" customWidth="1"/>
    <col min="12020" max="12029" width="10.7109375" style="67" customWidth="1"/>
    <col min="12030" max="12031" width="2.7109375" style="67" customWidth="1"/>
    <col min="12032" max="12274" width="9.140625" style="67"/>
    <col min="12275" max="12275" width="20.7109375" style="67" customWidth="1"/>
    <col min="12276" max="12285" width="10.7109375" style="67" customWidth="1"/>
    <col min="12286" max="12287" width="2.7109375" style="67" customWidth="1"/>
    <col min="12288" max="12530" width="9.140625" style="67"/>
    <col min="12531" max="12531" width="20.7109375" style="67" customWidth="1"/>
    <col min="12532" max="12541" width="10.7109375" style="67" customWidth="1"/>
    <col min="12542" max="12543" width="2.7109375" style="67" customWidth="1"/>
    <col min="12544" max="12786" width="9.140625" style="67"/>
    <col min="12787" max="12787" width="20.7109375" style="67" customWidth="1"/>
    <col min="12788" max="12797" width="10.7109375" style="67" customWidth="1"/>
    <col min="12798" max="12799" width="2.7109375" style="67" customWidth="1"/>
    <col min="12800" max="13042" width="9.140625" style="67"/>
    <col min="13043" max="13043" width="20.7109375" style="67" customWidth="1"/>
    <col min="13044" max="13053" width="10.7109375" style="67" customWidth="1"/>
    <col min="13054" max="13055" width="2.7109375" style="67" customWidth="1"/>
    <col min="13056" max="13298" width="9.140625" style="67"/>
    <col min="13299" max="13299" width="20.7109375" style="67" customWidth="1"/>
    <col min="13300" max="13309" width="10.7109375" style="67" customWidth="1"/>
    <col min="13310" max="13311" width="2.7109375" style="67" customWidth="1"/>
    <col min="13312" max="13554" width="9.140625" style="67"/>
    <col min="13555" max="13555" width="20.7109375" style="67" customWidth="1"/>
    <col min="13556" max="13565" width="10.7109375" style="67" customWidth="1"/>
    <col min="13566" max="13567" width="2.7109375" style="67" customWidth="1"/>
    <col min="13568" max="13810" width="9.140625" style="67"/>
    <col min="13811" max="13811" width="20.7109375" style="67" customWidth="1"/>
    <col min="13812" max="13821" width="10.7109375" style="67" customWidth="1"/>
    <col min="13822" max="13823" width="2.7109375" style="67" customWidth="1"/>
    <col min="13824" max="14066" width="9.140625" style="67"/>
    <col min="14067" max="14067" width="20.7109375" style="67" customWidth="1"/>
    <col min="14068" max="14077" width="10.7109375" style="67" customWidth="1"/>
    <col min="14078" max="14079" width="2.7109375" style="67" customWidth="1"/>
    <col min="14080" max="14322" width="9.140625" style="67"/>
    <col min="14323" max="14323" width="20.7109375" style="67" customWidth="1"/>
    <col min="14324" max="14333" width="10.7109375" style="67" customWidth="1"/>
    <col min="14334" max="14335" width="2.7109375" style="67" customWidth="1"/>
    <col min="14336" max="14578" width="9.140625" style="67"/>
    <col min="14579" max="14579" width="20.7109375" style="67" customWidth="1"/>
    <col min="14580" max="14589" width="10.7109375" style="67" customWidth="1"/>
    <col min="14590" max="14591" width="2.7109375" style="67" customWidth="1"/>
    <col min="14592" max="14834" width="9.140625" style="67"/>
    <col min="14835" max="14835" width="20.7109375" style="67" customWidth="1"/>
    <col min="14836" max="14845" width="10.7109375" style="67" customWidth="1"/>
    <col min="14846" max="14847" width="2.7109375" style="67" customWidth="1"/>
    <col min="14848" max="15090" width="9.140625" style="67"/>
    <col min="15091" max="15091" width="20.7109375" style="67" customWidth="1"/>
    <col min="15092" max="15101" width="10.7109375" style="67" customWidth="1"/>
    <col min="15102" max="15103" width="2.7109375" style="67" customWidth="1"/>
    <col min="15104" max="15346" width="9.140625" style="67"/>
    <col min="15347" max="15347" width="20.7109375" style="67" customWidth="1"/>
    <col min="15348" max="15357" width="10.7109375" style="67" customWidth="1"/>
    <col min="15358" max="15359" width="2.7109375" style="67" customWidth="1"/>
    <col min="15360" max="15602" width="9.140625" style="67"/>
    <col min="15603" max="15603" width="20.7109375" style="67" customWidth="1"/>
    <col min="15604" max="15613" width="10.7109375" style="67" customWidth="1"/>
    <col min="15614" max="15615" width="2.7109375" style="67" customWidth="1"/>
    <col min="15616" max="15858" width="9.140625" style="67"/>
    <col min="15859" max="15859" width="20.7109375" style="67" customWidth="1"/>
    <col min="15860" max="15869" width="10.7109375" style="67" customWidth="1"/>
    <col min="15870" max="15871" width="2.7109375" style="67" customWidth="1"/>
    <col min="15872" max="16114" width="9.140625" style="67"/>
    <col min="16115" max="16115" width="20.7109375" style="67" customWidth="1"/>
    <col min="16116" max="16125" width="10.7109375" style="67" customWidth="1"/>
    <col min="16126" max="16127" width="2.7109375" style="67" customWidth="1"/>
    <col min="16128" max="16383" width="9.140625" style="67"/>
    <col min="16384" max="16384" width="9.140625" style="67" customWidth="1"/>
  </cols>
  <sheetData>
    <row r="1" spans="1:21" ht="18">
      <c r="A1" s="555" t="s">
        <v>269</v>
      </c>
      <c r="B1" s="93"/>
      <c r="C1" s="93"/>
      <c r="D1" s="93"/>
      <c r="E1" s="93"/>
      <c r="F1" s="93"/>
      <c r="G1" s="93"/>
      <c r="H1" s="93"/>
      <c r="I1" s="93"/>
      <c r="J1" s="94"/>
    </row>
    <row r="2" spans="1:21" ht="5.0999999999999996" customHeight="1">
      <c r="A2" s="441"/>
      <c r="B2" s="442"/>
    </row>
    <row r="3" spans="1:21" ht="16.5" customHeight="1">
      <c r="A3" s="1540" t="str">
        <f>'[1]3.3'!A24</f>
        <v>Year</v>
      </c>
      <c r="B3" s="1538" t="s">
        <v>551</v>
      </c>
      <c r="C3" s="1584" t="s">
        <v>185</v>
      </c>
      <c r="D3" s="1542"/>
      <c r="E3" s="1542"/>
      <c r="F3" s="1585"/>
      <c r="G3" s="1542" t="s">
        <v>27</v>
      </c>
      <c r="H3" s="1542"/>
      <c r="I3" s="1542"/>
      <c r="J3" s="1542"/>
    </row>
    <row r="4" spans="1:21" ht="92.1" customHeight="1">
      <c r="A4" s="1541"/>
      <c r="B4" s="1558"/>
      <c r="C4" s="1402" t="s">
        <v>270</v>
      </c>
      <c r="D4" s="1399" t="s">
        <v>252</v>
      </c>
      <c r="E4" s="1399" t="s">
        <v>253</v>
      </c>
      <c r="F4" s="1401" t="s">
        <v>148</v>
      </c>
      <c r="G4" s="1402" t="str">
        <f>C4</f>
        <v>Total gas production, including losses and own use</v>
      </c>
      <c r="H4" s="1399" t="str">
        <f>D4</f>
        <v>Gas supply from the production installation to 
the distribution system</v>
      </c>
      <c r="I4" s="1399" t="str">
        <f>E4</f>
        <v>Gas supply from the production installation to customers connected directly to the gas production installation</v>
      </c>
      <c r="J4" s="630" t="str">
        <f>F4</f>
        <v>Gas producers’ own use</v>
      </c>
      <c r="K4" s="91"/>
    </row>
    <row r="5" spans="1:21" ht="12" customHeight="1">
      <c r="A5" s="634">
        <v>2015</v>
      </c>
      <c r="B5" s="652">
        <v>5</v>
      </c>
      <c r="C5" s="958">
        <v>158.42110200000002</v>
      </c>
      <c r="D5" s="649">
        <v>152.53700000000001</v>
      </c>
      <c r="E5" s="649">
        <v>0</v>
      </c>
      <c r="F5" s="959">
        <v>5.8841020000000128</v>
      </c>
      <c r="G5" s="649">
        <v>1722.2116495963</v>
      </c>
      <c r="H5" s="649">
        <v>1658.191</v>
      </c>
      <c r="I5" s="649">
        <v>0</v>
      </c>
      <c r="J5" s="649">
        <v>64.020649596300018</v>
      </c>
      <c r="K5" s="64"/>
      <c r="L5" s="1370"/>
      <c r="M5" s="115"/>
      <c r="N5" s="115"/>
      <c r="O5" s="115"/>
    </row>
    <row r="6" spans="1:21" ht="12" customHeight="1">
      <c r="A6" s="631">
        <v>2016</v>
      </c>
      <c r="B6" s="653">
        <v>5</v>
      </c>
      <c r="C6" s="960">
        <v>135.920783</v>
      </c>
      <c r="D6" s="650">
        <v>132.84</v>
      </c>
      <c r="E6" s="650">
        <v>0</v>
      </c>
      <c r="F6" s="961">
        <v>3.0807829999999967</v>
      </c>
      <c r="G6" s="650">
        <v>1472.636014833</v>
      </c>
      <c r="H6" s="650">
        <v>1439.3910000000001</v>
      </c>
      <c r="I6" s="650">
        <v>0</v>
      </c>
      <c r="J6" s="650">
        <v>33.245014832999914</v>
      </c>
      <c r="K6" s="64"/>
      <c r="L6" s="1370"/>
      <c r="M6" s="115"/>
      <c r="N6" s="115"/>
      <c r="O6" s="115"/>
      <c r="P6" s="64"/>
      <c r="Q6" s="64"/>
      <c r="R6" s="64"/>
    </row>
    <row r="7" spans="1:21" ht="12" customHeight="1">
      <c r="A7" s="634">
        <v>2017</v>
      </c>
      <c r="B7" s="652">
        <v>6</v>
      </c>
      <c r="C7" s="958">
        <v>146.24423799999997</v>
      </c>
      <c r="D7" s="649">
        <v>138.718592</v>
      </c>
      <c r="E7" s="649">
        <v>0.51729999999999998</v>
      </c>
      <c r="F7" s="959">
        <v>7.5256459999999663</v>
      </c>
      <c r="G7" s="649">
        <v>1579.5465430071999</v>
      </c>
      <c r="H7" s="649">
        <v>1498.5353266003999</v>
      </c>
      <c r="I7" s="649">
        <v>5.5129999999999999</v>
      </c>
      <c r="J7" s="649">
        <v>81.011216406800031</v>
      </c>
      <c r="K7" s="64"/>
      <c r="L7" s="1370"/>
      <c r="M7" s="115"/>
      <c r="N7" s="115"/>
      <c r="O7" s="115"/>
    </row>
    <row r="8" spans="1:21" ht="12" customHeight="1">
      <c r="A8" s="635">
        <v>2018</v>
      </c>
      <c r="B8" s="654">
        <v>6</v>
      </c>
      <c r="C8" s="962">
        <v>137.11352800000003</v>
      </c>
      <c r="D8" s="651">
        <v>127.77645700000001</v>
      </c>
      <c r="E8" s="651">
        <v>2.7199999999999998E-2</v>
      </c>
      <c r="F8" s="963">
        <v>9.3098710000000029</v>
      </c>
      <c r="G8" s="651">
        <v>1476.5038155359</v>
      </c>
      <c r="H8" s="651">
        <v>1374.5449957120002</v>
      </c>
      <c r="I8" s="651">
        <v>0.30649999999999999</v>
      </c>
      <c r="J8" s="651">
        <v>101.65231982389986</v>
      </c>
      <c r="K8" s="64"/>
      <c r="L8" s="1370"/>
      <c r="M8" s="115"/>
      <c r="N8" s="115"/>
      <c r="O8" s="115"/>
    </row>
    <row r="9" spans="1:21" ht="12" customHeight="1">
      <c r="A9" s="631">
        <v>2019</v>
      </c>
      <c r="B9" s="653">
        <v>6</v>
      </c>
      <c r="C9" s="960">
        <v>130.758104</v>
      </c>
      <c r="D9" s="650">
        <v>120.288903</v>
      </c>
      <c r="E9" s="650">
        <v>0.52326700000000004</v>
      </c>
      <c r="F9" s="961">
        <v>9.94593400000001</v>
      </c>
      <c r="G9" s="650">
        <v>1410.2240117025001</v>
      </c>
      <c r="H9" s="650">
        <v>1296.3960395424999</v>
      </c>
      <c r="I9" s="650">
        <v>5.6039899999999996</v>
      </c>
      <c r="J9" s="650">
        <v>108.22398216000001</v>
      </c>
      <c r="K9" s="64"/>
      <c r="L9" s="1370"/>
      <c r="M9" s="115"/>
      <c r="N9" s="115"/>
      <c r="O9" s="115"/>
    </row>
    <row r="10" spans="1:21" ht="12" customHeight="1">
      <c r="A10" s="631">
        <v>2020</v>
      </c>
      <c r="B10" s="653">
        <v>7</v>
      </c>
      <c r="C10" s="960">
        <v>122.73759499999998</v>
      </c>
      <c r="D10" s="650">
        <v>118.34785799999999</v>
      </c>
      <c r="E10" s="650">
        <v>0.68267000000000011</v>
      </c>
      <c r="F10" s="961">
        <v>3.7070670000000026</v>
      </c>
      <c r="G10" s="650">
        <v>1333.4594688912894</v>
      </c>
      <c r="H10" s="650">
        <v>1285.6355686192999</v>
      </c>
      <c r="I10" s="650">
        <v>7.2639949999999995</v>
      </c>
      <c r="J10" s="650">
        <v>40.55990527198913</v>
      </c>
      <c r="K10" s="64"/>
      <c r="L10" s="1370"/>
      <c r="M10" s="115"/>
      <c r="N10" s="115"/>
      <c r="O10" s="115"/>
    </row>
    <row r="11" spans="1:21" ht="12" customHeight="1">
      <c r="A11" s="634">
        <v>2021</v>
      </c>
      <c r="B11" s="652">
        <v>7</v>
      </c>
      <c r="C11" s="958">
        <v>127.86564999999999</v>
      </c>
      <c r="D11" s="649">
        <v>125.13687399999996</v>
      </c>
      <c r="E11" s="649">
        <v>0.99074999999999991</v>
      </c>
      <c r="F11" s="959">
        <v>1.7380260000000025</v>
      </c>
      <c r="G11" s="649">
        <v>1383.8314851238999</v>
      </c>
      <c r="H11" s="649">
        <v>1352.9512962239</v>
      </c>
      <c r="I11" s="649">
        <v>10.402875</v>
      </c>
      <c r="J11" s="649">
        <v>20.477313900000023</v>
      </c>
      <c r="K11" s="64"/>
      <c r="L11" s="1370"/>
      <c r="M11" s="115"/>
      <c r="N11" s="115"/>
      <c r="O11" s="115"/>
    </row>
    <row r="12" spans="1:21" ht="12" customHeight="1">
      <c r="A12" s="635">
        <v>2022</v>
      </c>
      <c r="B12" s="654">
        <v>8</v>
      </c>
      <c r="C12" s="962">
        <v>148.17610400000001</v>
      </c>
      <c r="D12" s="651">
        <v>145.68301700000001</v>
      </c>
      <c r="E12" s="651">
        <v>0.68670799999999999</v>
      </c>
      <c r="F12" s="963">
        <v>1.8063789999999935</v>
      </c>
      <c r="G12" s="651">
        <v>1607.7272852485601</v>
      </c>
      <c r="H12" s="651">
        <v>1578.4818844485599</v>
      </c>
      <c r="I12" s="651">
        <v>7.307160200000002</v>
      </c>
      <c r="J12" s="651">
        <v>21.938240600000039</v>
      </c>
      <c r="K12" s="64"/>
      <c r="L12" s="1370"/>
      <c r="M12" s="115"/>
      <c r="N12" s="115"/>
      <c r="O12" s="115"/>
    </row>
    <row r="13" spans="1:21" ht="12" customHeight="1">
      <c r="A13" s="631">
        <v>2023</v>
      </c>
      <c r="B13" s="653">
        <v>12</v>
      </c>
      <c r="C13" s="960">
        <v>88.281149029999995</v>
      </c>
      <c r="D13" s="650">
        <v>84.92449403000002</v>
      </c>
      <c r="E13" s="650">
        <v>1.7347329999999999</v>
      </c>
      <c r="F13" s="961">
        <v>1.621921999999995</v>
      </c>
      <c r="G13" s="650">
        <v>960.0997953566789</v>
      </c>
      <c r="H13" s="650">
        <v>922.96416567697872</v>
      </c>
      <c r="I13" s="650">
        <v>18.213879019700002</v>
      </c>
      <c r="J13" s="650">
        <v>18.921750660000029</v>
      </c>
      <c r="K13" s="63"/>
      <c r="L13" s="1370"/>
      <c r="M13" s="115"/>
      <c r="N13" s="115"/>
      <c r="O13" s="115"/>
    </row>
    <row r="14" spans="1:21" ht="12" customHeight="1">
      <c r="A14" s="635">
        <v>2024</v>
      </c>
      <c r="B14" s="654">
        <v>17</v>
      </c>
      <c r="C14" s="962">
        <v>113.91707805415101</v>
      </c>
      <c r="D14" s="651">
        <v>102.70516499999999</v>
      </c>
      <c r="E14" s="651">
        <v>2.8164880000000001</v>
      </c>
      <c r="F14" s="963">
        <v>8.3954250541510103</v>
      </c>
      <c r="G14" s="651">
        <v>1246.8042407877199</v>
      </c>
      <c r="H14" s="651">
        <v>1122.0610638799601</v>
      </c>
      <c r="I14" s="651">
        <v>29.423087500000001</v>
      </c>
      <c r="J14" s="651">
        <v>95.320089407757493</v>
      </c>
      <c r="K14" s="64"/>
      <c r="L14" s="1370"/>
      <c r="M14" s="115"/>
      <c r="N14" s="115"/>
      <c r="O14" s="115"/>
      <c r="Q14" s="64"/>
      <c r="R14" s="64"/>
      <c r="S14" s="64"/>
      <c r="T14" s="64"/>
      <c r="U14" s="64"/>
    </row>
    <row r="15" spans="1:21" ht="9.9499999999999993" customHeight="1">
      <c r="A15" s="101"/>
      <c r="B15" s="101"/>
      <c r="C15" s="102"/>
      <c r="D15" s="102"/>
      <c r="E15" s="68"/>
      <c r="F15" s="68"/>
      <c r="G15" s="101"/>
      <c r="H15" s="102"/>
      <c r="I15" s="102"/>
      <c r="J15" s="102"/>
      <c r="K15" s="64"/>
      <c r="L15" s="66"/>
      <c r="M15" s="111"/>
      <c r="N15" s="111"/>
    </row>
    <row r="16" spans="1:21" ht="14.25" customHeight="1">
      <c r="A16" s="1563" t="s">
        <v>271</v>
      </c>
      <c r="B16" s="1563"/>
      <c r="C16" s="1563"/>
      <c r="D16" s="1563"/>
      <c r="E16" s="1563"/>
      <c r="F16" s="1563" t="s">
        <v>272</v>
      </c>
      <c r="G16" s="1563"/>
      <c r="H16" s="1563"/>
      <c r="I16" s="1563"/>
      <c r="J16" s="1563"/>
      <c r="K16" s="112"/>
      <c r="L16" s="115"/>
      <c r="M16" s="115"/>
      <c r="N16" s="115"/>
      <c r="O16" s="115"/>
    </row>
    <row r="17" spans="1:16" ht="13.5" customHeight="1">
      <c r="A17" s="1563"/>
      <c r="B17" s="1563"/>
      <c r="C17" s="1563"/>
      <c r="D17" s="1563"/>
      <c r="E17" s="1563"/>
      <c r="F17" s="1563"/>
      <c r="G17" s="1563"/>
      <c r="H17" s="1563"/>
      <c r="I17" s="1563"/>
      <c r="J17" s="1563"/>
      <c r="L17" s="115"/>
      <c r="M17" s="115"/>
      <c r="N17" s="115"/>
      <c r="O17" s="115"/>
      <c r="P17" s="115"/>
    </row>
    <row r="18" spans="1:16" ht="9.9499999999999993" customHeight="1">
      <c r="A18" s="68"/>
      <c r="B18" s="68"/>
      <c r="C18" s="68"/>
      <c r="D18" s="68"/>
      <c r="E18" s="68"/>
      <c r="F18" s="68"/>
      <c r="G18" s="63"/>
      <c r="H18" s="68"/>
      <c r="I18" s="68"/>
    </row>
    <row r="19" spans="1:16" ht="9.9499999999999993" customHeight="1">
      <c r="A19" s="68"/>
      <c r="B19" s="68"/>
      <c r="E19" s="112"/>
      <c r="F19" s="64"/>
      <c r="G19" s="74"/>
      <c r="H19" s="74"/>
      <c r="I19" s="74"/>
      <c r="J19" s="73"/>
    </row>
    <row r="20" spans="1:16" ht="9.9499999999999993" customHeight="1">
      <c r="A20" s="68"/>
      <c r="B20" s="68"/>
      <c r="E20" s="112"/>
      <c r="F20" s="112"/>
      <c r="G20" s="73"/>
      <c r="H20" s="74" t="str">
        <f>C4</f>
        <v>Total gas production, including losses and own use</v>
      </c>
      <c r="I20" s="74"/>
      <c r="J20" s="73"/>
    </row>
    <row r="21" spans="1:16" ht="9.9499999999999993" customHeight="1">
      <c r="A21" s="68"/>
      <c r="B21" s="68"/>
      <c r="C21" s="113" t="str">
        <f>'3.3'!A6</f>
        <v>January</v>
      </c>
      <c r="D21" s="116">
        <f>'3.3'!H6</f>
        <v>9.0205680541510009</v>
      </c>
      <c r="E21" s="112"/>
      <c r="F21" s="64"/>
      <c r="G21" s="74">
        <f>A5</f>
        <v>2015</v>
      </c>
      <c r="H21" s="117">
        <f>C5</f>
        <v>158.42110200000002</v>
      </c>
      <c r="I21" s="74"/>
      <c r="J21" s="73"/>
    </row>
    <row r="22" spans="1:16" ht="9.9499999999999993" customHeight="1">
      <c r="A22" s="68"/>
      <c r="B22" s="68"/>
      <c r="C22" s="113" t="str">
        <f>'3.3'!A7</f>
        <v>February</v>
      </c>
      <c r="D22" s="116">
        <f>'3.3'!H7</f>
        <v>8.7306619999999988</v>
      </c>
      <c r="E22" s="112"/>
      <c r="F22" s="64"/>
      <c r="G22" s="74">
        <f t="shared" ref="G22:G30" si="0">A6</f>
        <v>2016</v>
      </c>
      <c r="H22" s="117">
        <f t="shared" ref="H22:H30" si="1">C6</f>
        <v>135.920783</v>
      </c>
      <c r="I22" s="74"/>
      <c r="J22" s="73"/>
    </row>
    <row r="23" spans="1:16" ht="9.9499999999999993" customHeight="1">
      <c r="A23" s="68"/>
      <c r="B23" s="68"/>
      <c r="C23" s="113" t="str">
        <f>'3.3'!A8</f>
        <v>March</v>
      </c>
      <c r="D23" s="116">
        <f>'3.3'!H8</f>
        <v>9.3778509999999997</v>
      </c>
      <c r="E23" s="112"/>
      <c r="F23" s="64"/>
      <c r="G23" s="74">
        <f t="shared" si="0"/>
        <v>2017</v>
      </c>
      <c r="H23" s="117">
        <f t="shared" si="1"/>
        <v>146.24423799999997</v>
      </c>
      <c r="I23" s="74"/>
      <c r="J23" s="73"/>
    </row>
    <row r="24" spans="1:16" ht="9.9499999999999993" customHeight="1">
      <c r="A24" s="68"/>
      <c r="B24" s="68"/>
      <c r="C24" s="113" t="str">
        <f>'3.3'!A9</f>
        <v>April</v>
      </c>
      <c r="D24" s="116">
        <f>'3.3'!H9</f>
        <v>8.7329859999999986</v>
      </c>
      <c r="E24" s="112"/>
      <c r="F24" s="64"/>
      <c r="G24" s="74">
        <f t="shared" si="0"/>
        <v>2018</v>
      </c>
      <c r="H24" s="117">
        <f t="shared" si="1"/>
        <v>137.11352800000003</v>
      </c>
      <c r="I24" s="74"/>
      <c r="J24" s="73"/>
    </row>
    <row r="25" spans="1:16" s="68" customFormat="1" ht="9.9499999999999993" customHeight="1">
      <c r="C25" s="113" t="str">
        <f>'3.3'!A10</f>
        <v>May</v>
      </c>
      <c r="D25" s="116">
        <f>'3.3'!H10</f>
        <v>9.4018230000000003</v>
      </c>
      <c r="E25" s="112"/>
      <c r="F25" s="64"/>
      <c r="G25" s="74">
        <f t="shared" si="0"/>
        <v>2019</v>
      </c>
      <c r="H25" s="117">
        <f t="shared" si="1"/>
        <v>130.758104</v>
      </c>
      <c r="I25" s="74"/>
      <c r="J25" s="73"/>
      <c r="L25" s="67"/>
      <c r="M25" s="67"/>
      <c r="N25" s="67"/>
      <c r="O25" s="67"/>
    </row>
    <row r="26" spans="1:16" s="68" customFormat="1" ht="9.9499999999999993" customHeight="1">
      <c r="C26" s="113" t="str">
        <f>'3.3'!A11</f>
        <v>June</v>
      </c>
      <c r="D26" s="116">
        <f>'3.3'!H11</f>
        <v>8.3995610000000021</v>
      </c>
      <c r="E26" s="112"/>
      <c r="F26" s="64"/>
      <c r="G26" s="74">
        <f t="shared" si="0"/>
        <v>2020</v>
      </c>
      <c r="H26" s="117">
        <f t="shared" si="1"/>
        <v>122.73759499999998</v>
      </c>
      <c r="I26" s="74"/>
      <c r="J26" s="73"/>
      <c r="L26" s="67"/>
      <c r="M26" s="67"/>
      <c r="N26" s="67"/>
      <c r="O26" s="67"/>
    </row>
    <row r="27" spans="1:16" s="68" customFormat="1" ht="9.9499999999999993" customHeight="1">
      <c r="C27" s="113" t="str">
        <f>'3.3'!A12</f>
        <v>July</v>
      </c>
      <c r="D27" s="116">
        <f>'3.3'!H12</f>
        <v>9.1615520000000004</v>
      </c>
      <c r="E27" s="112"/>
      <c r="F27" s="64"/>
      <c r="G27" s="74">
        <f t="shared" si="0"/>
        <v>2021</v>
      </c>
      <c r="H27" s="117">
        <f t="shared" si="1"/>
        <v>127.86564999999999</v>
      </c>
      <c r="I27" s="74"/>
      <c r="J27" s="73"/>
      <c r="L27" s="67"/>
      <c r="M27" s="67"/>
      <c r="N27" s="67"/>
      <c r="O27" s="67"/>
    </row>
    <row r="28" spans="1:16" s="68" customFormat="1" ht="9.9499999999999993" customHeight="1">
      <c r="C28" s="113" t="str">
        <f>'3.3'!A13</f>
        <v>August</v>
      </c>
      <c r="D28" s="116">
        <f>'3.3'!H13</f>
        <v>8.511312000000002</v>
      </c>
      <c r="E28" s="112"/>
      <c r="F28" s="64"/>
      <c r="G28" s="74">
        <f t="shared" si="0"/>
        <v>2022</v>
      </c>
      <c r="H28" s="117">
        <f t="shared" si="1"/>
        <v>148.17610400000001</v>
      </c>
      <c r="I28" s="74"/>
      <c r="J28" s="73"/>
      <c r="L28" s="67"/>
      <c r="M28" s="67"/>
      <c r="N28" s="67"/>
      <c r="O28" s="67"/>
    </row>
    <row r="29" spans="1:16" s="68" customFormat="1" ht="9.9499999999999993" customHeight="1">
      <c r="C29" s="113" t="str">
        <f>'3.3'!A14</f>
        <v>September</v>
      </c>
      <c r="D29" s="116">
        <f>'3.3'!H14</f>
        <v>8.4259079999999997</v>
      </c>
      <c r="E29" s="112"/>
      <c r="F29" s="64"/>
      <c r="G29" s="74">
        <f t="shared" si="0"/>
        <v>2023</v>
      </c>
      <c r="H29" s="117">
        <f t="shared" si="1"/>
        <v>88.281149029999995</v>
      </c>
      <c r="I29" s="74"/>
      <c r="J29" s="73"/>
      <c r="L29" s="67"/>
      <c r="M29" s="67"/>
      <c r="N29" s="67"/>
      <c r="O29" s="67"/>
    </row>
    <row r="30" spans="1:16" s="68" customFormat="1" ht="9.9499999999999993" customHeight="1">
      <c r="C30" s="113" t="str">
        <f>'3.3'!A15</f>
        <v>October</v>
      </c>
      <c r="D30" s="116">
        <f>'3.3'!H15</f>
        <v>8.8331469999999968</v>
      </c>
      <c r="E30" s="112"/>
      <c r="F30" s="64"/>
      <c r="G30" s="74">
        <f t="shared" si="0"/>
        <v>2024</v>
      </c>
      <c r="H30" s="117">
        <f t="shared" si="1"/>
        <v>113.91707805415101</v>
      </c>
      <c r="I30" s="74"/>
      <c r="J30" s="73"/>
      <c r="L30" s="67"/>
      <c r="M30" s="67"/>
      <c r="N30" s="67"/>
      <c r="O30" s="67"/>
    </row>
    <row r="31" spans="1:16" s="68" customFormat="1" ht="9.9499999999999993" customHeight="1">
      <c r="C31" s="113" t="str">
        <f>'3.3'!A16</f>
        <v>November</v>
      </c>
      <c r="D31" s="116">
        <f>'3.3'!H16</f>
        <v>9.2240580000000012</v>
      </c>
      <c r="E31" s="112"/>
      <c r="J31" s="67"/>
      <c r="L31" s="67"/>
      <c r="M31" s="67"/>
      <c r="N31" s="67"/>
      <c r="O31" s="67"/>
    </row>
    <row r="32" spans="1:16" s="68" customFormat="1" ht="9.9499999999999993" customHeight="1">
      <c r="C32" s="113" t="str">
        <f>'3.3'!A17</f>
        <v>December</v>
      </c>
      <c r="D32" s="116">
        <f>'3.3'!H17</f>
        <v>16.097650000000002</v>
      </c>
      <c r="E32" s="112"/>
      <c r="L32" s="67"/>
      <c r="M32" s="67"/>
      <c r="N32" s="67"/>
      <c r="O32" s="67"/>
    </row>
    <row r="33" spans="1:15" s="68" customFormat="1" ht="9.9499999999999993" customHeight="1">
      <c r="L33" s="67"/>
      <c r="M33" s="67"/>
      <c r="N33" s="67"/>
      <c r="O33" s="67"/>
    </row>
    <row r="34" spans="1:15" s="68" customFormat="1" ht="9.9499999999999993" customHeight="1">
      <c r="L34" s="67"/>
      <c r="M34" s="67"/>
      <c r="N34" s="67"/>
      <c r="O34" s="67"/>
    </row>
    <row r="35" spans="1:15" s="68" customFormat="1" ht="9.9499999999999993" customHeight="1">
      <c r="A35" s="87"/>
      <c r="B35" s="87"/>
      <c r="C35" s="87"/>
      <c r="D35" s="87"/>
      <c r="E35" s="87"/>
      <c r="F35" s="87"/>
      <c r="G35" s="87"/>
      <c r="H35" s="87"/>
      <c r="I35" s="87"/>
      <c r="J35" s="87"/>
      <c r="L35" s="67"/>
      <c r="M35" s="67"/>
      <c r="N35" s="67"/>
      <c r="O35" s="67"/>
    </row>
    <row r="36" spans="1:15" s="68" customFormat="1" ht="16.5" customHeight="1">
      <c r="B36" s="87"/>
      <c r="C36" s="87"/>
      <c r="D36" s="87"/>
      <c r="E36" s="87"/>
      <c r="F36" s="87"/>
      <c r="G36" s="87"/>
      <c r="H36" s="87"/>
      <c r="I36" s="87"/>
      <c r="J36" s="87"/>
      <c r="L36" s="67"/>
      <c r="M36" s="67"/>
      <c r="N36" s="67"/>
      <c r="O36" s="67"/>
    </row>
    <row r="37" spans="1:15" s="68" customFormat="1" ht="9.9499999999999993" customHeight="1">
      <c r="A37" s="87"/>
      <c r="B37" s="87"/>
      <c r="C37" s="87"/>
      <c r="D37" s="87"/>
      <c r="E37" s="87"/>
      <c r="F37" s="87"/>
      <c r="G37" s="87"/>
      <c r="H37" s="87"/>
      <c r="I37" s="87"/>
      <c r="J37" s="87"/>
      <c r="L37" s="67"/>
      <c r="M37" s="67"/>
      <c r="N37" s="67"/>
      <c r="O37" s="67"/>
    </row>
    <row r="38" spans="1:15" s="68" customFormat="1" ht="9.9499999999999993" customHeight="1">
      <c r="A38" s="76"/>
      <c r="B38" s="76"/>
      <c r="C38" s="76"/>
      <c r="D38" s="76"/>
      <c r="E38" s="76"/>
      <c r="F38" s="76"/>
      <c r="G38" s="76"/>
      <c r="H38" s="76"/>
      <c r="I38" s="76"/>
      <c r="J38" s="76"/>
      <c r="L38" s="67"/>
      <c r="M38" s="67"/>
      <c r="N38" s="67"/>
      <c r="O38" s="67"/>
    </row>
    <row r="39" spans="1:15" s="68" customFormat="1" ht="9.9499999999999993" customHeight="1">
      <c r="L39" s="67"/>
      <c r="M39" s="67"/>
      <c r="N39" s="67"/>
      <c r="O39" s="67"/>
    </row>
    <row r="40" spans="1:15" s="68" customFormat="1" ht="18" customHeight="1">
      <c r="A40" s="1554" t="s">
        <v>273</v>
      </c>
      <c r="B40" s="1554"/>
      <c r="C40" s="1554"/>
      <c r="D40" s="1554"/>
      <c r="E40" s="1554"/>
      <c r="F40" s="1554"/>
      <c r="G40" s="1554"/>
      <c r="H40" s="1554"/>
      <c r="I40" s="1554"/>
      <c r="J40" s="1554"/>
      <c r="L40" s="67"/>
      <c r="M40" s="67"/>
      <c r="N40" s="67"/>
      <c r="O40" s="67"/>
    </row>
    <row r="41" spans="1:15" ht="9.9499999999999993" customHeight="1">
      <c r="A41" s="1554"/>
      <c r="B41" s="1554"/>
      <c r="C41" s="1554"/>
      <c r="D41" s="1554"/>
      <c r="E41" s="1554"/>
      <c r="F41" s="1554"/>
      <c r="G41" s="1554"/>
      <c r="H41" s="1554"/>
      <c r="I41" s="1554"/>
      <c r="J41" s="1554"/>
    </row>
    <row r="42" spans="1:15" ht="9.9499999999999993" customHeight="1">
      <c r="A42" s="68"/>
      <c r="B42" s="68"/>
      <c r="C42" s="68"/>
      <c r="D42" s="68"/>
      <c r="E42" s="68"/>
      <c r="F42" s="68"/>
      <c r="G42" s="68"/>
      <c r="H42" s="68"/>
      <c r="I42" s="68"/>
      <c r="J42" s="68"/>
    </row>
    <row r="43" spans="1:15" ht="6" customHeight="1">
      <c r="A43" s="68"/>
      <c r="B43" s="68"/>
      <c r="C43" s="68"/>
      <c r="D43" s="68"/>
      <c r="E43" s="68"/>
      <c r="F43" s="68"/>
      <c r="G43" s="68"/>
      <c r="H43" s="68"/>
      <c r="I43" s="68"/>
      <c r="J43" s="68"/>
    </row>
    <row r="44" spans="1:15" ht="14.25" customHeight="1">
      <c r="A44" s="1583"/>
      <c r="B44" s="1583"/>
      <c r="C44" s="1583"/>
      <c r="D44" s="1583"/>
      <c r="E44" s="1583"/>
      <c r="F44" s="1583"/>
      <c r="G44" s="1583"/>
      <c r="H44" s="1583"/>
      <c r="I44" s="1583"/>
      <c r="J44" s="1583"/>
    </row>
  </sheetData>
  <mergeCells count="8">
    <mergeCell ref="G3:J3"/>
    <mergeCell ref="A44:J44"/>
    <mergeCell ref="C3:F3"/>
    <mergeCell ref="A40:J41"/>
    <mergeCell ref="B3:B4"/>
    <mergeCell ref="A3:A4"/>
    <mergeCell ref="A16:E17"/>
    <mergeCell ref="F16:J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7"/>
  <dimension ref="A1:U47"/>
  <sheetViews>
    <sheetView showGridLines="0" zoomScaleNormal="100" zoomScaleSheetLayoutView="100" workbookViewId="0">
      <selection activeCell="C1" sqref="C1"/>
    </sheetView>
  </sheetViews>
  <sheetFormatPr defaultRowHeight="12.75"/>
  <cols>
    <col min="1" max="1" width="9.7109375" style="29" customWidth="1"/>
    <col min="2" max="3" width="6.7109375" style="29" customWidth="1"/>
    <col min="4" max="4" width="7.28515625" style="29" customWidth="1"/>
    <col min="5" max="6" width="6.7109375" style="29" customWidth="1"/>
    <col min="7" max="7" width="7.28515625" style="29" customWidth="1"/>
    <col min="8" max="11" width="7.7109375" style="29" customWidth="1"/>
    <col min="12" max="12" width="1.7109375" style="29" customWidth="1"/>
    <col min="13" max="18" width="10.28515625" style="29" customWidth="1"/>
    <col min="19" max="257" width="9.140625" style="29"/>
    <col min="258" max="270" width="10.7109375" style="29" customWidth="1"/>
    <col min="271" max="513" width="9.140625" style="29"/>
    <col min="514" max="526" width="10.7109375" style="29" customWidth="1"/>
    <col min="527" max="769" width="9.140625" style="29"/>
    <col min="770" max="782" width="10.7109375" style="29" customWidth="1"/>
    <col min="783" max="1025" width="9.140625" style="29"/>
    <col min="1026" max="1038" width="10.7109375" style="29" customWidth="1"/>
    <col min="1039" max="1281" width="9.140625" style="29"/>
    <col min="1282" max="1294" width="10.7109375" style="29" customWidth="1"/>
    <col min="1295" max="1537" width="9.140625" style="29"/>
    <col min="1538" max="1550" width="10.7109375" style="29" customWidth="1"/>
    <col min="1551" max="1793" width="9.140625" style="29"/>
    <col min="1794" max="1806" width="10.7109375" style="29" customWidth="1"/>
    <col min="1807" max="2049" width="9.140625" style="29"/>
    <col min="2050" max="2062" width="10.7109375" style="29" customWidth="1"/>
    <col min="2063" max="2305" width="9.140625" style="29"/>
    <col min="2306" max="2318" width="10.7109375" style="29" customWidth="1"/>
    <col min="2319" max="2561" width="9.140625" style="29"/>
    <col min="2562" max="2574" width="10.7109375" style="29" customWidth="1"/>
    <col min="2575" max="2817" width="9.140625" style="29"/>
    <col min="2818" max="2830" width="10.7109375" style="29" customWidth="1"/>
    <col min="2831" max="3073" width="9.140625" style="29"/>
    <col min="3074" max="3086" width="10.7109375" style="29" customWidth="1"/>
    <col min="3087" max="3329" width="9.140625" style="29"/>
    <col min="3330" max="3342" width="10.7109375" style="29" customWidth="1"/>
    <col min="3343" max="3585" width="9.140625" style="29"/>
    <col min="3586" max="3598" width="10.7109375" style="29" customWidth="1"/>
    <col min="3599" max="3841" width="9.140625" style="29"/>
    <col min="3842" max="3854" width="10.7109375" style="29" customWidth="1"/>
    <col min="3855" max="4097" width="9.140625" style="29"/>
    <col min="4098" max="4110" width="10.7109375" style="29" customWidth="1"/>
    <col min="4111" max="4353" width="9.140625" style="29"/>
    <col min="4354" max="4366" width="10.7109375" style="29" customWidth="1"/>
    <col min="4367" max="4609" width="9.140625" style="29"/>
    <col min="4610" max="4622" width="10.7109375" style="29" customWidth="1"/>
    <col min="4623" max="4865" width="9.140625" style="29"/>
    <col min="4866" max="4878" width="10.7109375" style="29" customWidth="1"/>
    <col min="4879" max="5121" width="9.140625" style="29"/>
    <col min="5122" max="5134" width="10.7109375" style="29" customWidth="1"/>
    <col min="5135" max="5377" width="9.140625" style="29"/>
    <col min="5378" max="5390" width="10.7109375" style="29" customWidth="1"/>
    <col min="5391" max="5633" width="9.140625" style="29"/>
    <col min="5634" max="5646" width="10.7109375" style="29" customWidth="1"/>
    <col min="5647" max="5889" width="9.140625" style="29"/>
    <col min="5890" max="5902" width="10.7109375" style="29" customWidth="1"/>
    <col min="5903" max="6145" width="9.140625" style="29"/>
    <col min="6146" max="6158" width="10.7109375" style="29" customWidth="1"/>
    <col min="6159" max="6401" width="9.140625" style="29"/>
    <col min="6402" max="6414" width="10.7109375" style="29" customWidth="1"/>
    <col min="6415" max="6657" width="9.140625" style="29"/>
    <col min="6658" max="6670" width="10.7109375" style="29" customWidth="1"/>
    <col min="6671" max="6913" width="9.140625" style="29"/>
    <col min="6914" max="6926" width="10.7109375" style="29" customWidth="1"/>
    <col min="6927" max="7169" width="9.140625" style="29"/>
    <col min="7170" max="7182" width="10.7109375" style="29" customWidth="1"/>
    <col min="7183" max="7425" width="9.140625" style="29"/>
    <col min="7426" max="7438" width="10.7109375" style="29" customWidth="1"/>
    <col min="7439" max="7681" width="9.140625" style="29"/>
    <col min="7682" max="7694" width="10.7109375" style="29" customWidth="1"/>
    <col min="7695" max="7937" width="9.140625" style="29"/>
    <col min="7938" max="7950" width="10.7109375" style="29" customWidth="1"/>
    <col min="7951" max="8193" width="9.140625" style="29"/>
    <col min="8194" max="8206" width="10.7109375" style="29" customWidth="1"/>
    <col min="8207" max="8449" width="9.140625" style="29"/>
    <col min="8450" max="8462" width="10.7109375" style="29" customWidth="1"/>
    <col min="8463" max="8705" width="9.140625" style="29"/>
    <col min="8706" max="8718" width="10.7109375" style="29" customWidth="1"/>
    <col min="8719" max="8961" width="9.140625" style="29"/>
    <col min="8962" max="8974" width="10.7109375" style="29" customWidth="1"/>
    <col min="8975" max="9217" width="9.140625" style="29"/>
    <col min="9218" max="9230" width="10.7109375" style="29" customWidth="1"/>
    <col min="9231" max="9473" width="9.140625" style="29"/>
    <col min="9474" max="9486" width="10.7109375" style="29" customWidth="1"/>
    <col min="9487" max="9729" width="9.140625" style="29"/>
    <col min="9730" max="9742" width="10.7109375" style="29" customWidth="1"/>
    <col min="9743" max="9985" width="9.140625" style="29"/>
    <col min="9986" max="9998" width="10.7109375" style="29" customWidth="1"/>
    <col min="9999" max="10241" width="9.140625" style="29"/>
    <col min="10242" max="10254" width="10.7109375" style="29" customWidth="1"/>
    <col min="10255" max="10497" width="9.140625" style="29"/>
    <col min="10498" max="10510" width="10.7109375" style="29" customWidth="1"/>
    <col min="10511" max="10753" width="9.140625" style="29"/>
    <col min="10754" max="10766" width="10.7109375" style="29" customWidth="1"/>
    <col min="10767" max="11009" width="9.140625" style="29"/>
    <col min="11010" max="11022" width="10.7109375" style="29" customWidth="1"/>
    <col min="11023" max="11265" width="9.140625" style="29"/>
    <col min="11266" max="11278" width="10.7109375" style="29" customWidth="1"/>
    <col min="11279" max="11521" width="9.140625" style="29"/>
    <col min="11522" max="11534" width="10.7109375" style="29" customWidth="1"/>
    <col min="11535" max="11777" width="9.140625" style="29"/>
    <col min="11778" max="11790" width="10.7109375" style="29" customWidth="1"/>
    <col min="11791" max="12033" width="9.140625" style="29"/>
    <col min="12034" max="12046" width="10.7109375" style="29" customWidth="1"/>
    <col min="12047" max="12289" width="9.140625" style="29"/>
    <col min="12290" max="12302" width="10.7109375" style="29" customWidth="1"/>
    <col min="12303" max="12545" width="9.140625" style="29"/>
    <col min="12546" max="12558" width="10.7109375" style="29" customWidth="1"/>
    <col min="12559" max="12801" width="9.140625" style="29"/>
    <col min="12802" max="12814" width="10.7109375" style="29" customWidth="1"/>
    <col min="12815" max="13057" width="9.140625" style="29"/>
    <col min="13058" max="13070" width="10.7109375" style="29" customWidth="1"/>
    <col min="13071" max="13313" width="9.140625" style="29"/>
    <col min="13314" max="13326" width="10.7109375" style="29" customWidth="1"/>
    <col min="13327" max="13569" width="9.140625" style="29"/>
    <col min="13570" max="13582" width="10.7109375" style="29" customWidth="1"/>
    <col min="13583" max="13825" width="9.140625" style="29"/>
    <col min="13826" max="13838" width="10.7109375" style="29" customWidth="1"/>
    <col min="13839" max="14081" width="9.140625" style="29"/>
    <col min="14082" max="14094" width="10.7109375" style="29" customWidth="1"/>
    <col min="14095" max="14337" width="9.140625" style="29"/>
    <col min="14338" max="14350" width="10.7109375" style="29" customWidth="1"/>
    <col min="14351" max="14593" width="9.140625" style="29"/>
    <col min="14594" max="14606" width="10.7109375" style="29" customWidth="1"/>
    <col min="14607" max="14849" width="9.140625" style="29"/>
    <col min="14850" max="14862" width="10.7109375" style="29" customWidth="1"/>
    <col min="14863" max="15105" width="9.140625" style="29"/>
    <col min="15106" max="15118" width="10.7109375" style="29" customWidth="1"/>
    <col min="15119" max="15361" width="9.140625" style="29"/>
    <col min="15362" max="15374" width="10.7109375" style="29" customWidth="1"/>
    <col min="15375" max="15617" width="9.140625" style="29"/>
    <col min="15618" max="15630" width="10.7109375" style="29" customWidth="1"/>
    <col min="15631" max="15873" width="9.140625" style="29"/>
    <col min="15874" max="15886" width="10.7109375" style="29" customWidth="1"/>
    <col min="15887" max="16129" width="9.140625" style="29"/>
    <col min="16130" max="16142" width="10.7109375" style="29" customWidth="1"/>
    <col min="16143" max="16383" width="9.140625" style="29"/>
    <col min="16384" max="16384" width="9.140625" style="29" customWidth="1"/>
  </cols>
  <sheetData>
    <row r="1" spans="1:21" s="132" customFormat="1" ht="20.25">
      <c r="A1" s="531" t="s">
        <v>274</v>
      </c>
      <c r="B1" s="428"/>
      <c r="C1" s="428"/>
      <c r="D1" s="428"/>
      <c r="E1" s="428"/>
      <c r="F1" s="428"/>
      <c r="R1" s="133"/>
    </row>
    <row r="2" spans="1:21" s="132" customFormat="1" ht="5.0999999999999996" customHeight="1">
      <c r="R2" s="133"/>
    </row>
    <row r="3" spans="1:21" s="548" customFormat="1" ht="18">
      <c r="A3" s="1590" t="s">
        <v>275</v>
      </c>
      <c r="B3" s="1590"/>
      <c r="C3" s="1590"/>
      <c r="D3" s="1590"/>
      <c r="E3" s="1590"/>
      <c r="F3" s="1590"/>
      <c r="G3" s="1590"/>
      <c r="H3" s="1590"/>
      <c r="I3" s="1590"/>
      <c r="J3" s="1590"/>
      <c r="K3" s="1590"/>
      <c r="L3" s="1590"/>
      <c r="M3" s="1590"/>
      <c r="N3" s="1590"/>
      <c r="O3" s="1590"/>
      <c r="P3" s="1590"/>
      <c r="Q3" s="1590"/>
      <c r="R3" s="1590"/>
    </row>
    <row r="4" spans="1:21" ht="5.0999999999999996" customHeight="1">
      <c r="A4" s="134"/>
      <c r="B4" s="134"/>
      <c r="C4" s="134"/>
      <c r="D4" s="134"/>
      <c r="E4" s="134"/>
      <c r="F4" s="134"/>
      <c r="G4" s="134"/>
      <c r="H4" s="134"/>
      <c r="I4" s="134"/>
      <c r="J4" s="434"/>
      <c r="K4" s="134"/>
      <c r="L4" s="134"/>
      <c r="M4" s="134"/>
      <c r="N4" s="134"/>
      <c r="O4" s="134"/>
      <c r="P4" s="134"/>
      <c r="Q4" s="134"/>
      <c r="R4" s="134"/>
    </row>
    <row r="5" spans="1:21" ht="17.25" customHeight="1">
      <c r="A5" s="1591">
        <v>2024</v>
      </c>
      <c r="B5" s="1591"/>
      <c r="C5" s="1591"/>
      <c r="D5" s="1591"/>
      <c r="E5" s="1591"/>
      <c r="F5" s="1591"/>
      <c r="G5" s="1591"/>
      <c r="H5" s="1591"/>
      <c r="I5" s="1591"/>
      <c r="J5" s="1591"/>
      <c r="K5" s="1591"/>
      <c r="L5" s="126"/>
      <c r="M5" s="126"/>
      <c r="N5" s="126"/>
      <c r="O5" s="126"/>
      <c r="P5" s="126"/>
      <c r="Q5" s="126"/>
      <c r="R5" s="126"/>
    </row>
    <row r="6" spans="1:21" ht="19.899999999999999" customHeight="1">
      <c r="A6" s="945" t="s">
        <v>184</v>
      </c>
      <c r="B6" s="1586" t="s">
        <v>185</v>
      </c>
      <c r="C6" s="1587"/>
      <c r="D6" s="1587"/>
      <c r="E6" s="1587"/>
      <c r="F6" s="1587"/>
      <c r="G6" s="1588"/>
      <c r="H6" s="1587" t="s">
        <v>27</v>
      </c>
      <c r="I6" s="1587"/>
      <c r="J6" s="1587"/>
      <c r="K6" s="1587"/>
      <c r="L6" s="1589"/>
      <c r="M6" s="1589"/>
      <c r="N6" s="1589"/>
      <c r="O6" s="1589"/>
      <c r="P6" s="1589"/>
      <c r="Q6" s="1589"/>
      <c r="R6" s="1589"/>
    </row>
    <row r="7" spans="1:21" ht="15" customHeight="1">
      <c r="A7" s="942"/>
      <c r="B7" s="1593" t="s">
        <v>87</v>
      </c>
      <c r="C7" s="1592"/>
      <c r="D7" s="1147"/>
      <c r="E7" s="1593" t="s">
        <v>89</v>
      </c>
      <c r="F7" s="1592"/>
      <c r="G7" s="1148"/>
      <c r="H7" s="1592" t="str">
        <f>B7</f>
        <v>Actual</v>
      </c>
      <c r="I7" s="1592"/>
      <c r="J7" s="1593" t="str">
        <f>E7</f>
        <v>Adjusted</v>
      </c>
      <c r="K7" s="1592"/>
      <c r="L7" s="1594"/>
      <c r="M7" s="1594"/>
      <c r="N7" s="1594"/>
      <c r="O7" s="1594"/>
      <c r="P7" s="1594"/>
      <c r="Q7" s="1594"/>
      <c r="R7" s="1594"/>
      <c r="T7" s="32"/>
    </row>
    <row r="8" spans="1:21" ht="28.5" customHeight="1">
      <c r="A8" s="943"/>
      <c r="B8" s="1085">
        <f>A5</f>
        <v>2024</v>
      </c>
      <c r="C8" s="1086">
        <f>A5-1</f>
        <v>2023</v>
      </c>
      <c r="D8" s="1435" t="s">
        <v>250</v>
      </c>
      <c r="E8" s="1085">
        <f>B8</f>
        <v>2024</v>
      </c>
      <c r="F8" s="1086">
        <f>A5-1</f>
        <v>2023</v>
      </c>
      <c r="G8" s="1436" t="s">
        <v>250</v>
      </c>
      <c r="H8" s="1086">
        <f>B8</f>
        <v>2024</v>
      </c>
      <c r="I8" s="1086">
        <f>A5-1</f>
        <v>2023</v>
      </c>
      <c r="J8" s="1085">
        <f>B8</f>
        <v>2024</v>
      </c>
      <c r="K8" s="1086">
        <f>A5-1</f>
        <v>2023</v>
      </c>
      <c r="L8" s="127"/>
      <c r="M8" s="128"/>
      <c r="N8" s="129">
        <f>B8</f>
        <v>2024</v>
      </c>
      <c r="O8" s="129">
        <f>C8</f>
        <v>2023</v>
      </c>
      <c r="P8" s="128" t="s">
        <v>42</v>
      </c>
      <c r="Q8" s="130"/>
      <c r="R8" s="131"/>
      <c r="S8" s="32"/>
      <c r="T8" s="32"/>
      <c r="U8" s="124"/>
    </row>
    <row r="9" spans="1:21" ht="19.149999999999999" customHeight="1">
      <c r="A9" s="159" t="s">
        <v>192</v>
      </c>
      <c r="B9" s="1108">
        <v>1051.8346482870036</v>
      </c>
      <c r="C9" s="25">
        <v>891.77987089563828</v>
      </c>
      <c r="D9" s="135">
        <f>(B9-C9)/C9</f>
        <v>0.17947789876734715</v>
      </c>
      <c r="E9" s="1109">
        <v>1084.9418606871423</v>
      </c>
      <c r="F9" s="1110">
        <v>1018.2711816603346</v>
      </c>
      <c r="G9" s="1111">
        <f>(E9-F9)/F9</f>
        <v>6.5474384650755071E-2</v>
      </c>
      <c r="H9" s="25">
        <v>11462.560158922946</v>
      </c>
      <c r="I9" s="25">
        <v>9714.563236209995</v>
      </c>
      <c r="J9" s="1108">
        <v>11823.352051877666</v>
      </c>
      <c r="K9" s="25">
        <v>11092.490544684235</v>
      </c>
      <c r="L9" s="120"/>
      <c r="M9" s="122" t="str">
        <f>A9</f>
        <v>January</v>
      </c>
      <c r="N9" s="122">
        <f>B9</f>
        <v>1051.8346482870036</v>
      </c>
      <c r="O9" s="122">
        <f>C9</f>
        <v>891.77987089563828</v>
      </c>
      <c r="P9" s="122">
        <f>N9-O9</f>
        <v>160.05477739136529</v>
      </c>
      <c r="Q9" s="123"/>
      <c r="R9" s="120"/>
      <c r="S9" s="32"/>
      <c r="T9" s="30"/>
      <c r="U9" s="124"/>
    </row>
    <row r="10" spans="1:21" ht="19.149999999999999" customHeight="1">
      <c r="A10" s="159" t="s">
        <v>193</v>
      </c>
      <c r="B10" s="1108">
        <v>707.92628525791281</v>
      </c>
      <c r="C10" s="25">
        <v>860.76740305537987</v>
      </c>
      <c r="D10" s="135">
        <f t="shared" ref="D10:D27" si="0">(B10-C10)/C10</f>
        <v>-0.17756378465883146</v>
      </c>
      <c r="E10" s="1109">
        <v>882.93409012381642</v>
      </c>
      <c r="F10" s="1110">
        <v>905.06624105235687</v>
      </c>
      <c r="G10" s="1111">
        <f t="shared" ref="G10:G27" si="1">(E10-F10)/F10</f>
        <v>-2.4453625518952637E-2</v>
      </c>
      <c r="H10" s="25">
        <v>7710.9117113670018</v>
      </c>
      <c r="I10" s="25">
        <v>9341.3894159989995</v>
      </c>
      <c r="J10" s="1108">
        <v>9617.1408770625312</v>
      </c>
      <c r="K10" s="25">
        <v>9822.1379840060417</v>
      </c>
      <c r="L10" s="125"/>
      <c r="M10" s="122" t="str">
        <f t="shared" ref="M10:M20" si="2">A10</f>
        <v>February</v>
      </c>
      <c r="N10" s="122">
        <f t="shared" ref="N10:N20" si="3">B10</f>
        <v>707.92628525791281</v>
      </c>
      <c r="O10" s="122">
        <f t="shared" ref="O10:O20" si="4">C10</f>
        <v>860.76740305537987</v>
      </c>
      <c r="P10" s="122">
        <f t="shared" ref="P10:P20" si="5">N10-O10</f>
        <v>-152.84111779746706</v>
      </c>
      <c r="Q10" s="123"/>
      <c r="R10" s="120"/>
      <c r="S10" s="32"/>
      <c r="T10" s="30"/>
      <c r="U10" s="124"/>
    </row>
    <row r="11" spans="1:21" ht="19.149999999999999" customHeight="1">
      <c r="A11" s="159" t="s">
        <v>194</v>
      </c>
      <c r="B11" s="1108">
        <v>654.98157099440459</v>
      </c>
      <c r="C11" s="25">
        <v>769.26811951702939</v>
      </c>
      <c r="D11" s="135">
        <f t="shared" si="0"/>
        <v>-0.14856529943601129</v>
      </c>
      <c r="E11" s="1109">
        <v>785.91423041470773</v>
      </c>
      <c r="F11" s="1110">
        <v>813.43576392756404</v>
      </c>
      <c r="G11" s="1111">
        <f t="shared" si="1"/>
        <v>-3.3833690050671397E-2</v>
      </c>
      <c r="H11" s="25">
        <v>7124.8621091459991</v>
      </c>
      <c r="I11" s="25">
        <v>8340.019322711998</v>
      </c>
      <c r="J11" s="1108">
        <v>8549.1420969586725</v>
      </c>
      <c r="K11" s="25">
        <v>8818.8627824589057</v>
      </c>
      <c r="L11" s="125"/>
      <c r="M11" s="122" t="str">
        <f t="shared" si="2"/>
        <v>March</v>
      </c>
      <c r="N11" s="122">
        <f t="shared" si="3"/>
        <v>654.98157099440459</v>
      </c>
      <c r="O11" s="122">
        <f t="shared" si="4"/>
        <v>769.26811951702939</v>
      </c>
      <c r="P11" s="122">
        <f t="shared" si="5"/>
        <v>-114.2865485226248</v>
      </c>
      <c r="Q11" s="123"/>
      <c r="R11" s="120"/>
      <c r="S11" s="32"/>
      <c r="T11" s="30"/>
      <c r="U11" s="124"/>
    </row>
    <row r="12" spans="1:21" ht="19.149999999999999" customHeight="1">
      <c r="A12" s="1128" t="s">
        <v>195</v>
      </c>
      <c r="B12" s="1112">
        <v>474.77884731326793</v>
      </c>
      <c r="C12" s="1113">
        <v>606.43594392235718</v>
      </c>
      <c r="D12" s="1114">
        <f t="shared" si="0"/>
        <v>-0.21709975790278271</v>
      </c>
      <c r="E12" s="1115">
        <v>523.41122942256436</v>
      </c>
      <c r="F12" s="1116">
        <v>542.12712609056382</v>
      </c>
      <c r="G12" s="1117">
        <f t="shared" si="1"/>
        <v>-3.4523077277031362E-2</v>
      </c>
      <c r="H12" s="1113">
        <v>5171.8313975894989</v>
      </c>
      <c r="I12" s="1113">
        <v>6615.1744044379602</v>
      </c>
      <c r="J12" s="1112">
        <v>5701.5906363503454</v>
      </c>
      <c r="K12" s="1113">
        <v>5913.6756724383122</v>
      </c>
      <c r="L12" s="120"/>
      <c r="M12" s="122" t="str">
        <f t="shared" si="2"/>
        <v>April</v>
      </c>
      <c r="N12" s="122">
        <f t="shared" si="3"/>
        <v>474.77884731326793</v>
      </c>
      <c r="O12" s="122">
        <f t="shared" si="4"/>
        <v>606.43594392235718</v>
      </c>
      <c r="P12" s="122">
        <f t="shared" si="5"/>
        <v>-131.65709660908925</v>
      </c>
      <c r="Q12" s="123"/>
      <c r="R12" s="120"/>
      <c r="S12" s="32"/>
      <c r="T12" s="30"/>
      <c r="U12" s="124"/>
    </row>
    <row r="13" spans="1:21" ht="19.149999999999999" customHeight="1">
      <c r="A13" s="159" t="s">
        <v>196</v>
      </c>
      <c r="B13" s="1108">
        <v>326.60814702353287</v>
      </c>
      <c r="C13" s="25">
        <v>368.85357592765939</v>
      </c>
      <c r="D13" s="135">
        <f t="shared" si="0"/>
        <v>-0.11453170488555009</v>
      </c>
      <c r="E13" s="1109">
        <v>348.27310518579651</v>
      </c>
      <c r="F13" s="1110">
        <v>354.09291505284216</v>
      </c>
      <c r="G13" s="1111">
        <f t="shared" si="1"/>
        <v>-1.6435826924628368E-2</v>
      </c>
      <c r="H13" s="25">
        <v>3574.8436051139997</v>
      </c>
      <c r="I13" s="25">
        <v>4038.3717193379994</v>
      </c>
      <c r="J13" s="1108">
        <v>3811.9743620998324</v>
      </c>
      <c r="K13" s="25">
        <v>3876.7654904009873</v>
      </c>
      <c r="L13" s="125"/>
      <c r="M13" s="122" t="str">
        <f t="shared" si="2"/>
        <v>May</v>
      </c>
      <c r="N13" s="122">
        <f t="shared" si="3"/>
        <v>326.60814702353287</v>
      </c>
      <c r="O13" s="122">
        <f t="shared" si="4"/>
        <v>368.85357592765939</v>
      </c>
      <c r="P13" s="122">
        <f t="shared" si="5"/>
        <v>-42.245428904126527</v>
      </c>
      <c r="Q13" s="123"/>
      <c r="R13" s="120"/>
      <c r="S13" s="32"/>
      <c r="T13" s="30"/>
      <c r="U13" s="124"/>
    </row>
    <row r="14" spans="1:21" ht="19.149999999999999" customHeight="1">
      <c r="A14" s="1129" t="s">
        <v>197</v>
      </c>
      <c r="B14" s="1118">
        <v>294.06976580600639</v>
      </c>
      <c r="C14" s="1119">
        <v>313.95310905674575</v>
      </c>
      <c r="D14" s="1120">
        <f t="shared" si="0"/>
        <v>-6.3332206871522093E-2</v>
      </c>
      <c r="E14" s="1121">
        <v>299.57001871686651</v>
      </c>
      <c r="F14" s="1122">
        <v>316.35299234701233</v>
      </c>
      <c r="G14" s="1123">
        <f t="shared" si="1"/>
        <v>-5.3051414199162442E-2</v>
      </c>
      <c r="H14" s="1119">
        <v>3210.9658666428395</v>
      </c>
      <c r="I14" s="1119">
        <v>3439.013946421001</v>
      </c>
      <c r="J14" s="1118">
        <v>3271.0234666013662</v>
      </c>
      <c r="K14" s="1119">
        <v>3465.302050812787</v>
      </c>
      <c r="L14" s="125"/>
      <c r="M14" s="122" t="str">
        <f t="shared" si="2"/>
        <v>June</v>
      </c>
      <c r="N14" s="122">
        <f t="shared" si="3"/>
        <v>294.06976580600639</v>
      </c>
      <c r="O14" s="122">
        <f t="shared" si="4"/>
        <v>313.95310905674575</v>
      </c>
      <c r="P14" s="122">
        <f t="shared" si="5"/>
        <v>-19.883343250739358</v>
      </c>
      <c r="Q14" s="123"/>
      <c r="R14" s="120"/>
      <c r="S14" s="32"/>
      <c r="T14" s="30"/>
      <c r="U14" s="124"/>
    </row>
    <row r="15" spans="1:21" ht="19.149999999999999" customHeight="1">
      <c r="A15" s="159" t="s">
        <v>198</v>
      </c>
      <c r="B15" s="1108">
        <v>269.85842491569696</v>
      </c>
      <c r="C15" s="25">
        <v>281.16730328742176</v>
      </c>
      <c r="D15" s="135">
        <f t="shared" si="0"/>
        <v>-4.0221171663635306E-2</v>
      </c>
      <c r="E15" s="1109">
        <v>276.58751228936131</v>
      </c>
      <c r="F15" s="1110">
        <v>289.09069131840243</v>
      </c>
      <c r="G15" s="1111">
        <f t="shared" si="1"/>
        <v>-4.3250022932319908E-2</v>
      </c>
      <c r="H15" s="25">
        <v>2945.6408140627332</v>
      </c>
      <c r="I15" s="25">
        <v>3081.7762799849997</v>
      </c>
      <c r="J15" s="1108">
        <v>3019.092196636585</v>
      </c>
      <c r="K15" s="25">
        <v>3168.6217595464409</v>
      </c>
      <c r="L15" s="120"/>
      <c r="M15" s="122" t="str">
        <f t="shared" si="2"/>
        <v>July</v>
      </c>
      <c r="N15" s="122">
        <f t="shared" si="3"/>
        <v>269.85842491569696</v>
      </c>
      <c r="O15" s="122">
        <f t="shared" si="4"/>
        <v>281.16730328742176</v>
      </c>
      <c r="P15" s="122">
        <f t="shared" si="5"/>
        <v>-11.308878371724802</v>
      </c>
      <c r="Q15" s="123"/>
      <c r="R15" s="120"/>
      <c r="S15" s="32"/>
      <c r="T15" s="30"/>
      <c r="U15" s="124"/>
    </row>
    <row r="16" spans="1:21" ht="19.149999999999999" customHeight="1">
      <c r="A16" s="159" t="s">
        <v>199</v>
      </c>
      <c r="B16" s="1108">
        <v>280.15222038277369</v>
      </c>
      <c r="C16" s="25">
        <v>287.6215369775108</v>
      </c>
      <c r="D16" s="135">
        <f t="shared" si="0"/>
        <v>-2.5969253461437195E-2</v>
      </c>
      <c r="E16" s="1109">
        <v>288.50439631378231</v>
      </c>
      <c r="F16" s="1110">
        <v>290.24586152556071</v>
      </c>
      <c r="G16" s="1111">
        <f t="shared" si="1"/>
        <v>-5.9999656933094328E-3</v>
      </c>
      <c r="H16" s="25">
        <v>3061.2898112760004</v>
      </c>
      <c r="I16" s="25">
        <v>3154.9670279710044</v>
      </c>
      <c r="J16" s="1108">
        <v>3152.5560202128668</v>
      </c>
      <c r="K16" s="25">
        <v>3183.7536672011524</v>
      </c>
      <c r="L16" s="125"/>
      <c r="M16" s="122" t="str">
        <f t="shared" si="2"/>
        <v>August</v>
      </c>
      <c r="N16" s="122">
        <f t="shared" si="3"/>
        <v>280.15222038277369</v>
      </c>
      <c r="O16" s="122">
        <f t="shared" si="4"/>
        <v>287.6215369775108</v>
      </c>
      <c r="P16" s="122">
        <f t="shared" si="5"/>
        <v>-7.4693165947371085</v>
      </c>
      <c r="Q16" s="123"/>
      <c r="R16" s="120"/>
      <c r="S16" s="32"/>
      <c r="T16" s="30"/>
      <c r="U16" s="124"/>
    </row>
    <row r="17" spans="1:21" ht="19.149999999999999" customHeight="1">
      <c r="A17" s="159" t="s">
        <v>200</v>
      </c>
      <c r="B17" s="1108">
        <v>336.544451438115</v>
      </c>
      <c r="C17" s="25">
        <v>302.26857171234781</v>
      </c>
      <c r="D17" s="135">
        <f t="shared" si="0"/>
        <v>0.11339544674325469</v>
      </c>
      <c r="E17" s="1109">
        <v>361.93440975089936</v>
      </c>
      <c r="F17" s="1110">
        <v>352.90832533559529</v>
      </c>
      <c r="G17" s="1111">
        <f t="shared" si="1"/>
        <v>2.5576286438470354E-2</v>
      </c>
      <c r="H17" s="25">
        <v>3683.2365446250005</v>
      </c>
      <c r="I17" s="25">
        <v>3320.3462229230008</v>
      </c>
      <c r="J17" s="1108">
        <v>3961.1113451886017</v>
      </c>
      <c r="K17" s="25">
        <v>3876.6115128278743</v>
      </c>
      <c r="L17" s="125"/>
      <c r="M17" s="122" t="str">
        <f t="shared" si="2"/>
        <v>September</v>
      </c>
      <c r="N17" s="122">
        <f t="shared" si="3"/>
        <v>336.544451438115</v>
      </c>
      <c r="O17" s="122">
        <f t="shared" si="4"/>
        <v>302.26857171234781</v>
      </c>
      <c r="P17" s="122">
        <f t="shared" si="5"/>
        <v>34.275879725767197</v>
      </c>
      <c r="Q17" s="123"/>
      <c r="R17" s="120"/>
      <c r="S17" s="32"/>
      <c r="T17" s="30"/>
      <c r="U17" s="124"/>
    </row>
    <row r="18" spans="1:21" ht="19.149999999999999" customHeight="1">
      <c r="A18" s="1128" t="s">
        <v>201</v>
      </c>
      <c r="B18" s="1112">
        <v>555.18162526233971</v>
      </c>
      <c r="C18" s="1113">
        <v>465.54145508528813</v>
      </c>
      <c r="D18" s="1114">
        <f t="shared" si="0"/>
        <v>0.19255035013075111</v>
      </c>
      <c r="E18" s="1115">
        <v>593.36219588806307</v>
      </c>
      <c r="F18" s="1116">
        <v>546.33017523016531</v>
      </c>
      <c r="G18" s="1117">
        <f t="shared" si="1"/>
        <v>8.608717363649826E-2</v>
      </c>
      <c r="H18" s="1113">
        <v>6079.5932658473685</v>
      </c>
      <c r="I18" s="1113">
        <v>5108.6494381160001</v>
      </c>
      <c r="J18" s="1112">
        <v>6497.6948915138755</v>
      </c>
      <c r="K18" s="1113">
        <v>5995.1897134575938</v>
      </c>
      <c r="L18" s="120"/>
      <c r="M18" s="122" t="str">
        <f t="shared" si="2"/>
        <v>October</v>
      </c>
      <c r="N18" s="122">
        <f t="shared" si="3"/>
        <v>555.18162526233971</v>
      </c>
      <c r="O18" s="122">
        <f t="shared" si="4"/>
        <v>465.54145508528813</v>
      </c>
      <c r="P18" s="122">
        <f t="shared" si="5"/>
        <v>89.640170177051573</v>
      </c>
      <c r="Q18" s="123"/>
      <c r="R18" s="120"/>
      <c r="S18" s="32"/>
      <c r="T18" s="30"/>
      <c r="U18" s="124"/>
    </row>
    <row r="19" spans="1:21" ht="19.149999999999999" customHeight="1">
      <c r="A19" s="159" t="s">
        <v>202</v>
      </c>
      <c r="B19" s="1108">
        <v>865.4774527318192</v>
      </c>
      <c r="C19" s="25">
        <v>731.11426618603377</v>
      </c>
      <c r="D19" s="135">
        <f t="shared" si="0"/>
        <v>0.18377864139720726</v>
      </c>
      <c r="E19" s="1109">
        <v>843.13227405655152</v>
      </c>
      <c r="F19" s="1110">
        <v>760.54545225178458</v>
      </c>
      <c r="G19" s="1111">
        <f t="shared" si="1"/>
        <v>0.10858893648005921</v>
      </c>
      <c r="H19" s="25">
        <v>9446.8207947580013</v>
      </c>
      <c r="I19" s="25">
        <v>7992.1156112217432</v>
      </c>
      <c r="J19" s="1108">
        <v>9202.9196995812199</v>
      </c>
      <c r="K19" s="25">
        <v>8313.840206803643</v>
      </c>
      <c r="L19" s="125"/>
      <c r="M19" s="122" t="str">
        <f t="shared" si="2"/>
        <v>November</v>
      </c>
      <c r="N19" s="122">
        <f t="shared" si="3"/>
        <v>865.4774527318192</v>
      </c>
      <c r="O19" s="122">
        <f t="shared" si="4"/>
        <v>731.11426618603377</v>
      </c>
      <c r="P19" s="122">
        <f t="shared" si="5"/>
        <v>134.36318654578542</v>
      </c>
      <c r="Q19" s="123"/>
      <c r="R19" s="120"/>
      <c r="S19" s="30"/>
      <c r="T19" s="30"/>
      <c r="U19" s="124"/>
    </row>
    <row r="20" spans="1:21" ht="19.149999999999999" customHeight="1">
      <c r="A20" s="1129" t="s">
        <v>203</v>
      </c>
      <c r="B20" s="1118">
        <v>949.24370870291034</v>
      </c>
      <c r="C20" s="1119">
        <v>879.80203918057634</v>
      </c>
      <c r="D20" s="1120">
        <f t="shared" si="0"/>
        <v>7.8928743546684749E-2</v>
      </c>
      <c r="E20" s="1121">
        <v>996.0181899766294</v>
      </c>
      <c r="F20" s="1122">
        <v>964.3109404346792</v>
      </c>
      <c r="G20" s="1123">
        <f t="shared" si="1"/>
        <v>3.2880731942808439E-2</v>
      </c>
      <c r="H20" s="1119">
        <v>10335.768853731004</v>
      </c>
      <c r="I20" s="1119">
        <v>9596.0610667806886</v>
      </c>
      <c r="J20" s="1118">
        <v>10845.069281288157</v>
      </c>
      <c r="K20" s="1119">
        <v>10517.805437680543</v>
      </c>
      <c r="L20" s="125"/>
      <c r="M20" s="122" t="str">
        <f t="shared" si="2"/>
        <v>December</v>
      </c>
      <c r="N20" s="122">
        <f t="shared" si="3"/>
        <v>949.24370870291034</v>
      </c>
      <c r="O20" s="122">
        <f t="shared" si="4"/>
        <v>879.80203918057634</v>
      </c>
      <c r="P20" s="122">
        <f t="shared" si="5"/>
        <v>69.441669522333996</v>
      </c>
      <c r="Q20" s="123"/>
      <c r="R20" s="120"/>
      <c r="S20" s="30"/>
      <c r="T20" s="30"/>
      <c r="U20" s="124"/>
    </row>
    <row r="21" spans="1:21" ht="19.149999999999999" customHeight="1">
      <c r="A21" s="1128" t="s">
        <v>204</v>
      </c>
      <c r="B21" s="1112">
        <f>SUM(B9:B11)</f>
        <v>2414.7425045393211</v>
      </c>
      <c r="C21" s="1113">
        <f>SUM(C9:C11)</f>
        <v>2521.8153934680477</v>
      </c>
      <c r="D21" s="1114">
        <f>(B21-C21)/C21</f>
        <v>-4.2458654668404545E-2</v>
      </c>
      <c r="E21" s="1112">
        <f t="shared" ref="E21:J21" si="6">SUM(E9:E11)</f>
        <v>2753.7901812256664</v>
      </c>
      <c r="F21" s="1113">
        <f t="shared" si="6"/>
        <v>2736.7731866402555</v>
      </c>
      <c r="G21" s="1117">
        <f t="shared" si="1"/>
        <v>6.2179045996506033E-3</v>
      </c>
      <c r="H21" s="1113">
        <f t="shared" si="6"/>
        <v>26298.333979435949</v>
      </c>
      <c r="I21" s="1113">
        <f t="shared" si="6"/>
        <v>27395.971974920991</v>
      </c>
      <c r="J21" s="1112">
        <f t="shared" si="6"/>
        <v>29989.635025898871</v>
      </c>
      <c r="K21" s="1113">
        <f>SUM(K9:K11)</f>
        <v>29733.491311149184</v>
      </c>
      <c r="L21" s="120"/>
      <c r="M21" s="122"/>
      <c r="N21" s="122">
        <f>SUM(N9:N20)</f>
        <v>6766.6571481157825</v>
      </c>
      <c r="O21" s="122">
        <f>SUM(O9:O20)</f>
        <v>6758.5731948039893</v>
      </c>
      <c r="P21" s="122"/>
      <c r="Q21" s="123"/>
      <c r="R21" s="120"/>
      <c r="S21" s="30"/>
      <c r="T21" s="30"/>
      <c r="U21" s="124"/>
    </row>
    <row r="22" spans="1:21" ht="19.149999999999999" customHeight="1">
      <c r="A22" s="159" t="s">
        <v>205</v>
      </c>
      <c r="B22" s="1108">
        <f>SUM(B12:B14)</f>
        <v>1095.4567601428073</v>
      </c>
      <c r="C22" s="25">
        <f>SUM(C12:C14)</f>
        <v>1289.2426289067623</v>
      </c>
      <c r="D22" s="135">
        <f t="shared" si="0"/>
        <v>-0.15030985201620228</v>
      </c>
      <c r="E22" s="1108">
        <f t="shared" ref="E22:J22" si="7">SUM(E12:E14)</f>
        <v>1171.2543533252274</v>
      </c>
      <c r="F22" s="25">
        <f t="shared" si="7"/>
        <v>1212.5730334904183</v>
      </c>
      <c r="G22" s="1111">
        <f t="shared" si="1"/>
        <v>-3.4075209512332789E-2</v>
      </c>
      <c r="H22" s="25">
        <f t="shared" si="7"/>
        <v>11957.640869346338</v>
      </c>
      <c r="I22" s="25">
        <f t="shared" si="7"/>
        <v>14092.56007019696</v>
      </c>
      <c r="J22" s="1108">
        <f t="shared" si="7"/>
        <v>12784.588465051544</v>
      </c>
      <c r="K22" s="25">
        <f>SUM(K12:K14)</f>
        <v>13255.743213652086</v>
      </c>
      <c r="L22" s="120"/>
      <c r="M22" s="120"/>
      <c r="N22" s="120"/>
      <c r="O22" s="120"/>
      <c r="P22" s="120"/>
      <c r="Q22" s="121"/>
      <c r="R22" s="120"/>
      <c r="S22" s="30"/>
      <c r="T22" s="30"/>
      <c r="U22" s="124"/>
    </row>
    <row r="23" spans="1:21" ht="19.149999999999999" customHeight="1">
      <c r="A23" s="159" t="s">
        <v>206</v>
      </c>
      <c r="B23" s="1108">
        <f>SUM(B15:B17)</f>
        <v>886.55509673658571</v>
      </c>
      <c r="C23" s="25">
        <f>SUM(C15:C17)</f>
        <v>871.05741197728037</v>
      </c>
      <c r="D23" s="135">
        <f t="shared" si="0"/>
        <v>1.7791806310592035E-2</v>
      </c>
      <c r="E23" s="1108">
        <f t="shared" ref="E23:J23" si="8">SUM(E15:E17)</f>
        <v>927.02631835404293</v>
      </c>
      <c r="F23" s="25">
        <f t="shared" si="8"/>
        <v>932.24487817955833</v>
      </c>
      <c r="G23" s="1111">
        <f t="shared" si="1"/>
        <v>-5.5978423133908172E-3</v>
      </c>
      <c r="H23" s="25">
        <f t="shared" si="8"/>
        <v>9690.1671699637336</v>
      </c>
      <c r="I23" s="25">
        <f t="shared" si="8"/>
        <v>9557.0895308790059</v>
      </c>
      <c r="J23" s="1108">
        <f t="shared" si="8"/>
        <v>10132.759562038053</v>
      </c>
      <c r="K23" s="25">
        <f>SUM(K15:K17)</f>
        <v>10228.986939575469</v>
      </c>
      <c r="L23" s="120"/>
      <c r="M23" s="120"/>
      <c r="N23" s="120"/>
      <c r="O23" s="120"/>
      <c r="P23" s="120"/>
      <c r="Q23" s="121"/>
      <c r="R23" s="120"/>
      <c r="S23" s="30"/>
      <c r="T23" s="30"/>
    </row>
    <row r="24" spans="1:21" ht="19.149999999999999" customHeight="1">
      <c r="A24" s="1129" t="s">
        <v>207</v>
      </c>
      <c r="B24" s="1118">
        <f>SUM(B18:B20)</f>
        <v>2369.9027866970691</v>
      </c>
      <c r="C24" s="1119">
        <f>SUM(C18:C20)</f>
        <v>2076.4577604518981</v>
      </c>
      <c r="D24" s="1120">
        <f t="shared" si="0"/>
        <v>0.14132000748298812</v>
      </c>
      <c r="E24" s="1118">
        <f t="shared" ref="E24:J24" si="9">SUM(E18:E20)</f>
        <v>2432.512659921244</v>
      </c>
      <c r="F24" s="1119">
        <f t="shared" si="9"/>
        <v>2271.186567916629</v>
      </c>
      <c r="G24" s="1123">
        <f t="shared" si="1"/>
        <v>7.1031633545015307E-2</v>
      </c>
      <c r="H24" s="1119">
        <f t="shared" si="9"/>
        <v>25862.182914336372</v>
      </c>
      <c r="I24" s="1119">
        <f t="shared" si="9"/>
        <v>22696.826116118435</v>
      </c>
      <c r="J24" s="1118">
        <f t="shared" si="9"/>
        <v>26545.683872383252</v>
      </c>
      <c r="K24" s="1119">
        <f>SUM(K18:K20)</f>
        <v>24826.835357941782</v>
      </c>
      <c r="L24" s="120"/>
      <c r="M24" s="120"/>
      <c r="N24" s="120"/>
      <c r="O24" s="120"/>
      <c r="P24" s="120"/>
      <c r="Q24" s="121"/>
      <c r="R24" s="120"/>
      <c r="S24" s="30"/>
      <c r="T24" s="30"/>
    </row>
    <row r="25" spans="1:21" ht="19.149999999999999" customHeight="1">
      <c r="A25" s="1128" t="s">
        <v>208</v>
      </c>
      <c r="B25" s="1112">
        <f>SUM(B9:B14)</f>
        <v>3510.1992646821282</v>
      </c>
      <c r="C25" s="1113">
        <f>SUM(C9:C14)</f>
        <v>3811.0580223748098</v>
      </c>
      <c r="D25" s="1114">
        <f t="shared" si="0"/>
        <v>-7.8943630856925517E-2</v>
      </c>
      <c r="E25" s="1112">
        <f t="shared" ref="E25:J25" si="10">SUM(E9:E14)</f>
        <v>3925.0445345508933</v>
      </c>
      <c r="F25" s="1113">
        <f t="shared" si="10"/>
        <v>3949.3462201306738</v>
      </c>
      <c r="G25" s="1117">
        <f t="shared" si="1"/>
        <v>-6.1533439271314163E-3</v>
      </c>
      <c r="H25" s="1113">
        <f t="shared" si="10"/>
        <v>38255.974848782287</v>
      </c>
      <c r="I25" s="1113">
        <f t="shared" si="10"/>
        <v>41488.53204511795</v>
      </c>
      <c r="J25" s="1112">
        <f t="shared" si="10"/>
        <v>42774.223490950411</v>
      </c>
      <c r="K25" s="1113">
        <f>SUM(K9:K14)</f>
        <v>42989.234524801272</v>
      </c>
      <c r="L25" s="120"/>
      <c r="M25" s="120"/>
      <c r="N25" s="120"/>
      <c r="O25" s="120"/>
      <c r="P25" s="120"/>
      <c r="Q25" s="121"/>
      <c r="R25" s="120"/>
      <c r="S25" s="30"/>
      <c r="T25" s="30"/>
    </row>
    <row r="26" spans="1:21" ht="19.149999999999999" customHeight="1">
      <c r="A26" s="1129" t="s">
        <v>209</v>
      </c>
      <c r="B26" s="1118">
        <f>SUM(B15:B20)</f>
        <v>3256.4578834336548</v>
      </c>
      <c r="C26" s="1119">
        <f>SUM(C15:C20)</f>
        <v>2947.5151724291786</v>
      </c>
      <c r="D26" s="1120">
        <f t="shared" si="0"/>
        <v>0.1048146295884417</v>
      </c>
      <c r="E26" s="1118">
        <f t="shared" ref="E26:J26" si="11">SUM(E15:E20)</f>
        <v>3359.5389782752868</v>
      </c>
      <c r="F26" s="1119">
        <f t="shared" si="11"/>
        <v>3203.4314460961873</v>
      </c>
      <c r="G26" s="1123">
        <f t="shared" si="1"/>
        <v>4.8731347870527263E-2</v>
      </c>
      <c r="H26" s="1119">
        <f t="shared" si="11"/>
        <v>35552.350084300109</v>
      </c>
      <c r="I26" s="1119">
        <f t="shared" si="11"/>
        <v>32253.91564699744</v>
      </c>
      <c r="J26" s="1118">
        <f t="shared" si="11"/>
        <v>36678.443434421308</v>
      </c>
      <c r="K26" s="1119">
        <f>SUM(K15:K20)</f>
        <v>35055.822297517247</v>
      </c>
      <c r="L26" s="120"/>
      <c r="M26" s="120"/>
      <c r="N26" s="120"/>
      <c r="O26" s="120"/>
      <c r="P26" s="120"/>
      <c r="Q26" s="121"/>
      <c r="R26" s="120"/>
      <c r="S26" s="30"/>
      <c r="T26" s="30"/>
    </row>
    <row r="27" spans="1:21" ht="19.149999999999999" customHeight="1">
      <c r="A27" s="1130" t="s">
        <v>210</v>
      </c>
      <c r="B27" s="1124">
        <f>SUM(B9:B20)</f>
        <v>6766.6571481157825</v>
      </c>
      <c r="C27" s="1125">
        <f>SUM(C9:C20)</f>
        <v>6758.5731948039893</v>
      </c>
      <c r="D27" s="1126">
        <f t="shared" si="0"/>
        <v>1.1961035382450592E-3</v>
      </c>
      <c r="E27" s="1124">
        <f>SUM(E9:E20)</f>
        <v>7284.5835128261797</v>
      </c>
      <c r="F27" s="1125">
        <f t="shared" ref="F27:J27" si="12">SUM(F9:F20)</f>
        <v>7152.7776662268625</v>
      </c>
      <c r="G27" s="1127">
        <f t="shared" si="1"/>
        <v>1.8427225443013895E-2</v>
      </c>
      <c r="H27" s="1125">
        <f t="shared" si="12"/>
        <v>73808.324933082389</v>
      </c>
      <c r="I27" s="1125">
        <f t="shared" si="12"/>
        <v>73742.447692115384</v>
      </c>
      <c r="J27" s="1124">
        <f t="shared" si="12"/>
        <v>79452.666925371726</v>
      </c>
      <c r="K27" s="1125">
        <f>SUM(K9:K20)</f>
        <v>78045.056822318511</v>
      </c>
      <c r="L27" s="120"/>
      <c r="M27" s="120"/>
      <c r="N27" s="120"/>
      <c r="O27" s="120"/>
      <c r="P27" s="120"/>
      <c r="Q27" s="121"/>
      <c r="R27" s="120"/>
      <c r="S27" s="30"/>
      <c r="T27" s="30"/>
    </row>
    <row r="28" spans="1:21" ht="12" customHeight="1">
      <c r="A28" s="40"/>
      <c r="B28" s="40"/>
      <c r="C28" s="40"/>
      <c r="D28" s="40"/>
      <c r="E28" s="40"/>
      <c r="F28" s="40"/>
      <c r="G28" s="40"/>
      <c r="H28" s="40"/>
      <c r="I28" s="40"/>
      <c r="J28" s="40"/>
      <c r="K28" s="40"/>
      <c r="L28" s="40"/>
      <c r="M28" s="40"/>
      <c r="N28" s="40"/>
      <c r="O28" s="40"/>
      <c r="P28" s="40"/>
      <c r="Q28" s="40"/>
      <c r="R28" s="40"/>
    </row>
    <row r="29" spans="1:21" ht="17.25" customHeight="1"/>
    <row r="30" spans="1:21" ht="12" customHeight="1">
      <c r="B30" s="32"/>
      <c r="C30" s="32"/>
      <c r="D30" s="32"/>
      <c r="E30" s="32"/>
      <c r="F30" s="32"/>
      <c r="G30" s="32"/>
      <c r="H30" s="32"/>
    </row>
    <row r="31" spans="1:21" ht="12" customHeight="1">
      <c r="B31" s="32"/>
      <c r="C31" s="32"/>
      <c r="D31" s="32"/>
      <c r="E31" s="32"/>
      <c r="F31" s="32"/>
      <c r="G31" s="32"/>
      <c r="L31" s="32"/>
      <c r="M31" s="30"/>
      <c r="N31" s="32"/>
    </row>
    <row r="32" spans="1:21" ht="12" customHeight="1">
      <c r="B32" s="32"/>
      <c r="D32" s="118"/>
      <c r="E32" s="32"/>
      <c r="F32" s="30"/>
      <c r="G32" s="118"/>
      <c r="H32" s="32"/>
      <c r="L32" s="32"/>
      <c r="M32" s="32"/>
      <c r="N32" s="32"/>
    </row>
    <row r="33" spans="4:14" ht="12" customHeight="1">
      <c r="E33" s="30"/>
      <c r="F33" s="32"/>
      <c r="G33" s="30"/>
      <c r="L33" s="32"/>
      <c r="M33" s="32"/>
      <c r="N33" s="32"/>
    </row>
    <row r="34" spans="4:14" ht="12" customHeight="1">
      <c r="D34" s="119"/>
      <c r="E34" s="32"/>
      <c r="F34" s="30"/>
      <c r="G34" s="32"/>
      <c r="L34" s="32"/>
      <c r="M34" s="32"/>
      <c r="N34" s="32"/>
    </row>
    <row r="35" spans="4:14" ht="12" customHeight="1">
      <c r="E35" s="32"/>
      <c r="F35" s="32"/>
      <c r="G35" s="32"/>
      <c r="L35" s="32"/>
      <c r="M35" s="32"/>
      <c r="N35" s="32"/>
    </row>
    <row r="36" spans="4:14" ht="12" customHeight="1">
      <c r="E36" s="32"/>
      <c r="F36" s="32"/>
      <c r="G36" s="32"/>
      <c r="L36" s="32"/>
      <c r="M36" s="32"/>
      <c r="N36" s="32"/>
    </row>
    <row r="37" spans="4:14" ht="12" customHeight="1">
      <c r="E37" s="32"/>
      <c r="F37" s="32"/>
      <c r="G37" s="32"/>
      <c r="L37" s="32"/>
      <c r="M37" s="32"/>
      <c r="N37" s="32"/>
    </row>
    <row r="38" spans="4:14" ht="12" customHeight="1">
      <c r="E38" s="32"/>
      <c r="F38" s="32"/>
      <c r="G38" s="32"/>
      <c r="L38" s="32"/>
      <c r="M38" s="32"/>
      <c r="N38" s="32"/>
    </row>
    <row r="39" spans="4:14" ht="12" customHeight="1">
      <c r="E39" s="32"/>
      <c r="F39" s="32"/>
      <c r="G39" s="32"/>
      <c r="L39" s="32"/>
      <c r="M39" s="32"/>
      <c r="N39" s="32"/>
    </row>
    <row r="40" spans="4:14" ht="12" customHeight="1">
      <c r="E40" s="32"/>
      <c r="F40" s="32"/>
      <c r="G40" s="32"/>
      <c r="L40" s="32"/>
      <c r="M40" s="32"/>
      <c r="N40" s="32"/>
    </row>
    <row r="41" spans="4:14" ht="12" customHeight="1">
      <c r="E41" s="32"/>
      <c r="F41" s="32"/>
      <c r="G41" s="32"/>
      <c r="L41" s="32"/>
      <c r="M41" s="32"/>
      <c r="N41" s="32"/>
    </row>
    <row r="42" spans="4:14" ht="12" customHeight="1">
      <c r="E42" s="32"/>
      <c r="F42" s="32"/>
      <c r="G42" s="32"/>
      <c r="L42" s="32"/>
      <c r="M42" s="32"/>
      <c r="N42" s="32"/>
    </row>
    <row r="43" spans="4:14" ht="12" customHeight="1"/>
    <row r="44" spans="4:14" ht="12" customHeight="1"/>
    <row r="45" spans="4:14" ht="12" customHeight="1"/>
    <row r="46" spans="4:14" ht="12" customHeight="1"/>
    <row r="47" spans="4:14" ht="12" customHeight="1"/>
  </sheetData>
  <mergeCells count="10">
    <mergeCell ref="H7:I7"/>
    <mergeCell ref="J7:K7"/>
    <mergeCell ref="L7:R7"/>
    <mergeCell ref="B7:C7"/>
    <mergeCell ref="E7:F7"/>
    <mergeCell ref="B6:G6"/>
    <mergeCell ref="H6:K6"/>
    <mergeCell ref="L6:R6"/>
    <mergeCell ref="A3:R3"/>
    <mergeCell ref="A5:K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B22:K26 B21:C21 E21:K21"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8"/>
  <dimension ref="A1:S45"/>
  <sheetViews>
    <sheetView showGridLines="0" zoomScaleNormal="100" zoomScaleSheetLayoutView="100" workbookViewId="0">
      <selection activeCell="C1" sqref="C1"/>
    </sheetView>
  </sheetViews>
  <sheetFormatPr defaultRowHeight="12.75"/>
  <cols>
    <col min="1" max="1" width="8" style="29" customWidth="1"/>
    <col min="2" max="5" width="9.7109375" style="29" customWidth="1"/>
    <col min="6" max="6" width="1.7109375" style="29" customWidth="1"/>
    <col min="7" max="7" width="8.5703125" style="29" customWidth="1"/>
    <col min="8" max="11" width="9.7109375" style="29" customWidth="1"/>
    <col min="12" max="12" width="5.28515625" style="29" customWidth="1"/>
    <col min="13" max="16" width="9.7109375" style="29" customWidth="1"/>
    <col min="17" max="17" width="2.7109375" style="29" customWidth="1"/>
    <col min="18" max="256" width="9.140625" style="29"/>
    <col min="257" max="269" width="10.7109375" style="29" customWidth="1"/>
    <col min="270" max="512" width="9.140625" style="29"/>
    <col min="513" max="525" width="10.7109375" style="29" customWidth="1"/>
    <col min="526" max="768" width="9.140625" style="29"/>
    <col min="769" max="781" width="10.7109375" style="29" customWidth="1"/>
    <col min="782" max="1024" width="9.140625" style="29"/>
    <col min="1025" max="1037" width="10.7109375" style="29" customWidth="1"/>
    <col min="1038" max="1280" width="9.140625" style="29"/>
    <col min="1281" max="1293" width="10.7109375" style="29" customWidth="1"/>
    <col min="1294" max="1536" width="9.140625" style="29"/>
    <col min="1537" max="1549" width="10.7109375" style="29" customWidth="1"/>
    <col min="1550" max="1792" width="9.140625" style="29"/>
    <col min="1793" max="1805" width="10.7109375" style="29" customWidth="1"/>
    <col min="1806" max="2048" width="9.140625" style="29"/>
    <col min="2049" max="2061" width="10.7109375" style="29" customWidth="1"/>
    <col min="2062" max="2304" width="9.140625" style="29"/>
    <col min="2305" max="2317" width="10.7109375" style="29" customWidth="1"/>
    <col min="2318" max="2560" width="9.140625" style="29"/>
    <col min="2561" max="2573" width="10.7109375" style="29" customWidth="1"/>
    <col min="2574" max="2816" width="9.140625" style="29"/>
    <col min="2817" max="2829" width="10.7109375" style="29" customWidth="1"/>
    <col min="2830" max="3072" width="9.140625" style="29"/>
    <col min="3073" max="3085" width="10.7109375" style="29" customWidth="1"/>
    <col min="3086" max="3328" width="9.140625" style="29"/>
    <col min="3329" max="3341" width="10.7109375" style="29" customWidth="1"/>
    <col min="3342" max="3584" width="9.140625" style="29"/>
    <col min="3585" max="3597" width="10.7109375" style="29" customWidth="1"/>
    <col min="3598" max="3840" width="9.140625" style="29"/>
    <col min="3841" max="3853" width="10.7109375" style="29" customWidth="1"/>
    <col min="3854" max="4096" width="9.140625" style="29"/>
    <col min="4097" max="4109" width="10.7109375" style="29" customWidth="1"/>
    <col min="4110" max="4352" width="9.140625" style="29"/>
    <col min="4353" max="4365" width="10.7109375" style="29" customWidth="1"/>
    <col min="4366" max="4608" width="9.140625" style="29"/>
    <col min="4609" max="4621" width="10.7109375" style="29" customWidth="1"/>
    <col min="4622" max="4864" width="9.140625" style="29"/>
    <col min="4865" max="4877" width="10.7109375" style="29" customWidth="1"/>
    <col min="4878" max="5120" width="9.140625" style="29"/>
    <col min="5121" max="5133" width="10.7109375" style="29" customWidth="1"/>
    <col min="5134" max="5376" width="9.140625" style="29"/>
    <col min="5377" max="5389" width="10.7109375" style="29" customWidth="1"/>
    <col min="5390" max="5632" width="9.140625" style="29"/>
    <col min="5633" max="5645" width="10.7109375" style="29" customWidth="1"/>
    <col min="5646" max="5888" width="9.140625" style="29"/>
    <col min="5889" max="5901" width="10.7109375" style="29" customWidth="1"/>
    <col min="5902" max="6144" width="9.140625" style="29"/>
    <col min="6145" max="6157" width="10.7109375" style="29" customWidth="1"/>
    <col min="6158" max="6400" width="9.140625" style="29"/>
    <col min="6401" max="6413" width="10.7109375" style="29" customWidth="1"/>
    <col min="6414" max="6656" width="9.140625" style="29"/>
    <col min="6657" max="6669" width="10.7109375" style="29" customWidth="1"/>
    <col min="6670" max="6912" width="9.140625" style="29"/>
    <col min="6913" max="6925" width="10.7109375" style="29" customWidth="1"/>
    <col min="6926" max="7168" width="9.140625" style="29"/>
    <col min="7169" max="7181" width="10.7109375" style="29" customWidth="1"/>
    <col min="7182" max="7424" width="9.140625" style="29"/>
    <col min="7425" max="7437" width="10.7109375" style="29" customWidth="1"/>
    <col min="7438" max="7680" width="9.140625" style="29"/>
    <col min="7681" max="7693" width="10.7109375" style="29" customWidth="1"/>
    <col min="7694" max="7936" width="9.140625" style="29"/>
    <col min="7937" max="7949" width="10.7109375" style="29" customWidth="1"/>
    <col min="7950" max="8192" width="9.140625" style="29"/>
    <col min="8193" max="8205" width="10.7109375" style="29" customWidth="1"/>
    <col min="8206" max="8448" width="9.140625" style="29"/>
    <col min="8449" max="8461" width="10.7109375" style="29" customWidth="1"/>
    <col min="8462" max="8704" width="9.140625" style="29"/>
    <col min="8705" max="8717" width="10.7109375" style="29" customWidth="1"/>
    <col min="8718" max="8960" width="9.140625" style="29"/>
    <col min="8961" max="8973" width="10.7109375" style="29" customWidth="1"/>
    <col min="8974" max="9216" width="9.140625" style="29"/>
    <col min="9217" max="9229" width="10.7109375" style="29" customWidth="1"/>
    <col min="9230" max="9472" width="9.140625" style="29"/>
    <col min="9473" max="9485" width="10.7109375" style="29" customWidth="1"/>
    <col min="9486" max="9728" width="9.140625" style="29"/>
    <col min="9729" max="9741" width="10.7109375" style="29" customWidth="1"/>
    <col min="9742" max="9984" width="9.140625" style="29"/>
    <col min="9985" max="9997" width="10.7109375" style="29" customWidth="1"/>
    <col min="9998" max="10240" width="9.140625" style="29"/>
    <col min="10241" max="10253" width="10.7109375" style="29" customWidth="1"/>
    <col min="10254" max="10496" width="9.140625" style="29"/>
    <col min="10497" max="10509" width="10.7109375" style="29" customWidth="1"/>
    <col min="10510" max="10752" width="9.140625" style="29"/>
    <col min="10753" max="10765" width="10.7109375" style="29" customWidth="1"/>
    <col min="10766" max="11008" width="9.140625" style="29"/>
    <col min="11009" max="11021" width="10.7109375" style="29" customWidth="1"/>
    <col min="11022" max="11264" width="9.140625" style="29"/>
    <col min="11265" max="11277" width="10.7109375" style="29" customWidth="1"/>
    <col min="11278" max="11520" width="9.140625" style="29"/>
    <col min="11521" max="11533" width="10.7109375" style="29" customWidth="1"/>
    <col min="11534" max="11776" width="9.140625" style="29"/>
    <col min="11777" max="11789" width="10.7109375" style="29" customWidth="1"/>
    <col min="11790" max="12032" width="9.140625" style="29"/>
    <col min="12033" max="12045" width="10.7109375" style="29" customWidth="1"/>
    <col min="12046" max="12288" width="9.140625" style="29"/>
    <col min="12289" max="12301" width="10.7109375" style="29" customWidth="1"/>
    <col min="12302" max="12544" width="9.140625" style="29"/>
    <col min="12545" max="12557" width="10.7109375" style="29" customWidth="1"/>
    <col min="12558" max="12800" width="9.140625" style="29"/>
    <col min="12801" max="12813" width="10.7109375" style="29" customWidth="1"/>
    <col min="12814" max="13056" width="9.140625" style="29"/>
    <col min="13057" max="13069" width="10.7109375" style="29" customWidth="1"/>
    <col min="13070" max="13312" width="9.140625" style="29"/>
    <col min="13313" max="13325" width="10.7109375" style="29" customWidth="1"/>
    <col min="13326" max="13568" width="9.140625" style="29"/>
    <col min="13569" max="13581" width="10.7109375" style="29" customWidth="1"/>
    <col min="13582" max="13824" width="9.140625" style="29"/>
    <col min="13825" max="13837" width="10.7109375" style="29" customWidth="1"/>
    <col min="13838" max="14080" width="9.140625" style="29"/>
    <col min="14081" max="14093" width="10.7109375" style="29" customWidth="1"/>
    <col min="14094" max="14336" width="9.140625" style="29"/>
    <col min="14337" max="14349" width="10.7109375" style="29" customWidth="1"/>
    <col min="14350" max="14592" width="9.140625" style="29"/>
    <col min="14593" max="14605" width="10.7109375" style="29" customWidth="1"/>
    <col min="14606" max="14848" width="9.140625" style="29"/>
    <col min="14849" max="14861" width="10.7109375" style="29" customWidth="1"/>
    <col min="14862" max="15104" width="9.140625" style="29"/>
    <col min="15105" max="15117" width="10.7109375" style="29" customWidth="1"/>
    <col min="15118" max="15360" width="9.140625" style="29"/>
    <col min="15361" max="15373" width="10.7109375" style="29" customWidth="1"/>
    <col min="15374" max="15616" width="9.140625" style="29"/>
    <col min="15617" max="15629" width="10.7109375" style="29" customWidth="1"/>
    <col min="15630" max="15872" width="9.140625" style="29"/>
    <col min="15873" max="15885" width="10.7109375" style="29" customWidth="1"/>
    <col min="15886" max="16128" width="9.140625" style="29"/>
    <col min="16129" max="16141" width="10.7109375" style="29" customWidth="1"/>
    <col min="16142" max="16384" width="9.140625" style="29"/>
  </cols>
  <sheetData>
    <row r="1" spans="1:19" ht="18">
      <c r="A1" s="549" t="s">
        <v>276</v>
      </c>
      <c r="B1" s="154"/>
      <c r="C1" s="154"/>
      <c r="D1" s="154"/>
      <c r="E1" s="154"/>
      <c r="F1" s="154"/>
      <c r="G1" s="154"/>
      <c r="H1" s="154"/>
      <c r="I1" s="154"/>
      <c r="J1" s="154"/>
      <c r="K1" s="154"/>
      <c r="L1" s="154"/>
      <c r="M1" s="154"/>
      <c r="N1" s="154"/>
      <c r="O1" s="154"/>
      <c r="P1" s="155"/>
      <c r="Q1" s="155"/>
    </row>
    <row r="2" spans="1:19" ht="5.0999999999999996" customHeight="1">
      <c r="A2" s="154"/>
      <c r="B2" s="154"/>
      <c r="C2" s="154"/>
      <c r="D2" s="154"/>
      <c r="E2" s="154"/>
      <c r="F2" s="154"/>
      <c r="G2" s="154"/>
      <c r="H2" s="154"/>
      <c r="I2" s="154"/>
      <c r="J2" s="154"/>
      <c r="K2" s="154"/>
      <c r="L2" s="154"/>
      <c r="M2" s="154"/>
      <c r="N2" s="154"/>
      <c r="O2" s="154"/>
      <c r="P2" s="155"/>
      <c r="Q2" s="155"/>
    </row>
    <row r="3" spans="1:19" ht="19.899999999999999" customHeight="1">
      <c r="A3" s="1595">
        <v>2024</v>
      </c>
      <c r="B3" s="1595"/>
      <c r="C3" s="1595"/>
      <c r="D3" s="1595"/>
      <c r="E3" s="1595"/>
      <c r="F3" s="144"/>
      <c r="G3" s="144"/>
      <c r="H3" s="144"/>
      <c r="I3" s="144"/>
      <c r="J3" s="144"/>
      <c r="K3" s="144"/>
      <c r="L3" s="144"/>
      <c r="M3" s="144"/>
      <c r="N3" s="144"/>
      <c r="O3" s="144"/>
      <c r="P3" s="144"/>
      <c r="Q3" s="144"/>
    </row>
    <row r="4" spans="1:19" ht="39.75" customHeight="1">
      <c r="A4" s="1601" t="s">
        <v>277</v>
      </c>
      <c r="B4" s="1601"/>
      <c r="C4" s="1601"/>
      <c r="D4" s="1601"/>
      <c r="E4" s="1601"/>
      <c r="F4" s="145"/>
      <c r="G4" s="146"/>
      <c r="H4" s="1598" t="s">
        <v>568</v>
      </c>
      <c r="I4" s="1598"/>
      <c r="J4" s="1598"/>
      <c r="K4" s="1598"/>
      <c r="L4" s="145"/>
      <c r="M4" s="1598" t="s">
        <v>278</v>
      </c>
      <c r="N4" s="1598"/>
      <c r="O4" s="1598"/>
      <c r="P4" s="1598"/>
      <c r="Q4" s="1598"/>
    </row>
    <row r="5" spans="1:19" ht="20.100000000000001" customHeight="1">
      <c r="A5" s="944" t="str">
        <f>'[1]6.1'!A6</f>
        <v>Period</v>
      </c>
      <c r="B5" s="1516" t="str">
        <f>'[1]6.1'!B7:D7</f>
        <v>Actual</v>
      </c>
      <c r="C5" s="1518"/>
      <c r="D5" s="1516" t="str">
        <f>'[1]6.1'!E7</f>
        <v>Adjusted</v>
      </c>
      <c r="E5" s="1517"/>
      <c r="F5" s="147"/>
      <c r="G5" s="147"/>
      <c r="H5" s="147"/>
      <c r="I5" s="147"/>
      <c r="J5" s="147"/>
      <c r="K5" s="147"/>
      <c r="L5" s="147"/>
      <c r="M5" s="148"/>
      <c r="N5" s="148"/>
      <c r="O5" s="148"/>
      <c r="P5" s="148"/>
      <c r="Q5" s="143"/>
      <c r="R5" s="34"/>
      <c r="S5" s="34"/>
    </row>
    <row r="6" spans="1:19" ht="20.100000000000001" customHeight="1">
      <c r="A6" s="943"/>
      <c r="B6" s="1084">
        <f>A3</f>
        <v>2024</v>
      </c>
      <c r="C6" s="1087">
        <f>B6-1</f>
        <v>2023</v>
      </c>
      <c r="D6" s="1084">
        <f>B6</f>
        <v>2024</v>
      </c>
      <c r="E6" s="1088">
        <f>C6</f>
        <v>2023</v>
      </c>
      <c r="F6" s="149"/>
      <c r="G6" s="150"/>
      <c r="H6" s="149"/>
      <c r="I6" s="150"/>
      <c r="J6" s="151"/>
      <c r="K6" s="151"/>
      <c r="L6" s="151"/>
      <c r="M6" s="152"/>
      <c r="N6" s="152"/>
      <c r="O6" s="153"/>
      <c r="P6" s="152"/>
      <c r="Q6" s="143"/>
      <c r="R6" s="34"/>
      <c r="S6" s="34"/>
    </row>
    <row r="7" spans="1:19" ht="18" customHeight="1">
      <c r="A7" s="155" t="str">
        <f>'6.1'!A9</f>
        <v>January</v>
      </c>
      <c r="B7" s="1131">
        <f>'6.1'!B9/'6.1'!$B$27</f>
        <v>0.15544376274182792</v>
      </c>
      <c r="C7" s="1111">
        <f>'6.1'!C9/'6.1'!$C$27</f>
        <v>0.13194794895189435</v>
      </c>
      <c r="D7" s="1132">
        <f>'6.1'!E9/'6.1'!$E$27</f>
        <v>0.14893670431217562</v>
      </c>
      <c r="E7" s="1133">
        <f>'6.1'!F9/'6.1'!$F$27</f>
        <v>0.14236024509307577</v>
      </c>
      <c r="F7" s="26"/>
      <c r="G7" s="136"/>
      <c r="H7" s="26"/>
      <c r="I7" s="137"/>
      <c r="J7" s="25"/>
      <c r="K7" s="25"/>
      <c r="L7" s="25"/>
      <c r="M7" s="138"/>
      <c r="N7" s="138"/>
      <c r="O7" s="139"/>
      <c r="P7" s="138"/>
      <c r="Q7" s="140"/>
      <c r="R7" s="141"/>
      <c r="S7" s="141"/>
    </row>
    <row r="8" spans="1:19" ht="18" customHeight="1">
      <c r="A8" s="155" t="str">
        <f>'6.1'!A10</f>
        <v>February</v>
      </c>
      <c r="B8" s="1131">
        <f>'6.1'!B10/'6.1'!$B$27</f>
        <v>0.10461979523449615</v>
      </c>
      <c r="C8" s="1111">
        <f>'6.1'!C10/'6.1'!$C$27</f>
        <v>0.12735933728100191</v>
      </c>
      <c r="D8" s="1132">
        <f>'6.1'!E10/'6.1'!$E$27</f>
        <v>0.12120584362430721</v>
      </c>
      <c r="E8" s="1133">
        <f>'6.1'!F10/'6.1'!$F$27</f>
        <v>0.12653353470299955</v>
      </c>
      <c r="F8" s="26"/>
      <c r="G8" s="136"/>
      <c r="H8" s="26"/>
      <c r="I8" s="137"/>
      <c r="J8" s="26"/>
      <c r="K8" s="25"/>
      <c r="L8" s="25"/>
      <c r="M8" s="138"/>
      <c r="N8" s="138" t="str">
        <f t="shared" ref="N8:O11" si="0">A19</f>
        <v>1Q</v>
      </c>
      <c r="O8" s="142">
        <f t="shared" si="0"/>
        <v>0.35685900019505512</v>
      </c>
      <c r="P8" s="138"/>
      <c r="Q8" s="140"/>
      <c r="R8" s="141"/>
      <c r="S8" s="141"/>
    </row>
    <row r="9" spans="1:19" ht="18" customHeight="1">
      <c r="A9" s="155" t="str">
        <f>'6.1'!A11</f>
        <v>March</v>
      </c>
      <c r="B9" s="1131">
        <f>'6.1'!B11/'6.1'!$B$27</f>
        <v>9.6795442218731043E-2</v>
      </c>
      <c r="C9" s="1111">
        <f>'6.1'!C11/'6.1'!$C$27</f>
        <v>0.11382108284459284</v>
      </c>
      <c r="D9" s="1132">
        <f>'6.1'!E11/'6.1'!$E$27</f>
        <v>0.10788732520272785</v>
      </c>
      <c r="E9" s="1133">
        <f>'6.1'!F11/'6.1'!$F$27</f>
        <v>0.11372306003139851</v>
      </c>
      <c r="F9" s="26"/>
      <c r="G9" s="136"/>
      <c r="H9" s="26"/>
      <c r="I9" s="137"/>
      <c r="J9" s="26"/>
      <c r="K9" s="25"/>
      <c r="L9" s="25"/>
      <c r="M9" s="143"/>
      <c r="N9" s="138" t="str">
        <f t="shared" si="0"/>
        <v>2Q</v>
      </c>
      <c r="O9" s="142">
        <f t="shared" si="0"/>
        <v>0.16189038932582006</v>
      </c>
      <c r="P9" s="138"/>
      <c r="Q9" s="140"/>
      <c r="R9" s="141"/>
      <c r="S9" s="141"/>
    </row>
    <row r="10" spans="1:19" ht="18" customHeight="1">
      <c r="A10" s="1134" t="str">
        <f>'6.1'!A12</f>
        <v>April</v>
      </c>
      <c r="B10" s="1135">
        <f>'6.1'!B12/'6.1'!$B$27</f>
        <v>7.0164460371022794E-2</v>
      </c>
      <c r="C10" s="1117">
        <f>'6.1'!C12/'6.1'!$C$27</f>
        <v>8.9728397761318454E-2</v>
      </c>
      <c r="D10" s="1136">
        <f>'6.1'!E12/'6.1'!$E$27</f>
        <v>7.1851908691962812E-2</v>
      </c>
      <c r="E10" s="1137">
        <f>'6.1'!F12/'6.1'!$F$27</f>
        <v>7.5792531431574536E-2</v>
      </c>
      <c r="F10" s="26"/>
      <c r="G10" s="136"/>
      <c r="H10" s="26"/>
      <c r="I10" s="137"/>
      <c r="J10" s="25"/>
      <c r="K10" s="25"/>
      <c r="L10" s="25"/>
      <c r="M10" s="143"/>
      <c r="N10" s="138" t="str">
        <f t="shared" si="0"/>
        <v>3Q</v>
      </c>
      <c r="O10" s="142">
        <f t="shared" si="0"/>
        <v>0.13101817889257955</v>
      </c>
      <c r="P10" s="138"/>
      <c r="Q10" s="140"/>
      <c r="R10" s="141"/>
      <c r="S10" s="141"/>
    </row>
    <row r="11" spans="1:19" ht="18" customHeight="1">
      <c r="A11" s="155" t="str">
        <f>'6.1'!A13</f>
        <v>May</v>
      </c>
      <c r="B11" s="1131">
        <f>'6.1'!B13/'6.1'!$B$27</f>
        <v>4.8267281742577856E-2</v>
      </c>
      <c r="C11" s="1111">
        <f>'6.1'!C13/'6.1'!$C$27</f>
        <v>5.4575657508782342E-2</v>
      </c>
      <c r="D11" s="1132">
        <f>'6.1'!E13/'6.1'!$E$27</f>
        <v>4.7809611156572208E-2</v>
      </c>
      <c r="E11" s="1133">
        <f>'6.1'!F13/'6.1'!$F$27</f>
        <v>4.9504252973604383E-2</v>
      </c>
      <c r="F11" s="26"/>
      <c r="G11" s="136"/>
      <c r="H11" s="26"/>
      <c r="I11" s="137"/>
      <c r="J11" s="26"/>
      <c r="K11" s="25"/>
      <c r="L11" s="25"/>
      <c r="M11" s="138"/>
      <c r="N11" s="138" t="str">
        <f t="shared" si="0"/>
        <v>4Q</v>
      </c>
      <c r="O11" s="142">
        <f t="shared" si="0"/>
        <v>0.35023243158654538</v>
      </c>
      <c r="P11" s="138"/>
      <c r="Q11" s="140"/>
      <c r="R11" s="141"/>
      <c r="S11" s="141"/>
    </row>
    <row r="12" spans="1:19" ht="18" customHeight="1">
      <c r="A12" s="1138" t="str">
        <f>'6.1'!A14</f>
        <v>June</v>
      </c>
      <c r="B12" s="1139">
        <f>'6.1'!B14/'6.1'!$B$27</f>
        <v>4.3458647212219391E-2</v>
      </c>
      <c r="C12" s="1123">
        <f>'6.1'!C14/'6.1'!$C$27</f>
        <v>4.645257216391676E-2</v>
      </c>
      <c r="D12" s="1140">
        <f>'6.1'!E14/'6.1'!$E$27</f>
        <v>4.1123836138250706E-2</v>
      </c>
      <c r="E12" s="1141">
        <f>'6.1'!F14/'6.1'!$F$27</f>
        <v>4.4227991852833673E-2</v>
      </c>
      <c r="F12" s="26"/>
      <c r="G12" s="136"/>
      <c r="H12" s="26"/>
      <c r="I12" s="137"/>
      <c r="J12" s="26"/>
      <c r="K12" s="25"/>
      <c r="L12" s="25"/>
      <c r="M12" s="138"/>
      <c r="N12" s="138"/>
      <c r="O12" s="139"/>
      <c r="P12" s="138"/>
      <c r="Q12" s="140"/>
      <c r="R12" s="141"/>
      <c r="S12" s="141"/>
    </row>
    <row r="13" spans="1:19" ht="18" customHeight="1">
      <c r="A13" s="155" t="str">
        <f>'6.1'!A15</f>
        <v>July</v>
      </c>
      <c r="B13" s="1131">
        <f>'6.1'!B15/'6.1'!$B$27</f>
        <v>3.988061150561481E-2</v>
      </c>
      <c r="C13" s="1111">
        <f>'6.1'!C15/'6.1'!$C$27</f>
        <v>4.1601577016815328E-2</v>
      </c>
      <c r="D13" s="1132">
        <f>'6.1'!E15/'6.1'!$E$27</f>
        <v>3.79688848102799E-2</v>
      </c>
      <c r="E13" s="1133">
        <f>'6.1'!F15/'6.1'!$F$27</f>
        <v>4.0416563300072442E-2</v>
      </c>
      <c r="F13" s="26"/>
      <c r="G13" s="136"/>
      <c r="H13" s="26"/>
      <c r="I13" s="137"/>
      <c r="J13" s="25"/>
      <c r="K13" s="25"/>
      <c r="L13" s="25"/>
      <c r="M13" s="143"/>
      <c r="N13" s="143"/>
      <c r="O13" s="139"/>
      <c r="P13" s="138"/>
      <c r="Q13" s="140"/>
      <c r="R13" s="141"/>
      <c r="S13" s="141"/>
    </row>
    <row r="14" spans="1:19" ht="18" customHeight="1">
      <c r="A14" s="155" t="str">
        <f>'6.1'!A16</f>
        <v>August</v>
      </c>
      <c r="B14" s="1131">
        <f>'6.1'!B16/'6.1'!$B$27</f>
        <v>4.1401864207171159E-2</v>
      </c>
      <c r="C14" s="1111">
        <f>'6.1'!C16/'6.1'!$C$27</f>
        <v>4.2556546875697827E-2</v>
      </c>
      <c r="D14" s="1132">
        <f>'6.1'!E16/'6.1'!$E$27</f>
        <v>3.9604789457874177E-2</v>
      </c>
      <c r="E14" s="1133">
        <f>'6.1'!F16/'6.1'!$F$27</f>
        <v>4.0578062826698673E-2</v>
      </c>
      <c r="F14" s="26"/>
      <c r="G14" s="136"/>
      <c r="H14" s="26"/>
      <c r="I14" s="137"/>
      <c r="J14" s="26"/>
      <c r="K14" s="25"/>
      <c r="L14" s="25"/>
      <c r="M14" s="1598" t="s">
        <v>279</v>
      </c>
      <c r="N14" s="1598"/>
      <c r="O14" s="1598"/>
      <c r="P14" s="1598"/>
      <c r="Q14" s="1598"/>
      <c r="R14" s="141"/>
      <c r="S14" s="141"/>
    </row>
    <row r="15" spans="1:19" ht="18" customHeight="1">
      <c r="A15" s="155" t="str">
        <f>'6.1'!A17</f>
        <v>September</v>
      </c>
      <c r="B15" s="1131">
        <f>'6.1'!B17/'6.1'!$B$27</f>
        <v>4.9735703179793568E-2</v>
      </c>
      <c r="C15" s="1111">
        <f>'6.1'!C17/'6.1'!$C$27</f>
        <v>4.4723725407713681E-2</v>
      </c>
      <c r="D15" s="1132">
        <f>'6.1'!E17/'6.1'!$E$27</f>
        <v>4.9684983240789377E-2</v>
      </c>
      <c r="E15" s="1133">
        <f>'6.1'!F17/'6.1'!$F$27</f>
        <v>4.9338640428027838E-2</v>
      </c>
      <c r="F15" s="26"/>
      <c r="G15" s="136"/>
      <c r="H15" s="26"/>
      <c r="I15" s="137"/>
      <c r="J15" s="26"/>
      <c r="K15" s="25"/>
      <c r="L15" s="25"/>
      <c r="M15" s="1598"/>
      <c r="N15" s="1598"/>
      <c r="O15" s="1598"/>
      <c r="P15" s="1598"/>
      <c r="Q15" s="1598"/>
      <c r="R15" s="141"/>
      <c r="S15" s="141"/>
    </row>
    <row r="16" spans="1:19" ht="18" customHeight="1">
      <c r="A16" s="1134" t="str">
        <f>'6.1'!A18</f>
        <v>October</v>
      </c>
      <c r="B16" s="1135">
        <f>'6.1'!B18/'6.1'!$B$27</f>
        <v>8.2046661018865638E-2</v>
      </c>
      <c r="C16" s="1117">
        <f>'6.1'!C18/'6.1'!$C$27</f>
        <v>6.888161771232984E-2</v>
      </c>
      <c r="D16" s="1136">
        <f>'6.1'!E18/'6.1'!$E$27</f>
        <v>8.1454512099876794E-2</v>
      </c>
      <c r="E16" s="1137">
        <f>'6.1'!F18/'6.1'!$F$27</f>
        <v>7.6380142194236278E-2</v>
      </c>
      <c r="F16" s="26"/>
      <c r="G16" s="136"/>
      <c r="H16" s="26"/>
      <c r="I16" s="137"/>
      <c r="J16" s="25"/>
      <c r="K16" s="25"/>
      <c r="L16" s="25"/>
      <c r="M16" s="1598"/>
      <c r="N16" s="1598"/>
      <c r="O16" s="1598"/>
      <c r="P16" s="1598"/>
      <c r="Q16" s="1598"/>
      <c r="R16" s="141"/>
      <c r="S16" s="141"/>
    </row>
    <row r="17" spans="1:19" ht="18" customHeight="1">
      <c r="A17" s="155" t="str">
        <f>'6.1'!A19</f>
        <v>November</v>
      </c>
      <c r="B17" s="1131">
        <f>'6.1'!B19/'6.1'!$B$27</f>
        <v>0.12790325175154127</v>
      </c>
      <c r="C17" s="1111">
        <f>'6.1'!C19/'6.1'!$C$27</f>
        <v>0.10817583018086074</v>
      </c>
      <c r="D17" s="1132">
        <f>'6.1'!E19/'6.1'!$E$27</f>
        <v>0.1157420012512759</v>
      </c>
      <c r="E17" s="1133">
        <f>'6.1'!F19/'6.1'!$F$27</f>
        <v>0.10632868624490287</v>
      </c>
      <c r="F17" s="26"/>
      <c r="G17" s="136"/>
      <c r="H17" s="26"/>
      <c r="I17" s="137"/>
      <c r="J17" s="26"/>
      <c r="K17" s="25"/>
      <c r="L17" s="25"/>
      <c r="M17" s="138"/>
      <c r="N17" s="138"/>
      <c r="O17" s="139"/>
      <c r="P17" s="138"/>
      <c r="Q17" s="140"/>
      <c r="R17" s="141"/>
      <c r="S17" s="141"/>
    </row>
    <row r="18" spans="1:19" ht="18" customHeight="1">
      <c r="A18" s="1138" t="str">
        <f>'6.1'!A20</f>
        <v>December</v>
      </c>
      <c r="B18" s="1139">
        <f>'6.1'!B20/'6.1'!$B$27</f>
        <v>0.14028251881613851</v>
      </c>
      <c r="C18" s="1123">
        <f>'6.1'!C20/'6.1'!$C$27</f>
        <v>0.13017570629507583</v>
      </c>
      <c r="D18" s="1140">
        <f>'6.1'!E20/'6.1'!$E$27</f>
        <v>0.13672960001390758</v>
      </c>
      <c r="E18" s="1141">
        <f>'6.1'!F20/'6.1'!$F$27</f>
        <v>0.13481628892057532</v>
      </c>
      <c r="F18" s="26"/>
      <c r="G18" s="136"/>
      <c r="H18" s="26"/>
      <c r="I18" s="137"/>
      <c r="J18" s="26"/>
      <c r="K18" s="25"/>
      <c r="L18" s="25"/>
      <c r="M18" s="138"/>
      <c r="N18" s="138"/>
      <c r="O18" s="139"/>
      <c r="P18" s="138"/>
      <c r="Q18" s="140"/>
      <c r="R18" s="141"/>
      <c r="S18" s="141"/>
    </row>
    <row r="19" spans="1:19" ht="18" customHeight="1">
      <c r="A19" s="155" t="str">
        <f>'6.1'!A21</f>
        <v>1Q</v>
      </c>
      <c r="B19" s="1131">
        <f>'6.1'!B21/'6.1'!$B$27</f>
        <v>0.35685900019505512</v>
      </c>
      <c r="C19" s="1111">
        <f>'6.1'!C21/'6.1'!$C$27</f>
        <v>0.37312836907748914</v>
      </c>
      <c r="D19" s="1132">
        <f>'6.1'!E21/'6.1'!$E$27</f>
        <v>0.37802987313921066</v>
      </c>
      <c r="E19" s="1133">
        <f>'6.1'!F21/'6.1'!$F$27</f>
        <v>0.38261683982747385</v>
      </c>
      <c r="F19" s="25"/>
      <c r="G19" s="137"/>
      <c r="H19" s="25"/>
      <c r="I19" s="137"/>
      <c r="J19" s="25"/>
      <c r="K19" s="25"/>
      <c r="L19" s="25"/>
      <c r="M19" s="138"/>
      <c r="N19" s="138"/>
      <c r="O19" s="139"/>
      <c r="P19" s="138"/>
      <c r="Q19" s="143"/>
      <c r="R19" s="34"/>
      <c r="S19" s="34"/>
    </row>
    <row r="20" spans="1:19" ht="18" customHeight="1">
      <c r="A20" s="155" t="str">
        <f>'6.1'!A22</f>
        <v>2Q</v>
      </c>
      <c r="B20" s="1131">
        <f>'6.1'!B22/'6.1'!$B$27</f>
        <v>0.16189038932582006</v>
      </c>
      <c r="C20" s="1111">
        <f>'6.1'!C22/'6.1'!$C$27</f>
        <v>0.19075662743401756</v>
      </c>
      <c r="D20" s="1132">
        <f>'6.1'!E22/'6.1'!$E$27</f>
        <v>0.16078535598678573</v>
      </c>
      <c r="E20" s="1133">
        <f>'6.1'!F22/'6.1'!$F$27</f>
        <v>0.1695247762580126</v>
      </c>
      <c r="F20" s="25"/>
      <c r="G20" s="137"/>
      <c r="H20" s="25"/>
      <c r="I20" s="137"/>
      <c r="J20" s="25"/>
      <c r="K20" s="25"/>
      <c r="L20" s="25"/>
      <c r="M20" s="1469"/>
      <c r="N20" s="1469"/>
      <c r="O20" s="1469"/>
      <c r="P20" s="1469"/>
      <c r="Q20" s="143"/>
      <c r="R20" s="34"/>
      <c r="S20" s="34"/>
    </row>
    <row r="21" spans="1:19" ht="18" customHeight="1">
      <c r="A21" s="155" t="str">
        <f>'6.1'!A23</f>
        <v>3Q</v>
      </c>
      <c r="B21" s="1131">
        <f>'6.1'!B23/'6.1'!$B$27</f>
        <v>0.13101817889257955</v>
      </c>
      <c r="C21" s="1111">
        <f>'6.1'!C23/'6.1'!$C$27</f>
        <v>0.12888184930022684</v>
      </c>
      <c r="D21" s="1132">
        <f>'6.1'!E23/'6.1'!$E$27</f>
        <v>0.12725865750894344</v>
      </c>
      <c r="E21" s="1133">
        <f>'6.1'!F23/'6.1'!$F$27</f>
        <v>0.13033326655479893</v>
      </c>
      <c r="F21" s="25"/>
      <c r="G21" s="137"/>
      <c r="H21" s="25"/>
      <c r="I21" s="137"/>
      <c r="J21" s="25"/>
      <c r="K21" s="25"/>
      <c r="L21" s="25"/>
      <c r="M21" s="1469"/>
      <c r="N21" s="1469"/>
      <c r="O21" s="1469"/>
      <c r="P21" s="1469"/>
      <c r="Q21" s="143"/>
      <c r="R21" s="34"/>
      <c r="S21" s="34"/>
    </row>
    <row r="22" spans="1:19" ht="18" customHeight="1">
      <c r="A22" s="155" t="str">
        <f>'6.1'!A24</f>
        <v>4Q</v>
      </c>
      <c r="B22" s="1131">
        <f>'6.1'!B24/'6.1'!$B$27</f>
        <v>0.35023243158654538</v>
      </c>
      <c r="C22" s="1111">
        <f>'6.1'!C24/'6.1'!$C$27</f>
        <v>0.30723315418826636</v>
      </c>
      <c r="D22" s="1132">
        <f>'6.1'!E24/'6.1'!$E$27</f>
        <v>0.33392611336506028</v>
      </c>
      <c r="E22" s="1133">
        <f>'6.1'!F24/'6.1'!$F$27</f>
        <v>0.31752511735971445</v>
      </c>
      <c r="F22" s="25"/>
      <c r="G22" s="137"/>
      <c r="H22" s="25"/>
      <c r="I22" s="137"/>
      <c r="J22" s="25"/>
      <c r="K22" s="25"/>
      <c r="L22" s="25"/>
      <c r="M22" s="1469"/>
      <c r="N22" s="138" t="s">
        <v>111</v>
      </c>
      <c r="O22" s="142">
        <f>O8+O11</f>
        <v>0.7070914317816005</v>
      </c>
      <c r="P22" s="1469"/>
      <c r="Q22" s="143"/>
      <c r="R22" s="34"/>
      <c r="S22" s="34"/>
    </row>
    <row r="23" spans="1:19" ht="18" customHeight="1">
      <c r="A23" s="1134" t="str">
        <f>'6.1'!A25</f>
        <v>1H</v>
      </c>
      <c r="B23" s="1135">
        <f>'6.1'!B25/'6.1'!$B$27</f>
        <v>0.51874938952087513</v>
      </c>
      <c r="C23" s="1117">
        <f>'6.1'!C25/'6.1'!$C$27</f>
        <v>0.56388499651150659</v>
      </c>
      <c r="D23" s="1136">
        <f>'6.1'!E25/'6.1'!$E$27</f>
        <v>0.53881522912599633</v>
      </c>
      <c r="E23" s="1137">
        <f>'6.1'!F25/'6.1'!$F$27</f>
        <v>0.5521416160854864</v>
      </c>
      <c r="F23" s="25"/>
      <c r="G23" s="137"/>
      <c r="H23" s="25"/>
      <c r="I23" s="137"/>
      <c r="J23" s="25"/>
      <c r="K23" s="25"/>
      <c r="L23" s="25"/>
      <c r="M23" s="1469"/>
      <c r="N23" s="138" t="s">
        <v>542</v>
      </c>
      <c r="O23" s="142">
        <f>O9+O10</f>
        <v>0.29290856821839961</v>
      </c>
      <c r="P23" s="1469"/>
      <c r="Q23" s="143"/>
      <c r="R23" s="34"/>
      <c r="S23" s="34"/>
    </row>
    <row r="24" spans="1:19" ht="18" customHeight="1">
      <c r="A24" s="1138" t="str">
        <f>'6.1'!A26</f>
        <v>2H</v>
      </c>
      <c r="B24" s="1139">
        <f>'6.1'!B26/'6.1'!$B$27</f>
        <v>0.48125061047912493</v>
      </c>
      <c r="C24" s="1123">
        <f>'6.1'!C26/'6.1'!$C$27</f>
        <v>0.43611500348849325</v>
      </c>
      <c r="D24" s="1140">
        <f>'6.1'!E26/'6.1'!$E$27</f>
        <v>0.46118477087400372</v>
      </c>
      <c r="E24" s="1141">
        <f>'6.1'!F26/'6.1'!$F$27</f>
        <v>0.44785838391451338</v>
      </c>
      <c r="F24" s="25"/>
      <c r="G24" s="137"/>
      <c r="H24" s="25"/>
      <c r="I24" s="137"/>
      <c r="J24" s="25"/>
      <c r="K24" s="25"/>
      <c r="L24" s="25"/>
      <c r="M24" s="1469"/>
      <c r="N24" s="1469"/>
      <c r="O24" s="1469"/>
      <c r="P24" s="1469"/>
      <c r="Q24" s="7"/>
    </row>
    <row r="25" spans="1:19" ht="18" customHeight="1">
      <c r="A25" s="1142" t="str">
        <f>'6.1'!A27</f>
        <v>Year</v>
      </c>
      <c r="B25" s="1143">
        <f>'6.1'!B27/'6.1'!$B$27</f>
        <v>1</v>
      </c>
      <c r="C25" s="1144">
        <f>'6.1'!C27/'6.1'!$C$27</f>
        <v>1</v>
      </c>
      <c r="D25" s="1145">
        <f>'6.1'!E27/'6.1'!$E$27</f>
        <v>1</v>
      </c>
      <c r="E25" s="1146">
        <f>'6.1'!F27/'6.1'!$F$27</f>
        <v>1</v>
      </c>
      <c r="F25" s="25"/>
      <c r="G25" s="137"/>
      <c r="H25" s="1600">
        <f>B6</f>
        <v>2024</v>
      </c>
      <c r="I25" s="1600"/>
      <c r="J25" s="1599">
        <f>C6</f>
        <v>2023</v>
      </c>
      <c r="K25" s="1599"/>
      <c r="L25" s="25"/>
      <c r="M25" s="1469"/>
      <c r="N25" s="1469"/>
      <c r="O25" s="1469"/>
      <c r="P25" s="1469"/>
      <c r="Q25" s="7"/>
    </row>
    <row r="26" spans="1:19" ht="17.100000000000001" customHeight="1">
      <c r="Q26" s="40"/>
      <c r="R26" s="40"/>
    </row>
    <row r="27" spans="1:19">
      <c r="A27" s="1597"/>
      <c r="B27" s="1597"/>
      <c r="C27" s="1597"/>
      <c r="D27" s="1597"/>
      <c r="E27" s="1597"/>
      <c r="F27" s="1597"/>
      <c r="G27" s="1597"/>
      <c r="H27" s="1597"/>
      <c r="I27" s="1597"/>
      <c r="J27" s="1597"/>
      <c r="K27" s="1597"/>
      <c r="L27" s="1597"/>
      <c r="M27" s="1597"/>
      <c r="N27" s="1597"/>
      <c r="O27" s="1597"/>
      <c r="P27" s="1597"/>
      <c r="R27" s="29" t="s">
        <v>0</v>
      </c>
    </row>
    <row r="28" spans="1:19" ht="12" customHeight="1">
      <c r="A28" s="1596"/>
      <c r="B28" s="1596"/>
      <c r="C28" s="1596"/>
      <c r="D28" s="1596"/>
      <c r="E28" s="1596"/>
      <c r="F28" s="1596"/>
      <c r="G28" s="1596"/>
      <c r="H28" s="1596"/>
      <c r="I28" s="1596"/>
      <c r="J28" s="1596"/>
      <c r="K28" s="1596"/>
      <c r="L28" s="1596"/>
      <c r="M28" s="1596"/>
      <c r="N28" s="1596"/>
      <c r="O28" s="1596"/>
      <c r="P28" s="1596"/>
    </row>
    <row r="29" spans="1:19" ht="12" customHeight="1">
      <c r="D29" s="32"/>
      <c r="E29" s="32"/>
      <c r="F29" s="32"/>
      <c r="J29" s="32"/>
      <c r="K29" s="32"/>
      <c r="L29" s="32"/>
    </row>
    <row r="30" spans="1:19" ht="12" customHeight="1">
      <c r="J30" s="32"/>
      <c r="K30" s="32"/>
      <c r="L30" s="32"/>
    </row>
    <row r="31" spans="1:19" ht="12" customHeight="1">
      <c r="D31" s="32"/>
      <c r="E31" s="32"/>
      <c r="J31" s="32"/>
      <c r="K31" s="32"/>
      <c r="L31" s="32"/>
    </row>
    <row r="32" spans="1:19" ht="12" customHeight="1">
      <c r="D32" s="32"/>
      <c r="E32" s="32"/>
      <c r="J32" s="32"/>
      <c r="K32" s="32"/>
      <c r="L32" s="32"/>
    </row>
    <row r="33" spans="4:12" ht="12" customHeight="1">
      <c r="D33" s="32"/>
      <c r="E33" s="32"/>
      <c r="J33" s="32"/>
      <c r="K33" s="32"/>
      <c r="L33" s="32"/>
    </row>
    <row r="34" spans="4:12" ht="12" customHeight="1">
      <c r="D34" s="32"/>
      <c r="E34" s="32"/>
      <c r="J34" s="32"/>
      <c r="K34" s="32"/>
      <c r="L34" s="32"/>
    </row>
    <row r="35" spans="4:12" ht="12" customHeight="1">
      <c r="D35" s="32"/>
      <c r="E35" s="32"/>
      <c r="J35" s="32"/>
      <c r="K35" s="32"/>
      <c r="L35" s="32"/>
    </row>
    <row r="36" spans="4:12" ht="12" customHeight="1">
      <c r="D36" s="32"/>
      <c r="E36" s="32"/>
      <c r="J36" s="32"/>
      <c r="K36" s="32"/>
      <c r="L36" s="32"/>
    </row>
    <row r="37" spans="4:12" ht="12" customHeight="1">
      <c r="D37" s="32"/>
      <c r="E37" s="32"/>
      <c r="J37" s="32"/>
      <c r="K37" s="32"/>
      <c r="L37" s="32"/>
    </row>
    <row r="38" spans="4:12" ht="12" customHeight="1">
      <c r="D38" s="32"/>
      <c r="E38" s="32"/>
      <c r="J38" s="32"/>
      <c r="K38" s="32"/>
      <c r="L38" s="32"/>
    </row>
    <row r="39" spans="4:12" ht="12" customHeight="1">
      <c r="D39" s="32"/>
      <c r="E39" s="32"/>
      <c r="J39" s="32"/>
      <c r="K39" s="32"/>
      <c r="L39" s="32"/>
    </row>
    <row r="40" spans="4:12" ht="12" customHeight="1">
      <c r="D40" s="32"/>
      <c r="E40" s="32"/>
      <c r="J40" s="32"/>
      <c r="K40" s="32"/>
      <c r="L40" s="32"/>
    </row>
    <row r="41" spans="4:12" ht="12" customHeight="1"/>
    <row r="42" spans="4:12" ht="12" customHeight="1"/>
    <row r="43" spans="4:12" ht="12" customHeight="1"/>
    <row r="44" spans="4:12" ht="12" customHeight="1"/>
    <row r="45" spans="4:12" ht="12" customHeight="1"/>
  </sheetData>
  <mergeCells count="11">
    <mergeCell ref="A3:E3"/>
    <mergeCell ref="A28:P28"/>
    <mergeCell ref="B5:C5"/>
    <mergeCell ref="D5:E5"/>
    <mergeCell ref="A27:P27"/>
    <mergeCell ref="H4:K4"/>
    <mergeCell ref="J25:K25"/>
    <mergeCell ref="H25:I25"/>
    <mergeCell ref="M4:Q4"/>
    <mergeCell ref="M14:Q16"/>
    <mergeCell ref="A4:E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9"/>
  <dimension ref="A1:S44"/>
  <sheetViews>
    <sheetView showGridLines="0" zoomScaleNormal="100" zoomScaleSheetLayoutView="100" workbookViewId="0">
      <selection activeCell="C1" sqref="C1"/>
    </sheetView>
  </sheetViews>
  <sheetFormatPr defaultRowHeight="11.25"/>
  <cols>
    <col min="1" max="1" width="8.140625" style="7" customWidth="1"/>
    <col min="2" max="5" width="7.28515625" style="7" customWidth="1"/>
    <col min="6" max="6" width="8.140625" style="7" customWidth="1"/>
    <col min="7" max="8" width="7.28515625" style="7" customWidth="1"/>
    <col min="9" max="9" width="1.7109375" style="7" customWidth="1"/>
    <col min="10" max="10" width="5.85546875" style="7" customWidth="1"/>
    <col min="11" max="11" width="9.140625" style="7"/>
    <col min="12" max="12" width="9.7109375" style="7" bestFit="1" customWidth="1"/>
    <col min="13" max="14" width="9.28515625" style="7" bestFit="1" customWidth="1"/>
    <col min="15" max="16" width="9.140625" style="7"/>
    <col min="17" max="17" width="19.28515625" style="7" customWidth="1"/>
    <col min="18"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3" width="9.140625" style="7"/>
    <col min="16384" max="16384" width="9.140625" style="7" customWidth="1"/>
  </cols>
  <sheetData>
    <row r="1" spans="1:19" ht="18">
      <c r="A1" s="549" t="s">
        <v>280</v>
      </c>
      <c r="B1" s="154"/>
      <c r="C1" s="154"/>
      <c r="D1" s="154"/>
      <c r="E1" s="154"/>
      <c r="F1" s="154"/>
      <c r="G1" s="154"/>
      <c r="H1" s="154"/>
      <c r="I1" s="154"/>
      <c r="J1" s="154"/>
      <c r="K1" s="154"/>
      <c r="L1" s="154"/>
      <c r="M1" s="154"/>
      <c r="N1" s="154"/>
      <c r="O1" s="154"/>
      <c r="P1" s="154"/>
      <c r="Q1" s="159"/>
    </row>
    <row r="2" spans="1:19" ht="5.0999999999999996" customHeight="1">
      <c r="A2" s="456"/>
      <c r="B2" s="456"/>
      <c r="C2" s="456"/>
      <c r="D2" s="456"/>
      <c r="E2" s="456"/>
      <c r="F2" s="456"/>
      <c r="G2" s="456"/>
      <c r="H2" s="456"/>
    </row>
    <row r="3" spans="1:19" ht="19.899999999999999" customHeight="1">
      <c r="A3" s="1603">
        <v>2021</v>
      </c>
      <c r="B3" s="1603"/>
      <c r="C3" s="1603"/>
      <c r="D3" s="1603"/>
      <c r="E3" s="1603"/>
      <c r="F3" s="1603"/>
      <c r="G3" s="1603"/>
      <c r="H3" s="1603"/>
      <c r="I3" s="158"/>
      <c r="J3" s="158"/>
      <c r="K3" s="158"/>
      <c r="L3" s="158"/>
      <c r="M3" s="158"/>
      <c r="N3" s="158"/>
      <c r="O3" s="158"/>
      <c r="P3" s="158"/>
      <c r="Q3" s="158"/>
    </row>
    <row r="4" spans="1:19" ht="19.899999999999999" customHeight="1">
      <c r="A4" s="1604" t="s">
        <v>281</v>
      </c>
      <c r="B4" s="1604"/>
      <c r="C4" s="1604"/>
      <c r="D4" s="1604"/>
      <c r="E4" s="1604"/>
      <c r="F4" s="1604"/>
      <c r="G4" s="1604"/>
      <c r="H4" s="1604"/>
    </row>
    <row r="5" spans="1:19" ht="37.5" customHeight="1">
      <c r="A5" s="1223" t="str">
        <f>'[1]6.1'!A6</f>
        <v>Period</v>
      </c>
      <c r="B5" s="658" t="s">
        <v>283</v>
      </c>
      <c r="C5" s="658" t="s">
        <v>284</v>
      </c>
      <c r="D5" s="658" t="s">
        <v>285</v>
      </c>
      <c r="E5" s="1089" t="s">
        <v>139</v>
      </c>
      <c r="F5" s="1089" t="s">
        <v>282</v>
      </c>
      <c r="G5" s="1364" t="s">
        <v>286</v>
      </c>
      <c r="H5" s="659" t="s">
        <v>287</v>
      </c>
      <c r="J5" s="143"/>
      <c r="K5" s="143"/>
      <c r="L5" s="143" t="str">
        <f>E5</f>
        <v>The normal</v>
      </c>
      <c r="M5" s="143" t="str">
        <f>G5</f>
        <v>Average
2023</v>
      </c>
      <c r="N5" s="143" t="str">
        <f>B5</f>
        <v>Average
2024</v>
      </c>
      <c r="O5" s="143"/>
      <c r="P5" s="143"/>
      <c r="Q5" s="143" t="str">
        <f>H5</f>
        <v>Change on 2023</v>
      </c>
    </row>
    <row r="6" spans="1:19" ht="21" customHeight="1">
      <c r="A6" s="1224" t="str">
        <f>'6.1'!A9</f>
        <v>January</v>
      </c>
      <c r="B6" s="1149">
        <v>-0.33870967741935487</v>
      </c>
      <c r="C6" s="1149">
        <v>7.8</v>
      </c>
      <c r="D6" s="1149">
        <v>-9.6</v>
      </c>
      <c r="E6" s="1149">
        <v>-1.2258064516129035</v>
      </c>
      <c r="F6" s="1149">
        <f>B6-E6</f>
        <v>0.8870967741935486</v>
      </c>
      <c r="G6" s="1149">
        <v>2.1903225806451618</v>
      </c>
      <c r="H6" s="1149">
        <f>B6-G6</f>
        <v>-2.5290322580645168</v>
      </c>
      <c r="I6" s="28"/>
      <c r="J6" s="140"/>
      <c r="K6" s="140" t="str">
        <f>A6</f>
        <v>January</v>
      </c>
      <c r="L6" s="103">
        <f>E6</f>
        <v>-1.2258064516129035</v>
      </c>
      <c r="M6" s="103">
        <f>G6</f>
        <v>2.1903225806451618</v>
      </c>
      <c r="N6" s="103">
        <f>B6</f>
        <v>-0.33870967741935487</v>
      </c>
      <c r="O6" s="143"/>
      <c r="P6" s="156" t="str">
        <f>A6</f>
        <v>January</v>
      </c>
      <c r="Q6" s="157">
        <f>H6</f>
        <v>-2.5290322580645168</v>
      </c>
      <c r="S6" s="20"/>
    </row>
    <row r="7" spans="1:19" ht="21" customHeight="1">
      <c r="A7" s="1225" t="str">
        <f>'6.1'!A10</f>
        <v>February</v>
      </c>
      <c r="B7" s="1150">
        <v>5.8928571428571415</v>
      </c>
      <c r="C7" s="1150">
        <v>8.6</v>
      </c>
      <c r="D7" s="1150">
        <v>2.8</v>
      </c>
      <c r="E7" s="1150">
        <v>-0.15517241379310354</v>
      </c>
      <c r="F7" s="565">
        <f t="shared" ref="F7:F17" si="0">B7-E7</f>
        <v>6.0480295566502447</v>
      </c>
      <c r="G7" s="565">
        <v>1.375</v>
      </c>
      <c r="H7" s="565">
        <f t="shared" ref="H7:H23" si="1">B7-G7</f>
        <v>4.5178571428571415</v>
      </c>
      <c r="I7" s="28"/>
      <c r="J7" s="140"/>
      <c r="K7" s="140" t="str">
        <f t="shared" ref="K7:K17" si="2">A7</f>
        <v>February</v>
      </c>
      <c r="L7" s="103">
        <f t="shared" ref="L7:L17" si="3">E7</f>
        <v>-0.15517241379310354</v>
      </c>
      <c r="M7" s="103">
        <f t="shared" ref="M7:M17" si="4">G7</f>
        <v>1.375</v>
      </c>
      <c r="N7" s="103">
        <f t="shared" ref="N7:N17" si="5">B7</f>
        <v>5.8928571428571415</v>
      </c>
      <c r="O7" s="143"/>
      <c r="P7" s="156" t="str">
        <f t="shared" ref="P7:P17" si="6">A7</f>
        <v>February</v>
      </c>
      <c r="Q7" s="157">
        <f t="shared" ref="Q7:Q17" si="7">H7</f>
        <v>4.5178571428571415</v>
      </c>
      <c r="S7" s="20"/>
    </row>
    <row r="8" spans="1:19" ht="21" customHeight="1">
      <c r="A8" s="1226" t="str">
        <f>'6.1'!A11</f>
        <v>March</v>
      </c>
      <c r="B8" s="1151">
        <v>7.2451612903225797</v>
      </c>
      <c r="C8" s="1151">
        <v>14.6</v>
      </c>
      <c r="D8" s="1151">
        <v>2.2000000000000002</v>
      </c>
      <c r="E8" s="1151">
        <v>3.512903225806451</v>
      </c>
      <c r="F8" s="1152">
        <f t="shared" si="0"/>
        <v>3.7322580645161287</v>
      </c>
      <c r="G8" s="1152">
        <v>4.8774193548387101</v>
      </c>
      <c r="H8" s="1152">
        <f t="shared" si="1"/>
        <v>2.3677419354838696</v>
      </c>
      <c r="I8" s="28"/>
      <c r="J8" s="140"/>
      <c r="K8" s="140" t="str">
        <f t="shared" si="2"/>
        <v>March</v>
      </c>
      <c r="L8" s="103">
        <f t="shared" si="3"/>
        <v>3.512903225806451</v>
      </c>
      <c r="M8" s="103">
        <f t="shared" si="4"/>
        <v>4.8774193548387101</v>
      </c>
      <c r="N8" s="103">
        <f t="shared" si="5"/>
        <v>7.2451612903225797</v>
      </c>
      <c r="O8" s="143"/>
      <c r="P8" s="156" t="str">
        <f t="shared" si="6"/>
        <v>March</v>
      </c>
      <c r="Q8" s="157">
        <f t="shared" si="7"/>
        <v>2.3677419354838696</v>
      </c>
      <c r="S8" s="20"/>
    </row>
    <row r="9" spans="1:19" ht="21" customHeight="1">
      <c r="A9" s="1225" t="str">
        <f>'6.1'!A12</f>
        <v>April</v>
      </c>
      <c r="B9" s="565">
        <v>10.256666666666664</v>
      </c>
      <c r="C9" s="565">
        <v>18.7</v>
      </c>
      <c r="D9" s="565">
        <v>2.1</v>
      </c>
      <c r="E9" s="565">
        <v>8.6366666666666667</v>
      </c>
      <c r="F9" s="565">
        <f t="shared" si="0"/>
        <v>1.6199999999999974</v>
      </c>
      <c r="G9" s="565">
        <v>6.6799999999999988</v>
      </c>
      <c r="H9" s="565">
        <f t="shared" si="1"/>
        <v>3.5766666666666653</v>
      </c>
      <c r="I9" s="28"/>
      <c r="J9" s="140"/>
      <c r="K9" s="140" t="str">
        <f t="shared" si="2"/>
        <v>April</v>
      </c>
      <c r="L9" s="103">
        <f t="shared" si="3"/>
        <v>8.6366666666666667</v>
      </c>
      <c r="M9" s="103">
        <f t="shared" si="4"/>
        <v>6.6799999999999988</v>
      </c>
      <c r="N9" s="103">
        <f t="shared" si="5"/>
        <v>10.256666666666664</v>
      </c>
      <c r="O9" s="143"/>
      <c r="P9" s="156" t="str">
        <f t="shared" si="6"/>
        <v>April</v>
      </c>
      <c r="Q9" s="157">
        <f t="shared" si="7"/>
        <v>3.5766666666666653</v>
      </c>
      <c r="S9" s="20"/>
    </row>
    <row r="10" spans="1:19" ht="21" customHeight="1">
      <c r="A10" s="1225" t="str">
        <f>'6.1'!A13</f>
        <v>May</v>
      </c>
      <c r="B10" s="1150">
        <v>14.761290322580647</v>
      </c>
      <c r="C10" s="1150">
        <v>17.5</v>
      </c>
      <c r="D10" s="1150">
        <v>11.1</v>
      </c>
      <c r="E10" s="1150">
        <v>13.522580645161288</v>
      </c>
      <c r="F10" s="565">
        <f t="shared" si="0"/>
        <v>1.2387096774193598</v>
      </c>
      <c r="G10" s="565">
        <v>12.812903225806451</v>
      </c>
      <c r="H10" s="565">
        <f t="shared" si="1"/>
        <v>1.9483870967741961</v>
      </c>
      <c r="I10" s="28"/>
      <c r="J10" s="140"/>
      <c r="K10" s="140" t="str">
        <f t="shared" si="2"/>
        <v>May</v>
      </c>
      <c r="L10" s="103">
        <f t="shared" si="3"/>
        <v>13.522580645161288</v>
      </c>
      <c r="M10" s="103">
        <f t="shared" si="4"/>
        <v>12.812903225806451</v>
      </c>
      <c r="N10" s="103">
        <f t="shared" si="5"/>
        <v>14.761290322580647</v>
      </c>
      <c r="O10" s="143"/>
      <c r="P10" s="156" t="str">
        <f t="shared" si="6"/>
        <v>May</v>
      </c>
      <c r="Q10" s="157">
        <f t="shared" si="7"/>
        <v>1.9483870967741961</v>
      </c>
      <c r="S10" s="20"/>
    </row>
    <row r="11" spans="1:19" ht="21" customHeight="1">
      <c r="A11" s="1225" t="str">
        <f>'6.1'!A14</f>
        <v>June</v>
      </c>
      <c r="B11" s="1150">
        <v>18.109999999999996</v>
      </c>
      <c r="C11" s="1150">
        <v>25</v>
      </c>
      <c r="D11" s="1150">
        <v>12.1</v>
      </c>
      <c r="E11" s="1150">
        <v>16.59</v>
      </c>
      <c r="F11" s="565">
        <f t="shared" si="0"/>
        <v>1.519999999999996</v>
      </c>
      <c r="G11" s="565">
        <v>17.459999999999994</v>
      </c>
      <c r="H11" s="565">
        <f t="shared" si="1"/>
        <v>0.65000000000000213</v>
      </c>
      <c r="I11" s="28"/>
      <c r="J11" s="140"/>
      <c r="K11" s="140" t="str">
        <f t="shared" si="2"/>
        <v>June</v>
      </c>
      <c r="L11" s="103">
        <f t="shared" si="3"/>
        <v>16.59</v>
      </c>
      <c r="M11" s="103">
        <f t="shared" si="4"/>
        <v>17.459999999999994</v>
      </c>
      <c r="N11" s="103">
        <f t="shared" si="5"/>
        <v>18.109999999999996</v>
      </c>
      <c r="O11" s="143"/>
      <c r="P11" s="156" t="str">
        <f t="shared" si="6"/>
        <v>June</v>
      </c>
      <c r="Q11" s="157">
        <f t="shared" si="7"/>
        <v>0.65000000000000213</v>
      </c>
      <c r="S11" s="20"/>
    </row>
    <row r="12" spans="1:19" ht="21" customHeight="1">
      <c r="A12" s="1224" t="str">
        <f>'6.1'!A15</f>
        <v>July</v>
      </c>
      <c r="B12" s="1149">
        <v>20.032258064516132</v>
      </c>
      <c r="C12" s="1149">
        <v>24.2</v>
      </c>
      <c r="D12" s="1149">
        <v>14.7</v>
      </c>
      <c r="E12" s="1149">
        <v>18.522580645161291</v>
      </c>
      <c r="F12" s="1149">
        <f t="shared" si="0"/>
        <v>1.5096774193548406</v>
      </c>
      <c r="G12" s="1149">
        <v>19.896774193548385</v>
      </c>
      <c r="H12" s="1149">
        <f t="shared" si="1"/>
        <v>0.13548387096774661</v>
      </c>
      <c r="I12" s="28"/>
      <c r="J12" s="140"/>
      <c r="K12" s="140" t="str">
        <f t="shared" si="2"/>
        <v>July</v>
      </c>
      <c r="L12" s="103">
        <f t="shared" si="3"/>
        <v>18.522580645161291</v>
      </c>
      <c r="M12" s="103">
        <f t="shared" si="4"/>
        <v>19.896774193548385</v>
      </c>
      <c r="N12" s="103">
        <f t="shared" si="5"/>
        <v>20.032258064516132</v>
      </c>
      <c r="O12" s="143"/>
      <c r="P12" s="156" t="str">
        <f t="shared" si="6"/>
        <v>July</v>
      </c>
      <c r="Q12" s="157">
        <f t="shared" si="7"/>
        <v>0.13548387096774661</v>
      </c>
      <c r="S12" s="20"/>
    </row>
    <row r="13" spans="1:19" ht="21" customHeight="1">
      <c r="A13" s="1225" t="str">
        <f>'6.1'!A16</f>
        <v>August</v>
      </c>
      <c r="B13" s="1150">
        <v>20.416129032258063</v>
      </c>
      <c r="C13" s="1150">
        <v>24.5</v>
      </c>
      <c r="D13" s="1150">
        <v>15.9</v>
      </c>
      <c r="E13" s="1150">
        <v>18.119354838709679</v>
      </c>
      <c r="F13" s="565">
        <f t="shared" si="0"/>
        <v>2.2967741935483836</v>
      </c>
      <c r="G13" s="565">
        <v>18.838709677419359</v>
      </c>
      <c r="H13" s="565">
        <f t="shared" si="1"/>
        <v>1.5774193548387032</v>
      </c>
      <c r="I13" s="28"/>
      <c r="J13" s="140"/>
      <c r="K13" s="140" t="str">
        <f t="shared" si="2"/>
        <v>August</v>
      </c>
      <c r="L13" s="103">
        <f t="shared" si="3"/>
        <v>18.119354838709679</v>
      </c>
      <c r="M13" s="103">
        <f t="shared" si="4"/>
        <v>18.838709677419359</v>
      </c>
      <c r="N13" s="103">
        <f t="shared" si="5"/>
        <v>20.416129032258063</v>
      </c>
      <c r="O13" s="143"/>
      <c r="P13" s="156" t="str">
        <f t="shared" si="6"/>
        <v>August</v>
      </c>
      <c r="Q13" s="157">
        <f t="shared" si="7"/>
        <v>1.5774193548387032</v>
      </c>
      <c r="S13" s="20"/>
    </row>
    <row r="14" spans="1:19" ht="21" customHeight="1">
      <c r="A14" s="1226" t="str">
        <f>'6.1'!A17</f>
        <v>September</v>
      </c>
      <c r="B14" s="1151">
        <v>15.229999999999999</v>
      </c>
      <c r="C14" s="1151">
        <v>23.3</v>
      </c>
      <c r="D14" s="1151">
        <v>6.8</v>
      </c>
      <c r="E14" s="1151">
        <v>13.223333333333333</v>
      </c>
      <c r="F14" s="1152">
        <f t="shared" si="0"/>
        <v>2.0066666666666659</v>
      </c>
      <c r="G14" s="1152">
        <v>16.65666666666667</v>
      </c>
      <c r="H14" s="1152">
        <f t="shared" si="1"/>
        <v>-1.4266666666666712</v>
      </c>
      <c r="I14" s="28"/>
      <c r="J14" s="140"/>
      <c r="K14" s="140" t="str">
        <f t="shared" si="2"/>
        <v>September</v>
      </c>
      <c r="L14" s="103">
        <f t="shared" si="3"/>
        <v>13.223333333333333</v>
      </c>
      <c r="M14" s="103">
        <f t="shared" si="4"/>
        <v>16.65666666666667</v>
      </c>
      <c r="N14" s="103">
        <f t="shared" si="5"/>
        <v>15.229999999999999</v>
      </c>
      <c r="O14" s="143"/>
      <c r="P14" s="156" t="str">
        <f t="shared" si="6"/>
        <v>September</v>
      </c>
      <c r="Q14" s="157">
        <f t="shared" si="7"/>
        <v>-1.4266666666666712</v>
      </c>
      <c r="S14" s="20"/>
    </row>
    <row r="15" spans="1:19" ht="21" customHeight="1">
      <c r="A15" s="1225" t="str">
        <f>'6.1'!A18</f>
        <v>October</v>
      </c>
      <c r="B15" s="565">
        <v>9.9064516129032238</v>
      </c>
      <c r="C15" s="565">
        <v>14.6</v>
      </c>
      <c r="D15" s="565">
        <v>6.2</v>
      </c>
      <c r="E15" s="565">
        <v>8.3548387096774199</v>
      </c>
      <c r="F15" s="565">
        <f t="shared" si="0"/>
        <v>1.5516129032258039</v>
      </c>
      <c r="G15" s="565">
        <v>11.261290322580644</v>
      </c>
      <c r="H15" s="565">
        <f t="shared" si="1"/>
        <v>-1.3548387096774199</v>
      </c>
      <c r="I15" s="28"/>
      <c r="J15" s="140"/>
      <c r="K15" s="140" t="str">
        <f t="shared" si="2"/>
        <v>October</v>
      </c>
      <c r="L15" s="103">
        <f t="shared" si="3"/>
        <v>8.3548387096774199</v>
      </c>
      <c r="M15" s="103">
        <f t="shared" si="4"/>
        <v>11.261290322580644</v>
      </c>
      <c r="N15" s="103">
        <f t="shared" si="5"/>
        <v>9.9064516129032238</v>
      </c>
      <c r="O15" s="143"/>
      <c r="P15" s="156" t="str">
        <f t="shared" si="6"/>
        <v>October</v>
      </c>
      <c r="Q15" s="157">
        <f t="shared" si="7"/>
        <v>-1.3548387096774199</v>
      </c>
      <c r="S15" s="20"/>
    </row>
    <row r="16" spans="1:19" ht="21" customHeight="1">
      <c r="A16" s="1225" t="str">
        <f>'6.1'!A19</f>
        <v>November</v>
      </c>
      <c r="B16" s="1150">
        <v>2.9600000000000004</v>
      </c>
      <c r="C16" s="1150">
        <v>7.5</v>
      </c>
      <c r="D16" s="1150">
        <v>-0.6</v>
      </c>
      <c r="E16" s="1150">
        <v>3.5466666666666664</v>
      </c>
      <c r="F16" s="565">
        <f t="shared" si="0"/>
        <v>-0.586666666666666</v>
      </c>
      <c r="G16" s="565">
        <v>4.2833333333333323</v>
      </c>
      <c r="H16" s="565">
        <f t="shared" si="1"/>
        <v>-1.3233333333333319</v>
      </c>
      <c r="I16" s="28"/>
      <c r="J16" s="140"/>
      <c r="K16" s="140" t="str">
        <f t="shared" si="2"/>
        <v>November</v>
      </c>
      <c r="L16" s="103">
        <f t="shared" si="3"/>
        <v>3.5466666666666664</v>
      </c>
      <c r="M16" s="103">
        <f t="shared" si="4"/>
        <v>4.2833333333333323</v>
      </c>
      <c r="N16" s="103">
        <f t="shared" si="5"/>
        <v>2.9600000000000004</v>
      </c>
      <c r="O16" s="143"/>
      <c r="P16" s="156" t="str">
        <f t="shared" si="6"/>
        <v>November</v>
      </c>
      <c r="Q16" s="157">
        <f t="shared" si="7"/>
        <v>-1.3233333333333319</v>
      </c>
      <c r="S16" s="20"/>
    </row>
    <row r="17" spans="1:19" ht="21" customHeight="1">
      <c r="A17" s="1225" t="str">
        <f>'6.1'!A20</f>
        <v>December</v>
      </c>
      <c r="B17" s="1150">
        <v>1.0193548387096774</v>
      </c>
      <c r="C17" s="1150">
        <v>6.5</v>
      </c>
      <c r="D17" s="1150">
        <v>-2.6</v>
      </c>
      <c r="E17" s="1150">
        <v>-0.38387096774193558</v>
      </c>
      <c r="F17" s="565">
        <f t="shared" si="0"/>
        <v>1.403225806451613</v>
      </c>
      <c r="G17" s="565">
        <v>2.2387096774193549</v>
      </c>
      <c r="H17" s="565">
        <f t="shared" si="1"/>
        <v>-1.2193548387096775</v>
      </c>
      <c r="I17" s="28"/>
      <c r="J17" s="140"/>
      <c r="K17" s="140" t="str">
        <f t="shared" si="2"/>
        <v>December</v>
      </c>
      <c r="L17" s="103">
        <f t="shared" si="3"/>
        <v>-0.38387096774193558</v>
      </c>
      <c r="M17" s="103">
        <f t="shared" si="4"/>
        <v>2.2387096774193549</v>
      </c>
      <c r="N17" s="103">
        <f t="shared" si="5"/>
        <v>1.0193548387096774</v>
      </c>
      <c r="O17" s="143"/>
      <c r="P17" s="156" t="str">
        <f t="shared" si="6"/>
        <v>December</v>
      </c>
      <c r="Q17" s="157">
        <f t="shared" si="7"/>
        <v>-1.2193548387096775</v>
      </c>
      <c r="S17" s="20"/>
    </row>
    <row r="18" spans="1:19" ht="21" customHeight="1">
      <c r="A18" s="1224" t="str">
        <f>'6.1'!A21</f>
        <v>1Q</v>
      </c>
      <c r="B18" s="1149">
        <f>AVERAGE(B6:B8)</f>
        <v>4.2664362519201218</v>
      </c>
      <c r="C18" s="1149">
        <f>MAX(C6:C8)</f>
        <v>14.6</v>
      </c>
      <c r="D18" s="1149">
        <f>MIN(D6:D8)</f>
        <v>-9.6</v>
      </c>
      <c r="E18" s="1149">
        <f>AVERAGE(E6:E8)</f>
        <v>0.71064145346681462</v>
      </c>
      <c r="F18" s="1149">
        <f t="shared" ref="F18:F24" si="8">B18-E18</f>
        <v>3.5557947984533071</v>
      </c>
      <c r="G18" s="1149">
        <f>AVERAGE(G6:G8)</f>
        <v>2.8142473118279572</v>
      </c>
      <c r="H18" s="1149">
        <f t="shared" si="1"/>
        <v>1.4521889400921646</v>
      </c>
      <c r="S18" s="20"/>
    </row>
    <row r="19" spans="1:19" ht="21" customHeight="1">
      <c r="A19" s="1225" t="str">
        <f>'6.1'!A22</f>
        <v>2Q</v>
      </c>
      <c r="B19" s="565">
        <f>AVERAGE(B9:B11)</f>
        <v>14.375985663082437</v>
      </c>
      <c r="C19" s="565">
        <f>MAX(C9:C11)</f>
        <v>25</v>
      </c>
      <c r="D19" s="565">
        <f>MIN(D9:D11)</f>
        <v>2.1</v>
      </c>
      <c r="E19" s="565">
        <f>AVERAGE(E9:E11)</f>
        <v>12.916415770609319</v>
      </c>
      <c r="F19" s="565">
        <f t="shared" si="8"/>
        <v>1.4595698924731177</v>
      </c>
      <c r="G19" s="565">
        <f>AVERAGE(G9:G11)</f>
        <v>12.317634408602148</v>
      </c>
      <c r="H19" s="565">
        <f t="shared" si="1"/>
        <v>2.0583512544802893</v>
      </c>
      <c r="S19" s="20"/>
    </row>
    <row r="20" spans="1:19" ht="21" customHeight="1">
      <c r="A20" s="1225" t="str">
        <f>'6.1'!A23</f>
        <v>3Q</v>
      </c>
      <c r="B20" s="565">
        <f>AVERAGE(B12:B14)</f>
        <v>18.559462365591397</v>
      </c>
      <c r="C20" s="565">
        <f>MAX(C12:C14)</f>
        <v>24.5</v>
      </c>
      <c r="D20" s="565">
        <f>MIN(D12:D14)</f>
        <v>6.8</v>
      </c>
      <c r="E20" s="565">
        <f>AVERAGE(E12:E14)</f>
        <v>16.621756272401431</v>
      </c>
      <c r="F20" s="565">
        <f t="shared" si="8"/>
        <v>1.9377060931899663</v>
      </c>
      <c r="G20" s="565">
        <f>AVERAGE(G12:G14)</f>
        <v>18.464050179211469</v>
      </c>
      <c r="H20" s="565">
        <f t="shared" si="1"/>
        <v>9.5412186379927988E-2</v>
      </c>
      <c r="S20" s="20"/>
    </row>
    <row r="21" spans="1:19" ht="21" customHeight="1">
      <c r="A21" s="1226" t="str">
        <f>'6.1'!A24</f>
        <v>4Q</v>
      </c>
      <c r="B21" s="1152">
        <f>AVERAGE(B15:B17)</f>
        <v>4.6286021505376338</v>
      </c>
      <c r="C21" s="1152">
        <f>MAX(C15:C17)</f>
        <v>14.6</v>
      </c>
      <c r="D21" s="1152">
        <f>MIN(D15:D17)</f>
        <v>-2.6</v>
      </c>
      <c r="E21" s="1152">
        <f>AVERAGE(E15:E17)</f>
        <v>3.83921146953405</v>
      </c>
      <c r="F21" s="1152">
        <f t="shared" si="8"/>
        <v>0.78939068100358378</v>
      </c>
      <c r="G21" s="1152">
        <f>AVERAGE(G15:G17)</f>
        <v>5.9277777777777771</v>
      </c>
      <c r="H21" s="1152">
        <f t="shared" si="1"/>
        <v>-1.2991756272401433</v>
      </c>
      <c r="S21" s="20"/>
    </row>
    <row r="22" spans="1:19" ht="21" customHeight="1">
      <c r="A22" s="1224" t="str">
        <f>'6.1'!A25</f>
        <v>1H</v>
      </c>
      <c r="B22" s="1149">
        <f>AVERAGE(B6:B11)</f>
        <v>9.3212109575012789</v>
      </c>
      <c r="C22" s="1149">
        <f>MAX(C6:C11)</f>
        <v>25</v>
      </c>
      <c r="D22" s="1149">
        <f>MIN(D6:D11)</f>
        <v>-9.6</v>
      </c>
      <c r="E22" s="1149">
        <f>AVERAGE(E6:E11)</f>
        <v>6.8135286120380663</v>
      </c>
      <c r="F22" s="1149">
        <f t="shared" si="8"/>
        <v>2.5076823454632127</v>
      </c>
      <c r="G22" s="1149">
        <f>AVERAGE(G6:G11)</f>
        <v>7.5659408602150533</v>
      </c>
      <c r="H22" s="1149">
        <f t="shared" si="1"/>
        <v>1.7552700972862256</v>
      </c>
      <c r="S22" s="20"/>
    </row>
    <row r="23" spans="1:19" ht="21" customHeight="1">
      <c r="A23" s="1225" t="str">
        <f>'6.1'!A26</f>
        <v>2H</v>
      </c>
      <c r="B23" s="565">
        <f>AVERAGE(B12:B17)</f>
        <v>11.594032258064514</v>
      </c>
      <c r="C23" s="565">
        <f>MAX(C12:C17)</f>
        <v>24.5</v>
      </c>
      <c r="D23" s="565">
        <f>MIN(D12:D17)</f>
        <v>-2.6</v>
      </c>
      <c r="E23" s="565">
        <f>AVERAGE(E12:E17)</f>
        <v>10.230483870967742</v>
      </c>
      <c r="F23" s="565">
        <f t="shared" si="8"/>
        <v>1.3635483870967722</v>
      </c>
      <c r="G23" s="565">
        <f>AVERAGE(G12:G17)</f>
        <v>12.195913978494623</v>
      </c>
      <c r="H23" s="565">
        <f t="shared" si="1"/>
        <v>-0.60188172043010901</v>
      </c>
      <c r="S23" s="20"/>
    </row>
    <row r="24" spans="1:19" ht="21" customHeight="1">
      <c r="A24" s="1227" t="str">
        <f>'6.1'!A27</f>
        <v>Year</v>
      </c>
      <c r="B24" s="1125">
        <f>AVERAGE(B6:B17)</f>
        <v>10.457621607782896</v>
      </c>
      <c r="C24" s="1125">
        <f>MAX(C6:C17)</f>
        <v>25</v>
      </c>
      <c r="D24" s="1125">
        <f>MIN(D6:D17)</f>
        <v>-9.6</v>
      </c>
      <c r="E24" s="1125">
        <f>AVERAGE(E6:E17)</f>
        <v>8.5220062415029041</v>
      </c>
      <c r="F24" s="1125">
        <f t="shared" si="8"/>
        <v>1.9356153662799915</v>
      </c>
      <c r="G24" s="1125">
        <f>AVERAGE(G6:G17)</f>
        <v>9.8809274193548386</v>
      </c>
      <c r="H24" s="1125">
        <f>B24-G24</f>
        <v>0.57669418842805698</v>
      </c>
      <c r="S24" s="20"/>
    </row>
    <row r="25" spans="1:19" ht="9.75" customHeight="1"/>
    <row r="27" spans="1:19" ht="12" customHeight="1">
      <c r="A27" s="1602"/>
      <c r="B27" s="1602"/>
      <c r="C27" s="1602"/>
      <c r="D27" s="1602"/>
      <c r="E27" s="1602"/>
      <c r="F27" s="1602"/>
      <c r="G27" s="1602"/>
      <c r="H27" s="1602"/>
    </row>
    <row r="28" spans="1:19" ht="12" customHeight="1">
      <c r="B28" s="19"/>
      <c r="C28" s="19"/>
      <c r="D28" s="19"/>
    </row>
    <row r="29" spans="1:19" ht="12" customHeight="1">
      <c r="B29" s="19"/>
      <c r="C29" s="19"/>
      <c r="D29" s="19"/>
    </row>
    <row r="30" spans="1:19" ht="12" customHeight="1">
      <c r="B30" s="19"/>
      <c r="C30" s="19"/>
      <c r="D30" s="19"/>
    </row>
    <row r="31" spans="1:19" ht="12" customHeight="1">
      <c r="B31" s="19"/>
      <c r="C31" s="19"/>
      <c r="D31" s="19"/>
    </row>
    <row r="32" spans="1:19" ht="12" customHeight="1">
      <c r="B32" s="19"/>
      <c r="C32" s="19"/>
      <c r="D32" s="19"/>
    </row>
    <row r="33" spans="2:4" ht="12" customHeight="1">
      <c r="B33" s="19"/>
      <c r="C33" s="19"/>
      <c r="D33" s="19"/>
    </row>
    <row r="34" spans="2:4" ht="12" customHeight="1">
      <c r="B34" s="19"/>
      <c r="C34" s="19"/>
      <c r="D34" s="19"/>
    </row>
    <row r="35" spans="2:4" ht="12" customHeight="1">
      <c r="B35" s="19"/>
      <c r="C35" s="19"/>
      <c r="D35" s="19"/>
    </row>
    <row r="36" spans="2:4" ht="12" customHeight="1">
      <c r="B36" s="19"/>
      <c r="C36" s="19"/>
      <c r="D36" s="19"/>
    </row>
    <row r="37" spans="2:4" ht="12" customHeight="1">
      <c r="B37" s="19"/>
      <c r="C37" s="19"/>
      <c r="D37" s="19"/>
    </row>
    <row r="38" spans="2:4" ht="12" customHeight="1">
      <c r="B38" s="19"/>
      <c r="C38" s="19"/>
      <c r="D38" s="19"/>
    </row>
    <row r="39" spans="2:4" ht="12" customHeight="1">
      <c r="B39" s="19"/>
      <c r="C39" s="19"/>
      <c r="D39" s="19"/>
    </row>
    <row r="40" spans="2:4" ht="12" customHeight="1"/>
    <row r="41" spans="2:4" ht="12" customHeight="1"/>
    <row r="42" spans="2:4" ht="12" customHeight="1"/>
    <row r="43" spans="2:4" ht="12" customHeight="1"/>
    <row r="44" spans="2:4" ht="12" customHeight="1"/>
  </sheetData>
  <mergeCells count="3">
    <mergeCell ref="A27:H27"/>
    <mergeCell ref="A3:H3"/>
    <mergeCell ref="A4:H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B18:E23 G18:G23" formulaRange="1"/>
    <ignoredError sqref="F18:F23" formula="1" formulaRange="1"/>
    <ignoredError sqref="F24"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S61"/>
  <sheetViews>
    <sheetView showGridLines="0" topLeftCell="A10" zoomScaleNormal="100" zoomScaleSheetLayoutView="100" workbookViewId="0">
      <selection activeCell="C1" sqref="C1"/>
    </sheetView>
  </sheetViews>
  <sheetFormatPr defaultColWidth="9.140625" defaultRowHeight="12.75"/>
  <cols>
    <col min="1" max="1" width="6.5703125" style="9" customWidth="1"/>
    <col min="2" max="3" width="7.7109375" style="9" customWidth="1"/>
    <col min="4" max="4" width="7.28515625" style="9" customWidth="1"/>
    <col min="5" max="6" width="7.7109375" style="9" customWidth="1"/>
    <col min="7" max="7" width="7.28515625" style="9" customWidth="1"/>
    <col min="8" max="9" width="6.7109375" style="9" customWidth="1"/>
    <col min="10" max="11" width="7.7109375" style="9" customWidth="1"/>
    <col min="12" max="13" width="8.7109375" style="9" customWidth="1"/>
    <col min="14" max="14" width="2.85546875" style="9" customWidth="1"/>
    <col min="15" max="16384" width="9.140625" style="9"/>
  </cols>
  <sheetData>
    <row r="1" spans="1:19" ht="18" customHeight="1">
      <c r="A1" s="1512" t="s">
        <v>288</v>
      </c>
      <c r="B1" s="1512"/>
      <c r="C1" s="1512"/>
      <c r="D1" s="1512"/>
      <c r="E1" s="1512"/>
      <c r="F1" s="1512"/>
      <c r="G1" s="1512"/>
      <c r="H1" s="1512"/>
      <c r="I1" s="1512"/>
      <c r="J1" s="1512"/>
      <c r="K1" s="1512"/>
      <c r="L1" s="1512"/>
      <c r="M1" s="1512"/>
    </row>
    <row r="2" spans="1:19" ht="5.0999999999999996" customHeight="1">
      <c r="A2" s="489"/>
      <c r="B2" s="489"/>
      <c r="C2" s="489"/>
      <c r="D2" s="489"/>
      <c r="E2" s="489"/>
      <c r="F2" s="489"/>
      <c r="G2" s="489"/>
      <c r="H2" s="489"/>
      <c r="I2" s="489"/>
      <c r="J2" s="489"/>
      <c r="K2" s="94"/>
      <c r="L2" s="94"/>
      <c r="M2" s="94"/>
    </row>
    <row r="3" spans="1:19" ht="17.25" customHeight="1">
      <c r="A3" s="1405" t="str">
        <f>'[1]6.1'!A27</f>
        <v>Year</v>
      </c>
      <c r="B3" s="1404" t="s">
        <v>87</v>
      </c>
      <c r="C3" s="1405"/>
      <c r="D3" s="1408"/>
      <c r="E3" s="1404" t="s">
        <v>89</v>
      </c>
      <c r="F3" s="1405"/>
      <c r="G3" s="1408"/>
      <c r="H3" s="1508" t="s">
        <v>289</v>
      </c>
      <c r="I3" s="1526"/>
      <c r="J3" s="1508" t="s">
        <v>290</v>
      </c>
      <c r="K3" s="1509"/>
      <c r="L3" s="1509"/>
      <c r="M3" s="1509"/>
    </row>
    <row r="4" spans="1:19" ht="15" customHeight="1">
      <c r="A4" s="1437"/>
      <c r="B4" s="1620"/>
      <c r="C4" s="1609"/>
      <c r="D4" s="1621"/>
      <c r="E4" s="1620"/>
      <c r="F4" s="1609"/>
      <c r="G4" s="1621"/>
      <c r="H4" s="1610"/>
      <c r="I4" s="1619"/>
      <c r="J4" s="1610"/>
      <c r="K4" s="1611"/>
      <c r="L4" s="1611"/>
      <c r="M4" s="1611"/>
      <c r="P4" s="1607"/>
      <c r="Q4" s="1607"/>
      <c r="R4" s="1607"/>
    </row>
    <row r="5" spans="1:19" ht="48" customHeight="1">
      <c r="A5" s="1608"/>
      <c r="B5" s="1612" t="s">
        <v>185</v>
      </c>
      <c r="C5" s="1614" t="s">
        <v>27</v>
      </c>
      <c r="D5" s="1513" t="s">
        <v>250</v>
      </c>
      <c r="E5" s="1612" t="s">
        <v>185</v>
      </c>
      <c r="F5" s="1614" t="s">
        <v>27</v>
      </c>
      <c r="G5" s="1513" t="s">
        <v>250</v>
      </c>
      <c r="H5" s="1612" t="s">
        <v>185</v>
      </c>
      <c r="I5" s="1617" t="s">
        <v>27</v>
      </c>
      <c r="J5" s="1612" t="s">
        <v>291</v>
      </c>
      <c r="K5" s="1614" t="s">
        <v>139</v>
      </c>
      <c r="L5" s="1510" t="s">
        <v>282</v>
      </c>
      <c r="M5" s="1510" t="s">
        <v>292</v>
      </c>
      <c r="O5" s="174"/>
      <c r="P5" s="174"/>
      <c r="Q5" s="174"/>
      <c r="R5" s="174"/>
    </row>
    <row r="6" spans="1:19" ht="15" customHeight="1">
      <c r="A6" s="1609"/>
      <c r="B6" s="1613"/>
      <c r="C6" s="1615"/>
      <c r="D6" s="1616"/>
      <c r="E6" s="1613"/>
      <c r="F6" s="1615"/>
      <c r="G6" s="1616"/>
      <c r="H6" s="1613"/>
      <c r="I6" s="1618"/>
      <c r="J6" s="1613"/>
      <c r="K6" s="1615"/>
      <c r="L6" s="1515"/>
      <c r="M6" s="1515"/>
      <c r="O6" s="166"/>
      <c r="P6" s="166"/>
      <c r="Q6" s="166"/>
      <c r="R6" s="166"/>
    </row>
    <row r="7" spans="1:19" ht="15" customHeight="1">
      <c r="A7" s="592">
        <v>2015</v>
      </c>
      <c r="B7" s="918">
        <v>7607.5646329449373</v>
      </c>
      <c r="C7" s="593">
        <v>81067.901423777163</v>
      </c>
      <c r="D7" s="949">
        <v>4.4934294270935982E-2</v>
      </c>
      <c r="E7" s="918">
        <v>8085.3660724135771</v>
      </c>
      <c r="F7" s="593">
        <v>86156.122699078463</v>
      </c>
      <c r="G7" s="949">
        <v>5.5501004837215061E-3</v>
      </c>
      <c r="H7" s="967">
        <v>477.80143946863973</v>
      </c>
      <c r="I7" s="968">
        <v>5088.2212753013009</v>
      </c>
      <c r="J7" s="875">
        <v>9.8000000000000007</v>
      </c>
      <c r="K7" s="875">
        <v>7.9120498084291215</v>
      </c>
      <c r="L7" s="875">
        <v>1.8737054399067725</v>
      </c>
      <c r="M7" s="875">
        <v>0.10000000000000142</v>
      </c>
      <c r="O7" s="161"/>
      <c r="P7" s="161"/>
      <c r="Q7" s="161"/>
      <c r="R7" s="161"/>
      <c r="S7" s="162"/>
    </row>
    <row r="8" spans="1:19" ht="15" customHeight="1">
      <c r="A8" s="609">
        <v>2016</v>
      </c>
      <c r="B8" s="931">
        <v>8255.1342335338559</v>
      </c>
      <c r="C8" s="610">
        <v>88243.167217199996</v>
      </c>
      <c r="D8" s="966">
        <v>8.5121800711963222E-2</v>
      </c>
      <c r="E8" s="931">
        <v>8432.6727866868077</v>
      </c>
      <c r="F8" s="610">
        <v>90140.382751314683</v>
      </c>
      <c r="G8" s="966">
        <v>4.2954977073728896E-2</v>
      </c>
      <c r="H8" s="969">
        <v>177.53855315295186</v>
      </c>
      <c r="I8" s="970">
        <v>1897.2155341146863</v>
      </c>
      <c r="J8" s="707">
        <v>8.9722459037378375</v>
      </c>
      <c r="K8" s="707">
        <v>7.9</v>
      </c>
      <c r="L8" s="707">
        <v>1.0601960953087159</v>
      </c>
      <c r="M8" s="707">
        <v>-0.82775409626216323</v>
      </c>
      <c r="O8" s="161"/>
      <c r="P8" s="161"/>
      <c r="Q8" s="161"/>
      <c r="R8" s="161"/>
      <c r="S8" s="162"/>
    </row>
    <row r="9" spans="1:19" ht="15" customHeight="1">
      <c r="A9" s="603">
        <v>2017</v>
      </c>
      <c r="B9" s="929">
        <v>8527.4827534189189</v>
      </c>
      <c r="C9" s="604">
        <v>90996.221726979784</v>
      </c>
      <c r="D9" s="965">
        <v>3.2991410215806531E-2</v>
      </c>
      <c r="E9" s="929">
        <v>8733.122113124442</v>
      </c>
      <c r="F9" s="604">
        <v>93188.184327210576</v>
      </c>
      <c r="G9" s="965">
        <v>3.5629193025486831E-2</v>
      </c>
      <c r="H9" s="971">
        <v>205.63935970552302</v>
      </c>
      <c r="I9" s="972">
        <v>2191.9626002307923</v>
      </c>
      <c r="J9" s="706">
        <v>8.8161872759856621</v>
      </c>
      <c r="K9" s="706">
        <v>7.9120498084291215</v>
      </c>
      <c r="L9" s="706">
        <v>0.90413746755654056</v>
      </c>
      <c r="M9" s="706">
        <v>-0.15605862775217538</v>
      </c>
      <c r="O9" s="161"/>
      <c r="P9" s="161"/>
      <c r="Q9" s="161"/>
      <c r="R9" s="161"/>
      <c r="S9" s="162"/>
    </row>
    <row r="10" spans="1:19" ht="15" customHeight="1">
      <c r="A10" s="609">
        <v>2018</v>
      </c>
      <c r="B10" s="931">
        <v>8182.7561269882699</v>
      </c>
      <c r="C10" s="610">
        <v>87306.411272440775</v>
      </c>
      <c r="D10" s="966">
        <v>-4.0425367766641102E-2</v>
      </c>
      <c r="E10" s="931">
        <v>8634.4743233258068</v>
      </c>
      <c r="F10" s="610">
        <v>92125.430102076745</v>
      </c>
      <c r="G10" s="966">
        <v>-1.1295821645546874E-2</v>
      </c>
      <c r="H10" s="969">
        <v>451.71819633753694</v>
      </c>
      <c r="I10" s="970">
        <v>4819.0188296359702</v>
      </c>
      <c r="J10" s="707">
        <v>9.8751190476190462</v>
      </c>
      <c r="K10" s="707">
        <v>7.9120498084291215</v>
      </c>
      <c r="L10" s="707">
        <v>1.9630692391899247</v>
      </c>
      <c r="M10" s="707">
        <v>1.0589317716333841</v>
      </c>
      <c r="O10" s="161"/>
      <c r="P10" s="161"/>
      <c r="Q10" s="161"/>
      <c r="R10" s="161"/>
      <c r="S10" s="162"/>
    </row>
    <row r="11" spans="1:19" ht="15" customHeight="1">
      <c r="A11" s="606">
        <v>2019</v>
      </c>
      <c r="B11" s="930">
        <v>8564.6294736091877</v>
      </c>
      <c r="C11" s="607">
        <v>91397.633739198907</v>
      </c>
      <c r="D11" s="964">
        <v>4.6668059110478388E-2</v>
      </c>
      <c r="E11" s="930">
        <v>9052.0350741878956</v>
      </c>
      <c r="F11" s="607">
        <v>96599.903229882446</v>
      </c>
      <c r="G11" s="964">
        <v>4.835971886951581E-2</v>
      </c>
      <c r="H11" s="973">
        <v>487.40560057870789</v>
      </c>
      <c r="I11" s="974">
        <v>5202.2694906835386</v>
      </c>
      <c r="J11" s="708">
        <v>9.7526875320020494</v>
      </c>
      <c r="K11" s="708">
        <v>7.9120498084291215</v>
      </c>
      <c r="L11" s="708">
        <v>1.8406377235729279</v>
      </c>
      <c r="M11" s="708">
        <v>-0.12243151561699683</v>
      </c>
      <c r="O11" s="161"/>
      <c r="P11" s="161"/>
      <c r="Q11" s="161"/>
      <c r="R11" s="161"/>
      <c r="S11" s="162"/>
    </row>
    <row r="12" spans="1:19" ht="15" customHeight="1">
      <c r="A12" s="606">
        <v>2020</v>
      </c>
      <c r="B12" s="930">
        <v>8694.2191732210795</v>
      </c>
      <c r="C12" s="607">
        <v>92894.431352013358</v>
      </c>
      <c r="D12" s="964">
        <v>1.5130800463838615E-2</v>
      </c>
      <c r="E12" s="930">
        <v>9006.2086823140817</v>
      </c>
      <c r="F12" s="607">
        <v>96225.358139947362</v>
      </c>
      <c r="G12" s="964">
        <v>-5.0625512935195119E-3</v>
      </c>
      <c r="H12" s="973">
        <v>311.9895090930022</v>
      </c>
      <c r="I12" s="974">
        <v>3330.9267879340041</v>
      </c>
      <c r="J12" s="708">
        <v>9.3390104966717846</v>
      </c>
      <c r="K12" s="708">
        <v>8.5220062415029041</v>
      </c>
      <c r="L12" s="708">
        <v>0.81700425516888053</v>
      </c>
      <c r="M12" s="708">
        <v>-0.41367703533026479</v>
      </c>
      <c r="O12" s="161"/>
      <c r="P12" s="161"/>
      <c r="Q12" s="161"/>
      <c r="R12" s="161"/>
      <c r="S12" s="162"/>
    </row>
    <row r="13" spans="1:19" ht="15" customHeight="1">
      <c r="A13" s="603">
        <v>2021</v>
      </c>
      <c r="B13" s="929">
        <v>9433.7342458022922</v>
      </c>
      <c r="C13" s="604">
        <v>100737.47696364907</v>
      </c>
      <c r="D13" s="965">
        <v>8.5058250528003809E-2</v>
      </c>
      <c r="E13" s="929">
        <v>9319.6121170440929</v>
      </c>
      <c r="F13" s="604">
        <v>99518.895934239044</v>
      </c>
      <c r="G13" s="965">
        <v>3.4798597921171466E-2</v>
      </c>
      <c r="H13" s="971">
        <v>-114.12212875819932</v>
      </c>
      <c r="I13" s="972">
        <v>-1218.5810294100229</v>
      </c>
      <c r="J13" s="706">
        <v>8.2528539426523277</v>
      </c>
      <c r="K13" s="706">
        <v>8.5220062415029041</v>
      </c>
      <c r="L13" s="706">
        <v>-0.26915229885057634</v>
      </c>
      <c r="M13" s="706">
        <v>-1.0861565540194569</v>
      </c>
      <c r="O13" s="161"/>
      <c r="P13" s="161"/>
      <c r="Q13" s="161"/>
      <c r="R13" s="161"/>
      <c r="S13" s="162"/>
    </row>
    <row r="14" spans="1:19" ht="15" customHeight="1">
      <c r="A14" s="609">
        <v>2022</v>
      </c>
      <c r="B14" s="931">
        <v>7543.7622835692937</v>
      </c>
      <c r="C14" s="610">
        <v>81546.698312837005</v>
      </c>
      <c r="D14" s="966">
        <v>-0.20034187024867434</v>
      </c>
      <c r="E14" s="931">
        <v>7782.2374673559498</v>
      </c>
      <c r="F14" s="610">
        <v>84119.721569159694</v>
      </c>
      <c r="G14" s="966">
        <v>-0.16496122696743232</v>
      </c>
      <c r="H14" s="969">
        <v>238.47518378665609</v>
      </c>
      <c r="I14" s="970">
        <v>2573.0232563226891</v>
      </c>
      <c r="J14" s="707">
        <v>9.426741551459294</v>
      </c>
      <c r="K14" s="707">
        <v>8.5220062415029041</v>
      </c>
      <c r="L14" s="707">
        <v>0.90473530995638995</v>
      </c>
      <c r="M14" s="707">
        <v>1.1738876088069663</v>
      </c>
      <c r="O14" s="161"/>
      <c r="P14" s="161"/>
      <c r="Q14" s="161"/>
      <c r="R14" s="161"/>
      <c r="S14" s="162"/>
    </row>
    <row r="15" spans="1:19" ht="15" customHeight="1">
      <c r="A15" s="603">
        <v>2023</v>
      </c>
      <c r="B15" s="929">
        <v>6758.5731948039893</v>
      </c>
      <c r="C15" s="604">
        <v>73742.447692115384</v>
      </c>
      <c r="D15" s="965">
        <v>-0.10408454816709788</v>
      </c>
      <c r="E15" s="929">
        <v>7152.7776662268625</v>
      </c>
      <c r="F15" s="604">
        <v>78045.056822318511</v>
      </c>
      <c r="G15" s="965">
        <v>-8.0884167794862863E-2</v>
      </c>
      <c r="H15" s="971">
        <v>394.20447142287321</v>
      </c>
      <c r="I15" s="972">
        <v>4302.6091302031273</v>
      </c>
      <c r="J15" s="706">
        <v>9.8809274193548386</v>
      </c>
      <c r="K15" s="706">
        <v>8.5220062415029041</v>
      </c>
      <c r="L15" s="706">
        <v>1.3589211778519346</v>
      </c>
      <c r="M15" s="706">
        <v>0.4541858678955446</v>
      </c>
      <c r="O15" s="161"/>
      <c r="P15" s="161"/>
      <c r="Q15" s="161"/>
      <c r="R15" s="161"/>
      <c r="S15" s="162"/>
    </row>
    <row r="16" spans="1:19" ht="15" customHeight="1">
      <c r="A16" s="609">
        <v>2024</v>
      </c>
      <c r="B16" s="931">
        <f>'6.1'!B27</f>
        <v>6766.6571481157825</v>
      </c>
      <c r="C16" s="610">
        <f>'6.1'!H27</f>
        <v>73808.324933082389</v>
      </c>
      <c r="D16" s="966">
        <f>'6.1'!D27</f>
        <v>1.1961035382450592E-3</v>
      </c>
      <c r="E16" s="931">
        <f>'6.1'!E27</f>
        <v>7284.5835128261797</v>
      </c>
      <c r="F16" s="660">
        <f>'6.1'!J27</f>
        <v>79452.666925371726</v>
      </c>
      <c r="G16" s="966">
        <f>'6.1'!G27</f>
        <v>1.8427225443013895E-2</v>
      </c>
      <c r="H16" s="969">
        <f>E16-B16</f>
        <v>517.92636471039714</v>
      </c>
      <c r="I16" s="970">
        <f>F16-C16</f>
        <v>5644.3419922893372</v>
      </c>
      <c r="J16" s="707">
        <f>'6.3'!B24</f>
        <v>10.457621607782896</v>
      </c>
      <c r="K16" s="610">
        <f>'6.3'!E24</f>
        <v>8.5220062415029041</v>
      </c>
      <c r="L16" s="610">
        <f>'6.3'!F24</f>
        <v>1.9356153662799915</v>
      </c>
      <c r="M16" s="707">
        <f>J16-J15</f>
        <v>0.57669418842805698</v>
      </c>
      <c r="O16" s="161"/>
      <c r="P16" s="161"/>
      <c r="Q16" s="161"/>
      <c r="R16" s="163"/>
      <c r="S16" s="162"/>
    </row>
    <row r="17" spans="1:19" ht="5.0999999999999996" customHeight="1">
      <c r="A17" s="94"/>
      <c r="B17" s="27"/>
      <c r="C17" s="27"/>
      <c r="D17" s="164"/>
      <c r="E17" s="27"/>
      <c r="F17" s="160"/>
      <c r="G17" s="164"/>
      <c r="H17" s="164"/>
      <c r="I17" s="164"/>
      <c r="J17" s="27"/>
      <c r="K17" s="160"/>
      <c r="L17" s="164"/>
      <c r="M17" s="164"/>
      <c r="O17" s="161"/>
      <c r="P17" s="165"/>
      <c r="R17" s="162"/>
      <c r="S17" s="162"/>
    </row>
    <row r="18" spans="1:19" ht="12.95" customHeight="1">
      <c r="A18" s="94"/>
      <c r="B18" s="161"/>
      <c r="C18" s="161"/>
      <c r="D18" s="161"/>
      <c r="E18" s="27"/>
      <c r="F18" s="27"/>
      <c r="G18" s="164"/>
      <c r="H18" s="164"/>
      <c r="I18" s="164"/>
      <c r="J18" s="27"/>
      <c r="K18" s="160"/>
      <c r="L18" s="164"/>
      <c r="M18" s="164"/>
      <c r="O18" s="161"/>
      <c r="P18" s="165"/>
      <c r="R18" s="162"/>
      <c r="S18" s="162"/>
    </row>
    <row r="19" spans="1:19" ht="12.95" customHeight="1">
      <c r="A19" s="94"/>
      <c r="B19" s="147"/>
      <c r="C19" s="147" t="str">
        <f>B3</f>
        <v>Actual</v>
      </c>
      <c r="D19" s="147" t="str">
        <f>E3</f>
        <v>Adjusted</v>
      </c>
      <c r="E19" s="27" t="s">
        <v>293</v>
      </c>
      <c r="F19" s="27"/>
      <c r="G19" s="164">
        <f>B4</f>
        <v>0</v>
      </c>
      <c r="H19" s="164"/>
      <c r="I19" s="164"/>
      <c r="J19" s="27"/>
      <c r="K19" s="27"/>
      <c r="L19" s="164"/>
      <c r="M19" s="164"/>
      <c r="O19" s="161"/>
      <c r="P19" s="165"/>
    </row>
    <row r="20" spans="1:19" ht="12.95" customHeight="1">
      <c r="A20" s="94"/>
      <c r="B20" s="166">
        <f>A7</f>
        <v>2015</v>
      </c>
      <c r="C20" s="163">
        <f>B7</f>
        <v>7607.5646329449373</v>
      </c>
      <c r="D20" s="163">
        <f>E7</f>
        <v>8085.3660724135771</v>
      </c>
      <c r="E20" s="27">
        <f>J7</f>
        <v>9.8000000000000007</v>
      </c>
      <c r="F20" s="167">
        <f>A7</f>
        <v>2015</v>
      </c>
      <c r="G20" s="168">
        <f>C20</f>
        <v>7607.5646329449373</v>
      </c>
      <c r="H20" s="168"/>
      <c r="I20" s="168"/>
      <c r="J20" s="27">
        <f>$G$26-G20</f>
        <v>1826.1696128573549</v>
      </c>
      <c r="K20" s="27"/>
      <c r="L20" s="164"/>
      <c r="M20" s="164"/>
      <c r="O20" s="161"/>
      <c r="P20" s="165"/>
    </row>
    <row r="21" spans="1:19" ht="12.95" customHeight="1">
      <c r="A21" s="94"/>
      <c r="B21" s="166">
        <f t="shared" ref="B21:B29" si="0">A8</f>
        <v>2016</v>
      </c>
      <c r="C21" s="163">
        <f t="shared" ref="C21:C29" si="1">B8</f>
        <v>8255.1342335338559</v>
      </c>
      <c r="D21" s="163">
        <f t="shared" ref="D21:D29" si="2">E8</f>
        <v>8432.6727866868077</v>
      </c>
      <c r="E21" s="27">
        <f t="shared" ref="E21:E29" si="3">J8</f>
        <v>8.9722459037378375</v>
      </c>
      <c r="F21" s="167">
        <f t="shared" ref="F21:F29" si="4">A8</f>
        <v>2016</v>
      </c>
      <c r="G21" s="168">
        <f t="shared" ref="G21:G29" si="5">C21</f>
        <v>8255.1342335338559</v>
      </c>
      <c r="H21" s="168"/>
      <c r="I21" s="168"/>
      <c r="J21" s="27">
        <f t="shared" ref="J21:J29" si="6">$G$26-G21</f>
        <v>1178.6000122684363</v>
      </c>
      <c r="K21" s="27"/>
      <c r="L21" s="164"/>
      <c r="M21" s="164"/>
      <c r="O21" s="161"/>
      <c r="P21" s="165"/>
    </row>
    <row r="22" spans="1:19" ht="12.95" customHeight="1">
      <c r="A22" s="94"/>
      <c r="B22" s="166">
        <f t="shared" si="0"/>
        <v>2017</v>
      </c>
      <c r="C22" s="163">
        <f t="shared" si="1"/>
        <v>8527.4827534189189</v>
      </c>
      <c r="D22" s="163">
        <f t="shared" si="2"/>
        <v>8733.122113124442</v>
      </c>
      <c r="E22" s="27">
        <f t="shared" si="3"/>
        <v>8.8161872759856621</v>
      </c>
      <c r="F22" s="167">
        <f t="shared" si="4"/>
        <v>2017</v>
      </c>
      <c r="G22" s="168">
        <f t="shared" si="5"/>
        <v>8527.4827534189189</v>
      </c>
      <c r="H22" s="168"/>
      <c r="I22" s="168"/>
      <c r="J22" s="27">
        <f t="shared" si="6"/>
        <v>906.25149238337326</v>
      </c>
      <c r="K22" s="27"/>
      <c r="L22" s="164"/>
      <c r="M22" s="164"/>
      <c r="O22" s="161"/>
      <c r="P22" s="165"/>
    </row>
    <row r="23" spans="1:19" ht="12.95" customHeight="1">
      <c r="A23" s="94"/>
      <c r="B23" s="166">
        <f t="shared" si="0"/>
        <v>2018</v>
      </c>
      <c r="C23" s="163">
        <f t="shared" si="1"/>
        <v>8182.7561269882699</v>
      </c>
      <c r="D23" s="163">
        <f t="shared" si="2"/>
        <v>8634.4743233258068</v>
      </c>
      <c r="E23" s="27">
        <f t="shared" si="3"/>
        <v>9.8751190476190462</v>
      </c>
      <c r="F23" s="167">
        <f t="shared" si="4"/>
        <v>2018</v>
      </c>
      <c r="G23" s="168">
        <f t="shared" si="5"/>
        <v>8182.7561269882699</v>
      </c>
      <c r="H23" s="168"/>
      <c r="I23" s="168"/>
      <c r="J23" s="27">
        <f t="shared" si="6"/>
        <v>1250.9781188140223</v>
      </c>
      <c r="K23" s="27"/>
      <c r="L23" s="164"/>
      <c r="M23" s="164"/>
      <c r="O23" s="161"/>
      <c r="P23" s="165"/>
    </row>
    <row r="24" spans="1:19" ht="12.95" customHeight="1">
      <c r="A24" s="94"/>
      <c r="B24" s="166">
        <f t="shared" si="0"/>
        <v>2019</v>
      </c>
      <c r="C24" s="163">
        <f t="shared" si="1"/>
        <v>8564.6294736091877</v>
      </c>
      <c r="D24" s="163">
        <f t="shared" si="2"/>
        <v>9052.0350741878956</v>
      </c>
      <c r="E24" s="27">
        <f t="shared" si="3"/>
        <v>9.7526875320020494</v>
      </c>
      <c r="F24" s="167">
        <f t="shared" si="4"/>
        <v>2019</v>
      </c>
      <c r="G24" s="168">
        <f t="shared" si="5"/>
        <v>8564.6294736091877</v>
      </c>
      <c r="H24" s="168"/>
      <c r="I24" s="168"/>
      <c r="J24" s="27">
        <f t="shared" si="6"/>
        <v>869.10477219310451</v>
      </c>
      <c r="K24" s="27"/>
      <c r="L24" s="164"/>
      <c r="M24" s="164"/>
      <c r="O24" s="161"/>
      <c r="P24" s="165"/>
    </row>
    <row r="25" spans="1:19" ht="12.95" customHeight="1">
      <c r="A25" s="94"/>
      <c r="B25" s="166">
        <f t="shared" si="0"/>
        <v>2020</v>
      </c>
      <c r="C25" s="163">
        <f t="shared" si="1"/>
        <v>8694.2191732210795</v>
      </c>
      <c r="D25" s="163">
        <f t="shared" si="2"/>
        <v>9006.2086823140817</v>
      </c>
      <c r="E25" s="27">
        <f t="shared" si="3"/>
        <v>9.3390104966717846</v>
      </c>
      <c r="F25" s="167">
        <f t="shared" si="4"/>
        <v>2020</v>
      </c>
      <c r="G25" s="168">
        <f t="shared" si="5"/>
        <v>8694.2191732210795</v>
      </c>
      <c r="H25" s="168"/>
      <c r="I25" s="168"/>
      <c r="J25" s="27">
        <f t="shared" si="6"/>
        <v>739.51507258121273</v>
      </c>
      <c r="K25" s="169"/>
      <c r="L25" s="164"/>
      <c r="M25" s="164"/>
      <c r="O25" s="161"/>
      <c r="P25" s="165"/>
    </row>
    <row r="26" spans="1:19" ht="12.95" customHeight="1">
      <c r="A26" s="94"/>
      <c r="B26" s="166">
        <f t="shared" si="0"/>
        <v>2021</v>
      </c>
      <c r="C26" s="163">
        <f t="shared" si="1"/>
        <v>9433.7342458022922</v>
      </c>
      <c r="D26" s="163">
        <f t="shared" si="2"/>
        <v>9319.6121170440929</v>
      </c>
      <c r="E26" s="27">
        <f t="shared" si="3"/>
        <v>8.2528539426523277</v>
      </c>
      <c r="F26" s="167">
        <f t="shared" si="4"/>
        <v>2021</v>
      </c>
      <c r="G26" s="168">
        <f t="shared" si="5"/>
        <v>9433.7342458022922</v>
      </c>
      <c r="H26" s="168"/>
      <c r="I26" s="168"/>
      <c r="J26" s="27">
        <f t="shared" si="6"/>
        <v>0</v>
      </c>
      <c r="P26" s="165"/>
    </row>
    <row r="27" spans="1:19" ht="12.95" customHeight="1">
      <c r="A27" s="1606"/>
      <c r="B27" s="166">
        <f t="shared" si="0"/>
        <v>2022</v>
      </c>
      <c r="C27" s="163">
        <f t="shared" si="1"/>
        <v>7543.7622835692937</v>
      </c>
      <c r="D27" s="163">
        <f t="shared" si="2"/>
        <v>7782.2374673559498</v>
      </c>
      <c r="E27" s="27">
        <f t="shared" si="3"/>
        <v>9.426741551459294</v>
      </c>
      <c r="F27" s="167">
        <f t="shared" si="4"/>
        <v>2022</v>
      </c>
      <c r="G27" s="168">
        <f t="shared" si="5"/>
        <v>7543.7622835692937</v>
      </c>
      <c r="H27" s="168"/>
      <c r="I27" s="168"/>
      <c r="J27" s="27">
        <f t="shared" si="6"/>
        <v>1889.9719622329985</v>
      </c>
      <c r="K27" s="1607"/>
      <c r="L27" s="1607"/>
      <c r="M27" s="166"/>
    </row>
    <row r="28" spans="1:19" ht="12.95" customHeight="1">
      <c r="A28" s="1606"/>
      <c r="B28" s="166">
        <f t="shared" si="0"/>
        <v>2023</v>
      </c>
      <c r="C28" s="163">
        <f t="shared" si="1"/>
        <v>6758.5731948039893</v>
      </c>
      <c r="D28" s="163">
        <f t="shared" si="2"/>
        <v>7152.7776662268625</v>
      </c>
      <c r="E28" s="27">
        <f t="shared" si="3"/>
        <v>9.8809274193548386</v>
      </c>
      <c r="F28" s="167">
        <f t="shared" si="4"/>
        <v>2023</v>
      </c>
      <c r="G28" s="168">
        <f t="shared" si="5"/>
        <v>6758.5731948039893</v>
      </c>
      <c r="H28" s="168"/>
      <c r="I28" s="168"/>
      <c r="J28" s="27">
        <f t="shared" si="6"/>
        <v>2675.1610509983029</v>
      </c>
      <c r="K28" s="1606"/>
      <c r="L28" s="1606"/>
      <c r="M28" s="170"/>
    </row>
    <row r="29" spans="1:19" ht="12.95" customHeight="1">
      <c r="A29" s="1606"/>
      <c r="B29" s="166">
        <f t="shared" si="0"/>
        <v>2024</v>
      </c>
      <c r="C29" s="163">
        <f t="shared" si="1"/>
        <v>6766.6571481157825</v>
      </c>
      <c r="D29" s="163">
        <f t="shared" si="2"/>
        <v>7284.5835128261797</v>
      </c>
      <c r="E29" s="27">
        <f t="shared" si="3"/>
        <v>10.457621607782896</v>
      </c>
      <c r="F29" s="167">
        <f t="shared" si="4"/>
        <v>2024</v>
      </c>
      <c r="G29" s="168">
        <f t="shared" si="5"/>
        <v>6766.6571481157825</v>
      </c>
      <c r="H29" s="168"/>
      <c r="I29" s="168"/>
      <c r="J29" s="27">
        <f t="shared" si="6"/>
        <v>2667.0770976865097</v>
      </c>
      <c r="K29" s="166"/>
      <c r="L29" s="166"/>
      <c r="M29" s="166"/>
    </row>
    <row r="30" spans="1:19" ht="12.95" customHeight="1">
      <c r="A30" s="1606"/>
      <c r="B30" s="166"/>
      <c r="D30" s="162"/>
      <c r="F30" s="166"/>
      <c r="G30" s="166"/>
      <c r="H30" s="166"/>
      <c r="I30" s="166"/>
      <c r="J30" s="166"/>
      <c r="K30" s="166"/>
      <c r="L30" s="166"/>
      <c r="M30" s="166"/>
    </row>
    <row r="31" spans="1:19" ht="12.6" customHeight="1">
      <c r="A31" s="94"/>
      <c r="B31" s="171"/>
      <c r="F31" s="166"/>
      <c r="G31" s="171"/>
      <c r="H31" s="171"/>
      <c r="I31" s="171"/>
      <c r="J31" s="161"/>
      <c r="K31" s="171"/>
      <c r="L31" s="161"/>
      <c r="M31" s="161"/>
    </row>
    <row r="32" spans="1:19" ht="12.6" customHeight="1">
      <c r="A32" s="94"/>
      <c r="B32" s="171"/>
      <c r="F32" s="166"/>
      <c r="G32" s="171"/>
      <c r="H32" s="171"/>
      <c r="I32" s="171"/>
      <c r="J32" s="161"/>
      <c r="K32" s="171"/>
      <c r="L32" s="161"/>
      <c r="M32" s="161"/>
    </row>
    <row r="33" spans="1:14" ht="12.6" customHeight="1">
      <c r="A33" s="156"/>
      <c r="B33" s="1190"/>
      <c r="C33" s="386"/>
      <c r="D33" s="386"/>
      <c r="E33" s="386"/>
      <c r="F33" s="1191"/>
      <c r="G33" s="1190"/>
      <c r="H33" s="1190"/>
      <c r="I33" s="1190"/>
      <c r="J33" s="1192"/>
      <c r="K33" s="1190"/>
      <c r="L33" s="1192"/>
      <c r="M33" s="1192"/>
    </row>
    <row r="34" spans="1:14" ht="12.6" customHeight="1">
      <c r="A34" s="156"/>
      <c r="B34" s="1190"/>
      <c r="C34" s="386"/>
      <c r="D34" s="386"/>
      <c r="E34" s="386"/>
      <c r="F34" s="1191"/>
      <c r="G34" s="1190"/>
      <c r="H34" s="1190"/>
      <c r="I34" s="1190"/>
      <c r="J34" s="1192"/>
      <c r="K34" s="1190"/>
      <c r="L34" s="1192"/>
      <c r="M34" s="1192"/>
    </row>
    <row r="35" spans="1:14" ht="12.6" customHeight="1">
      <c r="A35" s="156"/>
      <c r="B35" s="1190"/>
      <c r="C35" s="386"/>
      <c r="D35" s="386"/>
      <c r="E35" s="386"/>
      <c r="F35" s="1191"/>
      <c r="G35" s="1190"/>
      <c r="H35" s="1190"/>
      <c r="I35" s="1190"/>
      <c r="J35" s="1192"/>
      <c r="K35" s="1190"/>
      <c r="L35" s="1192"/>
      <c r="M35" s="1192"/>
    </row>
    <row r="36" spans="1:14" ht="12.6" customHeight="1">
      <c r="A36" s="156"/>
      <c r="B36" s="1190"/>
      <c r="C36" s="386"/>
      <c r="D36" s="386"/>
      <c r="E36" s="386"/>
      <c r="F36" s="1191"/>
      <c r="G36" s="1190"/>
      <c r="H36" s="1190"/>
      <c r="I36" s="1190"/>
      <c r="J36" s="1192"/>
      <c r="K36" s="1190"/>
      <c r="L36" s="1192"/>
      <c r="M36" s="1192"/>
    </row>
    <row r="37" spans="1:14" ht="12.6" customHeight="1">
      <c r="A37" s="156"/>
      <c r="B37" s="1190"/>
      <c r="C37" s="386"/>
      <c r="D37" s="386"/>
      <c r="E37" s="386"/>
      <c r="F37" s="1191"/>
      <c r="G37" s="1190"/>
      <c r="H37" s="1190"/>
      <c r="I37" s="1190"/>
      <c r="J37" s="1192"/>
      <c r="K37" s="1190"/>
      <c r="L37" s="1192"/>
      <c r="M37" s="1192"/>
    </row>
    <row r="38" spans="1:14" ht="12.6" customHeight="1">
      <c r="A38" s="156"/>
      <c r="B38" s="1190"/>
      <c r="C38" s="386"/>
      <c r="D38" s="386"/>
      <c r="E38" s="386"/>
      <c r="F38" s="1191"/>
      <c r="G38" s="1190"/>
      <c r="H38" s="1190"/>
      <c r="I38" s="1190"/>
      <c r="J38" s="1192"/>
      <c r="K38" s="1190"/>
      <c r="L38" s="1192"/>
      <c r="M38" s="1192"/>
    </row>
    <row r="39" spans="1:14" ht="12.6" customHeight="1">
      <c r="A39" s="156"/>
      <c r="B39" s="1190"/>
      <c r="C39" s="1190"/>
      <c r="D39" s="1190"/>
      <c r="E39" s="1192"/>
      <c r="F39" s="1191"/>
      <c r="G39" s="1190"/>
      <c r="H39" s="1190"/>
      <c r="I39" s="1190"/>
      <c r="J39" s="1192"/>
      <c r="K39" s="1190"/>
      <c r="L39" s="1192"/>
      <c r="M39" s="1192"/>
      <c r="N39" s="1605"/>
    </row>
    <row r="40" spans="1:14" ht="12.6" customHeight="1">
      <c r="A40" s="156"/>
      <c r="B40" s="1190"/>
      <c r="C40" s="1190"/>
      <c r="D40" s="1190"/>
      <c r="E40" s="1192"/>
      <c r="F40" s="1191"/>
      <c r="G40" s="1190"/>
      <c r="H40" s="1190"/>
      <c r="I40" s="1190"/>
      <c r="J40" s="1192"/>
      <c r="K40" s="1190"/>
      <c r="L40" s="1192"/>
      <c r="M40" s="1192"/>
      <c r="N40" s="1605"/>
    </row>
    <row r="41" spans="1:14" ht="12.6" customHeight="1">
      <c r="A41" s="156"/>
      <c r="B41" s="1190"/>
      <c r="C41" s="1190"/>
      <c r="D41" s="1190"/>
      <c r="E41" s="1192"/>
      <c r="F41" s="1191"/>
      <c r="G41" s="1190"/>
      <c r="H41" s="1190"/>
      <c r="I41" s="1190"/>
      <c r="J41" s="1192"/>
      <c r="K41" s="1190"/>
      <c r="L41" s="1192"/>
      <c r="M41" s="1192"/>
      <c r="N41" s="1605"/>
    </row>
    <row r="42" spans="1:14" ht="12.6" customHeight="1">
      <c r="A42" s="156"/>
      <c r="B42" s="1190"/>
      <c r="C42" s="1190"/>
      <c r="D42" s="1190"/>
      <c r="E42" s="1192"/>
      <c r="F42" s="1192"/>
      <c r="G42" s="1190"/>
      <c r="H42" s="1190"/>
      <c r="I42" s="1190"/>
      <c r="J42" s="1192"/>
      <c r="K42" s="1190"/>
      <c r="L42" s="1192"/>
      <c r="M42" s="1192"/>
      <c r="N42" s="1605"/>
    </row>
    <row r="43" spans="1:14" ht="12.6" customHeight="1">
      <c r="A43" s="156"/>
      <c r="B43" s="1190"/>
      <c r="C43" s="1190"/>
      <c r="D43" s="1190"/>
      <c r="E43" s="1192"/>
      <c r="F43" s="1192"/>
      <c r="G43" s="1190"/>
      <c r="H43" s="1190"/>
      <c r="I43" s="1190"/>
      <c r="J43" s="1192"/>
      <c r="K43" s="1190"/>
      <c r="L43" s="1192"/>
      <c r="M43" s="1192"/>
      <c r="N43" s="1605"/>
    </row>
    <row r="44" spans="1:14">
      <c r="A44" s="386"/>
      <c r="B44" s="386"/>
      <c r="C44" s="386"/>
      <c r="D44" s="386"/>
      <c r="E44" s="386"/>
      <c r="F44" s="386"/>
      <c r="G44" s="386"/>
      <c r="H44" s="386"/>
      <c r="I44" s="386"/>
      <c r="J44" s="386"/>
      <c r="K44" s="386"/>
      <c r="L44" s="386"/>
      <c r="M44" s="386"/>
    </row>
    <row r="45" spans="1:14">
      <c r="A45" s="386"/>
      <c r="B45" s="386"/>
      <c r="C45" s="386"/>
      <c r="D45" s="386"/>
      <c r="E45" s="386"/>
      <c r="F45" s="386"/>
      <c r="G45" s="386"/>
      <c r="H45" s="386"/>
      <c r="I45" s="386"/>
      <c r="J45" s="386"/>
      <c r="K45" s="386"/>
      <c r="L45" s="386"/>
      <c r="M45" s="386"/>
    </row>
    <row r="46" spans="1:14">
      <c r="C46" s="143"/>
      <c r="D46" s="143" t="e">
        <f>#REF!</f>
        <v>#REF!</v>
      </c>
    </row>
    <row r="47" spans="1:14">
      <c r="C47" s="143">
        <f>A7</f>
        <v>2015</v>
      </c>
      <c r="D47" s="172">
        <f>D7</f>
        <v>4.4934294270935982E-2</v>
      </c>
    </row>
    <row r="48" spans="1:14">
      <c r="C48" s="143">
        <f t="shared" ref="C48:C56" si="7">A8</f>
        <v>2016</v>
      </c>
      <c r="D48" s="172">
        <f t="shared" ref="D48:D56" si="8">D8</f>
        <v>8.5121800711963222E-2</v>
      </c>
      <c r="E48" s="166"/>
    </row>
    <row r="49" spans="3:5">
      <c r="C49" s="143">
        <f t="shared" si="7"/>
        <v>2017</v>
      </c>
      <c r="D49" s="172">
        <f t="shared" si="8"/>
        <v>3.2991410215806531E-2</v>
      </c>
      <c r="E49" s="20"/>
    </row>
    <row r="50" spans="3:5">
      <c r="C50" s="143">
        <f t="shared" si="7"/>
        <v>2018</v>
      </c>
      <c r="D50" s="172">
        <f t="shared" si="8"/>
        <v>-4.0425367766641102E-2</v>
      </c>
      <c r="E50" s="20"/>
    </row>
    <row r="51" spans="3:5">
      <c r="C51" s="143">
        <f t="shared" si="7"/>
        <v>2019</v>
      </c>
      <c r="D51" s="172">
        <f t="shared" si="8"/>
        <v>4.6668059110478388E-2</v>
      </c>
      <c r="E51" s="20"/>
    </row>
    <row r="52" spans="3:5">
      <c r="C52" s="143">
        <f t="shared" si="7"/>
        <v>2020</v>
      </c>
      <c r="D52" s="172">
        <f t="shared" si="8"/>
        <v>1.5130800463838615E-2</v>
      </c>
      <c r="E52" s="20"/>
    </row>
    <row r="53" spans="3:5">
      <c r="C53" s="143">
        <f t="shared" si="7"/>
        <v>2021</v>
      </c>
      <c r="D53" s="172">
        <f t="shared" si="8"/>
        <v>8.5058250528003809E-2</v>
      </c>
      <c r="E53" s="20"/>
    </row>
    <row r="54" spans="3:5">
      <c r="C54" s="143">
        <f t="shared" si="7"/>
        <v>2022</v>
      </c>
      <c r="D54" s="172">
        <f t="shared" si="8"/>
        <v>-0.20034187024867434</v>
      </c>
      <c r="E54" s="20"/>
    </row>
    <row r="55" spans="3:5">
      <c r="C55" s="143">
        <f t="shared" si="7"/>
        <v>2023</v>
      </c>
      <c r="D55" s="172">
        <f t="shared" si="8"/>
        <v>-0.10408454816709788</v>
      </c>
      <c r="E55" s="20"/>
    </row>
    <row r="56" spans="3:5">
      <c r="C56" s="143">
        <f t="shared" si="7"/>
        <v>2024</v>
      </c>
      <c r="D56" s="172">
        <f t="shared" si="8"/>
        <v>1.1961035382450592E-3</v>
      </c>
      <c r="E56" s="20"/>
    </row>
    <row r="57" spans="3:5">
      <c r="D57" s="173"/>
      <c r="E57" s="20"/>
    </row>
    <row r="58" spans="3:5">
      <c r="C58" s="94"/>
      <c r="D58" s="20"/>
      <c r="E58" s="20"/>
    </row>
    <row r="61" spans="3:5" ht="10.5" customHeight="1"/>
  </sheetData>
  <mergeCells count="23">
    <mergeCell ref="P4:R4"/>
    <mergeCell ref="H3:I4"/>
    <mergeCell ref="B4:D4"/>
    <mergeCell ref="E4:G4"/>
    <mergeCell ref="J5:J6"/>
    <mergeCell ref="K5:K6"/>
    <mergeCell ref="L5:L6"/>
    <mergeCell ref="M5:M6"/>
    <mergeCell ref="N39:N43"/>
    <mergeCell ref="A27:A30"/>
    <mergeCell ref="K27:L27"/>
    <mergeCell ref="K28:L28"/>
    <mergeCell ref="A1:M1"/>
    <mergeCell ref="A5:A6"/>
    <mergeCell ref="J3:M4"/>
    <mergeCell ref="B5:B6"/>
    <mergeCell ref="C5:C6"/>
    <mergeCell ref="D5:D6"/>
    <mergeCell ref="E5:E6"/>
    <mergeCell ref="F5:F6"/>
    <mergeCell ref="G5:G6"/>
    <mergeCell ref="H5:H6"/>
    <mergeCell ref="I5:I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dimension ref="A1:Y377"/>
  <sheetViews>
    <sheetView showGridLines="0" zoomScaleNormal="100" zoomScaleSheetLayoutView="100" workbookViewId="0">
      <selection activeCell="C1" sqref="C1"/>
    </sheetView>
  </sheetViews>
  <sheetFormatPr defaultColWidth="9.140625" defaultRowHeight="12.75"/>
  <cols>
    <col min="1" max="1" width="9.85546875" style="176" customWidth="1"/>
    <col min="2" max="13" width="10.7109375" style="179" customWidth="1"/>
    <col min="14" max="15" width="9.140625" style="1322"/>
    <col min="16" max="16" width="9.140625" style="1322" customWidth="1"/>
    <col min="17" max="17" width="2.85546875" style="176" customWidth="1"/>
    <col min="18" max="18" width="9.140625" style="1371"/>
    <col min="19" max="16384" width="9.140625" style="176"/>
  </cols>
  <sheetData>
    <row r="1" spans="1:25" s="431" customFormat="1" ht="18" customHeight="1">
      <c r="A1" s="550" t="s">
        <v>294</v>
      </c>
      <c r="B1" s="429"/>
      <c r="C1" s="429"/>
      <c r="D1" s="429"/>
      <c r="E1" s="429"/>
      <c r="F1" s="429"/>
      <c r="G1" s="429"/>
      <c r="H1" s="429"/>
      <c r="I1" s="429"/>
      <c r="J1" s="429"/>
      <c r="K1" s="429"/>
      <c r="L1" s="429"/>
      <c r="M1" s="430"/>
      <c r="N1" s="185"/>
      <c r="O1" s="185"/>
      <c r="P1" s="185"/>
      <c r="Q1" s="176"/>
      <c r="R1" s="1371"/>
      <c r="S1" s="176"/>
      <c r="T1" s="176"/>
      <c r="U1" s="176"/>
      <c r="V1" s="176"/>
      <c r="W1" s="176"/>
      <c r="X1" s="176"/>
      <c r="Y1" s="176"/>
    </row>
    <row r="2" spans="1:25" ht="5.0999999999999996" customHeight="1">
      <c r="A2" s="1624"/>
      <c r="B2" s="1624"/>
      <c r="C2" s="1624"/>
      <c r="D2" s="1624"/>
      <c r="E2" s="1624"/>
      <c r="F2" s="1624"/>
      <c r="G2" s="1624"/>
      <c r="H2" s="1624"/>
      <c r="I2" s="1624"/>
      <c r="J2" s="1624"/>
      <c r="K2" s="1624"/>
      <c r="L2" s="1624"/>
      <c r="M2" s="1624"/>
      <c r="N2" s="185"/>
      <c r="O2" s="185"/>
      <c r="P2" s="185"/>
    </row>
    <row r="3" spans="1:25" ht="15" customHeight="1">
      <c r="A3" s="1634">
        <v>2024</v>
      </c>
      <c r="B3" s="1634"/>
      <c r="C3" s="1634"/>
      <c r="D3" s="1634"/>
      <c r="E3" s="1634"/>
      <c r="F3" s="1634"/>
      <c r="G3" s="1634"/>
      <c r="H3" s="1634"/>
      <c r="I3" s="1634"/>
      <c r="J3" s="1634"/>
      <c r="K3" s="1634"/>
      <c r="L3" s="1634"/>
      <c r="M3" s="1634"/>
      <c r="N3" s="185"/>
      <c r="O3" s="185"/>
      <c r="P3" s="185"/>
    </row>
    <row r="4" spans="1:25" ht="15.75" customHeight="1">
      <c r="A4" s="661" t="str">
        <f>'6.1'!A6</f>
        <v>Period</v>
      </c>
      <c r="B4" s="1625" t="s">
        <v>295</v>
      </c>
      <c r="C4" s="1626"/>
      <c r="D4" s="1626"/>
      <c r="E4" s="1626"/>
      <c r="F4" s="1626"/>
      <c r="G4" s="1627"/>
      <c r="H4" s="1626" t="s">
        <v>296</v>
      </c>
      <c r="I4" s="1626"/>
      <c r="J4" s="1626"/>
      <c r="K4" s="1626"/>
      <c r="L4" s="1626"/>
      <c r="M4" s="1626"/>
      <c r="N4" s="185"/>
      <c r="O4" s="185"/>
      <c r="P4" s="185"/>
    </row>
    <row r="5" spans="1:25" ht="15" customHeight="1">
      <c r="B5" s="1632">
        <f>A3</f>
        <v>2024</v>
      </c>
      <c r="C5" s="1622"/>
      <c r="D5" s="1622"/>
      <c r="E5" s="1622">
        <f>B5-1</f>
        <v>2023</v>
      </c>
      <c r="F5" s="1622"/>
      <c r="G5" s="1633"/>
      <c r="H5" s="1632">
        <f>B5</f>
        <v>2024</v>
      </c>
      <c r="I5" s="1622"/>
      <c r="J5" s="1622"/>
      <c r="K5" s="1622">
        <f>E5</f>
        <v>2023</v>
      </c>
      <c r="L5" s="1622"/>
      <c r="M5" s="1622"/>
      <c r="N5" s="185"/>
      <c r="O5" s="1317" t="s">
        <v>298</v>
      </c>
      <c r="P5" s="1317" t="s">
        <v>299</v>
      </c>
      <c r="S5" s="1372"/>
      <c r="T5" s="1372"/>
    </row>
    <row r="6" spans="1:25" ht="20.25" customHeight="1">
      <c r="A6" s="661"/>
      <c r="B6" s="1628"/>
      <c r="C6" s="1629"/>
      <c r="D6" s="1438" t="s">
        <v>297</v>
      </c>
      <c r="E6" s="1630"/>
      <c r="F6" s="1631"/>
      <c r="G6" s="1439" t="s">
        <v>297</v>
      </c>
      <c r="H6" s="1629"/>
      <c r="I6" s="1629"/>
      <c r="J6" s="1438" t="s">
        <v>297</v>
      </c>
      <c r="K6" s="1630"/>
      <c r="L6" s="1631"/>
      <c r="M6" s="1438" t="s">
        <v>297</v>
      </c>
      <c r="N6" s="1318">
        <v>45292</v>
      </c>
      <c r="O6" s="1319">
        <v>23.362232504208063</v>
      </c>
      <c r="P6" s="35">
        <v>4.0999999999999996</v>
      </c>
      <c r="S6" s="177"/>
      <c r="T6" s="178"/>
      <c r="W6" s="177"/>
    </row>
    <row r="7" spans="1:25" ht="12.75" customHeight="1">
      <c r="B7" s="975" t="s">
        <v>185</v>
      </c>
      <c r="C7" s="662" t="s">
        <v>27</v>
      </c>
      <c r="D7" s="662" t="s">
        <v>44</v>
      </c>
      <c r="E7" s="975" t="s">
        <v>185</v>
      </c>
      <c r="F7" s="662" t="s">
        <v>27</v>
      </c>
      <c r="G7" s="979" t="s">
        <v>44</v>
      </c>
      <c r="H7" s="975" t="s">
        <v>185</v>
      </c>
      <c r="I7" s="662" t="s">
        <v>27</v>
      </c>
      <c r="J7" s="662" t="s">
        <v>44</v>
      </c>
      <c r="K7" s="975" t="s">
        <v>185</v>
      </c>
      <c r="L7" s="662" t="s">
        <v>27</v>
      </c>
      <c r="M7" s="662" t="s">
        <v>44</v>
      </c>
      <c r="N7" s="1318">
        <v>45293</v>
      </c>
      <c r="O7" s="1319">
        <v>27.25161595434739</v>
      </c>
      <c r="P7" s="35">
        <v>3.7</v>
      </c>
      <c r="S7" s="177"/>
      <c r="T7" s="178"/>
      <c r="W7" s="177"/>
    </row>
    <row r="8" spans="1:25" ht="12" customHeight="1">
      <c r="A8" s="663" t="str">
        <f>'6.1'!A9</f>
        <v>January</v>
      </c>
      <c r="B8" s="976">
        <v>45.945931301432687</v>
      </c>
      <c r="C8" s="664">
        <v>500.71317266658065</v>
      </c>
      <c r="D8" s="665">
        <v>-9.6</v>
      </c>
      <c r="E8" s="976">
        <v>35.702425991756705</v>
      </c>
      <c r="F8" s="664">
        <v>389.02613771645161</v>
      </c>
      <c r="G8" s="980">
        <v>0.2</v>
      </c>
      <c r="H8" s="664">
        <v>23.362232504208063</v>
      </c>
      <c r="I8" s="664">
        <v>254.57205069883872</v>
      </c>
      <c r="J8" s="665">
        <v>4.0999999999999996</v>
      </c>
      <c r="K8" s="976">
        <v>19.489936950539033</v>
      </c>
      <c r="L8" s="664">
        <v>212.27027671645163</v>
      </c>
      <c r="M8" s="665">
        <v>8.3000000000000007</v>
      </c>
      <c r="N8" s="1318">
        <v>45294</v>
      </c>
      <c r="O8" s="1319">
        <v>25.169948002760691</v>
      </c>
      <c r="P8" s="35">
        <v>7.8</v>
      </c>
      <c r="S8" s="177"/>
      <c r="T8" s="178"/>
      <c r="W8" s="177"/>
    </row>
    <row r="9" spans="1:25" ht="12" customHeight="1">
      <c r="A9" s="666" t="str">
        <f>'6.1'!A10</f>
        <v>February</v>
      </c>
      <c r="B9" s="977">
        <v>32.629414850280945</v>
      </c>
      <c r="C9" s="667">
        <v>355.48296911610345</v>
      </c>
      <c r="D9" s="668">
        <v>2.9</v>
      </c>
      <c r="E9" s="977">
        <v>41.449790897036067</v>
      </c>
      <c r="F9" s="667">
        <v>450.00564896425004</v>
      </c>
      <c r="G9" s="981">
        <v>-6.1</v>
      </c>
      <c r="H9" s="667">
        <v>19.435048310775088</v>
      </c>
      <c r="I9" s="667">
        <v>211.69459611610344</v>
      </c>
      <c r="J9" s="668">
        <v>8.4</v>
      </c>
      <c r="K9" s="977">
        <v>21.409995788146325</v>
      </c>
      <c r="L9" s="667">
        <v>232.22872796425</v>
      </c>
      <c r="M9" s="668">
        <v>9</v>
      </c>
      <c r="N9" s="1318">
        <v>45295</v>
      </c>
      <c r="O9" s="1319">
        <v>27.507608243415184</v>
      </c>
      <c r="P9" s="35">
        <v>5.8</v>
      </c>
      <c r="S9" s="177"/>
      <c r="T9" s="178"/>
      <c r="W9" s="177"/>
    </row>
    <row r="10" spans="1:25" ht="12" customHeight="1">
      <c r="A10" s="666" t="str">
        <f>'6.1'!A11</f>
        <v>March</v>
      </c>
      <c r="B10" s="977">
        <v>27.588374876955726</v>
      </c>
      <c r="C10" s="667">
        <v>300.06490545632255</v>
      </c>
      <c r="D10" s="668">
        <v>2.2000000000000002</v>
      </c>
      <c r="E10" s="977">
        <v>33.043990822876374</v>
      </c>
      <c r="F10" s="667">
        <v>358.40066918425805</v>
      </c>
      <c r="G10" s="981">
        <v>-0.3</v>
      </c>
      <c r="H10" s="667">
        <v>11.264821402708536</v>
      </c>
      <c r="I10" s="667">
        <v>122.51324845632257</v>
      </c>
      <c r="J10" s="668">
        <v>14.1</v>
      </c>
      <c r="K10" s="977">
        <v>15.366428033082405</v>
      </c>
      <c r="L10" s="667">
        <v>166.55566018425807</v>
      </c>
      <c r="M10" s="668">
        <v>7.7</v>
      </c>
      <c r="N10" s="1318">
        <v>45296</v>
      </c>
      <c r="O10" s="1319">
        <v>28.708596997049078</v>
      </c>
      <c r="P10" s="35">
        <v>2.8</v>
      </c>
      <c r="S10" s="177"/>
      <c r="T10" s="178"/>
      <c r="W10" s="177"/>
    </row>
    <row r="11" spans="1:25" ht="12" customHeight="1">
      <c r="A11" s="663" t="str">
        <f>'6.1'!A12</f>
        <v>April</v>
      </c>
      <c r="B11" s="976">
        <v>24.996468084629665</v>
      </c>
      <c r="C11" s="664">
        <v>272.33521818631664</v>
      </c>
      <c r="D11" s="665">
        <v>4.5</v>
      </c>
      <c r="E11" s="976">
        <v>29.977184981210051</v>
      </c>
      <c r="F11" s="664">
        <v>327.01943854889998</v>
      </c>
      <c r="G11" s="980">
        <v>-0.4</v>
      </c>
      <c r="H11" s="664">
        <v>9.1544341077076385</v>
      </c>
      <c r="I11" s="664">
        <v>99.726106186316656</v>
      </c>
      <c r="J11" s="665">
        <v>14.8</v>
      </c>
      <c r="K11" s="976">
        <v>12.561242829915278</v>
      </c>
      <c r="L11" s="664">
        <v>137.00026654890002</v>
      </c>
      <c r="M11" s="665">
        <v>12.4</v>
      </c>
      <c r="N11" s="1318">
        <v>45297</v>
      </c>
      <c r="O11" s="1319">
        <v>25.645506127084651</v>
      </c>
      <c r="P11" s="35">
        <v>2.5</v>
      </c>
      <c r="S11" s="177"/>
      <c r="T11" s="178"/>
      <c r="W11" s="177"/>
    </row>
    <row r="12" spans="1:25" ht="12" customHeight="1">
      <c r="A12" s="666" t="str">
        <f>'6.1'!A13</f>
        <v>May</v>
      </c>
      <c r="B12" s="977">
        <v>13.426192785293228</v>
      </c>
      <c r="C12" s="667">
        <v>146.89195058432259</v>
      </c>
      <c r="D12" s="668">
        <v>11.3</v>
      </c>
      <c r="E12" s="977">
        <v>15.898762296599672</v>
      </c>
      <c r="F12" s="667">
        <v>174.05790865606451</v>
      </c>
      <c r="G12" s="981">
        <v>8.5</v>
      </c>
      <c r="H12" s="667">
        <v>8.4324231122329003</v>
      </c>
      <c r="I12" s="667">
        <v>92.292398584322569</v>
      </c>
      <c r="J12" s="668">
        <v>16.600000000000001</v>
      </c>
      <c r="K12" s="977">
        <v>8.1264120810260714</v>
      </c>
      <c r="L12" s="667">
        <v>88.969791656064515</v>
      </c>
      <c r="M12" s="668">
        <v>13.5</v>
      </c>
      <c r="N12" s="1318">
        <v>45298</v>
      </c>
      <c r="O12" s="1319">
        <v>32.550739213257181</v>
      </c>
      <c r="P12" s="35">
        <v>-4.4000000000000004</v>
      </c>
      <c r="S12" s="177"/>
      <c r="T12" s="178"/>
      <c r="W12" s="177"/>
    </row>
    <row r="13" spans="1:25" ht="12" customHeight="1">
      <c r="A13" s="669" t="str">
        <f>'6.1'!A14</f>
        <v>June</v>
      </c>
      <c r="B13" s="978">
        <v>12.728432047765512</v>
      </c>
      <c r="C13" s="670">
        <v>138.98070825476137</v>
      </c>
      <c r="D13" s="671">
        <v>15.2</v>
      </c>
      <c r="E13" s="978">
        <v>12.793931463057971</v>
      </c>
      <c r="F13" s="670">
        <v>140.11902398070001</v>
      </c>
      <c r="G13" s="982">
        <v>15.8</v>
      </c>
      <c r="H13" s="670">
        <v>6.9490120745894108</v>
      </c>
      <c r="I13" s="670">
        <v>75.908034254761318</v>
      </c>
      <c r="J13" s="671">
        <v>25</v>
      </c>
      <c r="K13" s="978">
        <v>7.5400808956570335</v>
      </c>
      <c r="L13" s="670">
        <v>82.589194980700015</v>
      </c>
      <c r="M13" s="671">
        <v>19.5</v>
      </c>
      <c r="N13" s="1318">
        <v>45299</v>
      </c>
      <c r="O13" s="1319">
        <v>43.588765722800005</v>
      </c>
      <c r="P13" s="35">
        <v>-8.4</v>
      </c>
      <c r="S13" s="177"/>
      <c r="T13" s="178"/>
      <c r="W13" s="177"/>
    </row>
    <row r="14" spans="1:25" ht="12" customHeight="1">
      <c r="A14" s="666" t="str">
        <f>'6.1'!A15</f>
        <v>July</v>
      </c>
      <c r="B14" s="977">
        <v>11.366100042584415</v>
      </c>
      <c r="C14" s="667">
        <v>123.9941658729914</v>
      </c>
      <c r="D14" s="668">
        <v>22.2</v>
      </c>
      <c r="E14" s="977">
        <v>12.314547654362787</v>
      </c>
      <c r="F14" s="667">
        <v>135.08880316080644</v>
      </c>
      <c r="G14" s="981">
        <v>20</v>
      </c>
      <c r="H14" s="667">
        <v>6.624757674992142</v>
      </c>
      <c r="I14" s="667">
        <v>72.328563872991396</v>
      </c>
      <c r="J14" s="668">
        <v>21.8</v>
      </c>
      <c r="K14" s="977">
        <v>6.47601912628335</v>
      </c>
      <c r="L14" s="667">
        <v>70.972730160806449</v>
      </c>
      <c r="M14" s="668">
        <v>18.8</v>
      </c>
      <c r="N14" s="1318">
        <v>45300</v>
      </c>
      <c r="O14" s="1319">
        <v>45.947202269174618</v>
      </c>
      <c r="P14" s="35">
        <v>-9.6</v>
      </c>
      <c r="S14" s="177"/>
      <c r="T14" s="178"/>
      <c r="W14" s="177"/>
    </row>
    <row r="15" spans="1:25" ht="12" customHeight="1">
      <c r="A15" s="666" t="str">
        <f>'6.1'!A16</f>
        <v>August</v>
      </c>
      <c r="B15" s="977">
        <v>11.682594851928052</v>
      </c>
      <c r="C15" s="667">
        <v>127.78271665406452</v>
      </c>
      <c r="D15" s="668">
        <v>23</v>
      </c>
      <c r="E15" s="977">
        <v>12.181436919114494</v>
      </c>
      <c r="F15" s="667">
        <v>133.6361381262258</v>
      </c>
      <c r="G15" s="981">
        <v>13.5</v>
      </c>
      <c r="H15" s="667">
        <v>6.7688309553299302</v>
      </c>
      <c r="I15" s="667">
        <v>73.960707654064507</v>
      </c>
      <c r="J15" s="668">
        <v>23.3</v>
      </c>
      <c r="K15" s="977">
        <v>6.5749575511406855</v>
      </c>
      <c r="L15" s="667">
        <v>72.113417126225798</v>
      </c>
      <c r="M15" s="668">
        <v>20.9</v>
      </c>
      <c r="N15" s="1318">
        <v>45301</v>
      </c>
      <c r="O15" s="1319">
        <v>45.178405436738004</v>
      </c>
      <c r="P15" s="35">
        <v>-7.1</v>
      </c>
      <c r="S15" s="177"/>
      <c r="T15" s="178"/>
      <c r="W15" s="177"/>
    </row>
    <row r="16" spans="1:25" ht="12" customHeight="1">
      <c r="A16" s="666" t="str">
        <f>'6.1'!A17</f>
        <v>September</v>
      </c>
      <c r="B16" s="977">
        <v>15.985046015808495</v>
      </c>
      <c r="C16" s="667">
        <v>174.93496722083333</v>
      </c>
      <c r="D16" s="668">
        <v>8</v>
      </c>
      <c r="E16" s="977">
        <v>12.298755578402785</v>
      </c>
      <c r="F16" s="667">
        <v>135.09108216410002</v>
      </c>
      <c r="G16" s="981">
        <v>15.9</v>
      </c>
      <c r="H16" s="667">
        <v>7.7297911715914047</v>
      </c>
      <c r="I16" s="667">
        <v>84.608095220833349</v>
      </c>
      <c r="J16" s="668">
        <v>20.7</v>
      </c>
      <c r="K16" s="977">
        <v>7.5720341163484735</v>
      </c>
      <c r="L16" s="667">
        <v>83.15404016410001</v>
      </c>
      <c r="M16" s="668">
        <v>18.100000000000001</v>
      </c>
      <c r="N16" s="1318">
        <v>45302</v>
      </c>
      <c r="O16" s="1319">
        <v>43.756512418057042</v>
      </c>
      <c r="P16" s="35">
        <v>-5.2</v>
      </c>
      <c r="Q16" s="1623"/>
      <c r="S16" s="177"/>
      <c r="T16" s="178"/>
      <c r="W16" s="177"/>
    </row>
    <row r="17" spans="1:23" ht="12" customHeight="1">
      <c r="A17" s="663" t="str">
        <f>'6.1'!A18</f>
        <v>October</v>
      </c>
      <c r="B17" s="976">
        <v>20.814605579913415</v>
      </c>
      <c r="C17" s="664">
        <v>227.92777954346349</v>
      </c>
      <c r="D17" s="665">
        <v>6.2</v>
      </c>
      <c r="E17" s="976">
        <v>22.103488187778584</v>
      </c>
      <c r="F17" s="664">
        <v>242.48862574567741</v>
      </c>
      <c r="G17" s="980">
        <v>3.4</v>
      </c>
      <c r="H17" s="664">
        <v>15.064493233404173</v>
      </c>
      <c r="I17" s="664">
        <v>164.9695625434635</v>
      </c>
      <c r="J17" s="665">
        <v>11.5</v>
      </c>
      <c r="K17" s="976">
        <v>8.929855073545145</v>
      </c>
      <c r="L17" s="664">
        <v>97.993689745677415</v>
      </c>
      <c r="M17" s="665">
        <v>13.3</v>
      </c>
      <c r="N17" s="1318">
        <v>45303</v>
      </c>
      <c r="O17" s="1319">
        <v>39.318310134159638</v>
      </c>
      <c r="P17" s="35">
        <v>-2.5</v>
      </c>
      <c r="Q17" s="1623"/>
      <c r="S17" s="177"/>
      <c r="T17" s="178"/>
      <c r="W17" s="177"/>
    </row>
    <row r="18" spans="1:23" ht="12" customHeight="1">
      <c r="A18" s="666" t="str">
        <f>'6.1'!A19</f>
        <v>November</v>
      </c>
      <c r="B18" s="977">
        <v>34.826663885530508</v>
      </c>
      <c r="C18" s="667">
        <v>380.17007042526666</v>
      </c>
      <c r="D18" s="668">
        <v>0.4</v>
      </c>
      <c r="E18" s="977">
        <v>36.353051660169854</v>
      </c>
      <c r="F18" s="667">
        <v>397.41408587000001</v>
      </c>
      <c r="G18" s="981">
        <v>-3</v>
      </c>
      <c r="H18" s="667">
        <v>18.50867909905714</v>
      </c>
      <c r="I18" s="667">
        <v>202.02672642526665</v>
      </c>
      <c r="J18" s="668">
        <v>7.5</v>
      </c>
      <c r="K18" s="977">
        <v>16.736235842176235</v>
      </c>
      <c r="L18" s="667">
        <v>182.95389187000004</v>
      </c>
      <c r="M18" s="668">
        <v>6.7</v>
      </c>
      <c r="N18" s="1318">
        <v>45304</v>
      </c>
      <c r="O18" s="1319">
        <v>33.533600167141117</v>
      </c>
      <c r="P18" s="35">
        <v>-2.2000000000000002</v>
      </c>
      <c r="Q18" s="1623"/>
      <c r="S18" s="177"/>
      <c r="T18" s="178"/>
      <c r="W18" s="177"/>
    </row>
    <row r="19" spans="1:23" ht="12" customHeight="1">
      <c r="A19" s="669" t="str">
        <f>'6.1'!A20</f>
        <v>December</v>
      </c>
      <c r="B19" s="978">
        <v>38.118645015085853</v>
      </c>
      <c r="C19" s="670">
        <v>415.03984047519356</v>
      </c>
      <c r="D19" s="671">
        <v>-0.8</v>
      </c>
      <c r="E19" s="978">
        <v>39.884228110855915</v>
      </c>
      <c r="F19" s="670">
        <v>434.98268282141936</v>
      </c>
      <c r="G19" s="982">
        <v>-5.7</v>
      </c>
      <c r="H19" s="670">
        <v>24.982252388690579</v>
      </c>
      <c r="I19" s="670">
        <v>272.01828147519359</v>
      </c>
      <c r="J19" s="671">
        <v>1.8</v>
      </c>
      <c r="K19" s="978">
        <v>19.571942022329342</v>
      </c>
      <c r="L19" s="670">
        <v>213.47023582141938</v>
      </c>
      <c r="M19" s="671">
        <v>8.9</v>
      </c>
      <c r="N19" s="1318">
        <v>45305</v>
      </c>
      <c r="O19" s="1319">
        <v>33.280232989419396</v>
      </c>
      <c r="P19" s="35">
        <v>-1</v>
      </c>
      <c r="Q19" s="1623"/>
      <c r="S19" s="177"/>
      <c r="T19" s="178"/>
      <c r="W19" s="177"/>
    </row>
    <row r="20" spans="1:23" ht="12" customHeight="1">
      <c r="A20" s="647" t="s">
        <v>210</v>
      </c>
      <c r="B20" s="1305">
        <v>45.945931301432687</v>
      </c>
      <c r="C20" s="670">
        <v>500.71317266658065</v>
      </c>
      <c r="D20" s="671">
        <v>-9.6</v>
      </c>
      <c r="E20" s="978">
        <v>41.449790897036067</v>
      </c>
      <c r="F20" s="670">
        <v>450.00564896425004</v>
      </c>
      <c r="G20" s="982">
        <v>-6.1</v>
      </c>
      <c r="H20" s="670">
        <v>6.624757674992142</v>
      </c>
      <c r="I20" s="670">
        <v>72.328563872991396</v>
      </c>
      <c r="J20" s="671">
        <v>21.8</v>
      </c>
      <c r="K20" s="978">
        <v>6.47601912628335</v>
      </c>
      <c r="L20" s="670">
        <v>70.972730160806449</v>
      </c>
      <c r="M20" s="671">
        <v>18.8</v>
      </c>
      <c r="N20" s="1318">
        <v>45306</v>
      </c>
      <c r="O20" s="1319">
        <v>36.835638482275243</v>
      </c>
      <c r="P20" s="35">
        <v>-1.5</v>
      </c>
      <c r="Q20" s="1623"/>
      <c r="S20" s="177"/>
      <c r="T20" s="178"/>
      <c r="W20" s="177"/>
    </row>
    <row r="21" spans="1:23" ht="12" customHeight="1">
      <c r="A21" s="179"/>
      <c r="B21" s="180"/>
      <c r="C21" s="180"/>
      <c r="D21" s="180"/>
      <c r="E21" s="180"/>
      <c r="F21" s="180"/>
      <c r="G21" s="181"/>
      <c r="H21" s="180"/>
      <c r="I21" s="180"/>
      <c r="J21" s="181"/>
      <c r="K21" s="180"/>
      <c r="L21" s="180"/>
      <c r="M21" s="181"/>
      <c r="N21" s="1318">
        <v>45307</v>
      </c>
      <c r="O21" s="1319">
        <v>39.048410402271514</v>
      </c>
      <c r="P21" s="35">
        <v>-2.2000000000000002</v>
      </c>
      <c r="Q21" s="1373"/>
      <c r="S21" s="177"/>
      <c r="T21" s="178"/>
      <c r="W21" s="177"/>
    </row>
    <row r="22" spans="1:23" ht="12" customHeight="1">
      <c r="A22" s="179"/>
      <c r="B22" s="180"/>
      <c r="C22" s="180"/>
      <c r="D22" s="181"/>
      <c r="E22" s="180"/>
      <c r="F22" s="180"/>
      <c r="G22" s="181"/>
      <c r="H22" s="180"/>
      <c r="I22" s="180"/>
      <c r="J22" s="181"/>
      <c r="K22" s="180"/>
      <c r="L22" s="180"/>
      <c r="M22" s="181"/>
      <c r="N22" s="1318">
        <v>45308</v>
      </c>
      <c r="O22" s="1319">
        <v>39.299008262507776</v>
      </c>
      <c r="P22" s="35">
        <v>-2.2999999999999998</v>
      </c>
      <c r="Q22" s="1373"/>
      <c r="S22" s="177"/>
      <c r="T22" s="178"/>
      <c r="W22" s="177"/>
    </row>
    <row r="23" spans="1:23" ht="12" customHeight="1">
      <c r="B23" s="176"/>
      <c r="C23" s="176"/>
      <c r="D23" s="176"/>
      <c r="E23" s="176"/>
      <c r="F23" s="176"/>
      <c r="G23" s="176"/>
      <c r="H23" s="176"/>
      <c r="I23" s="176"/>
      <c r="J23" s="176"/>
      <c r="K23" s="176"/>
      <c r="L23" s="176"/>
      <c r="M23" s="176"/>
      <c r="N23" s="1318">
        <v>45309</v>
      </c>
      <c r="O23" s="1319">
        <v>37.549990838432365</v>
      </c>
      <c r="P23" s="35">
        <v>-0.1</v>
      </c>
      <c r="S23" s="177"/>
      <c r="T23" s="178"/>
      <c r="W23" s="177"/>
    </row>
    <row r="24" spans="1:23" ht="12" customHeight="1">
      <c r="B24" s="176"/>
      <c r="C24" s="176"/>
      <c r="D24" s="176"/>
      <c r="E24" s="176"/>
      <c r="F24" s="176"/>
      <c r="G24" s="176"/>
      <c r="H24" s="176"/>
      <c r="I24" s="176"/>
      <c r="J24" s="176">
        <f>B5</f>
        <v>2024</v>
      </c>
      <c r="K24" s="176">
        <f>E5</f>
        <v>2023</v>
      </c>
      <c r="M24" s="176"/>
      <c r="N24" s="1318">
        <v>45310</v>
      </c>
      <c r="O24" s="1319">
        <v>38.105137123730017</v>
      </c>
      <c r="P24" s="35">
        <v>-3.7</v>
      </c>
      <c r="S24" s="177"/>
      <c r="T24" s="178"/>
      <c r="W24" s="177"/>
    </row>
    <row r="25" spans="1:23" ht="12" customHeight="1">
      <c r="B25" s="176"/>
      <c r="C25" s="176"/>
      <c r="D25" s="176"/>
      <c r="E25" s="176"/>
      <c r="F25" s="176"/>
      <c r="G25" s="176"/>
      <c r="H25" s="176"/>
      <c r="I25" s="176" t="str">
        <f t="shared" ref="I25:I36" si="0">A8</f>
        <v>January</v>
      </c>
      <c r="J25" s="177">
        <f t="shared" ref="J25:J36" si="1">B8</f>
        <v>45.945931301432687</v>
      </c>
      <c r="K25" s="177">
        <f>E8</f>
        <v>35.702425991756705</v>
      </c>
      <c r="L25" s="177"/>
      <c r="M25" s="176"/>
      <c r="N25" s="1318">
        <v>45311</v>
      </c>
      <c r="O25" s="1319">
        <v>34.060157398210038</v>
      </c>
      <c r="P25" s="35">
        <v>-4.8</v>
      </c>
      <c r="S25" s="177"/>
      <c r="T25" s="178"/>
      <c r="W25" s="177"/>
    </row>
    <row r="26" spans="1:23" ht="12" customHeight="1">
      <c r="B26" s="176"/>
      <c r="C26" s="176"/>
      <c r="D26" s="176"/>
      <c r="E26" s="176"/>
      <c r="F26" s="176"/>
      <c r="G26" s="176"/>
      <c r="H26" s="176"/>
      <c r="I26" s="176" t="str">
        <f t="shared" si="0"/>
        <v>February</v>
      </c>
      <c r="J26" s="177">
        <f t="shared" si="1"/>
        <v>32.629414850280945</v>
      </c>
      <c r="K26" s="177">
        <f t="shared" ref="K26:K35" si="2">E9</f>
        <v>41.449790897036067</v>
      </c>
      <c r="L26" s="177"/>
      <c r="M26" s="176"/>
      <c r="N26" s="1318">
        <v>45312</v>
      </c>
      <c r="O26" s="1319">
        <v>35.054904248499696</v>
      </c>
      <c r="P26" s="35">
        <v>-4.0999999999999996</v>
      </c>
      <c r="S26" s="177"/>
      <c r="T26" s="178"/>
      <c r="W26" s="177"/>
    </row>
    <row r="27" spans="1:23" ht="12" customHeight="1">
      <c r="B27" s="176"/>
      <c r="C27" s="176"/>
      <c r="D27" s="176"/>
      <c r="E27" s="176"/>
      <c r="F27" s="176"/>
      <c r="G27" s="176"/>
      <c r="H27" s="176"/>
      <c r="I27" s="176" t="str">
        <f t="shared" si="0"/>
        <v>March</v>
      </c>
      <c r="J27" s="177">
        <f t="shared" si="1"/>
        <v>27.588374876955726</v>
      </c>
      <c r="K27" s="177">
        <f t="shared" si="2"/>
        <v>33.043990822876374</v>
      </c>
      <c r="L27" s="177"/>
      <c r="M27" s="176"/>
      <c r="N27" s="1318">
        <v>45313</v>
      </c>
      <c r="O27" s="1319">
        <v>37.442299680528663</v>
      </c>
      <c r="P27" s="35">
        <v>1.2</v>
      </c>
      <c r="S27" s="177"/>
      <c r="T27" s="178"/>
      <c r="W27" s="177"/>
    </row>
    <row r="28" spans="1:23" ht="12" customHeight="1">
      <c r="B28" s="176"/>
      <c r="C28" s="176"/>
      <c r="D28" s="176"/>
      <c r="E28" s="176"/>
      <c r="F28" s="176"/>
      <c r="G28" s="176"/>
      <c r="H28" s="176"/>
      <c r="I28" s="176" t="str">
        <f t="shared" si="0"/>
        <v>April</v>
      </c>
      <c r="J28" s="177">
        <f t="shared" si="1"/>
        <v>24.996468084629665</v>
      </c>
      <c r="K28" s="177">
        <f t="shared" si="2"/>
        <v>29.977184981210051</v>
      </c>
      <c r="L28" s="177"/>
      <c r="M28" s="176"/>
      <c r="N28" s="1318">
        <v>45314</v>
      </c>
      <c r="O28" s="1319">
        <v>32.651896061999139</v>
      </c>
      <c r="P28" s="35">
        <v>2.6</v>
      </c>
      <c r="S28" s="177"/>
      <c r="T28" s="178"/>
      <c r="W28" s="177"/>
    </row>
    <row r="29" spans="1:23" ht="12" customHeight="1">
      <c r="B29" s="176"/>
      <c r="C29" s="176"/>
      <c r="D29" s="176"/>
      <c r="E29" s="176"/>
      <c r="F29" s="176"/>
      <c r="G29" s="176"/>
      <c r="H29" s="176"/>
      <c r="I29" s="176" t="str">
        <f t="shared" si="0"/>
        <v>May</v>
      </c>
      <c r="J29" s="177">
        <f t="shared" si="1"/>
        <v>13.426192785293228</v>
      </c>
      <c r="K29" s="177">
        <f t="shared" si="2"/>
        <v>15.898762296599672</v>
      </c>
      <c r="L29" s="177"/>
      <c r="M29" s="176"/>
      <c r="N29" s="1318">
        <v>45315</v>
      </c>
      <c r="O29" s="1319">
        <v>29.205731678538818</v>
      </c>
      <c r="P29" s="35">
        <v>6.8</v>
      </c>
      <c r="S29" s="177"/>
      <c r="T29" s="178"/>
      <c r="W29" s="177"/>
    </row>
    <row r="30" spans="1:23" ht="12" customHeight="1">
      <c r="B30" s="176"/>
      <c r="C30" s="176"/>
      <c r="D30" s="176"/>
      <c r="E30" s="176"/>
      <c r="F30" s="176"/>
      <c r="G30" s="176"/>
      <c r="H30" s="176"/>
      <c r="I30" s="176" t="str">
        <f t="shared" si="0"/>
        <v>June</v>
      </c>
      <c r="J30" s="177">
        <f t="shared" si="1"/>
        <v>12.728432047765512</v>
      </c>
      <c r="K30" s="177">
        <f t="shared" si="2"/>
        <v>12.793931463057971</v>
      </c>
      <c r="L30" s="177"/>
      <c r="M30" s="176"/>
      <c r="N30" s="1318">
        <v>45316</v>
      </c>
      <c r="O30" s="1319">
        <v>30.643927563988409</v>
      </c>
      <c r="P30" s="35">
        <v>4.8</v>
      </c>
      <c r="S30" s="177"/>
      <c r="T30" s="178"/>
      <c r="W30" s="177"/>
    </row>
    <row r="31" spans="1:23" ht="12" customHeight="1">
      <c r="B31" s="176"/>
      <c r="C31" s="176"/>
      <c r="D31" s="176"/>
      <c r="E31" s="176"/>
      <c r="F31" s="176"/>
      <c r="G31" s="176"/>
      <c r="H31" s="176"/>
      <c r="I31" s="176" t="str">
        <f t="shared" si="0"/>
        <v>July</v>
      </c>
      <c r="J31" s="177">
        <f t="shared" si="1"/>
        <v>11.366100042584415</v>
      </c>
      <c r="K31" s="177">
        <f t="shared" si="2"/>
        <v>12.314547654362787</v>
      </c>
      <c r="L31" s="177"/>
      <c r="M31" s="176"/>
      <c r="N31" s="1318">
        <v>45317</v>
      </c>
      <c r="O31" s="1319">
        <v>28.171082579951747</v>
      </c>
      <c r="P31" s="35">
        <v>3.8</v>
      </c>
      <c r="S31" s="177"/>
      <c r="T31" s="178"/>
      <c r="W31" s="177"/>
    </row>
    <row r="32" spans="1:23" ht="12" customHeight="1">
      <c r="B32" s="176"/>
      <c r="C32" s="176"/>
      <c r="D32" s="176"/>
      <c r="E32" s="176"/>
      <c r="F32" s="176"/>
      <c r="G32" s="176"/>
      <c r="H32" s="176"/>
      <c r="I32" s="176" t="str">
        <f t="shared" si="0"/>
        <v>August</v>
      </c>
      <c r="J32" s="177">
        <f t="shared" si="1"/>
        <v>11.682594851928052</v>
      </c>
      <c r="K32" s="177">
        <f t="shared" si="2"/>
        <v>12.181436919114494</v>
      </c>
      <c r="L32" s="177"/>
      <c r="M32" s="176"/>
      <c r="N32" s="1318">
        <v>45318</v>
      </c>
      <c r="O32" s="1319">
        <v>26.860978021104224</v>
      </c>
      <c r="P32" s="35">
        <v>2</v>
      </c>
      <c r="S32" s="177"/>
      <c r="T32" s="178"/>
      <c r="W32" s="177"/>
    </row>
    <row r="33" spans="2:23" ht="12" customHeight="1">
      <c r="B33" s="176"/>
      <c r="C33" s="176"/>
      <c r="D33" s="176"/>
      <c r="E33" s="176"/>
      <c r="F33" s="176"/>
      <c r="G33" s="176"/>
      <c r="H33" s="176"/>
      <c r="I33" s="176" t="str">
        <f t="shared" si="0"/>
        <v>September</v>
      </c>
      <c r="J33" s="177">
        <f t="shared" si="1"/>
        <v>15.985046015808495</v>
      </c>
      <c r="K33" s="177">
        <f t="shared" si="2"/>
        <v>12.298755578402785</v>
      </c>
      <c r="L33" s="177"/>
      <c r="M33" s="176"/>
      <c r="N33" s="1318">
        <v>45319</v>
      </c>
      <c r="O33" s="1319">
        <v>28.687390838161463</v>
      </c>
      <c r="P33" s="35">
        <v>-0.2</v>
      </c>
      <c r="S33" s="177"/>
      <c r="T33" s="178"/>
      <c r="W33" s="177"/>
    </row>
    <row r="34" spans="2:23" ht="12" customHeight="1">
      <c r="B34" s="176"/>
      <c r="C34" s="176"/>
      <c r="D34" s="176"/>
      <c r="E34" s="176"/>
      <c r="F34" s="176"/>
      <c r="G34" s="176"/>
      <c r="H34" s="176"/>
      <c r="I34" s="176" t="str">
        <f t="shared" si="0"/>
        <v>October</v>
      </c>
      <c r="J34" s="177">
        <f t="shared" si="1"/>
        <v>20.814605579913415</v>
      </c>
      <c r="K34" s="177">
        <f t="shared" si="2"/>
        <v>22.103488187778584</v>
      </c>
      <c r="L34" s="177"/>
      <c r="M34" s="176"/>
      <c r="N34" s="1318">
        <v>45320</v>
      </c>
      <c r="O34" s="1319">
        <v>34.645394356481162</v>
      </c>
      <c r="P34" s="35">
        <v>-0.1</v>
      </c>
      <c r="S34" s="177"/>
      <c r="T34" s="178"/>
      <c r="W34" s="177"/>
    </row>
    <row r="35" spans="2:23" ht="12" customHeight="1">
      <c r="B35" s="176"/>
      <c r="C35" s="176"/>
      <c r="D35" s="176"/>
      <c r="E35" s="176"/>
      <c r="F35" s="176"/>
      <c r="G35" s="176"/>
      <c r="H35" s="176"/>
      <c r="I35" s="176" t="str">
        <f t="shared" si="0"/>
        <v>November</v>
      </c>
      <c r="J35" s="177">
        <f t="shared" si="1"/>
        <v>34.826663885530508</v>
      </c>
      <c r="K35" s="177">
        <f t="shared" si="2"/>
        <v>36.353051660169854</v>
      </c>
      <c r="L35" s="177"/>
      <c r="M35" s="176"/>
      <c r="N35" s="1318">
        <v>45321</v>
      </c>
      <c r="O35" s="1319">
        <v>34.468587364776148</v>
      </c>
      <c r="P35" s="35">
        <v>-0.3</v>
      </c>
      <c r="S35" s="177"/>
      <c r="T35" s="178"/>
      <c r="W35" s="177"/>
    </row>
    <row r="36" spans="2:23" ht="12" customHeight="1">
      <c r="B36" s="176"/>
      <c r="C36" s="176"/>
      <c r="D36" s="176"/>
      <c r="E36" s="176"/>
      <c r="F36" s="176"/>
      <c r="G36" s="176"/>
      <c r="H36" s="176"/>
      <c r="I36" s="176" t="str">
        <f t="shared" si="0"/>
        <v>December</v>
      </c>
      <c r="J36" s="177">
        <f t="shared" si="1"/>
        <v>38.118645015085853</v>
      </c>
      <c r="K36" s="177">
        <f>E19</f>
        <v>39.884228110855915</v>
      </c>
      <c r="L36" s="177"/>
      <c r="M36" s="176"/>
      <c r="N36" s="1318">
        <v>45322</v>
      </c>
      <c r="O36" s="1319">
        <v>34.304809600134774</v>
      </c>
      <c r="P36" s="35">
        <v>1.3</v>
      </c>
      <c r="S36" s="177"/>
      <c r="T36" s="178"/>
      <c r="W36" s="177"/>
    </row>
    <row r="37" spans="2:23" ht="12" customHeight="1">
      <c r="B37" s="176"/>
      <c r="C37" s="176"/>
      <c r="D37" s="176"/>
      <c r="E37" s="176"/>
      <c r="F37" s="176"/>
      <c r="G37" s="176"/>
      <c r="H37" s="176"/>
      <c r="I37" s="176"/>
      <c r="J37" s="177"/>
      <c r="K37" s="177"/>
      <c r="L37" s="176"/>
      <c r="M37" s="176"/>
      <c r="N37" s="1318">
        <v>45323</v>
      </c>
      <c r="O37" s="1319">
        <v>32.629414850280945</v>
      </c>
      <c r="P37" s="35">
        <v>2.9</v>
      </c>
      <c r="S37" s="177"/>
      <c r="T37" s="178"/>
      <c r="W37" s="177"/>
    </row>
    <row r="38" spans="2:23" ht="12" customHeight="1">
      <c r="B38" s="176"/>
      <c r="C38" s="176"/>
      <c r="D38" s="176"/>
      <c r="E38" s="176"/>
      <c r="F38" s="176"/>
      <c r="G38" s="176"/>
      <c r="H38" s="176"/>
      <c r="I38" s="176"/>
      <c r="J38" s="176"/>
      <c r="K38" s="176"/>
      <c r="L38" s="176"/>
      <c r="M38" s="176"/>
      <c r="N38" s="1318">
        <v>45324</v>
      </c>
      <c r="O38" s="1319">
        <v>28.48544653683437</v>
      </c>
      <c r="P38" s="35">
        <v>3.7</v>
      </c>
      <c r="S38" s="177"/>
      <c r="T38" s="178"/>
      <c r="W38" s="177"/>
    </row>
    <row r="39" spans="2:23" ht="12" customHeight="1">
      <c r="B39" s="176"/>
      <c r="C39" s="176"/>
      <c r="D39" s="176"/>
      <c r="E39" s="176"/>
      <c r="F39" s="176"/>
      <c r="G39" s="176"/>
      <c r="H39" s="176"/>
      <c r="I39" s="176"/>
      <c r="J39" s="176"/>
      <c r="K39" s="176"/>
      <c r="L39" s="176"/>
      <c r="M39" s="176"/>
      <c r="N39" s="1318">
        <v>45325</v>
      </c>
      <c r="O39" s="1319">
        <v>23.499091572676445</v>
      </c>
      <c r="P39" s="35">
        <v>6.7</v>
      </c>
      <c r="S39" s="177"/>
      <c r="T39" s="178"/>
      <c r="W39" s="177"/>
    </row>
    <row r="40" spans="2:23" ht="12" customHeight="1">
      <c r="B40" s="176"/>
      <c r="C40" s="176"/>
      <c r="D40" s="176"/>
      <c r="E40" s="176"/>
      <c r="F40" s="176"/>
      <c r="G40" s="176"/>
      <c r="H40" s="176"/>
      <c r="I40" s="176"/>
      <c r="J40" s="176"/>
      <c r="K40" s="176"/>
      <c r="L40" s="176"/>
      <c r="M40" s="176"/>
      <c r="N40" s="1318">
        <v>45326</v>
      </c>
      <c r="O40" s="1319">
        <v>23.225443701871896</v>
      </c>
      <c r="P40" s="35">
        <v>7.4</v>
      </c>
      <c r="S40" s="177"/>
      <c r="T40" s="178"/>
      <c r="W40" s="177"/>
    </row>
    <row r="41" spans="2:23" ht="12" customHeight="1">
      <c r="B41" s="176"/>
      <c r="C41" s="176"/>
      <c r="D41" s="176"/>
      <c r="E41" s="176"/>
      <c r="F41" s="176"/>
      <c r="G41" s="176"/>
      <c r="H41" s="176"/>
      <c r="I41" s="176"/>
      <c r="J41" s="176"/>
      <c r="K41" s="176"/>
      <c r="L41" s="176"/>
      <c r="M41" s="176"/>
      <c r="N41" s="1318">
        <v>45327</v>
      </c>
      <c r="O41" s="1319">
        <v>24.524447259991941</v>
      </c>
      <c r="P41" s="35">
        <v>8.6</v>
      </c>
      <c r="S41" s="177"/>
      <c r="T41" s="178"/>
      <c r="W41" s="177"/>
    </row>
    <row r="42" spans="2:23" ht="12" customHeight="1">
      <c r="N42" s="1318">
        <v>45328</v>
      </c>
      <c r="O42" s="1319">
        <v>25.446070974231368</v>
      </c>
      <c r="P42" s="35">
        <v>6.8</v>
      </c>
      <c r="S42" s="177"/>
      <c r="T42" s="178"/>
      <c r="W42" s="177"/>
    </row>
    <row r="43" spans="2:23" ht="12" customHeight="1">
      <c r="N43" s="1318">
        <v>45329</v>
      </c>
      <c r="O43" s="1319">
        <v>28.782857251854509</v>
      </c>
      <c r="P43" s="35">
        <v>4.7</v>
      </c>
      <c r="S43" s="177"/>
      <c r="T43" s="178"/>
      <c r="W43" s="177"/>
    </row>
    <row r="44" spans="2:23" ht="12" customHeight="1">
      <c r="N44" s="1318">
        <v>45330</v>
      </c>
      <c r="O44" s="1319">
        <v>29.440766517853465</v>
      </c>
      <c r="P44" s="35">
        <v>4.5999999999999996</v>
      </c>
      <c r="S44" s="177"/>
      <c r="T44" s="178"/>
      <c r="W44" s="177"/>
    </row>
    <row r="45" spans="2:23">
      <c r="N45" s="1318">
        <v>45331</v>
      </c>
      <c r="O45" s="1319">
        <v>22.973559675047031</v>
      </c>
      <c r="P45" s="35">
        <v>7.9</v>
      </c>
      <c r="S45" s="177"/>
      <c r="T45" s="178"/>
      <c r="W45" s="177"/>
    </row>
    <row r="46" spans="2:23">
      <c r="B46" s="182"/>
      <c r="D46" s="183"/>
      <c r="E46" s="183"/>
      <c r="F46" s="183"/>
      <c r="G46" s="183"/>
      <c r="H46" s="183"/>
      <c r="I46" s="183"/>
      <c r="N46" s="1318">
        <v>45332</v>
      </c>
      <c r="O46" s="1319">
        <v>19.435048310775088</v>
      </c>
      <c r="P46" s="35">
        <v>8.4</v>
      </c>
      <c r="S46" s="177"/>
      <c r="T46" s="178"/>
      <c r="W46" s="177"/>
    </row>
    <row r="47" spans="2:23">
      <c r="D47" s="183"/>
      <c r="E47" s="183"/>
      <c r="F47" s="183"/>
      <c r="G47" s="183"/>
      <c r="H47" s="183"/>
      <c r="I47" s="183"/>
      <c r="N47" s="1318">
        <v>45333</v>
      </c>
      <c r="O47" s="1319">
        <v>21.264256267747598</v>
      </c>
      <c r="P47" s="35">
        <v>7.1</v>
      </c>
      <c r="S47" s="177"/>
      <c r="T47" s="178"/>
      <c r="W47" s="177"/>
    </row>
    <row r="48" spans="2:23">
      <c r="N48" s="1318">
        <v>45334</v>
      </c>
      <c r="O48" s="1319">
        <v>24.000288671820829</v>
      </c>
      <c r="P48" s="35">
        <v>5.9</v>
      </c>
      <c r="S48" s="177"/>
      <c r="T48" s="178"/>
      <c r="W48" s="177"/>
    </row>
    <row r="49" spans="2:23">
      <c r="N49" s="1318">
        <v>45335</v>
      </c>
      <c r="O49" s="1319">
        <v>26.198154050015113</v>
      </c>
      <c r="P49" s="35">
        <v>2.8</v>
      </c>
      <c r="S49" s="177"/>
      <c r="T49" s="178"/>
      <c r="W49" s="177"/>
    </row>
    <row r="50" spans="2:23">
      <c r="B50" s="180"/>
      <c r="C50" s="180"/>
      <c r="D50" s="180"/>
      <c r="E50" s="180"/>
      <c r="F50" s="180"/>
      <c r="G50" s="184"/>
      <c r="H50" s="184"/>
      <c r="I50" s="184"/>
      <c r="N50" s="1318">
        <v>45336</v>
      </c>
      <c r="O50" s="1319">
        <v>25.74551411374636</v>
      </c>
      <c r="P50" s="35">
        <v>5</v>
      </c>
      <c r="S50" s="177"/>
      <c r="T50" s="178"/>
      <c r="W50" s="177"/>
    </row>
    <row r="51" spans="2:23">
      <c r="B51" s="180"/>
      <c r="C51" s="180"/>
      <c r="D51" s="180"/>
      <c r="E51" s="180"/>
      <c r="F51" s="180"/>
      <c r="G51" s="184"/>
      <c r="H51" s="184"/>
      <c r="I51" s="184"/>
      <c r="N51" s="1318">
        <v>45337</v>
      </c>
      <c r="O51" s="1319">
        <v>23.710892536404227</v>
      </c>
      <c r="P51" s="35">
        <v>7.6</v>
      </c>
      <c r="S51" s="177"/>
      <c r="T51" s="178"/>
      <c r="W51" s="177"/>
    </row>
    <row r="52" spans="2:23">
      <c r="B52" s="180"/>
      <c r="C52" s="180"/>
      <c r="D52" s="180"/>
      <c r="E52" s="180"/>
      <c r="F52" s="180"/>
      <c r="G52" s="184"/>
      <c r="H52" s="184"/>
      <c r="I52" s="184"/>
      <c r="N52" s="1318">
        <v>45338</v>
      </c>
      <c r="O52" s="1319">
        <v>21.816073576781285</v>
      </c>
      <c r="P52" s="35">
        <v>7.3</v>
      </c>
      <c r="S52" s="177"/>
      <c r="T52" s="178"/>
      <c r="W52" s="177"/>
    </row>
    <row r="53" spans="2:23">
      <c r="B53" s="180"/>
      <c r="C53" s="180"/>
      <c r="D53" s="180"/>
      <c r="E53" s="180"/>
      <c r="F53" s="180"/>
      <c r="G53" s="184"/>
      <c r="H53" s="184"/>
      <c r="I53" s="184"/>
      <c r="N53" s="1318">
        <v>45339</v>
      </c>
      <c r="O53" s="1319">
        <v>20.202463468135697</v>
      </c>
      <c r="P53" s="35">
        <v>7.3</v>
      </c>
      <c r="S53" s="177"/>
      <c r="T53" s="178"/>
      <c r="W53" s="177"/>
    </row>
    <row r="54" spans="2:23">
      <c r="B54" s="180"/>
      <c r="C54" s="180"/>
      <c r="D54" s="180"/>
      <c r="E54" s="180"/>
      <c r="F54" s="180"/>
      <c r="G54" s="184"/>
      <c r="H54" s="184"/>
      <c r="I54" s="184"/>
      <c r="N54" s="1318">
        <v>45340</v>
      </c>
      <c r="O54" s="1319">
        <v>20.760500005893146</v>
      </c>
      <c r="P54" s="35">
        <v>5.0999999999999996</v>
      </c>
      <c r="S54" s="177"/>
      <c r="T54" s="178"/>
      <c r="W54" s="177"/>
    </row>
    <row r="55" spans="2:23">
      <c r="B55" s="180"/>
      <c r="C55" s="180"/>
      <c r="D55" s="180"/>
      <c r="E55" s="180"/>
      <c r="F55" s="180"/>
      <c r="G55" s="184"/>
      <c r="H55" s="184"/>
      <c r="I55" s="184"/>
      <c r="N55" s="1318">
        <v>45341</v>
      </c>
      <c r="O55" s="1319">
        <v>24.620014106403104</v>
      </c>
      <c r="P55" s="35">
        <v>6.3</v>
      </c>
      <c r="S55" s="177"/>
      <c r="T55" s="178"/>
      <c r="W55" s="177"/>
    </row>
    <row r="56" spans="2:23">
      <c r="B56" s="180"/>
      <c r="C56" s="180"/>
      <c r="D56" s="180"/>
      <c r="E56" s="180"/>
      <c r="F56" s="180"/>
      <c r="G56" s="184"/>
      <c r="H56" s="184"/>
      <c r="I56" s="184"/>
      <c r="N56" s="1318">
        <v>45342</v>
      </c>
      <c r="O56" s="1319">
        <v>24.464072724703218</v>
      </c>
      <c r="P56" s="35">
        <v>5.9</v>
      </c>
      <c r="S56" s="177"/>
      <c r="T56" s="178"/>
      <c r="W56" s="177"/>
    </row>
    <row r="57" spans="2:23">
      <c r="B57" s="180"/>
      <c r="C57" s="180"/>
      <c r="D57" s="180"/>
      <c r="E57" s="180"/>
      <c r="F57" s="180"/>
      <c r="G57" s="184"/>
      <c r="H57" s="184"/>
      <c r="I57" s="184"/>
      <c r="N57" s="1318">
        <v>45343</v>
      </c>
      <c r="O57" s="1319">
        <v>24.238494699827992</v>
      </c>
      <c r="P57" s="35">
        <v>6</v>
      </c>
      <c r="S57" s="177"/>
      <c r="T57" s="178"/>
      <c r="W57" s="177"/>
    </row>
    <row r="58" spans="2:23">
      <c r="B58" s="180"/>
      <c r="C58" s="180"/>
      <c r="D58" s="180"/>
      <c r="E58" s="180"/>
      <c r="F58" s="180"/>
      <c r="G58" s="184"/>
      <c r="H58" s="184"/>
      <c r="I58" s="184"/>
      <c r="N58" s="1318">
        <v>45344</v>
      </c>
      <c r="O58" s="1319">
        <v>24.038802088751254</v>
      </c>
      <c r="P58" s="35">
        <v>7.4</v>
      </c>
      <c r="S58" s="177"/>
      <c r="T58" s="178"/>
      <c r="W58" s="177"/>
    </row>
    <row r="59" spans="2:23">
      <c r="B59" s="180"/>
      <c r="C59" s="180"/>
      <c r="D59" s="180"/>
      <c r="E59" s="180"/>
      <c r="F59" s="180"/>
      <c r="G59" s="184"/>
      <c r="H59" s="184"/>
      <c r="I59" s="184"/>
      <c r="N59" s="1318">
        <v>45345</v>
      </c>
      <c r="O59" s="1319">
        <v>23.800275652036277</v>
      </c>
      <c r="P59" s="35">
        <v>5.5</v>
      </c>
      <c r="S59" s="177"/>
      <c r="T59" s="178"/>
      <c r="W59" s="177"/>
    </row>
    <row r="60" spans="2:23">
      <c r="B60" s="180"/>
      <c r="C60" s="180"/>
      <c r="D60" s="180"/>
      <c r="E60" s="180"/>
      <c r="F60" s="180"/>
      <c r="G60" s="184"/>
      <c r="H60" s="184"/>
      <c r="I60" s="184"/>
      <c r="N60" s="1318">
        <v>45346</v>
      </c>
      <c r="O60" s="1319">
        <v>21.267746361132765</v>
      </c>
      <c r="P60" s="35">
        <v>4</v>
      </c>
      <c r="S60" s="177"/>
      <c r="T60" s="178"/>
      <c r="W60" s="177"/>
    </row>
    <row r="61" spans="2:23">
      <c r="B61" s="180"/>
      <c r="C61" s="180"/>
      <c r="D61" s="180"/>
      <c r="E61" s="180"/>
      <c r="F61" s="180"/>
      <c r="G61" s="184"/>
      <c r="H61" s="184"/>
      <c r="I61" s="184"/>
      <c r="N61" s="1318">
        <v>45347</v>
      </c>
      <c r="O61" s="1319">
        <v>22.926650360431978</v>
      </c>
      <c r="P61" s="35">
        <v>3.9</v>
      </c>
      <c r="S61" s="177"/>
      <c r="T61" s="178"/>
      <c r="W61" s="177"/>
    </row>
    <row r="62" spans="2:23">
      <c r="B62" s="180"/>
      <c r="C62" s="180"/>
      <c r="D62" s="180"/>
      <c r="E62" s="180"/>
      <c r="F62" s="180"/>
      <c r="G62" s="184"/>
      <c r="H62" s="184"/>
      <c r="I62" s="184"/>
      <c r="N62" s="1318">
        <v>45348</v>
      </c>
      <c r="O62" s="1319">
        <v>25.210595473069493</v>
      </c>
      <c r="P62" s="35">
        <v>4.7</v>
      </c>
      <c r="S62" s="177"/>
      <c r="T62" s="178"/>
      <c r="W62" s="177"/>
    </row>
    <row r="63" spans="2:23">
      <c r="N63" s="1318">
        <v>45349</v>
      </c>
      <c r="O63" s="1319">
        <v>25.291366466658211</v>
      </c>
      <c r="P63" s="35">
        <v>6.2</v>
      </c>
      <c r="S63" s="177"/>
      <c r="T63" s="178"/>
      <c r="W63" s="177"/>
    </row>
    <row r="64" spans="2:23">
      <c r="N64" s="1318">
        <v>45350</v>
      </c>
      <c r="O64" s="1319">
        <v>25.422926673180616</v>
      </c>
      <c r="P64" s="35">
        <v>5.3</v>
      </c>
      <c r="S64" s="177"/>
      <c r="T64" s="178"/>
      <c r="W64" s="177"/>
    </row>
    <row r="65" spans="14:23">
      <c r="N65" s="1318">
        <v>45351</v>
      </c>
      <c r="O65" s="1320">
        <v>24.505051309756492</v>
      </c>
      <c r="P65" s="35">
        <v>6</v>
      </c>
      <c r="S65" s="177"/>
      <c r="T65" s="178"/>
      <c r="W65" s="177"/>
    </row>
    <row r="66" spans="14:23">
      <c r="N66" s="1318">
        <v>45352</v>
      </c>
      <c r="O66" s="1320">
        <v>23.679220461553712</v>
      </c>
      <c r="P66" s="35">
        <v>7.8</v>
      </c>
      <c r="S66" s="177"/>
      <c r="T66" s="178"/>
      <c r="W66" s="177"/>
    </row>
    <row r="67" spans="14:23">
      <c r="N67" s="1318">
        <v>45353</v>
      </c>
      <c r="O67" s="1320">
        <v>18.94010148459768</v>
      </c>
      <c r="P67" s="35">
        <v>7.9</v>
      </c>
      <c r="S67" s="177"/>
      <c r="T67" s="178"/>
      <c r="W67" s="177"/>
    </row>
    <row r="68" spans="14:23">
      <c r="N68" s="1318">
        <v>45354</v>
      </c>
      <c r="O68" s="1320">
        <v>19.48095759447034</v>
      </c>
      <c r="P68" s="35">
        <v>8.1999999999999993</v>
      </c>
      <c r="S68" s="177"/>
      <c r="T68" s="178"/>
      <c r="W68" s="177"/>
    </row>
    <row r="69" spans="14:23">
      <c r="N69" s="1318">
        <v>45355</v>
      </c>
      <c r="O69" s="1320">
        <v>20.963583871409977</v>
      </c>
      <c r="P69" s="35">
        <v>7.1</v>
      </c>
      <c r="S69" s="177"/>
      <c r="T69" s="178"/>
      <c r="W69" s="177"/>
    </row>
    <row r="70" spans="14:23">
      <c r="N70" s="1318">
        <v>45356</v>
      </c>
      <c r="O70" s="1320">
        <v>24.043822927698528</v>
      </c>
      <c r="P70" s="35">
        <v>5.4</v>
      </c>
      <c r="S70" s="177"/>
      <c r="T70" s="178"/>
      <c r="W70" s="177"/>
    </row>
    <row r="71" spans="14:23">
      <c r="N71" s="1318">
        <v>45357</v>
      </c>
      <c r="O71" s="1320">
        <v>24.905119536709485</v>
      </c>
      <c r="P71" s="35">
        <v>4.0999999999999996</v>
      </c>
      <c r="S71" s="177"/>
      <c r="T71" s="178"/>
      <c r="W71" s="177"/>
    </row>
    <row r="72" spans="14:23">
      <c r="N72" s="1318">
        <v>45358</v>
      </c>
      <c r="O72" s="1320">
        <v>27.588374876955726</v>
      </c>
      <c r="P72" s="35">
        <v>2.2000000000000002</v>
      </c>
      <c r="S72" s="177"/>
      <c r="T72" s="178"/>
      <c r="W72" s="177"/>
    </row>
    <row r="73" spans="14:23">
      <c r="N73" s="1318">
        <v>45359</v>
      </c>
      <c r="O73" s="1320">
        <v>25.604703384943608</v>
      </c>
      <c r="P73" s="35">
        <v>3</v>
      </c>
      <c r="S73" s="177"/>
      <c r="T73" s="178"/>
      <c r="W73" s="177"/>
    </row>
    <row r="74" spans="14:23">
      <c r="N74" s="1318">
        <v>45360</v>
      </c>
      <c r="O74" s="1320">
        <v>21.904494659457235</v>
      </c>
      <c r="P74" s="35">
        <v>6</v>
      </c>
      <c r="S74" s="177"/>
      <c r="T74" s="178"/>
      <c r="W74" s="177"/>
    </row>
    <row r="75" spans="14:23">
      <c r="N75" s="1318">
        <v>45361</v>
      </c>
      <c r="O75" s="1320">
        <v>20.411285527220841</v>
      </c>
      <c r="P75" s="35">
        <v>9.1</v>
      </c>
      <c r="S75" s="177"/>
      <c r="T75" s="178"/>
      <c r="W75" s="177"/>
    </row>
    <row r="76" spans="14:23">
      <c r="N76" s="1318">
        <v>45362</v>
      </c>
      <c r="O76" s="1320">
        <v>21.077515224328284</v>
      </c>
      <c r="P76" s="35">
        <v>9</v>
      </c>
      <c r="S76" s="177"/>
      <c r="T76" s="178"/>
      <c r="W76" s="177"/>
    </row>
    <row r="77" spans="14:23">
      <c r="N77" s="1318">
        <v>45363</v>
      </c>
      <c r="O77" s="1320">
        <v>23.961609372442968</v>
      </c>
      <c r="P77" s="35">
        <v>7.1</v>
      </c>
      <c r="S77" s="177"/>
      <c r="T77" s="178"/>
      <c r="W77" s="177"/>
    </row>
    <row r="78" spans="14:23">
      <c r="N78" s="1318">
        <v>45364</v>
      </c>
      <c r="O78" s="1320">
        <v>24.010419215618281</v>
      </c>
      <c r="P78" s="35">
        <v>6.6</v>
      </c>
      <c r="S78" s="177"/>
      <c r="T78" s="178"/>
      <c r="W78" s="177"/>
    </row>
    <row r="79" spans="14:23">
      <c r="N79" s="1318">
        <v>45365</v>
      </c>
      <c r="O79" s="1320">
        <v>22.338536792014303</v>
      </c>
      <c r="P79" s="35">
        <v>7.8</v>
      </c>
      <c r="S79" s="177"/>
      <c r="T79" s="178"/>
      <c r="W79" s="177"/>
    </row>
    <row r="80" spans="14:23">
      <c r="N80" s="1318">
        <v>45366</v>
      </c>
      <c r="O80" s="1320">
        <v>18.475896939915437</v>
      </c>
      <c r="P80" s="35">
        <v>10.1</v>
      </c>
      <c r="S80" s="177"/>
      <c r="T80" s="178"/>
      <c r="W80" s="177"/>
    </row>
    <row r="81" spans="14:23">
      <c r="N81" s="1318">
        <v>45367</v>
      </c>
      <c r="O81" s="1320">
        <v>16.973063647683745</v>
      </c>
      <c r="P81" s="35">
        <v>8.8000000000000007</v>
      </c>
      <c r="S81" s="177"/>
      <c r="T81" s="178"/>
      <c r="W81" s="177"/>
    </row>
    <row r="82" spans="14:23">
      <c r="N82" s="1318">
        <v>45368</v>
      </c>
      <c r="O82" s="1320">
        <v>19.875791443541392</v>
      </c>
      <c r="P82" s="35">
        <v>3.9</v>
      </c>
      <c r="S82" s="177"/>
      <c r="T82" s="178"/>
      <c r="W82" s="177"/>
    </row>
    <row r="83" spans="14:23">
      <c r="N83" s="1318">
        <v>45369</v>
      </c>
      <c r="O83" s="1320">
        <v>27.003072669170187</v>
      </c>
      <c r="P83" s="35">
        <v>2.2000000000000002</v>
      </c>
      <c r="S83" s="177"/>
      <c r="T83" s="178"/>
      <c r="W83" s="177"/>
    </row>
    <row r="84" spans="14:23">
      <c r="N84" s="1318">
        <v>45370</v>
      </c>
      <c r="O84" s="1320">
        <v>26.504703467893563</v>
      </c>
      <c r="P84" s="35">
        <v>2.2000000000000002</v>
      </c>
      <c r="S84" s="177"/>
      <c r="T84" s="178"/>
      <c r="W84" s="177"/>
    </row>
    <row r="85" spans="14:23">
      <c r="N85" s="1318">
        <v>45371</v>
      </c>
      <c r="O85" s="1320">
        <v>24.725175965015108</v>
      </c>
      <c r="P85" s="35">
        <v>5.8</v>
      </c>
      <c r="S85" s="177"/>
      <c r="T85" s="178"/>
      <c r="W85" s="177"/>
    </row>
    <row r="86" spans="14:23">
      <c r="N86" s="1318">
        <v>45372</v>
      </c>
      <c r="O86" s="1320">
        <v>21.126590993501416</v>
      </c>
      <c r="P86" s="35">
        <v>9</v>
      </c>
      <c r="S86" s="177"/>
      <c r="T86" s="178"/>
      <c r="W86" s="177"/>
    </row>
    <row r="87" spans="14:23">
      <c r="N87" s="1318">
        <v>45373</v>
      </c>
      <c r="O87" s="1320">
        <v>19.555586553331676</v>
      </c>
      <c r="P87" s="35">
        <v>10.1</v>
      </c>
      <c r="S87" s="177"/>
      <c r="T87" s="178"/>
      <c r="W87" s="177"/>
    </row>
    <row r="88" spans="14:23">
      <c r="N88" s="1318">
        <v>45374</v>
      </c>
      <c r="O88" s="1320">
        <v>17.642667667838303</v>
      </c>
      <c r="P88" s="35">
        <v>6.7</v>
      </c>
      <c r="S88" s="177"/>
      <c r="T88" s="178"/>
      <c r="W88" s="177"/>
    </row>
    <row r="89" spans="14:23">
      <c r="N89" s="1318">
        <v>45375</v>
      </c>
      <c r="O89" s="1320">
        <v>20.797087333683567</v>
      </c>
      <c r="P89" s="35">
        <v>3.6</v>
      </c>
      <c r="S89" s="177"/>
      <c r="T89" s="178"/>
      <c r="W89" s="177"/>
    </row>
    <row r="90" spans="14:23">
      <c r="N90" s="1318">
        <v>45376</v>
      </c>
      <c r="O90" s="1320">
        <v>25.599893404548869</v>
      </c>
      <c r="P90" s="35">
        <v>3</v>
      </c>
      <c r="S90" s="177"/>
      <c r="T90" s="178"/>
      <c r="W90" s="177"/>
    </row>
    <row r="91" spans="14:23">
      <c r="N91" s="1318">
        <v>45377</v>
      </c>
      <c r="O91" s="1320">
        <v>21.540894521587894</v>
      </c>
      <c r="P91" s="35">
        <v>8</v>
      </c>
      <c r="S91" s="177"/>
      <c r="T91" s="178"/>
      <c r="W91" s="177"/>
    </row>
    <row r="92" spans="14:23">
      <c r="N92" s="1318">
        <v>45378</v>
      </c>
      <c r="O92" s="1320">
        <v>19.715941484831344</v>
      </c>
      <c r="P92" s="35">
        <v>11.8</v>
      </c>
      <c r="S92" s="177"/>
      <c r="T92" s="178"/>
      <c r="W92" s="177"/>
    </row>
    <row r="93" spans="14:23">
      <c r="N93" s="1318">
        <v>45379</v>
      </c>
      <c r="O93" s="1320">
        <v>18.749547472451702</v>
      </c>
      <c r="P93" s="35">
        <v>8.1999999999999993</v>
      </c>
      <c r="S93" s="177"/>
      <c r="T93" s="178"/>
      <c r="W93" s="177"/>
    </row>
    <row r="94" spans="14:23">
      <c r="N94" s="1318">
        <v>45380</v>
      </c>
      <c r="O94" s="1320">
        <v>14.801028808243149</v>
      </c>
      <c r="P94" s="35">
        <v>11.2</v>
      </c>
      <c r="S94" s="177"/>
      <c r="T94" s="178"/>
      <c r="W94" s="177"/>
    </row>
    <row r="95" spans="14:23">
      <c r="N95" s="1318">
        <v>45381</v>
      </c>
      <c r="O95" s="1320">
        <v>11.720062289037775</v>
      </c>
      <c r="P95" s="35">
        <v>14.6</v>
      </c>
      <c r="S95" s="177"/>
      <c r="T95" s="178"/>
      <c r="W95" s="177"/>
    </row>
    <row r="96" spans="14:23">
      <c r="N96" s="1318">
        <v>45382</v>
      </c>
      <c r="O96" s="1320">
        <v>11.264821402708536</v>
      </c>
      <c r="P96" s="35">
        <v>14.1</v>
      </c>
      <c r="S96" s="177"/>
      <c r="T96" s="178"/>
      <c r="W96" s="177"/>
    </row>
    <row r="97" spans="14:23">
      <c r="N97" s="1318">
        <v>45383</v>
      </c>
      <c r="O97" s="1320">
        <v>13.057653272512928</v>
      </c>
      <c r="P97" s="35">
        <v>12.4</v>
      </c>
      <c r="S97" s="177"/>
      <c r="T97" s="178"/>
      <c r="W97" s="177"/>
    </row>
    <row r="98" spans="14:23">
      <c r="N98" s="1318">
        <v>45384</v>
      </c>
      <c r="O98" s="1320">
        <v>17.180142398139076</v>
      </c>
      <c r="P98" s="35">
        <v>8.9</v>
      </c>
      <c r="S98" s="177"/>
      <c r="T98" s="178"/>
      <c r="W98" s="177"/>
    </row>
    <row r="99" spans="14:23">
      <c r="N99" s="1318">
        <v>45385</v>
      </c>
      <c r="O99" s="1320">
        <v>18.032912213236745</v>
      </c>
      <c r="P99" s="35">
        <v>9.6999999999999993</v>
      </c>
      <c r="S99" s="177"/>
      <c r="T99" s="178"/>
      <c r="W99" s="177"/>
    </row>
    <row r="100" spans="14:23">
      <c r="N100" s="1318">
        <v>45386</v>
      </c>
      <c r="O100" s="1320">
        <v>16.104626481839102</v>
      </c>
      <c r="P100" s="35">
        <v>11.2</v>
      </c>
      <c r="S100" s="177"/>
      <c r="T100" s="178"/>
      <c r="W100" s="177"/>
    </row>
    <row r="101" spans="14:23">
      <c r="N101" s="1318">
        <v>45387</v>
      </c>
      <c r="O101" s="1320">
        <v>13.519389274986231</v>
      </c>
      <c r="P101" s="35">
        <v>13.8</v>
      </c>
      <c r="S101" s="177"/>
      <c r="T101" s="178"/>
      <c r="W101" s="177"/>
    </row>
    <row r="102" spans="14:23">
      <c r="N102" s="1318">
        <v>45388</v>
      </c>
      <c r="O102" s="1320">
        <v>9.8822765766784286</v>
      </c>
      <c r="P102" s="35">
        <v>15.8</v>
      </c>
      <c r="S102" s="177"/>
      <c r="T102" s="178"/>
      <c r="W102" s="177"/>
    </row>
    <row r="103" spans="14:23">
      <c r="N103" s="1318">
        <v>45389</v>
      </c>
      <c r="O103" s="1320">
        <v>10.131424312715918</v>
      </c>
      <c r="P103" s="35">
        <v>17.3</v>
      </c>
      <c r="S103" s="177"/>
      <c r="T103" s="178"/>
      <c r="W103" s="177"/>
    </row>
    <row r="104" spans="14:23">
      <c r="N104" s="1318">
        <v>45390</v>
      </c>
      <c r="O104" s="1320">
        <v>12.080338095445079</v>
      </c>
      <c r="P104" s="35">
        <v>18.2</v>
      </c>
      <c r="S104" s="177"/>
      <c r="T104" s="178"/>
      <c r="W104" s="177"/>
    </row>
    <row r="105" spans="14:23">
      <c r="N105" s="1318">
        <v>45391</v>
      </c>
      <c r="O105" s="1320">
        <v>10.737189255447504</v>
      </c>
      <c r="P105" s="35">
        <v>16.5</v>
      </c>
      <c r="S105" s="177"/>
      <c r="T105" s="178"/>
      <c r="W105" s="177"/>
    </row>
    <row r="106" spans="14:23">
      <c r="N106" s="1318">
        <v>45392</v>
      </c>
      <c r="O106" s="1320">
        <v>14.506779994887323</v>
      </c>
      <c r="P106" s="35">
        <v>8.4</v>
      </c>
      <c r="S106" s="177"/>
      <c r="T106" s="178"/>
      <c r="W106" s="177"/>
    </row>
    <row r="107" spans="14:23">
      <c r="N107" s="1318">
        <v>45393</v>
      </c>
      <c r="O107" s="1320">
        <v>14.072190068849457</v>
      </c>
      <c r="P107" s="35">
        <v>10.1</v>
      </c>
      <c r="S107" s="177"/>
      <c r="T107" s="178"/>
      <c r="W107" s="177"/>
    </row>
    <row r="108" spans="14:23">
      <c r="N108" s="1318">
        <v>45394</v>
      </c>
      <c r="O108" s="1320">
        <v>12.414116225866227</v>
      </c>
      <c r="P108" s="35">
        <v>12.8</v>
      </c>
      <c r="S108" s="177"/>
      <c r="T108" s="178"/>
      <c r="W108" s="177"/>
    </row>
    <row r="109" spans="14:23">
      <c r="N109" s="1318">
        <v>45395</v>
      </c>
      <c r="O109" s="1320">
        <v>9.1544341077076385</v>
      </c>
      <c r="P109" s="35">
        <v>14.8</v>
      </c>
      <c r="S109" s="177"/>
      <c r="T109" s="178"/>
      <c r="W109" s="177"/>
    </row>
    <row r="110" spans="14:23">
      <c r="N110" s="1318">
        <v>45396</v>
      </c>
      <c r="O110" s="1320">
        <v>10.224809979547889</v>
      </c>
      <c r="P110" s="35">
        <v>15.6</v>
      </c>
      <c r="S110" s="177"/>
      <c r="T110" s="178"/>
      <c r="W110" s="177"/>
    </row>
    <row r="111" spans="14:23">
      <c r="N111" s="1318">
        <v>45397</v>
      </c>
      <c r="O111" s="1320">
        <v>13.727886724094404</v>
      </c>
      <c r="P111" s="35">
        <v>11.7</v>
      </c>
      <c r="S111" s="177"/>
      <c r="T111" s="178"/>
      <c r="W111" s="177"/>
    </row>
    <row r="112" spans="14:23">
      <c r="N112" s="1318">
        <v>45398</v>
      </c>
      <c r="O112" s="1320">
        <v>17.250765120568673</v>
      </c>
      <c r="P112" s="35">
        <v>5.7</v>
      </c>
      <c r="S112" s="177"/>
      <c r="T112" s="178"/>
      <c r="W112" s="177"/>
    </row>
    <row r="113" spans="14:23">
      <c r="N113" s="1318">
        <v>45399</v>
      </c>
      <c r="O113" s="1320">
        <v>19.515942781131663</v>
      </c>
      <c r="P113" s="35">
        <v>4.5999999999999996</v>
      </c>
      <c r="S113" s="177"/>
      <c r="T113" s="178"/>
      <c r="W113" s="177"/>
    </row>
    <row r="114" spans="14:23">
      <c r="N114" s="1318">
        <v>45400</v>
      </c>
      <c r="O114" s="1320">
        <v>20.539008443079329</v>
      </c>
      <c r="P114" s="35">
        <v>3.4</v>
      </c>
      <c r="S114" s="177"/>
      <c r="T114" s="178"/>
      <c r="W114" s="177"/>
    </row>
    <row r="115" spans="14:23">
      <c r="N115" s="1318">
        <v>45401</v>
      </c>
      <c r="O115" s="1320">
        <v>19.836483121906745</v>
      </c>
      <c r="P115" s="35">
        <v>4.5</v>
      </c>
      <c r="S115" s="177"/>
      <c r="T115" s="178"/>
      <c r="W115" s="177"/>
    </row>
    <row r="116" spans="14:23">
      <c r="N116" s="1318">
        <v>45402</v>
      </c>
      <c r="O116" s="1320">
        <v>18.724616137542821</v>
      </c>
      <c r="P116" s="35">
        <v>3.2</v>
      </c>
      <c r="S116" s="177"/>
      <c r="T116" s="178"/>
      <c r="W116" s="177"/>
    </row>
    <row r="117" spans="14:23">
      <c r="N117" s="1318">
        <v>45403</v>
      </c>
      <c r="O117" s="1320">
        <v>20.265190882728987</v>
      </c>
      <c r="P117" s="35">
        <v>2.2000000000000002</v>
      </c>
      <c r="S117" s="177"/>
      <c r="T117" s="178"/>
      <c r="W117" s="177"/>
    </row>
    <row r="118" spans="14:23">
      <c r="N118" s="1318">
        <v>45404</v>
      </c>
      <c r="O118" s="1320">
        <v>24.9572911117207</v>
      </c>
      <c r="P118" s="35">
        <v>2.1</v>
      </c>
      <c r="S118" s="177"/>
      <c r="T118" s="178"/>
      <c r="W118" s="177"/>
    </row>
    <row r="119" spans="14:23">
      <c r="N119" s="1318">
        <v>45405</v>
      </c>
      <c r="O119" s="1320">
        <v>24.996468084629665</v>
      </c>
      <c r="P119" s="35">
        <v>4.5</v>
      </c>
      <c r="S119" s="177"/>
      <c r="T119" s="178"/>
      <c r="W119" s="177"/>
    </row>
    <row r="120" spans="14:23">
      <c r="N120" s="1318">
        <v>45406</v>
      </c>
      <c r="O120" s="1320">
        <v>24.274627901118308</v>
      </c>
      <c r="P120" s="35">
        <v>4.3</v>
      </c>
      <c r="S120" s="177"/>
      <c r="T120" s="178"/>
      <c r="W120" s="177"/>
    </row>
    <row r="121" spans="14:23">
      <c r="N121" s="1318">
        <v>45407</v>
      </c>
      <c r="O121" s="1320">
        <v>23.049406788019212</v>
      </c>
      <c r="P121" s="35">
        <v>4.2</v>
      </c>
      <c r="S121" s="177"/>
      <c r="T121" s="178"/>
      <c r="W121" s="177"/>
    </row>
    <row r="122" spans="14:23">
      <c r="N122" s="1318">
        <v>45408</v>
      </c>
      <c r="O122" s="1320">
        <v>18.799826951058247</v>
      </c>
      <c r="P122" s="35">
        <v>8.6999999999999993</v>
      </c>
      <c r="S122" s="177"/>
      <c r="T122" s="178"/>
      <c r="W122" s="177"/>
    </row>
    <row r="123" spans="14:23">
      <c r="N123" s="1318">
        <v>45409</v>
      </c>
      <c r="O123" s="1320">
        <v>12.434530865201118</v>
      </c>
      <c r="P123" s="35">
        <v>12.4</v>
      </c>
      <c r="S123" s="177"/>
      <c r="T123" s="178"/>
      <c r="W123" s="177"/>
    </row>
    <row r="124" spans="14:23">
      <c r="N124" s="1318">
        <v>45410</v>
      </c>
      <c r="O124" s="1320">
        <v>11.317968630928862</v>
      </c>
      <c r="P124" s="35">
        <v>14.9</v>
      </c>
      <c r="S124" s="177"/>
      <c r="T124" s="178"/>
      <c r="W124" s="177"/>
    </row>
    <row r="125" spans="14:23">
      <c r="N125" s="1318">
        <v>45411</v>
      </c>
      <c r="O125" s="1320">
        <v>12.879939811295047</v>
      </c>
      <c r="P125" s="35">
        <v>17.100000000000001</v>
      </c>
      <c r="S125" s="177"/>
      <c r="T125" s="178"/>
      <c r="W125" s="177"/>
    </row>
    <row r="126" spans="14:23">
      <c r="N126" s="1318">
        <v>45412</v>
      </c>
      <c r="O126" s="1320">
        <v>11.110611700384569</v>
      </c>
      <c r="P126" s="35">
        <v>18.7</v>
      </c>
      <c r="S126" s="177"/>
      <c r="T126" s="178"/>
      <c r="W126" s="177"/>
    </row>
    <row r="127" spans="14:23">
      <c r="N127" s="1318">
        <v>45413</v>
      </c>
      <c r="O127" s="1320">
        <v>9.3399203257258403</v>
      </c>
      <c r="P127" s="35">
        <v>17.2</v>
      </c>
      <c r="S127" s="177"/>
      <c r="T127" s="178"/>
      <c r="W127" s="177"/>
    </row>
    <row r="128" spans="14:23">
      <c r="N128" s="1318">
        <v>45414</v>
      </c>
      <c r="O128" s="1320">
        <v>10.134926710764079</v>
      </c>
      <c r="P128" s="35">
        <v>16.5</v>
      </c>
      <c r="S128" s="177"/>
      <c r="T128" s="178"/>
      <c r="W128" s="177"/>
    </row>
    <row r="129" spans="14:23">
      <c r="N129" s="1318">
        <v>45415</v>
      </c>
      <c r="O129" s="1320">
        <v>10.645602400750432</v>
      </c>
      <c r="P129" s="35">
        <v>13.2</v>
      </c>
      <c r="S129" s="177"/>
      <c r="T129" s="178"/>
      <c r="W129" s="177"/>
    </row>
    <row r="130" spans="14:23">
      <c r="N130" s="1318">
        <v>45416</v>
      </c>
      <c r="O130" s="1320">
        <v>8.6462472741159555</v>
      </c>
      <c r="P130" s="35">
        <v>14.6</v>
      </c>
      <c r="S130" s="177"/>
      <c r="T130" s="178"/>
      <c r="W130" s="177"/>
    </row>
    <row r="131" spans="14:23">
      <c r="N131" s="1318">
        <v>45417</v>
      </c>
      <c r="O131" s="1320">
        <v>8.9924225248510936</v>
      </c>
      <c r="P131" s="35">
        <v>15</v>
      </c>
      <c r="S131" s="177"/>
      <c r="T131" s="178"/>
      <c r="W131" s="177"/>
    </row>
    <row r="132" spans="14:23">
      <c r="N132" s="1318">
        <v>45418</v>
      </c>
      <c r="O132" s="1320">
        <v>11.387517410907259</v>
      </c>
      <c r="P132" s="35">
        <v>14.9</v>
      </c>
      <c r="S132" s="177"/>
      <c r="T132" s="178"/>
      <c r="W132" s="177"/>
    </row>
    <row r="133" spans="14:23">
      <c r="N133" s="1318">
        <v>45419</v>
      </c>
      <c r="O133" s="1320">
        <v>13.426192785293228</v>
      </c>
      <c r="P133" s="35">
        <v>11.3</v>
      </c>
      <c r="S133" s="177"/>
      <c r="T133" s="178"/>
      <c r="W133" s="177"/>
    </row>
    <row r="134" spans="14:23">
      <c r="N134" s="1318">
        <v>45420</v>
      </c>
      <c r="O134" s="1320">
        <v>12.59974444280005</v>
      </c>
      <c r="P134" s="35">
        <v>11.1</v>
      </c>
      <c r="S134" s="177"/>
      <c r="T134" s="178"/>
      <c r="W134" s="177"/>
    </row>
    <row r="135" spans="14:23">
      <c r="N135" s="1318">
        <v>45421</v>
      </c>
      <c r="O135" s="1320">
        <v>12.09401274295781</v>
      </c>
      <c r="P135" s="35">
        <v>11.9</v>
      </c>
      <c r="S135" s="177"/>
      <c r="T135" s="178"/>
      <c r="W135" s="177"/>
    </row>
    <row r="136" spans="14:23">
      <c r="N136" s="1318">
        <v>45422</v>
      </c>
      <c r="O136" s="1320">
        <v>11.286789384708923</v>
      </c>
      <c r="P136" s="35">
        <v>12.8</v>
      </c>
      <c r="S136" s="177"/>
      <c r="T136" s="178"/>
      <c r="W136" s="177"/>
    </row>
    <row r="137" spans="14:23">
      <c r="N137" s="1318">
        <v>45423</v>
      </c>
      <c r="O137" s="1320">
        <v>8.6435455054360055</v>
      </c>
      <c r="P137" s="35">
        <v>14.1</v>
      </c>
      <c r="S137" s="177"/>
      <c r="T137" s="178"/>
      <c r="W137" s="177"/>
    </row>
    <row r="138" spans="14:23">
      <c r="N138" s="1318">
        <v>45424</v>
      </c>
      <c r="O138" s="1320">
        <v>8.8919350382384259</v>
      </c>
      <c r="P138" s="35">
        <v>13.7</v>
      </c>
      <c r="S138" s="177"/>
      <c r="T138" s="178"/>
      <c r="W138" s="177"/>
    </row>
    <row r="139" spans="14:23">
      <c r="N139" s="1318">
        <v>45425</v>
      </c>
      <c r="O139" s="1320">
        <v>10.384401389903324</v>
      </c>
      <c r="P139" s="35">
        <v>14.7</v>
      </c>
      <c r="S139" s="177"/>
      <c r="T139" s="178"/>
      <c r="W139" s="177"/>
    </row>
    <row r="140" spans="14:23">
      <c r="N140" s="1318">
        <v>45426</v>
      </c>
      <c r="O140" s="1320">
        <v>10.324658490934228</v>
      </c>
      <c r="P140" s="35">
        <v>15.8</v>
      </c>
      <c r="S140" s="177"/>
      <c r="T140" s="178"/>
      <c r="W140" s="177"/>
    </row>
    <row r="141" spans="14:23">
      <c r="N141" s="1318">
        <v>45427</v>
      </c>
      <c r="O141" s="1320">
        <v>10.249197217700603</v>
      </c>
      <c r="P141" s="35">
        <v>17</v>
      </c>
      <c r="S141" s="177"/>
      <c r="T141" s="178"/>
      <c r="W141" s="177"/>
    </row>
    <row r="142" spans="14:23">
      <c r="N142" s="1318">
        <v>45428</v>
      </c>
      <c r="O142" s="1320">
        <v>10.377297055659991</v>
      </c>
      <c r="P142" s="35">
        <v>15.5</v>
      </c>
      <c r="S142" s="177"/>
      <c r="T142" s="178"/>
      <c r="W142" s="177"/>
    </row>
    <row r="143" spans="14:23">
      <c r="N143" s="1318">
        <v>45429</v>
      </c>
      <c r="O143" s="1320">
        <v>10.778029082049596</v>
      </c>
      <c r="P143" s="35">
        <v>11.9</v>
      </c>
      <c r="S143" s="177"/>
      <c r="T143" s="178"/>
      <c r="W143" s="177"/>
    </row>
    <row r="144" spans="14:23">
      <c r="N144" s="1318">
        <v>45430</v>
      </c>
      <c r="O144" s="1320">
        <v>10.078130906982461</v>
      </c>
      <c r="P144" s="35">
        <v>13.3</v>
      </c>
      <c r="S144" s="177"/>
      <c r="T144" s="178"/>
      <c r="W144" s="177"/>
    </row>
    <row r="145" spans="14:23">
      <c r="N145" s="1318">
        <v>45431</v>
      </c>
      <c r="O145" s="1320">
        <v>9.867049838662977</v>
      </c>
      <c r="P145" s="35">
        <v>14.1</v>
      </c>
      <c r="S145" s="177"/>
      <c r="T145" s="178"/>
      <c r="W145" s="177"/>
    </row>
    <row r="146" spans="14:23">
      <c r="N146" s="1318">
        <v>45432</v>
      </c>
      <c r="O146" s="1320">
        <v>11.333880898572838</v>
      </c>
      <c r="P146" s="35">
        <v>16.2</v>
      </c>
      <c r="S146" s="177"/>
      <c r="T146" s="178"/>
      <c r="W146" s="177"/>
    </row>
    <row r="147" spans="14:23">
      <c r="N147" s="1318">
        <v>45433</v>
      </c>
      <c r="O147" s="1320">
        <v>10.74155224497067</v>
      </c>
      <c r="P147" s="35">
        <v>17.5</v>
      </c>
      <c r="S147" s="177"/>
      <c r="T147" s="178"/>
      <c r="W147" s="177"/>
    </row>
    <row r="148" spans="14:23">
      <c r="N148" s="1318">
        <v>45434</v>
      </c>
      <c r="O148" s="1320">
        <v>11.291609505797108</v>
      </c>
      <c r="P148" s="35">
        <v>14.7</v>
      </c>
      <c r="S148" s="177"/>
      <c r="T148" s="178"/>
      <c r="W148" s="177"/>
    </row>
    <row r="149" spans="14:23">
      <c r="N149" s="1318">
        <v>45435</v>
      </c>
      <c r="O149" s="1320">
        <v>11.645065026374798</v>
      </c>
      <c r="P149" s="35">
        <v>16.2</v>
      </c>
      <c r="S149" s="177"/>
      <c r="T149" s="178"/>
      <c r="W149" s="177"/>
    </row>
    <row r="150" spans="14:23">
      <c r="N150" s="1318">
        <v>45436</v>
      </c>
      <c r="O150" s="1320">
        <v>11.028423327153003</v>
      </c>
      <c r="P150" s="35">
        <v>14.8</v>
      </c>
      <c r="S150" s="177"/>
      <c r="T150" s="178"/>
      <c r="W150" s="177"/>
    </row>
    <row r="151" spans="14:23">
      <c r="N151" s="1318">
        <v>45437</v>
      </c>
      <c r="O151" s="1320">
        <v>9.1213575745725599</v>
      </c>
      <c r="P151" s="35">
        <v>15.2</v>
      </c>
      <c r="S151" s="177"/>
      <c r="T151" s="178"/>
      <c r="W151" s="177"/>
    </row>
    <row r="152" spans="14:23">
      <c r="N152" s="1318">
        <v>45438</v>
      </c>
      <c r="O152" s="1320">
        <v>8.4324231122329003</v>
      </c>
      <c r="P152" s="35">
        <v>16.600000000000001</v>
      </c>
      <c r="S152" s="177"/>
      <c r="T152" s="178"/>
      <c r="W152" s="177"/>
    </row>
    <row r="153" spans="14:23">
      <c r="N153" s="1318">
        <v>45439</v>
      </c>
      <c r="O153" s="1320">
        <v>10.783071070758433</v>
      </c>
      <c r="P153" s="35">
        <v>17</v>
      </c>
      <c r="S153" s="177"/>
      <c r="T153" s="178"/>
      <c r="W153" s="177"/>
    </row>
    <row r="154" spans="14:23">
      <c r="N154" s="1318">
        <v>45440</v>
      </c>
      <c r="O154" s="1320">
        <v>11.480235617856463</v>
      </c>
      <c r="P154" s="35">
        <v>14.5</v>
      </c>
      <c r="S154" s="177"/>
      <c r="T154" s="178"/>
      <c r="W154" s="177"/>
    </row>
    <row r="155" spans="14:23">
      <c r="N155" s="1318">
        <v>45441</v>
      </c>
      <c r="O155" s="1320">
        <v>10.999009011873188</v>
      </c>
      <c r="P155" s="35">
        <v>15.1</v>
      </c>
      <c r="S155" s="177"/>
      <c r="T155" s="178"/>
      <c r="W155" s="177"/>
    </row>
    <row r="156" spans="14:23">
      <c r="N156" s="1318">
        <v>45442</v>
      </c>
      <c r="O156" s="1320">
        <v>10.945780142709971</v>
      </c>
      <c r="P156" s="35">
        <v>15.6</v>
      </c>
      <c r="S156" s="177"/>
      <c r="T156" s="178"/>
      <c r="W156" s="177"/>
    </row>
    <row r="157" spans="14:23">
      <c r="N157" s="1318">
        <v>45443</v>
      </c>
      <c r="O157" s="1320">
        <v>10.658118962218632</v>
      </c>
      <c r="P157" s="35">
        <v>15.6</v>
      </c>
      <c r="S157" s="177"/>
      <c r="T157" s="178"/>
      <c r="W157" s="177"/>
    </row>
    <row r="158" spans="14:23">
      <c r="N158" s="1318">
        <v>45444</v>
      </c>
      <c r="O158" s="1320">
        <v>7.9969945400028468</v>
      </c>
      <c r="P158" s="35">
        <v>14.5</v>
      </c>
      <c r="S158" s="177"/>
      <c r="T158" s="178"/>
      <c r="W158" s="177"/>
    </row>
    <row r="159" spans="14:23">
      <c r="N159" s="1318">
        <v>45445</v>
      </c>
      <c r="O159" s="1320">
        <v>8.9586640578172272</v>
      </c>
      <c r="P159" s="35">
        <v>15.8</v>
      </c>
      <c r="S159" s="177"/>
      <c r="T159" s="178"/>
      <c r="W159" s="177"/>
    </row>
    <row r="160" spans="14:23">
      <c r="N160" s="1318">
        <v>45446</v>
      </c>
      <c r="O160" s="1320">
        <v>12.728432047765512</v>
      </c>
      <c r="P160" s="35">
        <v>15.2</v>
      </c>
      <c r="S160" s="177"/>
      <c r="T160" s="178"/>
      <c r="W160" s="177"/>
    </row>
    <row r="161" spans="14:23">
      <c r="N161" s="1318">
        <v>45447</v>
      </c>
      <c r="O161" s="1320">
        <v>12.181800341655071</v>
      </c>
      <c r="P161" s="35">
        <v>13.8</v>
      </c>
      <c r="S161" s="177"/>
      <c r="T161" s="178"/>
      <c r="W161" s="177"/>
    </row>
    <row r="162" spans="14:23">
      <c r="N162" s="1318">
        <v>45448</v>
      </c>
      <c r="O162" s="1320">
        <v>10.788196616148554</v>
      </c>
      <c r="P162" s="35">
        <v>17.399999999999999</v>
      </c>
      <c r="S162" s="177"/>
      <c r="T162" s="178"/>
      <c r="W162" s="177"/>
    </row>
    <row r="163" spans="14:23">
      <c r="N163" s="1318">
        <v>45449</v>
      </c>
      <c r="O163" s="1320">
        <v>10.435986600784826</v>
      </c>
      <c r="P163" s="35">
        <v>17.2</v>
      </c>
      <c r="S163" s="177"/>
      <c r="T163" s="178"/>
      <c r="W163" s="177"/>
    </row>
    <row r="164" spans="14:23">
      <c r="N164" s="1318">
        <v>45450</v>
      </c>
      <c r="O164" s="1320">
        <v>10.447747083305551</v>
      </c>
      <c r="P164" s="35">
        <v>17.399999999999999</v>
      </c>
      <c r="S164" s="177"/>
      <c r="T164" s="178"/>
      <c r="W164" s="177"/>
    </row>
    <row r="165" spans="14:23">
      <c r="N165" s="1318">
        <v>45451</v>
      </c>
      <c r="O165" s="1320">
        <v>8.6301540351673189</v>
      </c>
      <c r="P165" s="35">
        <v>20.100000000000001</v>
      </c>
      <c r="S165" s="177"/>
      <c r="T165" s="178"/>
      <c r="W165" s="177"/>
    </row>
    <row r="166" spans="14:23">
      <c r="N166" s="1318">
        <v>45452</v>
      </c>
      <c r="O166" s="1320">
        <v>8.4895950129962277</v>
      </c>
      <c r="P166" s="35">
        <v>18.8</v>
      </c>
      <c r="S166" s="177"/>
      <c r="T166" s="178"/>
      <c r="W166" s="177"/>
    </row>
    <row r="167" spans="14:23">
      <c r="N167" s="1318">
        <v>45453</v>
      </c>
      <c r="O167" s="1320">
        <v>10.840502626020076</v>
      </c>
      <c r="P167" s="35">
        <v>16.2</v>
      </c>
      <c r="S167" s="177"/>
      <c r="T167" s="178"/>
      <c r="W167" s="177"/>
    </row>
    <row r="168" spans="14:23">
      <c r="N168" s="1318">
        <v>45454</v>
      </c>
      <c r="O168" s="1320">
        <v>10.239869649691927</v>
      </c>
      <c r="P168" s="35">
        <v>13.6</v>
      </c>
      <c r="S168" s="177"/>
      <c r="T168" s="178"/>
      <c r="W168" s="177"/>
    </row>
    <row r="169" spans="14:23">
      <c r="N169" s="1318">
        <v>45455</v>
      </c>
      <c r="O169" s="1320">
        <v>11.627885347174825</v>
      </c>
      <c r="P169" s="35">
        <v>12.4</v>
      </c>
      <c r="S169" s="177"/>
      <c r="T169" s="178"/>
      <c r="W169" s="177"/>
    </row>
    <row r="170" spans="14:23">
      <c r="N170" s="1318">
        <v>45456</v>
      </c>
      <c r="O170" s="1320">
        <v>12.551989679155545</v>
      </c>
      <c r="P170" s="35">
        <v>12.1</v>
      </c>
      <c r="S170" s="177"/>
      <c r="T170" s="178"/>
      <c r="W170" s="177"/>
    </row>
    <row r="171" spans="14:23">
      <c r="N171" s="1318">
        <v>45457</v>
      </c>
      <c r="O171" s="1320">
        <v>10.098085466389408</v>
      </c>
      <c r="P171" s="35">
        <v>14.6</v>
      </c>
      <c r="S171" s="177"/>
      <c r="T171" s="178"/>
      <c r="W171" s="177"/>
    </row>
    <row r="172" spans="14:23">
      <c r="N172" s="1318">
        <v>45458</v>
      </c>
      <c r="O172" s="1320">
        <v>7.5642220708164016</v>
      </c>
      <c r="P172" s="35">
        <v>17.3</v>
      </c>
      <c r="S172" s="177"/>
      <c r="T172" s="178"/>
      <c r="W172" s="177"/>
    </row>
    <row r="173" spans="14:23">
      <c r="N173" s="1318">
        <v>45459</v>
      </c>
      <c r="O173" s="1320">
        <v>8.0663332940398718</v>
      </c>
      <c r="P173" s="35">
        <v>16.600000000000001</v>
      </c>
      <c r="S173" s="177"/>
      <c r="T173" s="178"/>
      <c r="W173" s="177"/>
    </row>
    <row r="174" spans="14:23">
      <c r="N174" s="1318">
        <v>45460</v>
      </c>
      <c r="O174" s="1320">
        <v>10.47625536713292</v>
      </c>
      <c r="P174" s="35">
        <v>19.399999999999999</v>
      </c>
      <c r="S174" s="177"/>
      <c r="T174" s="178"/>
      <c r="W174" s="177"/>
    </row>
    <row r="175" spans="14:23">
      <c r="N175" s="1318">
        <v>45461</v>
      </c>
      <c r="O175" s="1320">
        <v>10.15211669074737</v>
      </c>
      <c r="P175" s="35">
        <v>22.4</v>
      </c>
      <c r="S175" s="177"/>
      <c r="T175" s="178"/>
      <c r="W175" s="177"/>
    </row>
    <row r="176" spans="14:23">
      <c r="N176" s="1318">
        <v>45462</v>
      </c>
      <c r="O176" s="1320">
        <v>10.32895466333294</v>
      </c>
      <c r="P176" s="35">
        <v>21</v>
      </c>
      <c r="S176" s="177"/>
      <c r="T176" s="178"/>
      <c r="W176" s="177"/>
    </row>
    <row r="177" spans="14:23">
      <c r="N177" s="1318">
        <v>45463</v>
      </c>
      <c r="O177" s="1320">
        <v>12.119284669681059</v>
      </c>
      <c r="P177" s="35">
        <v>18.3</v>
      </c>
      <c r="S177" s="177"/>
      <c r="T177" s="178"/>
      <c r="W177" s="177"/>
    </row>
    <row r="178" spans="14:23">
      <c r="N178" s="1318">
        <v>45464</v>
      </c>
      <c r="O178" s="1320">
        <v>8.5273302957151245</v>
      </c>
      <c r="P178" s="35">
        <v>21.9</v>
      </c>
      <c r="S178" s="177"/>
      <c r="T178" s="178"/>
      <c r="W178" s="177"/>
    </row>
    <row r="179" spans="14:23">
      <c r="N179" s="1318">
        <v>45465</v>
      </c>
      <c r="O179" s="1320">
        <v>7.1592228606852943</v>
      </c>
      <c r="P179" s="35">
        <v>17.7</v>
      </c>
      <c r="S179" s="177"/>
      <c r="T179" s="178"/>
      <c r="W179" s="177"/>
    </row>
    <row r="180" spans="14:23">
      <c r="N180" s="1318">
        <v>45466</v>
      </c>
      <c r="O180" s="1320">
        <v>7.699585709476727</v>
      </c>
      <c r="P180" s="35">
        <v>18.899999999999999</v>
      </c>
      <c r="S180" s="177"/>
      <c r="T180" s="178"/>
      <c r="W180" s="177"/>
    </row>
    <row r="181" spans="14:23">
      <c r="N181" s="1318">
        <v>45467</v>
      </c>
      <c r="O181" s="1320">
        <v>10.557693858392035</v>
      </c>
      <c r="P181" s="35">
        <v>18</v>
      </c>
      <c r="S181" s="177"/>
      <c r="T181" s="178"/>
      <c r="W181" s="177"/>
    </row>
    <row r="182" spans="14:23">
      <c r="N182" s="1318">
        <v>45468</v>
      </c>
      <c r="O182" s="1320">
        <v>10.301167457910665</v>
      </c>
      <c r="P182" s="35">
        <v>20.7</v>
      </c>
      <c r="S182" s="177"/>
      <c r="T182" s="178"/>
      <c r="W182" s="177"/>
    </row>
    <row r="183" spans="14:23">
      <c r="N183" s="1318">
        <v>45469</v>
      </c>
      <c r="O183" s="1320">
        <v>10.943281045824994</v>
      </c>
      <c r="P183" s="35">
        <v>22</v>
      </c>
      <c r="S183" s="177"/>
      <c r="T183" s="178"/>
      <c r="W183" s="177"/>
    </row>
    <row r="184" spans="14:23">
      <c r="N184" s="1318">
        <v>45470</v>
      </c>
      <c r="O184" s="1320">
        <v>10.451062968248166</v>
      </c>
      <c r="P184" s="35">
        <v>20.7</v>
      </c>
      <c r="S184" s="177"/>
      <c r="T184" s="178"/>
      <c r="W184" s="177"/>
    </row>
    <row r="185" spans="14:23">
      <c r="N185" s="1318">
        <v>45471</v>
      </c>
      <c r="O185" s="1320">
        <v>9.3898567132744724</v>
      </c>
      <c r="P185" s="35">
        <v>21.9</v>
      </c>
      <c r="S185" s="177"/>
      <c r="T185" s="178"/>
      <c r="W185" s="177"/>
    </row>
    <row r="186" spans="14:23">
      <c r="N186" s="1318">
        <v>45472</v>
      </c>
      <c r="O186" s="1320">
        <v>6.9490120745894108</v>
      </c>
      <c r="P186" s="35">
        <v>25</v>
      </c>
      <c r="S186" s="177"/>
      <c r="T186" s="178"/>
      <c r="W186" s="177"/>
    </row>
    <row r="187" spans="14:23">
      <c r="N187" s="1318">
        <v>45473</v>
      </c>
      <c r="O187" s="1320">
        <v>7.3684829620639256</v>
      </c>
      <c r="P187" s="35">
        <v>22.4</v>
      </c>
      <c r="S187" s="177"/>
      <c r="T187" s="178"/>
      <c r="W187" s="177"/>
    </row>
    <row r="188" spans="14:23">
      <c r="N188" s="1318">
        <v>45474</v>
      </c>
      <c r="O188" s="1320">
        <v>8.9592318130024591</v>
      </c>
      <c r="P188" s="35">
        <v>17.5</v>
      </c>
      <c r="S188" s="177"/>
      <c r="T188" s="178"/>
      <c r="W188" s="177"/>
    </row>
    <row r="189" spans="14:23">
      <c r="N189" s="1318">
        <v>45475</v>
      </c>
      <c r="O189" s="1320">
        <v>9.2856082604505215</v>
      </c>
      <c r="P189" s="35">
        <v>15.5</v>
      </c>
      <c r="S189" s="177"/>
      <c r="T189" s="178"/>
      <c r="W189" s="177"/>
    </row>
    <row r="190" spans="14:23">
      <c r="N190" s="1318">
        <v>45476</v>
      </c>
      <c r="O190" s="1320">
        <v>9.3989278626013899</v>
      </c>
      <c r="P190" s="35">
        <v>14.7</v>
      </c>
      <c r="S190" s="177"/>
      <c r="T190" s="178"/>
      <c r="W190" s="177"/>
    </row>
    <row r="191" spans="14:23">
      <c r="N191" s="1318">
        <v>45477</v>
      </c>
      <c r="O191" s="1320">
        <v>8.8663643764701732</v>
      </c>
      <c r="P191" s="35">
        <v>15.2</v>
      </c>
      <c r="S191" s="177"/>
      <c r="T191" s="178"/>
      <c r="W191" s="177"/>
    </row>
    <row r="192" spans="14:23">
      <c r="N192" s="1318">
        <v>45478</v>
      </c>
      <c r="O192" s="1320">
        <v>7.37077561723373</v>
      </c>
      <c r="P192" s="35">
        <v>17.100000000000001</v>
      </c>
      <c r="S192" s="177"/>
      <c r="T192" s="178"/>
      <c r="W192" s="177"/>
    </row>
    <row r="193" spans="14:23">
      <c r="N193" s="1318">
        <v>45479</v>
      </c>
      <c r="O193" s="1320">
        <v>6.624757674992142</v>
      </c>
      <c r="P193" s="35">
        <v>21.8</v>
      </c>
      <c r="S193" s="177"/>
      <c r="T193" s="178"/>
      <c r="W193" s="177"/>
    </row>
    <row r="194" spans="14:23">
      <c r="N194" s="1318">
        <v>45480</v>
      </c>
      <c r="O194" s="1320">
        <v>7.3019120250105871</v>
      </c>
      <c r="P194" s="35">
        <v>16.600000000000001</v>
      </c>
      <c r="S194" s="177"/>
      <c r="T194" s="178"/>
      <c r="W194" s="177"/>
    </row>
    <row r="195" spans="14:23">
      <c r="N195" s="1318">
        <v>45481</v>
      </c>
      <c r="O195" s="1320">
        <v>8.7361622929194134</v>
      </c>
      <c r="P195" s="35">
        <v>19.399999999999999</v>
      </c>
      <c r="S195" s="177"/>
      <c r="T195" s="178"/>
      <c r="W195" s="177"/>
    </row>
    <row r="196" spans="14:23">
      <c r="N196" s="1318">
        <v>45482</v>
      </c>
      <c r="O196" s="1320">
        <v>8.9918941358604698</v>
      </c>
      <c r="P196" s="35">
        <v>23.8</v>
      </c>
      <c r="S196" s="177"/>
      <c r="T196" s="178"/>
      <c r="W196" s="177"/>
    </row>
    <row r="197" spans="14:23">
      <c r="N197" s="1318">
        <v>45483</v>
      </c>
      <c r="O197" s="1320">
        <v>8.8084283273695458</v>
      </c>
      <c r="P197" s="35">
        <v>24.2</v>
      </c>
      <c r="S197" s="177"/>
      <c r="T197" s="178"/>
      <c r="W197" s="177"/>
    </row>
    <row r="198" spans="14:23">
      <c r="N198" s="1318">
        <v>45484</v>
      </c>
      <c r="O198" s="1320">
        <v>8.7747404203280777</v>
      </c>
      <c r="P198" s="35">
        <v>22.1</v>
      </c>
      <c r="S198" s="177"/>
      <c r="T198" s="178"/>
      <c r="W198" s="177"/>
    </row>
    <row r="199" spans="14:23">
      <c r="N199" s="1318">
        <v>45485</v>
      </c>
      <c r="O199" s="1320">
        <v>8.2463246218547397</v>
      </c>
      <c r="P199" s="35">
        <v>21.3</v>
      </c>
      <c r="S199" s="177"/>
      <c r="T199" s="178"/>
      <c r="W199" s="177"/>
    </row>
    <row r="200" spans="14:23">
      <c r="N200" s="1318">
        <v>45486</v>
      </c>
      <c r="O200" s="1320">
        <v>7.0426753918694773</v>
      </c>
      <c r="P200" s="35">
        <v>19.600000000000001</v>
      </c>
      <c r="S200" s="177"/>
      <c r="T200" s="178"/>
      <c r="W200" s="177"/>
    </row>
    <row r="201" spans="14:23">
      <c r="N201" s="1318">
        <v>45487</v>
      </c>
      <c r="O201" s="1320">
        <v>7.4654396338082725</v>
      </c>
      <c r="P201" s="35">
        <v>20.5</v>
      </c>
      <c r="S201" s="177"/>
      <c r="T201" s="178"/>
      <c r="W201" s="177"/>
    </row>
    <row r="202" spans="14:23">
      <c r="N202" s="1318">
        <v>45488</v>
      </c>
      <c r="O202" s="1320">
        <v>9.9994719914920047</v>
      </c>
      <c r="P202" s="35">
        <v>23.4</v>
      </c>
      <c r="S202" s="177"/>
      <c r="T202" s="178"/>
      <c r="W202" s="177"/>
    </row>
    <row r="203" spans="14:23">
      <c r="N203" s="1318">
        <v>45489</v>
      </c>
      <c r="O203" s="1320">
        <v>11.366100042584415</v>
      </c>
      <c r="P203" s="35">
        <v>22.2</v>
      </c>
      <c r="S203" s="177"/>
      <c r="T203" s="178"/>
      <c r="W203" s="177"/>
    </row>
    <row r="204" spans="14:23">
      <c r="N204" s="1318">
        <v>45490</v>
      </c>
      <c r="O204" s="1320">
        <v>10.760054459794281</v>
      </c>
      <c r="P204" s="35">
        <v>19.2</v>
      </c>
      <c r="S204" s="177"/>
      <c r="T204" s="178"/>
      <c r="W204" s="177"/>
    </row>
    <row r="205" spans="14:23">
      <c r="N205" s="1318">
        <v>45491</v>
      </c>
      <c r="O205" s="1320">
        <v>8.9274199225643081</v>
      </c>
      <c r="P205" s="35">
        <v>21</v>
      </c>
      <c r="S205" s="177"/>
      <c r="T205" s="178"/>
      <c r="W205" s="177"/>
    </row>
    <row r="206" spans="14:23">
      <c r="N206" s="1318">
        <v>45492</v>
      </c>
      <c r="O206" s="1320">
        <v>8.20660817244379</v>
      </c>
      <c r="P206" s="35">
        <v>21.8</v>
      </c>
      <c r="S206" s="177"/>
      <c r="T206" s="178"/>
      <c r="W206" s="177"/>
    </row>
    <row r="207" spans="14:23">
      <c r="N207" s="1318">
        <v>45493</v>
      </c>
      <c r="O207" s="1320">
        <v>6.8604827907691206</v>
      </c>
      <c r="P207" s="35">
        <v>21.3</v>
      </c>
      <c r="S207" s="177"/>
      <c r="T207" s="178"/>
      <c r="W207" s="177"/>
    </row>
    <row r="208" spans="14:23">
      <c r="N208" s="1318">
        <v>45494</v>
      </c>
      <c r="O208" s="1320">
        <v>7.12500791010687</v>
      </c>
      <c r="P208" s="35">
        <v>22.7</v>
      </c>
      <c r="S208" s="177"/>
      <c r="T208" s="178"/>
      <c r="W208" s="177"/>
    </row>
    <row r="209" spans="14:23">
      <c r="N209" s="1318">
        <v>45495</v>
      </c>
      <c r="O209" s="1320">
        <v>9.7210570456533354</v>
      </c>
      <c r="P209" s="35">
        <v>21.3</v>
      </c>
      <c r="S209" s="177"/>
      <c r="T209" s="178"/>
      <c r="W209" s="177"/>
    </row>
    <row r="210" spans="14:23">
      <c r="N210" s="1318">
        <v>45496</v>
      </c>
      <c r="O210" s="1320">
        <v>10.364780871494798</v>
      </c>
      <c r="P210" s="35">
        <v>20.8</v>
      </c>
      <c r="S210" s="177"/>
      <c r="T210" s="178"/>
      <c r="W210" s="177"/>
    </row>
    <row r="211" spans="14:23">
      <c r="N211" s="1318">
        <v>45497</v>
      </c>
      <c r="O211" s="1320">
        <v>9.8495154973956875</v>
      </c>
      <c r="P211" s="35">
        <v>18.399999999999999</v>
      </c>
      <c r="S211" s="177"/>
      <c r="T211" s="178"/>
      <c r="W211" s="177"/>
    </row>
    <row r="212" spans="14:23">
      <c r="N212" s="1318">
        <v>45498</v>
      </c>
      <c r="O212" s="1320">
        <v>8.6772608682588679</v>
      </c>
      <c r="P212" s="35">
        <v>17.8</v>
      </c>
      <c r="S212" s="177"/>
      <c r="T212" s="178"/>
      <c r="W212" s="177"/>
    </row>
    <row r="213" spans="14:23">
      <c r="N213" s="1318">
        <v>45499</v>
      </c>
      <c r="O213" s="1320">
        <v>8.9037805136615606</v>
      </c>
      <c r="P213" s="35">
        <v>20</v>
      </c>
      <c r="S213" s="177"/>
      <c r="T213" s="178"/>
      <c r="W213" s="177"/>
    </row>
    <row r="214" spans="14:23">
      <c r="N214" s="1318">
        <v>45500</v>
      </c>
      <c r="O214" s="1320">
        <v>7.3416587013577175</v>
      </c>
      <c r="P214" s="35">
        <v>23.3</v>
      </c>
      <c r="S214" s="177"/>
      <c r="T214" s="178"/>
      <c r="W214" s="177"/>
    </row>
    <row r="215" spans="14:23">
      <c r="N215" s="1318">
        <v>45501</v>
      </c>
      <c r="O215" s="1320">
        <v>7.0449370559381945</v>
      </c>
      <c r="P215" s="35">
        <v>18.600000000000001</v>
      </c>
      <c r="S215" s="177"/>
      <c r="T215" s="178"/>
      <c r="W215" s="177"/>
    </row>
    <row r="216" spans="14:23">
      <c r="N216" s="1318">
        <v>45502</v>
      </c>
      <c r="O216" s="1320">
        <v>9.5774499956984336</v>
      </c>
      <c r="P216" s="35">
        <v>17.7</v>
      </c>
      <c r="S216" s="177"/>
      <c r="T216" s="178"/>
      <c r="W216" s="177"/>
    </row>
    <row r="217" spans="14:23">
      <c r="N217" s="1318">
        <v>45503</v>
      </c>
      <c r="O217" s="1320">
        <v>10.104765072160721</v>
      </c>
      <c r="P217" s="35">
        <v>19.2</v>
      </c>
      <c r="S217" s="177"/>
      <c r="T217" s="178"/>
      <c r="W217" s="177"/>
    </row>
    <row r="218" spans="14:23">
      <c r="N218" s="1318">
        <v>45504</v>
      </c>
      <c r="O218" s="1320">
        <v>9.1542533435352649</v>
      </c>
      <c r="P218" s="35">
        <v>23</v>
      </c>
      <c r="S218" s="177"/>
      <c r="T218" s="178"/>
      <c r="W218" s="177"/>
    </row>
    <row r="219" spans="14:23">
      <c r="N219" s="1318">
        <v>45505</v>
      </c>
      <c r="O219" s="1320">
        <v>9.2495565517921179</v>
      </c>
      <c r="P219" s="35">
        <v>21.4</v>
      </c>
      <c r="S219" s="177"/>
      <c r="T219" s="178"/>
      <c r="W219" s="177"/>
    </row>
    <row r="220" spans="14:23">
      <c r="N220" s="1318">
        <v>45506</v>
      </c>
      <c r="O220" s="1320">
        <v>8.8085455123240681</v>
      </c>
      <c r="P220" s="35">
        <v>17.8</v>
      </c>
      <c r="S220" s="177"/>
      <c r="T220" s="178"/>
      <c r="W220" s="177"/>
    </row>
    <row r="221" spans="14:23">
      <c r="N221" s="1318">
        <v>45507</v>
      </c>
      <c r="O221" s="1320">
        <v>7.1799961928602603</v>
      </c>
      <c r="P221" s="35">
        <v>17.600000000000001</v>
      </c>
      <c r="S221" s="177"/>
      <c r="T221" s="178"/>
      <c r="W221" s="177"/>
    </row>
    <row r="222" spans="14:23">
      <c r="N222" s="1318">
        <v>45508</v>
      </c>
      <c r="O222" s="1320">
        <v>7.0995421741338376</v>
      </c>
      <c r="P222" s="35">
        <v>17.7</v>
      </c>
      <c r="S222" s="177"/>
      <c r="T222" s="178"/>
      <c r="W222" s="177"/>
    </row>
    <row r="223" spans="14:23">
      <c r="N223" s="1318">
        <v>45509</v>
      </c>
      <c r="O223" s="1320">
        <v>9.6155158933002003</v>
      </c>
      <c r="P223" s="35">
        <v>16.2</v>
      </c>
      <c r="S223" s="177"/>
      <c r="T223" s="178"/>
      <c r="W223" s="177"/>
    </row>
    <row r="224" spans="14:23">
      <c r="N224" s="1318">
        <v>45510</v>
      </c>
      <c r="O224" s="1320">
        <v>10.312678552552676</v>
      </c>
      <c r="P224" s="35">
        <v>17.8</v>
      </c>
      <c r="S224" s="177"/>
      <c r="T224" s="178"/>
      <c r="W224" s="177"/>
    </row>
    <row r="225" spans="14:23">
      <c r="N225" s="1318">
        <v>45511</v>
      </c>
      <c r="O225" s="1320">
        <v>9.4355901676619442</v>
      </c>
      <c r="P225" s="35">
        <v>21.3</v>
      </c>
      <c r="S225" s="177"/>
      <c r="T225" s="178"/>
      <c r="W225" s="177"/>
    </row>
    <row r="226" spans="14:23">
      <c r="N226" s="1318">
        <v>45512</v>
      </c>
      <c r="O226" s="1320">
        <v>9.783263821999487</v>
      </c>
      <c r="P226" s="35">
        <v>18.5</v>
      </c>
      <c r="S226" s="177"/>
      <c r="T226" s="178"/>
      <c r="W226" s="177"/>
    </row>
    <row r="227" spans="14:23">
      <c r="N227" s="1318">
        <v>45513</v>
      </c>
      <c r="O227" s="1320">
        <v>8.2110547981603847</v>
      </c>
      <c r="P227" s="35">
        <v>19.600000000000001</v>
      </c>
      <c r="S227" s="177"/>
      <c r="T227" s="178"/>
      <c r="W227" s="177"/>
    </row>
    <row r="228" spans="14:23">
      <c r="N228" s="1318">
        <v>45514</v>
      </c>
      <c r="O228" s="1320">
        <v>6.9234099332311683</v>
      </c>
      <c r="P228" s="35">
        <v>21.2</v>
      </c>
      <c r="S228" s="177"/>
      <c r="T228" s="178"/>
      <c r="W228" s="177"/>
    </row>
    <row r="229" spans="14:23">
      <c r="N229" s="1318">
        <v>45515</v>
      </c>
      <c r="O229" s="1320">
        <v>7.3668446779369878</v>
      </c>
      <c r="P229" s="35">
        <v>21.8</v>
      </c>
      <c r="S229" s="177"/>
      <c r="T229" s="178"/>
      <c r="W229" s="177"/>
    </row>
    <row r="230" spans="14:23">
      <c r="N230" s="1318">
        <v>45516</v>
      </c>
      <c r="O230" s="1320">
        <v>9.7670232192684825</v>
      </c>
      <c r="P230" s="35">
        <v>22.4</v>
      </c>
      <c r="S230" s="177"/>
      <c r="T230" s="178"/>
      <c r="W230" s="177"/>
    </row>
    <row r="231" spans="14:23">
      <c r="N231" s="1318">
        <v>45517</v>
      </c>
      <c r="O231" s="1320">
        <v>11.167922323338225</v>
      </c>
      <c r="P231" s="35">
        <v>24.2</v>
      </c>
      <c r="S231" s="177"/>
      <c r="T231" s="178"/>
      <c r="W231" s="177"/>
    </row>
    <row r="232" spans="14:23">
      <c r="N232" s="1318">
        <v>45518</v>
      </c>
      <c r="O232" s="1320">
        <v>10.026823971800567</v>
      </c>
      <c r="P232" s="35">
        <v>24.5</v>
      </c>
      <c r="S232" s="177"/>
      <c r="T232" s="178"/>
      <c r="W232" s="177"/>
    </row>
    <row r="233" spans="14:23">
      <c r="N233" s="1318">
        <v>45519</v>
      </c>
      <c r="O233" s="1320">
        <v>9.4132470458749733</v>
      </c>
      <c r="P233" s="35">
        <v>22.8</v>
      </c>
      <c r="S233" s="177"/>
      <c r="T233" s="178"/>
      <c r="W233" s="177"/>
    </row>
    <row r="234" spans="14:23">
      <c r="N234" s="1318">
        <v>45520</v>
      </c>
      <c r="O234" s="1320">
        <v>8.927941037229445</v>
      </c>
      <c r="P234" s="35">
        <v>23.9</v>
      </c>
      <c r="S234" s="177"/>
      <c r="T234" s="178"/>
      <c r="W234" s="177"/>
    </row>
    <row r="235" spans="14:23">
      <c r="N235" s="1318">
        <v>45521</v>
      </c>
      <c r="O235" s="1320">
        <v>7.1940898431987028</v>
      </c>
      <c r="P235" s="35">
        <v>21.7</v>
      </c>
      <c r="S235" s="177"/>
      <c r="T235" s="178"/>
      <c r="W235" s="177"/>
    </row>
    <row r="236" spans="14:23">
      <c r="N236" s="1318">
        <v>45522</v>
      </c>
      <c r="O236" s="1320">
        <v>6.9528310502999888</v>
      </c>
      <c r="P236" s="35">
        <v>20.9</v>
      </c>
      <c r="S236" s="177"/>
      <c r="T236" s="178"/>
      <c r="W236" s="177"/>
    </row>
    <row r="237" spans="14:23">
      <c r="N237" s="1318">
        <v>45523</v>
      </c>
      <c r="O237" s="1320">
        <v>9.7083654227121539</v>
      </c>
      <c r="P237" s="35">
        <v>17.8</v>
      </c>
      <c r="S237" s="177"/>
      <c r="T237" s="178"/>
      <c r="W237" s="177"/>
    </row>
    <row r="238" spans="14:23">
      <c r="N238" s="1318">
        <v>45524</v>
      </c>
      <c r="O238" s="1320">
        <v>9.7295149744620488</v>
      </c>
      <c r="P238" s="35">
        <v>20.5</v>
      </c>
      <c r="S238" s="177"/>
      <c r="T238" s="178"/>
      <c r="W238" s="177"/>
    </row>
    <row r="239" spans="14:23">
      <c r="N239" s="1318">
        <v>45525</v>
      </c>
      <c r="O239" s="1320">
        <v>9.1996745808195062</v>
      </c>
      <c r="P239" s="35">
        <v>17.899999999999999</v>
      </c>
      <c r="S239" s="177"/>
      <c r="T239" s="178"/>
      <c r="W239" s="177"/>
    </row>
    <row r="240" spans="14:23">
      <c r="N240" s="1318">
        <v>45526</v>
      </c>
      <c r="O240" s="1320">
        <v>8.7923653939366897</v>
      </c>
      <c r="P240" s="35">
        <v>15.9</v>
      </c>
      <c r="S240" s="177"/>
      <c r="T240" s="178"/>
      <c r="W240" s="177"/>
    </row>
    <row r="241" spans="14:23">
      <c r="N241" s="1318">
        <v>45527</v>
      </c>
      <c r="O241" s="1320">
        <v>8.3712382751493788</v>
      </c>
      <c r="P241" s="35">
        <v>19.600000000000001</v>
      </c>
      <c r="S241" s="177"/>
      <c r="T241" s="178"/>
      <c r="W241" s="177"/>
    </row>
    <row r="242" spans="14:23">
      <c r="N242" s="1318">
        <v>45528</v>
      </c>
      <c r="O242" s="1320">
        <v>6.7688309553299302</v>
      </c>
      <c r="P242" s="35">
        <v>23.3</v>
      </c>
      <c r="S242" s="177"/>
      <c r="T242" s="178"/>
      <c r="W242" s="177"/>
    </row>
    <row r="243" spans="14:23">
      <c r="N243" s="1318">
        <v>45529</v>
      </c>
      <c r="O243" s="1320">
        <v>7.8551554761692843</v>
      </c>
      <c r="P243" s="35">
        <v>19.399999999999999</v>
      </c>
      <c r="S243" s="177"/>
      <c r="T243" s="178"/>
      <c r="W243" s="177"/>
    </row>
    <row r="244" spans="14:23">
      <c r="N244" s="1318">
        <v>45530</v>
      </c>
      <c r="O244" s="1320">
        <v>11.1946133716911</v>
      </c>
      <c r="P244" s="35">
        <v>17.399999999999999</v>
      </c>
      <c r="S244" s="177"/>
      <c r="T244" s="178"/>
      <c r="W244" s="177"/>
    </row>
    <row r="245" spans="14:23">
      <c r="N245" s="1318">
        <v>45531</v>
      </c>
      <c r="O245" s="1320">
        <v>10.838862528182316</v>
      </c>
      <c r="P245" s="35">
        <v>19.399999999999999</v>
      </c>
      <c r="S245" s="177"/>
      <c r="T245" s="178"/>
      <c r="W245" s="177"/>
    </row>
    <row r="246" spans="14:23">
      <c r="N246" s="1318">
        <v>45532</v>
      </c>
      <c r="O246" s="1320">
        <v>10.615635947080293</v>
      </c>
      <c r="P246" s="35">
        <v>22.7</v>
      </c>
      <c r="S246" s="177"/>
      <c r="T246" s="178"/>
      <c r="W246" s="177"/>
    </row>
    <row r="247" spans="14:23">
      <c r="N247" s="1318">
        <v>45533</v>
      </c>
      <c r="O247" s="1320">
        <v>11.682594851928052</v>
      </c>
      <c r="P247" s="35">
        <v>23</v>
      </c>
      <c r="S247" s="177"/>
      <c r="T247" s="178"/>
      <c r="W247" s="177"/>
    </row>
    <row r="248" spans="14:23">
      <c r="N248" s="1318">
        <v>45534</v>
      </c>
      <c r="O248" s="1320">
        <v>9.923718796507579</v>
      </c>
      <c r="P248" s="35">
        <v>23.1</v>
      </c>
      <c r="S248" s="177"/>
      <c r="T248" s="178"/>
      <c r="W248" s="177"/>
    </row>
    <row r="249" spans="14:23">
      <c r="N249" s="1318">
        <v>45535</v>
      </c>
      <c r="O249" s="1320">
        <v>8.0357730418419013</v>
      </c>
      <c r="P249" s="35">
        <v>21.6</v>
      </c>
      <c r="S249" s="177"/>
      <c r="T249" s="178"/>
      <c r="W249" s="177"/>
    </row>
    <row r="250" spans="14:23">
      <c r="N250" s="1318">
        <v>45536</v>
      </c>
      <c r="O250" s="1320">
        <v>7.7297911715914047</v>
      </c>
      <c r="P250" s="35">
        <v>20.7</v>
      </c>
      <c r="S250" s="177"/>
      <c r="T250" s="178"/>
      <c r="W250" s="177"/>
    </row>
    <row r="251" spans="14:23">
      <c r="N251" s="1318">
        <v>45537</v>
      </c>
      <c r="O251" s="1320">
        <v>10.637200292185337</v>
      </c>
      <c r="P251" s="35">
        <v>21.8</v>
      </c>
      <c r="S251" s="177"/>
      <c r="T251" s="178"/>
      <c r="W251" s="177"/>
    </row>
    <row r="252" spans="14:23">
      <c r="N252" s="1318">
        <v>45538</v>
      </c>
      <c r="O252" s="1320">
        <v>11.502358229294513</v>
      </c>
      <c r="P252" s="35">
        <v>22.6</v>
      </c>
      <c r="S252" s="177"/>
      <c r="T252" s="178"/>
      <c r="W252" s="177"/>
    </row>
    <row r="253" spans="14:23">
      <c r="N253" s="1318">
        <v>45539</v>
      </c>
      <c r="O253" s="1320">
        <v>11.008603023098132</v>
      </c>
      <c r="P253" s="35">
        <v>23.3</v>
      </c>
      <c r="S253" s="177"/>
      <c r="T253" s="178"/>
      <c r="W253" s="177"/>
    </row>
    <row r="254" spans="14:23">
      <c r="N254" s="1318">
        <v>45540</v>
      </c>
      <c r="O254" s="1320">
        <v>9.2643251697781253</v>
      </c>
      <c r="P254" s="35">
        <v>23</v>
      </c>
      <c r="S254" s="177"/>
      <c r="T254" s="178"/>
      <c r="W254" s="177"/>
    </row>
    <row r="255" spans="14:23">
      <c r="N255" s="1318">
        <v>45541</v>
      </c>
      <c r="O255" s="1320">
        <v>9.8011103203432075</v>
      </c>
      <c r="P255" s="35">
        <v>20.6</v>
      </c>
      <c r="S255" s="177"/>
      <c r="T255" s="178"/>
      <c r="W255" s="177"/>
    </row>
    <row r="256" spans="14:23">
      <c r="N256" s="1318">
        <v>45542</v>
      </c>
      <c r="O256" s="1320">
        <v>8.1328297797037283</v>
      </c>
      <c r="P256" s="35">
        <v>21.6</v>
      </c>
      <c r="S256" s="177"/>
      <c r="T256" s="178"/>
      <c r="W256" s="177"/>
    </row>
    <row r="257" spans="14:23">
      <c r="N257" s="1318">
        <v>45543</v>
      </c>
      <c r="O257" s="1320">
        <v>8.2537922532254537</v>
      </c>
      <c r="P257" s="35">
        <v>23.2</v>
      </c>
      <c r="S257" s="177"/>
      <c r="T257" s="178"/>
      <c r="W257" s="177"/>
    </row>
    <row r="258" spans="14:23">
      <c r="N258" s="1318">
        <v>45544</v>
      </c>
      <c r="O258" s="1320">
        <v>11.544957577174838</v>
      </c>
      <c r="P258" s="35">
        <v>15.6</v>
      </c>
      <c r="S258" s="177"/>
      <c r="T258" s="178"/>
      <c r="W258" s="177"/>
    </row>
    <row r="259" spans="14:23">
      <c r="N259" s="1318">
        <v>45545</v>
      </c>
      <c r="O259" s="1320">
        <v>9.8881974784715609</v>
      </c>
      <c r="P259" s="35">
        <v>14.2</v>
      </c>
      <c r="S259" s="177"/>
      <c r="T259" s="178"/>
      <c r="W259" s="177"/>
    </row>
    <row r="260" spans="14:23">
      <c r="N260" s="1318">
        <v>45546</v>
      </c>
      <c r="O260" s="1320">
        <v>9.8345415791739477</v>
      </c>
      <c r="P260" s="35">
        <v>14</v>
      </c>
      <c r="S260" s="177"/>
      <c r="T260" s="178"/>
      <c r="W260" s="177"/>
    </row>
    <row r="261" spans="14:23">
      <c r="N261" s="1318">
        <v>45547</v>
      </c>
      <c r="O261" s="1320">
        <v>11.602135810441712</v>
      </c>
      <c r="P261" s="35">
        <v>8.6999999999999993</v>
      </c>
      <c r="S261" s="177"/>
      <c r="T261" s="178"/>
      <c r="W261" s="177"/>
    </row>
    <row r="262" spans="14:23">
      <c r="N262" s="1318">
        <v>45548</v>
      </c>
      <c r="O262" s="1320">
        <v>11.743641617758596</v>
      </c>
      <c r="P262" s="35">
        <v>8.1</v>
      </c>
      <c r="S262" s="177"/>
      <c r="T262" s="178"/>
      <c r="W262" s="177"/>
    </row>
    <row r="263" spans="14:23">
      <c r="N263" s="1318">
        <v>45549</v>
      </c>
      <c r="O263" s="1320">
        <v>10.793086534728847</v>
      </c>
      <c r="P263" s="35">
        <v>10.6</v>
      </c>
      <c r="S263" s="177"/>
      <c r="T263" s="178"/>
      <c r="W263" s="177"/>
    </row>
    <row r="264" spans="14:23">
      <c r="N264" s="1318">
        <v>45550</v>
      </c>
      <c r="O264" s="1320">
        <v>11.710144758952135</v>
      </c>
      <c r="P264" s="35">
        <v>10.3</v>
      </c>
      <c r="S264" s="177"/>
      <c r="T264" s="178"/>
      <c r="W264" s="177"/>
    </row>
    <row r="265" spans="14:23">
      <c r="N265" s="1318">
        <v>45551</v>
      </c>
      <c r="O265" s="1320">
        <v>15.024952885088368</v>
      </c>
      <c r="P265" s="35">
        <v>13.3</v>
      </c>
      <c r="S265" s="177"/>
      <c r="T265" s="178"/>
      <c r="W265" s="177"/>
    </row>
    <row r="266" spans="14:23">
      <c r="N266" s="1318">
        <v>45552</v>
      </c>
      <c r="O266" s="1320">
        <v>13.115184983586676</v>
      </c>
      <c r="P266" s="35">
        <v>15.4</v>
      </c>
      <c r="S266" s="177"/>
      <c r="T266" s="178"/>
      <c r="W266" s="177"/>
    </row>
    <row r="267" spans="14:23">
      <c r="N267" s="1318">
        <v>45553</v>
      </c>
      <c r="O267" s="1320">
        <v>11.68542806869223</v>
      </c>
      <c r="P267" s="35">
        <v>16.3</v>
      </c>
      <c r="S267" s="177"/>
      <c r="T267" s="178"/>
      <c r="W267" s="177"/>
    </row>
    <row r="268" spans="14:23">
      <c r="N268" s="1318">
        <v>45554</v>
      </c>
      <c r="O268" s="1320">
        <v>12.444497748690877</v>
      </c>
      <c r="P268" s="35">
        <v>14.6</v>
      </c>
      <c r="S268" s="177"/>
      <c r="T268" s="178"/>
      <c r="W268" s="177"/>
    </row>
    <row r="269" spans="14:23">
      <c r="N269" s="1318">
        <v>45555</v>
      </c>
      <c r="O269" s="1320">
        <v>11.082350586047038</v>
      </c>
      <c r="P269" s="35">
        <v>14</v>
      </c>
      <c r="S269" s="177"/>
      <c r="T269" s="178"/>
      <c r="W269" s="177"/>
    </row>
    <row r="270" spans="14:23">
      <c r="N270" s="1318">
        <v>45556</v>
      </c>
      <c r="O270" s="1320">
        <v>9.3238640666261006</v>
      </c>
      <c r="P270" s="35">
        <v>13.8</v>
      </c>
      <c r="S270" s="177"/>
      <c r="T270" s="178"/>
      <c r="W270" s="177"/>
    </row>
    <row r="271" spans="14:23">
      <c r="N271" s="1318">
        <v>45557</v>
      </c>
      <c r="O271" s="1320">
        <v>10.305888988220978</v>
      </c>
      <c r="P271" s="35">
        <v>13.9</v>
      </c>
      <c r="S271" s="177"/>
      <c r="T271" s="178"/>
      <c r="W271" s="177"/>
    </row>
    <row r="272" spans="14:23">
      <c r="N272" s="1318">
        <v>45558</v>
      </c>
      <c r="O272" s="1320">
        <v>12.74066914704486</v>
      </c>
      <c r="P272" s="35">
        <v>14.9</v>
      </c>
      <c r="S272" s="177"/>
      <c r="T272" s="178"/>
      <c r="W272" s="177"/>
    </row>
    <row r="273" spans="14:23">
      <c r="N273" s="1318">
        <v>45559</v>
      </c>
      <c r="O273" s="1320">
        <v>12.23181917568898</v>
      </c>
      <c r="P273" s="35">
        <v>13.4</v>
      </c>
      <c r="S273" s="177"/>
      <c r="T273" s="178"/>
      <c r="W273" s="177"/>
    </row>
    <row r="274" spans="14:23">
      <c r="N274" s="1318">
        <v>45560</v>
      </c>
      <c r="O274" s="1320">
        <v>11.553170535726117</v>
      </c>
      <c r="P274" s="35">
        <v>14.6</v>
      </c>
      <c r="S274" s="177"/>
      <c r="T274" s="178"/>
      <c r="W274" s="177"/>
    </row>
    <row r="275" spans="14:23">
      <c r="N275" s="1318">
        <v>45561</v>
      </c>
      <c r="O275" s="1320">
        <v>11.706119752384941</v>
      </c>
      <c r="P275" s="35">
        <v>15.6</v>
      </c>
      <c r="S275" s="177"/>
      <c r="T275" s="178"/>
      <c r="W275" s="177"/>
    </row>
    <row r="276" spans="14:23">
      <c r="N276" s="1318">
        <v>45562</v>
      </c>
      <c r="O276" s="1320">
        <v>12.25226660431912</v>
      </c>
      <c r="P276" s="35">
        <v>13.7</v>
      </c>
      <c r="S276" s="177"/>
      <c r="T276" s="178"/>
      <c r="W276" s="177"/>
    </row>
    <row r="277" spans="14:23">
      <c r="N277" s="1318">
        <v>45563</v>
      </c>
      <c r="O277" s="1320">
        <v>10.954809070170423</v>
      </c>
      <c r="P277" s="35">
        <v>10.3</v>
      </c>
      <c r="S277" s="177"/>
      <c r="T277" s="178"/>
      <c r="W277" s="177"/>
    </row>
    <row r="278" spans="14:23">
      <c r="N278" s="1318">
        <v>45564</v>
      </c>
      <c r="O278" s="1320">
        <v>12.69116480842812</v>
      </c>
      <c r="P278" s="35">
        <v>6.8</v>
      </c>
      <c r="S278" s="177"/>
      <c r="T278" s="178"/>
      <c r="W278" s="177"/>
    </row>
    <row r="279" spans="14:23">
      <c r="N279" s="1318">
        <v>45565</v>
      </c>
      <c r="O279" s="1320">
        <v>15.985046015808495</v>
      </c>
      <c r="P279" s="35">
        <v>8</v>
      </c>
      <c r="S279" s="177"/>
      <c r="T279" s="178"/>
      <c r="W279" s="177"/>
    </row>
    <row r="280" spans="14:23">
      <c r="N280" s="1318">
        <v>45566</v>
      </c>
      <c r="O280" s="1320">
        <v>17.36853358521827</v>
      </c>
      <c r="P280" s="35">
        <v>10.3</v>
      </c>
      <c r="S280" s="177"/>
      <c r="T280" s="178"/>
      <c r="W280" s="177"/>
    </row>
    <row r="281" spans="14:23">
      <c r="N281" s="1318">
        <v>45567</v>
      </c>
      <c r="O281" s="1320">
        <v>18.520866419007895</v>
      </c>
      <c r="P281" s="35">
        <v>9.6</v>
      </c>
      <c r="S281" s="177"/>
      <c r="T281" s="178"/>
      <c r="W281" s="177"/>
    </row>
    <row r="282" spans="14:23">
      <c r="N282" s="1318">
        <v>45568</v>
      </c>
      <c r="O282" s="1320">
        <v>18.57185923051771</v>
      </c>
      <c r="P282" s="35">
        <v>9</v>
      </c>
      <c r="S282" s="177"/>
      <c r="T282" s="178"/>
      <c r="W282" s="177"/>
    </row>
    <row r="283" spans="14:23">
      <c r="N283" s="1318">
        <v>45569</v>
      </c>
      <c r="O283" s="1320">
        <v>19.117822264938191</v>
      </c>
      <c r="P283" s="35">
        <v>8.6999999999999993</v>
      </c>
      <c r="S283" s="177"/>
      <c r="T283" s="178"/>
      <c r="W283" s="177"/>
    </row>
    <row r="284" spans="14:23">
      <c r="N284" s="1318">
        <v>45570</v>
      </c>
      <c r="O284" s="1320">
        <v>15.736993944451747</v>
      </c>
      <c r="P284" s="35">
        <v>8.4</v>
      </c>
      <c r="S284" s="177"/>
      <c r="T284" s="178"/>
      <c r="W284" s="177"/>
    </row>
    <row r="285" spans="14:23">
      <c r="N285" s="1318">
        <v>45571</v>
      </c>
      <c r="O285" s="1320">
        <v>16.053180105281825</v>
      </c>
      <c r="P285" s="35">
        <v>7.4</v>
      </c>
      <c r="S285" s="177"/>
      <c r="T285" s="178"/>
      <c r="W285" s="177"/>
    </row>
    <row r="286" spans="14:23">
      <c r="N286" s="1318">
        <v>45572</v>
      </c>
      <c r="O286" s="1320">
        <v>18.424353457711945</v>
      </c>
      <c r="P286" s="35">
        <v>10.4</v>
      </c>
      <c r="S286" s="177"/>
      <c r="T286" s="178"/>
      <c r="W286" s="177"/>
    </row>
    <row r="287" spans="14:23">
      <c r="N287" s="1318">
        <v>45573</v>
      </c>
      <c r="O287" s="1320">
        <v>17.694555191435384</v>
      </c>
      <c r="P287" s="35">
        <v>14</v>
      </c>
      <c r="S287" s="177"/>
      <c r="T287" s="178"/>
      <c r="W287" s="177"/>
    </row>
    <row r="288" spans="14:23">
      <c r="N288" s="1318">
        <v>45574</v>
      </c>
      <c r="O288" s="1320">
        <v>16.235393653535162</v>
      </c>
      <c r="P288" s="35">
        <v>14.6</v>
      </c>
      <c r="S288" s="177"/>
      <c r="T288" s="178"/>
      <c r="W288" s="177"/>
    </row>
    <row r="289" spans="14:23">
      <c r="N289" s="1318">
        <v>45575</v>
      </c>
      <c r="O289" s="1320">
        <v>15.230587270972066</v>
      </c>
      <c r="P289" s="35">
        <v>12.8</v>
      </c>
      <c r="S289" s="177"/>
      <c r="T289" s="178"/>
      <c r="W289" s="177"/>
    </row>
    <row r="290" spans="14:23">
      <c r="N290" s="1318">
        <v>45576</v>
      </c>
      <c r="O290" s="1320">
        <v>16.76622303574857</v>
      </c>
      <c r="P290" s="35">
        <v>7.9</v>
      </c>
      <c r="S290" s="177"/>
      <c r="T290" s="178"/>
      <c r="W290" s="177"/>
    </row>
    <row r="291" spans="14:23">
      <c r="N291" s="1318">
        <v>45577</v>
      </c>
      <c r="O291" s="1320">
        <v>15.360793254522951</v>
      </c>
      <c r="P291" s="35">
        <v>7.5</v>
      </c>
      <c r="S291" s="177"/>
      <c r="T291" s="178"/>
      <c r="W291" s="177"/>
    </row>
    <row r="292" spans="14:23">
      <c r="N292" s="1318">
        <v>45578</v>
      </c>
      <c r="O292" s="1320">
        <v>16.376818093604577</v>
      </c>
      <c r="P292" s="35">
        <v>9.1</v>
      </c>
      <c r="S292" s="177"/>
      <c r="T292" s="178"/>
      <c r="W292" s="177"/>
    </row>
    <row r="293" spans="14:23">
      <c r="N293" s="1318">
        <v>45579</v>
      </c>
      <c r="O293" s="1320">
        <v>20.061405515756963</v>
      </c>
      <c r="P293" s="35">
        <v>7.7</v>
      </c>
      <c r="S293" s="177"/>
      <c r="T293" s="178"/>
      <c r="W293" s="177"/>
    </row>
    <row r="294" spans="14:23">
      <c r="N294" s="1318">
        <v>45580</v>
      </c>
      <c r="O294" s="1320">
        <v>20.814605579913415</v>
      </c>
      <c r="P294" s="35">
        <v>6.2</v>
      </c>
      <c r="S294" s="177"/>
      <c r="T294" s="178"/>
      <c r="W294" s="177"/>
    </row>
    <row r="295" spans="14:23">
      <c r="N295" s="1318">
        <v>45581</v>
      </c>
      <c r="O295" s="1320">
        <v>19.804749003449121</v>
      </c>
      <c r="P295" s="35">
        <v>8.1</v>
      </c>
      <c r="S295" s="177"/>
      <c r="T295" s="178"/>
      <c r="W295" s="177"/>
    </row>
    <row r="296" spans="14:23">
      <c r="N296" s="1318">
        <v>45582</v>
      </c>
      <c r="O296" s="1320">
        <v>18.99053953503762</v>
      </c>
      <c r="P296" s="35">
        <v>10.4</v>
      </c>
      <c r="S296" s="177"/>
      <c r="T296" s="178"/>
      <c r="W296" s="177"/>
    </row>
    <row r="297" spans="14:23">
      <c r="N297" s="1318">
        <v>45583</v>
      </c>
      <c r="O297" s="1320">
        <v>17.018976439422524</v>
      </c>
      <c r="P297" s="35">
        <v>11.4</v>
      </c>
      <c r="S297" s="177"/>
      <c r="T297" s="178"/>
      <c r="W297" s="177"/>
    </row>
    <row r="298" spans="14:23">
      <c r="N298" s="1318">
        <v>45584</v>
      </c>
      <c r="O298" s="1320">
        <v>15.272925981801462</v>
      </c>
      <c r="P298" s="35">
        <v>9.6999999999999993</v>
      </c>
      <c r="S298" s="177"/>
      <c r="T298" s="178"/>
      <c r="W298" s="177"/>
    </row>
    <row r="299" spans="14:23">
      <c r="N299" s="1318">
        <v>45585</v>
      </c>
      <c r="O299" s="1320">
        <v>16.151726641699707</v>
      </c>
      <c r="P299" s="35">
        <v>9</v>
      </c>
      <c r="S299" s="177"/>
      <c r="T299" s="178"/>
      <c r="W299" s="177"/>
    </row>
    <row r="300" spans="14:23">
      <c r="N300" s="1318">
        <v>45586</v>
      </c>
      <c r="O300" s="1320">
        <v>19.80326898560736</v>
      </c>
      <c r="P300" s="35">
        <v>9.9</v>
      </c>
      <c r="S300" s="177"/>
      <c r="T300" s="178"/>
      <c r="W300" s="177"/>
    </row>
    <row r="301" spans="14:23">
      <c r="N301" s="1318">
        <v>45587</v>
      </c>
      <c r="O301" s="1320">
        <v>20.303322384339161</v>
      </c>
      <c r="P301" s="35">
        <v>10.5</v>
      </c>
      <c r="S301" s="177"/>
      <c r="T301" s="178"/>
      <c r="W301" s="177"/>
    </row>
    <row r="302" spans="14:23">
      <c r="N302" s="1318">
        <v>45588</v>
      </c>
      <c r="O302" s="1320">
        <v>20.767309741188669</v>
      </c>
      <c r="P302" s="35">
        <v>9.1</v>
      </c>
      <c r="S302" s="177"/>
      <c r="T302" s="178"/>
      <c r="W302" s="177"/>
    </row>
    <row r="303" spans="14:23">
      <c r="N303" s="1318">
        <v>45589</v>
      </c>
      <c r="O303" s="1320">
        <v>20.168442268111225</v>
      </c>
      <c r="P303" s="35">
        <v>9.8000000000000007</v>
      </c>
      <c r="S303" s="177"/>
      <c r="T303" s="178"/>
      <c r="W303" s="177"/>
    </row>
    <row r="304" spans="14:23">
      <c r="N304" s="1318">
        <v>45590</v>
      </c>
      <c r="O304" s="1320">
        <v>18.761108272386675</v>
      </c>
      <c r="P304" s="35">
        <v>10.4</v>
      </c>
      <c r="S304" s="177"/>
      <c r="T304" s="178"/>
      <c r="W304" s="177"/>
    </row>
    <row r="305" spans="14:23">
      <c r="N305" s="1318">
        <v>45591</v>
      </c>
      <c r="O305" s="1320">
        <v>15.703398122450773</v>
      </c>
      <c r="P305" s="35">
        <v>11.2</v>
      </c>
      <c r="S305" s="177"/>
      <c r="T305" s="178"/>
      <c r="W305" s="177"/>
    </row>
    <row r="306" spans="14:23">
      <c r="N306" s="1318">
        <v>45592</v>
      </c>
      <c r="O306" s="1320">
        <v>15.064493233404173</v>
      </c>
      <c r="P306" s="35">
        <v>11.5</v>
      </c>
      <c r="S306" s="177"/>
      <c r="T306" s="178"/>
      <c r="W306" s="177"/>
    </row>
    <row r="307" spans="14:23">
      <c r="N307" s="1318">
        <v>45593</v>
      </c>
      <c r="O307" s="1320">
        <v>16.810047470805277</v>
      </c>
      <c r="P307" s="35">
        <v>11.6</v>
      </c>
      <c r="S307" s="177"/>
      <c r="T307" s="178"/>
      <c r="W307" s="177"/>
    </row>
    <row r="308" spans="14:23">
      <c r="N308" s="1318">
        <v>45594</v>
      </c>
      <c r="O308" s="1320">
        <v>19.872535517018765</v>
      </c>
      <c r="P308" s="35">
        <v>10.7</v>
      </c>
      <c r="S308" s="177"/>
      <c r="T308" s="178"/>
      <c r="W308" s="177"/>
    </row>
    <row r="309" spans="14:23">
      <c r="N309" s="1318">
        <v>45595</v>
      </c>
      <c r="O309" s="1320">
        <v>19.996523108511798</v>
      </c>
      <c r="P309" s="35">
        <v>11</v>
      </c>
      <c r="S309" s="177"/>
      <c r="T309" s="178"/>
      <c r="W309" s="177"/>
    </row>
    <row r="310" spans="14:23">
      <c r="N310" s="1318">
        <v>45596</v>
      </c>
      <c r="O310" s="1320">
        <v>18.358267954488692</v>
      </c>
      <c r="P310" s="35">
        <v>9.1999999999999993</v>
      </c>
      <c r="S310" s="177"/>
      <c r="T310" s="178"/>
      <c r="W310" s="177"/>
    </row>
    <row r="311" spans="14:23">
      <c r="N311" s="1318">
        <v>45597</v>
      </c>
      <c r="O311" s="1320">
        <v>18.50867909905714</v>
      </c>
      <c r="P311" s="35">
        <v>7.5</v>
      </c>
      <c r="S311" s="177"/>
      <c r="T311" s="178"/>
      <c r="W311" s="177"/>
    </row>
    <row r="312" spans="14:23">
      <c r="N312" s="1318">
        <v>45598</v>
      </c>
      <c r="O312" s="1320">
        <v>19.445567858874206</v>
      </c>
      <c r="P312" s="35">
        <v>6.2</v>
      </c>
      <c r="S312" s="177"/>
      <c r="T312" s="178"/>
      <c r="W312" s="177"/>
    </row>
    <row r="313" spans="14:23">
      <c r="N313" s="1318">
        <v>45599</v>
      </c>
      <c r="O313" s="1320">
        <v>21.623233667621609</v>
      </c>
      <c r="P313" s="35">
        <v>2.2000000000000002</v>
      </c>
      <c r="S313" s="177"/>
      <c r="T313" s="178"/>
      <c r="W313" s="177"/>
    </row>
    <row r="314" spans="14:23">
      <c r="N314" s="1318">
        <v>45600</v>
      </c>
      <c r="O314" s="1320">
        <v>27.813663378927618</v>
      </c>
      <c r="P314" s="35">
        <v>3.8</v>
      </c>
      <c r="S314" s="177"/>
      <c r="T314" s="178"/>
      <c r="W314" s="177"/>
    </row>
    <row r="315" spans="14:23">
      <c r="N315" s="1318">
        <v>45601</v>
      </c>
      <c r="O315" s="1320">
        <v>27.93264689869299</v>
      </c>
      <c r="P315" s="35">
        <v>4</v>
      </c>
      <c r="S315" s="177"/>
      <c r="T315" s="178"/>
      <c r="W315" s="177"/>
    </row>
    <row r="316" spans="14:23">
      <c r="N316" s="1318">
        <v>45602</v>
      </c>
      <c r="O316" s="1320">
        <v>28.785428580364503</v>
      </c>
      <c r="P316" s="35">
        <v>4.4000000000000004</v>
      </c>
      <c r="S316" s="177"/>
      <c r="T316" s="178"/>
      <c r="W316" s="177"/>
    </row>
    <row r="317" spans="14:23">
      <c r="N317" s="1318">
        <v>45603</v>
      </c>
      <c r="O317" s="1320">
        <v>27.982410535312606</v>
      </c>
      <c r="P317" s="35">
        <v>4.5999999999999996</v>
      </c>
      <c r="S317" s="177"/>
      <c r="T317" s="178"/>
      <c r="W317" s="177"/>
    </row>
    <row r="318" spans="14:23">
      <c r="N318" s="1318">
        <v>45604</v>
      </c>
      <c r="O318" s="1320">
        <v>27.145973663121254</v>
      </c>
      <c r="P318" s="35">
        <v>3.4</v>
      </c>
      <c r="S318" s="177"/>
      <c r="T318" s="178"/>
      <c r="W318" s="177"/>
    </row>
    <row r="319" spans="14:23">
      <c r="N319" s="1318">
        <v>45605</v>
      </c>
      <c r="O319" s="1320">
        <v>24.550036211203217</v>
      </c>
      <c r="P319" s="35">
        <v>2.2000000000000002</v>
      </c>
      <c r="S319" s="177"/>
      <c r="T319" s="178"/>
      <c r="W319" s="177"/>
    </row>
    <row r="320" spans="14:23">
      <c r="N320" s="1318">
        <v>45606</v>
      </c>
      <c r="O320" s="1320">
        <v>27.336441293310195</v>
      </c>
      <c r="P320" s="35">
        <v>0.3</v>
      </c>
      <c r="S320" s="177"/>
      <c r="T320" s="178"/>
      <c r="W320" s="177"/>
    </row>
    <row r="321" spans="14:23">
      <c r="N321" s="1318">
        <v>45607</v>
      </c>
      <c r="O321" s="1320">
        <v>32.922608924283672</v>
      </c>
      <c r="P321" s="35">
        <v>0.1</v>
      </c>
      <c r="S321" s="177"/>
      <c r="T321" s="178"/>
      <c r="W321" s="177"/>
    </row>
    <row r="322" spans="14:23">
      <c r="N322" s="1318">
        <v>45608</v>
      </c>
      <c r="O322" s="1320">
        <v>34.826663885530508</v>
      </c>
      <c r="P322" s="35">
        <v>0.4</v>
      </c>
      <c r="S322" s="177"/>
      <c r="T322" s="178"/>
      <c r="W322" s="177"/>
    </row>
    <row r="323" spans="14:23">
      <c r="N323" s="1318">
        <v>45609</v>
      </c>
      <c r="O323" s="1320">
        <v>34.072388925521139</v>
      </c>
      <c r="P323" s="35">
        <v>0.9</v>
      </c>
      <c r="S323" s="177"/>
      <c r="T323" s="178"/>
      <c r="W323" s="177"/>
    </row>
    <row r="324" spans="14:23">
      <c r="N324" s="1318">
        <v>45610</v>
      </c>
      <c r="O324" s="1320">
        <v>31.915109446616714</v>
      </c>
      <c r="P324" s="35">
        <v>3.4</v>
      </c>
      <c r="S324" s="177"/>
      <c r="T324" s="178"/>
      <c r="W324" s="177"/>
    </row>
    <row r="325" spans="14:23">
      <c r="N325" s="1318">
        <v>45611</v>
      </c>
      <c r="O325" s="1320">
        <v>28.17488865053722</v>
      </c>
      <c r="P325" s="35">
        <v>5</v>
      </c>
      <c r="S325" s="177"/>
      <c r="T325" s="178"/>
      <c r="W325" s="177"/>
    </row>
    <row r="326" spans="14:23">
      <c r="N326" s="1318">
        <v>45612</v>
      </c>
      <c r="O326" s="1320">
        <v>23.382285263867168</v>
      </c>
      <c r="P326" s="35">
        <v>3.7</v>
      </c>
      <c r="S326" s="177"/>
      <c r="T326" s="178"/>
      <c r="W326" s="177"/>
    </row>
    <row r="327" spans="14:23">
      <c r="N327" s="1318">
        <v>45613</v>
      </c>
      <c r="O327" s="1320">
        <v>26.834040935796288</v>
      </c>
      <c r="P327" s="35">
        <v>3.2</v>
      </c>
      <c r="S327" s="177"/>
      <c r="T327" s="178"/>
      <c r="W327" s="177"/>
    </row>
    <row r="328" spans="14:23">
      <c r="N328" s="1318">
        <v>45614</v>
      </c>
      <c r="O328" s="1320">
        <v>31.324204820636073</v>
      </c>
      <c r="P328" s="35">
        <v>2.8</v>
      </c>
      <c r="S328" s="177"/>
      <c r="T328" s="178"/>
      <c r="W328" s="177"/>
    </row>
    <row r="329" spans="14:23">
      <c r="N329" s="1318">
        <v>45615</v>
      </c>
      <c r="O329" s="1320">
        <v>29.609476045350384</v>
      </c>
      <c r="P329" s="35">
        <v>6.5</v>
      </c>
      <c r="S329" s="177"/>
      <c r="T329" s="178"/>
      <c r="W329" s="177"/>
    </row>
    <row r="330" spans="14:23">
      <c r="N330" s="1318">
        <v>45616</v>
      </c>
      <c r="O330" s="1320">
        <v>32.112269440029422</v>
      </c>
      <c r="P330" s="35">
        <v>1.2</v>
      </c>
      <c r="S330" s="177"/>
      <c r="T330" s="178"/>
      <c r="W330" s="177"/>
    </row>
    <row r="331" spans="14:23">
      <c r="N331" s="1318">
        <v>45617</v>
      </c>
      <c r="O331" s="1320">
        <v>33.798683186206638</v>
      </c>
      <c r="P331" s="35">
        <v>-0.1</v>
      </c>
      <c r="S331" s="177"/>
      <c r="T331" s="178"/>
      <c r="W331" s="177"/>
    </row>
    <row r="332" spans="14:23">
      <c r="N332" s="1318">
        <v>45618</v>
      </c>
      <c r="O332" s="1320">
        <v>33.742532343495498</v>
      </c>
      <c r="P332" s="35">
        <v>-0.6</v>
      </c>
      <c r="S332" s="177"/>
      <c r="T332" s="178"/>
      <c r="W332" s="177"/>
    </row>
    <row r="333" spans="14:23">
      <c r="N333" s="1318">
        <v>45619</v>
      </c>
      <c r="O333" s="1320">
        <v>28.860603085542905</v>
      </c>
      <c r="P333" s="35">
        <v>0.1</v>
      </c>
      <c r="S333" s="177"/>
      <c r="T333" s="178"/>
      <c r="W333" s="177"/>
    </row>
    <row r="334" spans="14:23">
      <c r="N334" s="1318">
        <v>45620</v>
      </c>
      <c r="O334" s="1320">
        <v>28.846077163301111</v>
      </c>
      <c r="P334" s="35">
        <v>3.9</v>
      </c>
      <c r="S334" s="177"/>
      <c r="T334" s="178"/>
      <c r="W334" s="177"/>
    </row>
    <row r="335" spans="14:23">
      <c r="N335" s="1318">
        <v>45621</v>
      </c>
      <c r="O335" s="1320">
        <v>30.752049675512556</v>
      </c>
      <c r="P335" s="35">
        <v>4</v>
      </c>
      <c r="S335" s="177"/>
      <c r="T335" s="178"/>
      <c r="W335" s="177"/>
    </row>
    <row r="336" spans="14:23">
      <c r="N336" s="1318">
        <v>45622</v>
      </c>
      <c r="O336" s="1320">
        <v>32.224894683524596</v>
      </c>
      <c r="P336" s="35">
        <v>4.2</v>
      </c>
      <c r="S336" s="177"/>
      <c r="T336" s="178"/>
      <c r="W336" s="177"/>
    </row>
    <row r="337" spans="14:23">
      <c r="N337" s="1318">
        <v>45623</v>
      </c>
      <c r="O337" s="1320">
        <v>31.7927235853134</v>
      </c>
      <c r="P337" s="35">
        <v>3.2</v>
      </c>
      <c r="S337" s="177"/>
      <c r="T337" s="178"/>
      <c r="W337" s="177"/>
    </row>
    <row r="338" spans="14:23">
      <c r="N338" s="1318">
        <v>45624</v>
      </c>
      <c r="O338" s="1320">
        <v>31.255374060799447</v>
      </c>
      <c r="P338" s="35">
        <v>5.0999999999999996</v>
      </c>
      <c r="S338" s="177"/>
      <c r="T338" s="178"/>
      <c r="W338" s="177"/>
    </row>
    <row r="339" spans="14:23">
      <c r="N339" s="1318">
        <v>45625</v>
      </c>
      <c r="O339" s="1320">
        <v>30.604414104735529</v>
      </c>
      <c r="P339" s="35">
        <v>2.8</v>
      </c>
      <c r="S339" s="177"/>
      <c r="T339" s="178"/>
      <c r="W339" s="177"/>
    </row>
    <row r="340" spans="14:23">
      <c r="N340" s="1318">
        <v>45626</v>
      </c>
      <c r="O340" s="1320">
        <v>27.302083318733818</v>
      </c>
      <c r="P340" s="35">
        <v>0.4</v>
      </c>
      <c r="S340" s="177"/>
      <c r="T340" s="178"/>
      <c r="W340" s="177"/>
    </row>
    <row r="341" spans="14:23">
      <c r="N341" s="1318">
        <v>45627</v>
      </c>
      <c r="O341" s="1320">
        <v>28.853501537997964</v>
      </c>
      <c r="P341" s="35">
        <v>-0.4</v>
      </c>
      <c r="S341" s="177"/>
      <c r="T341" s="178"/>
      <c r="W341" s="177"/>
    </row>
    <row r="342" spans="14:23">
      <c r="N342" s="1318">
        <v>45628</v>
      </c>
      <c r="O342" s="1320">
        <v>34.33903575172701</v>
      </c>
      <c r="P342" s="35">
        <v>0.5</v>
      </c>
      <c r="S342" s="177"/>
      <c r="T342" s="178"/>
      <c r="W342" s="177"/>
    </row>
    <row r="343" spans="14:23">
      <c r="N343" s="1318">
        <v>45629</v>
      </c>
      <c r="O343" s="1320">
        <v>34.482528517548538</v>
      </c>
      <c r="P343" s="35">
        <v>2</v>
      </c>
      <c r="S343" s="177"/>
      <c r="T343" s="178"/>
      <c r="W343" s="177"/>
    </row>
    <row r="344" spans="14:23">
      <c r="N344" s="1318">
        <v>45630</v>
      </c>
      <c r="O344" s="1320">
        <v>34.636514619272099</v>
      </c>
      <c r="P344" s="35">
        <v>1.2</v>
      </c>
      <c r="S344" s="177"/>
      <c r="T344" s="178"/>
      <c r="W344" s="177"/>
    </row>
    <row r="345" spans="14:23">
      <c r="N345" s="1318">
        <v>45631</v>
      </c>
      <c r="O345" s="1320">
        <v>34.745516683426963</v>
      </c>
      <c r="P345" s="35">
        <v>0.1</v>
      </c>
      <c r="S345" s="177"/>
      <c r="T345" s="178"/>
      <c r="W345" s="177"/>
    </row>
    <row r="346" spans="14:23">
      <c r="N346" s="1318">
        <v>45632</v>
      </c>
      <c r="O346" s="1320">
        <v>33.073988916440804</v>
      </c>
      <c r="P346" s="35">
        <v>1.8</v>
      </c>
      <c r="S346" s="177"/>
      <c r="T346" s="178"/>
      <c r="W346" s="177"/>
    </row>
    <row r="347" spans="14:23">
      <c r="N347" s="1318">
        <v>45633</v>
      </c>
      <c r="O347" s="1320">
        <v>27.616247967689972</v>
      </c>
      <c r="P347" s="35">
        <v>2.5</v>
      </c>
      <c r="S347" s="177"/>
      <c r="T347" s="178"/>
      <c r="W347" s="177"/>
    </row>
    <row r="348" spans="14:23">
      <c r="N348" s="1318">
        <v>45634</v>
      </c>
      <c r="O348" s="1320">
        <v>28.184108632382035</v>
      </c>
      <c r="P348" s="35">
        <v>1.5</v>
      </c>
      <c r="S348" s="177"/>
      <c r="T348" s="178"/>
      <c r="W348" s="177"/>
    </row>
    <row r="349" spans="14:23">
      <c r="N349" s="1318">
        <v>45635</v>
      </c>
      <c r="O349" s="1320">
        <v>34.367682165881327</v>
      </c>
      <c r="P349" s="35">
        <v>1.4</v>
      </c>
      <c r="S349" s="177"/>
      <c r="T349" s="178"/>
      <c r="W349" s="177"/>
    </row>
    <row r="350" spans="14:23">
      <c r="N350" s="1318">
        <v>45636</v>
      </c>
      <c r="O350" s="1320">
        <v>36.49597104408349</v>
      </c>
      <c r="P350" s="35">
        <v>0.3</v>
      </c>
      <c r="S350" s="177"/>
      <c r="T350" s="178"/>
      <c r="W350" s="177"/>
    </row>
    <row r="351" spans="14:23">
      <c r="N351" s="1318">
        <v>45637</v>
      </c>
      <c r="O351" s="1320">
        <v>37.35516930853192</v>
      </c>
      <c r="P351" s="35">
        <v>-0.3</v>
      </c>
      <c r="S351" s="177"/>
      <c r="T351" s="178"/>
      <c r="W351" s="177"/>
    </row>
    <row r="352" spans="14:23">
      <c r="N352" s="1318">
        <v>45638</v>
      </c>
      <c r="O352" s="1320">
        <v>38.118642016832659</v>
      </c>
      <c r="P352" s="35">
        <v>-0.8</v>
      </c>
      <c r="S352" s="177"/>
      <c r="T352" s="178"/>
      <c r="W352" s="177"/>
    </row>
    <row r="353" spans="14:23">
      <c r="N353" s="1318">
        <v>45639</v>
      </c>
      <c r="O353" s="1320">
        <v>36.699179222415154</v>
      </c>
      <c r="P353" s="35">
        <v>-1.1000000000000001</v>
      </c>
      <c r="S353" s="177"/>
      <c r="T353" s="178"/>
      <c r="W353" s="177"/>
    </row>
    <row r="354" spans="14:23">
      <c r="N354" s="1318">
        <v>45640</v>
      </c>
      <c r="O354" s="1320">
        <v>32.034749679855004</v>
      </c>
      <c r="P354" s="35">
        <v>-0.2</v>
      </c>
      <c r="S354" s="177"/>
      <c r="T354" s="178"/>
      <c r="W354" s="177"/>
    </row>
    <row r="355" spans="14:23">
      <c r="N355" s="1318">
        <v>45641</v>
      </c>
      <c r="O355" s="1320">
        <v>30.278949288875257</v>
      </c>
      <c r="P355" s="35">
        <v>2.2000000000000002</v>
      </c>
      <c r="S355" s="177"/>
      <c r="T355" s="178"/>
      <c r="W355" s="177"/>
    </row>
    <row r="356" spans="14:23">
      <c r="N356" s="1318">
        <v>45642</v>
      </c>
      <c r="O356" s="1320">
        <v>29.806950793063017</v>
      </c>
      <c r="P356" s="35">
        <v>6.5</v>
      </c>
      <c r="S356" s="177"/>
      <c r="T356" s="178"/>
      <c r="W356" s="177"/>
    </row>
    <row r="357" spans="14:23">
      <c r="N357" s="1318">
        <v>45643</v>
      </c>
      <c r="O357" s="1320">
        <v>27.281904983730723</v>
      </c>
      <c r="P357" s="35">
        <v>6.4</v>
      </c>
      <c r="S357" s="177"/>
      <c r="T357" s="178"/>
      <c r="W357" s="177"/>
    </row>
    <row r="358" spans="14:23">
      <c r="N358" s="1318">
        <v>45644</v>
      </c>
      <c r="O358" s="1320">
        <v>27.190477408063845</v>
      </c>
      <c r="P358" s="35">
        <v>5.0999999999999996</v>
      </c>
      <c r="S358" s="177"/>
      <c r="T358" s="178"/>
      <c r="W358" s="177"/>
    </row>
    <row r="359" spans="14:23">
      <c r="N359" s="1318">
        <v>45645</v>
      </c>
      <c r="O359" s="1320">
        <v>25.834289389171996</v>
      </c>
      <c r="P359" s="35">
        <v>6.3</v>
      </c>
      <c r="S359" s="177"/>
      <c r="T359" s="178"/>
      <c r="W359" s="177"/>
    </row>
    <row r="360" spans="14:23">
      <c r="N360" s="1318">
        <v>45646</v>
      </c>
      <c r="O360" s="1320">
        <v>26.387051153084958</v>
      </c>
      <c r="P360" s="35">
        <v>2.6</v>
      </c>
      <c r="S360" s="177"/>
      <c r="T360" s="178"/>
      <c r="W360" s="177"/>
    </row>
    <row r="361" spans="14:23">
      <c r="N361" s="1318">
        <v>45647</v>
      </c>
      <c r="O361" s="1320">
        <v>24.982249390437389</v>
      </c>
      <c r="P361" s="35">
        <v>1.8</v>
      </c>
      <c r="S361" s="177"/>
      <c r="T361" s="178"/>
      <c r="W361" s="177"/>
    </row>
    <row r="362" spans="14:23">
      <c r="N362" s="1318">
        <v>45648</v>
      </c>
      <c r="O362" s="1320">
        <v>25.015235000213035</v>
      </c>
      <c r="P362" s="35">
        <v>2.7</v>
      </c>
      <c r="S362" s="177"/>
      <c r="T362" s="178"/>
      <c r="W362" s="177"/>
    </row>
    <row r="363" spans="14:23">
      <c r="N363" s="1318">
        <v>45649</v>
      </c>
      <c r="O363" s="1320">
        <v>26.534956949494749</v>
      </c>
      <c r="P363" s="35">
        <v>0.7</v>
      </c>
      <c r="S363" s="177"/>
      <c r="T363" s="178"/>
      <c r="W363" s="177"/>
    </row>
    <row r="364" spans="14:23">
      <c r="N364" s="1318">
        <v>45650</v>
      </c>
      <c r="O364" s="1320">
        <v>25.462932212847047</v>
      </c>
      <c r="P364" s="35">
        <v>1.4</v>
      </c>
      <c r="S364" s="177"/>
      <c r="T364" s="178"/>
      <c r="W364" s="177"/>
    </row>
    <row r="365" spans="14:23">
      <c r="N365" s="1318">
        <v>45651</v>
      </c>
      <c r="O365" s="1320">
        <v>26.445134117775286</v>
      </c>
      <c r="P365" s="35">
        <v>-0.7</v>
      </c>
      <c r="S365" s="177"/>
      <c r="T365" s="178"/>
      <c r="W365" s="177"/>
    </row>
    <row r="366" spans="14:23">
      <c r="N366" s="1318">
        <v>45652</v>
      </c>
      <c r="O366" s="1320">
        <v>28.903789279395856</v>
      </c>
      <c r="P366" s="35">
        <v>-2.2000000000000002</v>
      </c>
      <c r="S366" s="177"/>
      <c r="T366" s="178"/>
      <c r="W366" s="177"/>
    </row>
    <row r="367" spans="14:23">
      <c r="N367" s="1318">
        <v>45653</v>
      </c>
      <c r="O367" s="1320">
        <v>30.411684169548117</v>
      </c>
      <c r="P367" s="35">
        <v>-1.5</v>
      </c>
      <c r="S367" s="177"/>
      <c r="T367" s="178"/>
      <c r="W367" s="177"/>
    </row>
    <row r="368" spans="14:23">
      <c r="N368" s="1318">
        <v>45654</v>
      </c>
      <c r="O368" s="1320">
        <v>29.651988549220853</v>
      </c>
      <c r="P368" s="35">
        <v>-1.3</v>
      </c>
      <c r="S368" s="177"/>
      <c r="T368" s="178"/>
      <c r="W368" s="177"/>
    </row>
    <row r="369" spans="14:23">
      <c r="N369" s="1318">
        <v>45655</v>
      </c>
      <c r="O369" s="1320">
        <v>30.165059058777871</v>
      </c>
      <c r="P369" s="34">
        <v>-1.9</v>
      </c>
      <c r="S369" s="177"/>
      <c r="T369" s="178"/>
      <c r="W369" s="177"/>
    </row>
    <row r="370" spans="14:23">
      <c r="N370" s="1318">
        <v>45656</v>
      </c>
      <c r="O370" s="1320">
        <v>31.589864290162385</v>
      </c>
      <c r="P370" s="34">
        <v>-2.4</v>
      </c>
      <c r="S370" s="177"/>
      <c r="T370" s="178"/>
      <c r="W370" s="177"/>
    </row>
    <row r="371" spans="14:23">
      <c r="N371" s="1318">
        <v>45657</v>
      </c>
      <c r="O371" s="1320">
        <v>32.299540991032679</v>
      </c>
      <c r="P371" s="1321">
        <v>-2.6</v>
      </c>
      <c r="Q371" s="177"/>
      <c r="S371" s="180"/>
      <c r="T371" s="178"/>
    </row>
    <row r="372" spans="14:23">
      <c r="O372" s="1320"/>
      <c r="P372" s="1320"/>
      <c r="Q372" s="177"/>
    </row>
    <row r="374" spans="14:23">
      <c r="O374" s="1320"/>
    </row>
    <row r="375" spans="14:23">
      <c r="O375" s="1320"/>
    </row>
    <row r="376" spans="14:23">
      <c r="O376" s="1320"/>
    </row>
    <row r="377" spans="14:23">
      <c r="O377" s="1320"/>
    </row>
  </sheetData>
  <mergeCells count="13">
    <mergeCell ref="K5:M5"/>
    <mergeCell ref="Q16:Q20"/>
    <mergeCell ref="A2:M2"/>
    <mergeCell ref="B4:G4"/>
    <mergeCell ref="H4:M4"/>
    <mergeCell ref="B6:C6"/>
    <mergeCell ref="E6:F6"/>
    <mergeCell ref="H6:I6"/>
    <mergeCell ref="K6:L6"/>
    <mergeCell ref="B5:D5"/>
    <mergeCell ref="E5:G5"/>
    <mergeCell ref="H5:J5"/>
    <mergeCell ref="A3:M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E69"/>
  <sheetViews>
    <sheetView showGridLines="0" zoomScaleNormal="100" zoomScaleSheetLayoutView="100" workbookViewId="0">
      <selection activeCell="C1" sqref="C1"/>
    </sheetView>
  </sheetViews>
  <sheetFormatPr defaultColWidth="9.140625" defaultRowHeight="12.75"/>
  <cols>
    <col min="1" max="1" width="5.42578125" style="895" customWidth="1"/>
    <col min="2" max="2" width="96.7109375" style="895" customWidth="1"/>
    <col min="3" max="3" width="3.140625" style="894" customWidth="1"/>
    <col min="4" max="4" width="10.140625" style="895" customWidth="1"/>
    <col min="5" max="5" width="10.140625" style="895" hidden="1" customWidth="1"/>
    <col min="6" max="6" width="10.140625" style="895" customWidth="1"/>
    <col min="7" max="16384" width="9.140625" style="895"/>
  </cols>
  <sheetData>
    <row r="1" spans="1:5" ht="18">
      <c r="A1" s="885" t="s">
        <v>85</v>
      </c>
      <c r="B1" s="885"/>
    </row>
    <row r="2" spans="1:5" ht="7.5" customHeight="1">
      <c r="A2" s="896"/>
    </row>
    <row r="3" spans="1:5" ht="15.95" customHeight="1">
      <c r="A3" s="897" t="str">
        <f>MID(E3,1,2+IF(MID(E3,3,1)&lt;&gt;" ",IF(MID(E3,4,1)&lt;&gt;" ",IF(MID(E3,5,1)&lt;&gt;" ",0,2),1),0))</f>
        <v xml:space="preserve">1 </v>
      </c>
      <c r="B3" s="898" t="str">
        <f>MID(E3,4+IF(MID(E3,3,1)&lt;&gt;" ",IF(MID(E3,4,1)&lt;&gt;" ",IF(MID(E3,5,1)&lt;&gt;" ",-1,2),1),0),100)</f>
        <v>ABBREVIATIONS AND DEFINITIONS</v>
      </c>
      <c r="C3" s="899">
        <v>4</v>
      </c>
      <c r="D3" s="897"/>
      <c r="E3" s="898" t="str">
        <f>'1'!A1</f>
        <v>1 ABBREVIATIONS AND DEFINITIONS</v>
      </c>
    </row>
    <row r="4" spans="1:5" ht="15.95" customHeight="1">
      <c r="A4" s="897" t="str">
        <f t="shared" ref="A4:A58" si="0">MID(E4,1,2+IF(MID(E4,3,1)&lt;&gt;" ",IF(MID(E4,4,1)&lt;&gt;" ",IF(MID(E4,5,1)&lt;&gt;" ",0,2),1),0))</f>
        <v xml:space="preserve">2 </v>
      </c>
      <c r="B4" s="898" t="str">
        <f t="shared" ref="B4:B58" si="1">MID(E4,4+IF(MID(E4,3,1)&lt;&gt;" ",IF(MID(E4,4,1)&lt;&gt;" ",IF(MID(E4,5,1)&lt;&gt;" ",-1,2),1),0),100)</f>
        <v>COMMENTARY</v>
      </c>
      <c r="C4" s="899">
        <v>6</v>
      </c>
      <c r="D4" s="897"/>
      <c r="E4" s="898" t="str">
        <f>'2'!A1</f>
        <v>2 COMMENTARY</v>
      </c>
    </row>
    <row r="5" spans="1:5" ht="15.95" customHeight="1">
      <c r="A5" s="897" t="str">
        <f t="shared" si="0"/>
        <v xml:space="preserve">3 </v>
      </c>
      <c r="B5" s="898" t="str">
        <f t="shared" si="1"/>
        <v>GAS SYSTEM</v>
      </c>
      <c r="C5" s="899">
        <v>8</v>
      </c>
      <c r="D5" s="897"/>
      <c r="E5" s="898" t="str">
        <f>'3.1'!A1</f>
        <v>3 GAS SYSTEM</v>
      </c>
    </row>
    <row r="6" spans="1:5" ht="14.1" customHeight="1">
      <c r="A6" s="900" t="str">
        <f t="shared" si="0"/>
        <v>3.1</v>
      </c>
      <c r="B6" s="901" t="str">
        <f t="shared" si="1"/>
        <v>Yearly balance in the Czech gas system</v>
      </c>
      <c r="C6" s="902">
        <v>8</v>
      </c>
      <c r="D6" s="900"/>
      <c r="E6" s="901" t="str">
        <f>'3.1'!A3</f>
        <v>3.1 Yearly balance in the Czech gas system</v>
      </c>
    </row>
    <row r="7" spans="1:5" ht="14.1" customHeight="1">
      <c r="A7" s="900" t="str">
        <f t="shared" si="0"/>
        <v>3.2</v>
      </c>
      <c r="B7" s="901" t="str">
        <f t="shared" si="1"/>
        <v>Yearly balance in the Czech gas system - diagram</v>
      </c>
      <c r="C7" s="902">
        <v>9</v>
      </c>
      <c r="D7" s="900"/>
      <c r="E7" s="901" t="str">
        <f>'3.2'!A1</f>
        <v>3.2 Yearly balance in the Czech gas system - diagram</v>
      </c>
    </row>
    <row r="8" spans="1:5" ht="14.1" customHeight="1">
      <c r="A8" s="900" t="str">
        <f t="shared" si="0"/>
        <v>3.3</v>
      </c>
      <c r="B8" s="901" t="str">
        <f t="shared" si="1"/>
        <v>Balance in the Czech gas system in 2024</v>
      </c>
      <c r="C8" s="902">
        <v>10</v>
      </c>
      <c r="D8" s="900"/>
      <c r="E8" s="901" t="str">
        <f>'3.3'!A1</f>
        <v>3.3 Balance in the Czech gas system in 2024</v>
      </c>
    </row>
    <row r="9" spans="1:5" ht="14.1" customHeight="1">
      <c r="A9" s="900" t="str">
        <f t="shared" si="0"/>
        <v>3.4</v>
      </c>
      <c r="B9" s="901" t="str">
        <f t="shared" si="1"/>
        <v>Balance in the Czech gas system over the last 10 years</v>
      </c>
      <c r="C9" s="902">
        <v>11</v>
      </c>
      <c r="D9" s="900"/>
      <c r="E9" s="901" t="str">
        <f>'3.4'!A1</f>
        <v>3.4 Balance in the Czech gas system over the last 10 years</v>
      </c>
    </row>
    <row r="10" spans="1:5" ht="14.1" customHeight="1">
      <c r="A10" s="900" t="str">
        <f t="shared" si="0"/>
        <v>3.5</v>
      </c>
      <c r="B10" s="901" t="str">
        <f t="shared" si="1"/>
        <v>Gas flow into/from the Czech gas system, including DS, by entry/exit country over the last 10 years</v>
      </c>
      <c r="C10" s="902">
        <v>12</v>
      </c>
      <c r="D10" s="900"/>
      <c r="E10" s="901" t="str">
        <f>'3.5'!A1</f>
        <v>3.5 Gas flow into/from the Czech gas system, including DS, by entry/exit country over the last 10 years</v>
      </c>
    </row>
    <row r="11" spans="1:5" ht="15.95" customHeight="1">
      <c r="A11" s="897" t="str">
        <f t="shared" si="0"/>
        <v xml:space="preserve">4 </v>
      </c>
      <c r="B11" s="898" t="str">
        <f t="shared" si="1"/>
        <v>UNDERGROUND GAS STORAGE FACILITIES</v>
      </c>
      <c r="C11" s="899">
        <v>13</v>
      </c>
      <c r="D11" s="897"/>
      <c r="E11" s="898" t="str">
        <f>'4.1'!A1</f>
        <v>4 UNDERGROUND GAS STORAGE FACILITIES</v>
      </c>
    </row>
    <row r="12" spans="1:5" ht="14.1" customHeight="1">
      <c r="A12" s="900" t="str">
        <f t="shared" si="0"/>
        <v>4.1</v>
      </c>
      <c r="B12" s="901" t="str">
        <f t="shared" si="1"/>
        <v>Gas flow from/into UGS that form part of the Czech gas system</v>
      </c>
      <c r="C12" s="902">
        <v>13</v>
      </c>
      <c r="D12" s="900"/>
      <c r="E12" s="901" t="str">
        <f>'4.1'!A3</f>
        <v>4.1 Gas flow from/into UGS that form part of the Czech gas system</v>
      </c>
    </row>
    <row r="13" spans="1:5" ht="14.1" customHeight="1">
      <c r="A13" s="900" t="str">
        <f t="shared" si="0"/>
        <v>4.2</v>
      </c>
      <c r="B13" s="901" t="str">
        <f t="shared" si="1"/>
        <v>Gas flow from/into UGS that form part of the Czech gas system over the last 10 years</v>
      </c>
      <c r="C13" s="902">
        <v>14</v>
      </c>
      <c r="D13" s="900"/>
      <c r="E13" s="901" t="str">
        <f>'4.2'!A1</f>
        <v>4.2 Gas flow from/into UGS that form part of the Czech gas system over the last 10 years</v>
      </c>
    </row>
    <row r="14" spans="1:5" ht="15.95" customHeight="1">
      <c r="A14" s="897" t="str">
        <f t="shared" si="0"/>
        <v xml:space="preserve">5 </v>
      </c>
      <c r="B14" s="898" t="str">
        <f t="shared" si="1"/>
        <v>PRODUCTION OF ALL GASES</v>
      </c>
      <c r="C14" s="899">
        <v>15</v>
      </c>
      <c r="D14" s="897"/>
      <c r="E14" s="898" t="str">
        <f>'5.1'!A1</f>
        <v>5 PRODUCTION OF ALL GASES</v>
      </c>
    </row>
    <row r="15" spans="1:5" ht="14.1" customHeight="1">
      <c r="A15" s="900" t="str">
        <f t="shared" si="0"/>
        <v>5.1</v>
      </c>
      <c r="B15" s="901" t="str">
        <f t="shared" si="1"/>
        <v>Production of all gases in the Czech Republic</v>
      </c>
      <c r="C15" s="902">
        <v>15</v>
      </c>
      <c r="D15" s="900"/>
      <c r="E15" s="901" t="str">
        <f>'5.1'!A3</f>
        <v>5.1 Production of all gases in the Czech Republic</v>
      </c>
    </row>
    <row r="16" spans="1:5" ht="14.1" customHeight="1">
      <c r="A16" s="900" t="str">
        <f t="shared" si="0"/>
        <v>5.2</v>
      </c>
      <c r="B16" s="901" t="str">
        <f t="shared" si="1"/>
        <v>Natural gas production in the Czech Republic over the last 10 years</v>
      </c>
      <c r="C16" s="902">
        <v>16</v>
      </c>
      <c r="D16" s="900"/>
      <c r="E16" s="901" t="str">
        <f>'5.2'!A1</f>
        <v>5.2 Natural gas production in the Czech Republic over the last 10 years</v>
      </c>
    </row>
    <row r="17" spans="1:5" ht="15.95" customHeight="1">
      <c r="A17" s="897" t="str">
        <f t="shared" si="0"/>
        <v xml:space="preserve">6 </v>
      </c>
      <c r="B17" s="898" t="str">
        <f t="shared" si="1"/>
        <v>NATURAL GAS CONSUMPTION</v>
      </c>
      <c r="C17" s="899">
        <v>17</v>
      </c>
      <c r="D17" s="897"/>
      <c r="E17" s="898" t="str">
        <f>'6.1'!A1</f>
        <v>6 NATURAL GAS CONSUMPTION</v>
      </c>
    </row>
    <row r="18" spans="1:5" ht="14.1" customHeight="1">
      <c r="A18" s="900" t="str">
        <f t="shared" si="0"/>
        <v>6.1</v>
      </c>
      <c r="B18" s="901" t="str">
        <f t="shared" si="1"/>
        <v>Natural gas consumption in the Czech Republic in 2024</v>
      </c>
      <c r="C18" s="902">
        <v>17</v>
      </c>
      <c r="D18" s="900"/>
      <c r="E18" s="901" t="str">
        <f>'6.1'!A3</f>
        <v>6.1 Natural gas consumption in the Czech Republic in 2024</v>
      </c>
    </row>
    <row r="19" spans="1:5" ht="14.1" customHeight="1">
      <c r="A19" s="900" t="str">
        <f t="shared" si="0"/>
        <v>6.2</v>
      </c>
      <c r="B19" s="901" t="str">
        <f t="shared" si="1"/>
        <v>Share of natural gas consumption in each period of the year in total annual consumption in the CR</v>
      </c>
      <c r="C19" s="902">
        <v>18</v>
      </c>
      <c r="D19" s="900"/>
      <c r="E19" s="901" t="str">
        <f>'6.2'!A1</f>
        <v>6.2 Share of natural gas consumption in each period of the year in total annual consumption in the CR</v>
      </c>
    </row>
    <row r="20" spans="1:5" ht="14.1" customHeight="1">
      <c r="A20" s="900" t="str">
        <f t="shared" si="0"/>
        <v>6.3</v>
      </c>
      <c r="B20" s="901" t="str">
        <f t="shared" si="1"/>
        <v>Air temperature in the Czech Republic in 2024</v>
      </c>
      <c r="C20" s="902">
        <v>19</v>
      </c>
      <c r="D20" s="900"/>
      <c r="E20" s="901" t="str">
        <f>'6.3'!A1</f>
        <v>6.3 Air temperature in the Czech Republic in 2024</v>
      </c>
    </row>
    <row r="21" spans="1:5" ht="14.1" customHeight="1">
      <c r="A21" s="900" t="str">
        <f t="shared" si="0"/>
        <v>6.4</v>
      </c>
      <c r="B21" s="901" t="str">
        <f t="shared" si="1"/>
        <v>Natural gas consumption in the Czech Republic over the last 10 years</v>
      </c>
      <c r="C21" s="902">
        <v>20</v>
      </c>
      <c r="D21" s="900"/>
      <c r="E21" s="901" t="str">
        <f>'6.4'!A1</f>
        <v>6.4 Natural gas consumption in the Czech Republic over the last 10 years</v>
      </c>
    </row>
    <row r="22" spans="1:5" ht="14.1" customHeight="1">
      <c r="A22" s="900" t="str">
        <f t="shared" si="0"/>
        <v>6.5</v>
      </c>
      <c r="B22" s="901" t="str">
        <f t="shared" si="1"/>
        <v>Daily maximum and minimum natural gas consumption in the Czech Republic in 2024</v>
      </c>
      <c r="C22" s="902">
        <v>21</v>
      </c>
      <c r="D22" s="900"/>
      <c r="E22" s="901" t="str">
        <f>'6.5'!A1</f>
        <v>6.5 Daily maximum and minimum natural gas consumption in the Czech Republic in 2024</v>
      </c>
    </row>
    <row r="23" spans="1:5" ht="14.1" customHeight="1">
      <c r="A23" s="900" t="str">
        <f t="shared" si="0"/>
        <v>6.6</v>
      </c>
      <c r="B23" s="901" t="str">
        <f t="shared" si="1"/>
        <v>Daily temperature gradient (DTG) and model natural gas consumption in the Czech Republic</v>
      </c>
      <c r="C23" s="902">
        <v>22</v>
      </c>
      <c r="D23" s="900"/>
      <c r="E23" s="901" t="str">
        <f>'6.6'!A1</f>
        <v>6.6 Daily temperature gradient (DTG) and model natural gas consumption in the Czech Republic</v>
      </c>
    </row>
    <row r="24" spans="1:5" ht="14.1" customHeight="1">
      <c r="A24" s="900" t="str">
        <f t="shared" si="0"/>
        <v>6.7</v>
      </c>
      <c r="B24" s="901" t="str">
        <f t="shared" si="1"/>
        <v>Daily natural gas consumption in the Czech Republic 
over the last 10 years</v>
      </c>
      <c r="C24" s="902">
        <v>23</v>
      </c>
      <c r="D24" s="900"/>
      <c r="E24" s="901" t="str">
        <f>'6.7'!A1</f>
        <v>6.7 Daily natural gas consumption in the Czech Republic 
over the last 10 years</v>
      </c>
    </row>
    <row r="25" spans="1:5" ht="15.95" customHeight="1">
      <c r="A25" s="897" t="str">
        <f t="shared" si="0"/>
        <v xml:space="preserve">7 </v>
      </c>
      <c r="B25" s="898" t="str">
        <f t="shared" si="1"/>
        <v>REFERENCE HOURLY READING</v>
      </c>
      <c r="C25" s="899">
        <v>24</v>
      </c>
      <c r="D25" s="897"/>
      <c r="E25" s="898" t="str">
        <f>'7.1'!A1</f>
        <v>7 REFERENCE HOURLY READING</v>
      </c>
    </row>
    <row r="26" spans="1:5" ht="14.1" customHeight="1">
      <c r="A26" s="900" t="str">
        <f t="shared" si="0"/>
        <v>7.1</v>
      </c>
      <c r="B26" s="901" t="str">
        <f t="shared" si="1"/>
        <v>Reference hourly reading broken down by distribution system in the CR</v>
      </c>
      <c r="C26" s="902">
        <v>24</v>
      </c>
      <c r="D26" s="900"/>
      <c r="E26" s="901" t="str">
        <f>'7.1'!A3</f>
        <v>7.1 Reference hourly reading broken down by distribution system in the CR</v>
      </c>
    </row>
    <row r="27" spans="1:5" ht="14.1" customHeight="1">
      <c r="A27" s="900" t="str">
        <f t="shared" si="0"/>
        <v>7.2</v>
      </c>
      <c r="B27" s="901" t="str">
        <f t="shared" si="1"/>
        <v>Balance in the Czech gas system on the KHO day</v>
      </c>
      <c r="C27" s="902">
        <v>25</v>
      </c>
      <c r="D27" s="900"/>
      <c r="E27" s="901" t="str">
        <f>'7.2'!A1</f>
        <v>7.2 Balance in the Czech gas system on the KHO day</v>
      </c>
    </row>
    <row r="28" spans="1:5" ht="14.1" customHeight="1">
      <c r="A28" s="900" t="str">
        <f t="shared" si="0"/>
        <v>7.3</v>
      </c>
      <c r="B28" s="901" t="str">
        <f t="shared" si="1"/>
        <v>Balance in the Czech gas system on the KHO day - diagram</v>
      </c>
      <c r="C28" s="902">
        <v>26</v>
      </c>
      <c r="D28" s="900"/>
      <c r="E28" s="901" t="str">
        <f>'7.3'!A1</f>
        <v>7.3 Balance in the Czech gas system on the KHO day - diagram</v>
      </c>
    </row>
    <row r="29" spans="1:5" ht="14.1" customHeight="1">
      <c r="A29" s="900" t="str">
        <f t="shared" si="0"/>
        <v>7.4</v>
      </c>
      <c r="B29" s="901" t="str">
        <f t="shared" si="1"/>
        <v>Reference hourly reading in the CR over the last 10 years</v>
      </c>
      <c r="C29" s="902">
        <v>27</v>
      </c>
      <c r="D29" s="900"/>
      <c r="E29" s="901" t="str">
        <f>'7.4'!A1</f>
        <v>7.4 Reference hourly reading in the CR over the last 10 years</v>
      </c>
    </row>
    <row r="30" spans="1:5" ht="14.1" customHeight="1">
      <c r="A30" s="900" t="str">
        <f t="shared" si="0"/>
        <v>7.5</v>
      </c>
      <c r="B30" s="901" t="str">
        <f t="shared" si="1"/>
        <v>Reference hourly reading in the CR over the last 10 years - charts</v>
      </c>
      <c r="C30" s="902">
        <v>28</v>
      </c>
      <c r="D30" s="900"/>
      <c r="E30" s="901" t="str">
        <f>'7.5'!A1</f>
        <v>7.5 Reference hourly reading in the CR over the last 10 years - charts</v>
      </c>
    </row>
    <row r="31" spans="1:5" ht="15.95" customHeight="1">
      <c r="A31" s="897" t="str">
        <f t="shared" si="0"/>
        <v xml:space="preserve">8 </v>
      </c>
      <c r="B31" s="898" t="str">
        <f t="shared" si="1"/>
        <v>NATURAL GAS CONSUMPTION BY CUSTOMER CATEGORY AND BY WAY OF USE</v>
      </c>
      <c r="C31" s="899">
        <v>29</v>
      </c>
      <c r="D31" s="897"/>
      <c r="E31" s="898" t="str">
        <f>'8.1'!A1</f>
        <v>8 NATURAL GAS CONSUMPTION BY CUSTOMER CATEGORY AND BY WAY OF USE</v>
      </c>
    </row>
    <row r="32" spans="1:5" ht="14.1" customHeight="1">
      <c r="A32" s="900" t="str">
        <f t="shared" si="0"/>
        <v>8.1</v>
      </c>
      <c r="B32" s="901" t="str">
        <f t="shared" si="1"/>
        <v>Natural gas consumption in the Czech Republic in 2024 and over the last 10 years</v>
      </c>
      <c r="C32" s="902">
        <v>29</v>
      </c>
      <c r="D32" s="900"/>
      <c r="E32" s="901" t="str">
        <f>'8.1'!A3</f>
        <v>8.1 Natural gas consumption in the Czech Republic in 2024 and over the last 10 years</v>
      </c>
    </row>
    <row r="33" spans="1:5" ht="14.1" customHeight="1">
      <c r="A33" s="900" t="str">
        <f t="shared" si="0"/>
        <v>8.2</v>
      </c>
      <c r="B33" s="901" t="str">
        <f t="shared" si="1"/>
        <v>Natural gas consumption in the HD_C category in 2024 and over the last 10 years</v>
      </c>
      <c r="C33" s="902">
        <v>30</v>
      </c>
      <c r="D33" s="900"/>
      <c r="E33" s="901" t="str">
        <f>'8.2'!A1</f>
        <v>8.2 Natural gas consumption in the HD_C category in 2024 and over the last 10 years</v>
      </c>
    </row>
    <row r="34" spans="1:5" ht="14.1" customHeight="1">
      <c r="A34" s="900" t="str">
        <f t="shared" si="0"/>
        <v>8.3</v>
      </c>
      <c r="B34" s="901" t="str">
        <f t="shared" si="1"/>
        <v>Natural gas consumption in the MD_C category in 2024 and over the last 10 years</v>
      </c>
      <c r="C34" s="902">
        <v>31</v>
      </c>
      <c r="D34" s="900"/>
      <c r="E34" s="901" t="str">
        <f>'8.3'!A1</f>
        <v>8.3 Natural gas consumption in the MD_C category in 2024 and over the last 10 years</v>
      </c>
    </row>
    <row r="35" spans="1:5" ht="14.1" customHeight="1">
      <c r="A35" s="900" t="str">
        <f t="shared" si="0"/>
        <v>8.4</v>
      </c>
      <c r="B35" s="901" t="str">
        <f t="shared" si="1"/>
        <v>Natural gas consumption in the LD_C category in 2024 and over the last 10 years</v>
      </c>
      <c r="C35" s="902">
        <v>32</v>
      </c>
      <c r="D35" s="900"/>
      <c r="E35" s="901" t="str">
        <f>'8.4'!A1</f>
        <v>8.4 Natural gas consumption in the LD_C category in 2024 and over the last 10 years</v>
      </c>
    </row>
    <row r="36" spans="1:5" ht="14.1" customHeight="1">
      <c r="A36" s="900" t="str">
        <f t="shared" si="0"/>
        <v>8.5</v>
      </c>
      <c r="B36" s="901" t="str">
        <f t="shared" si="1"/>
        <v>Natural gas consumption in the DOM category in 2024 and over the last 10 years</v>
      </c>
      <c r="C36" s="902">
        <v>33</v>
      </c>
      <c r="D36" s="900"/>
      <c r="E36" s="901" t="str">
        <f>'8.5'!A1</f>
        <v>8.5 Natural gas consumption in the DOM category in 2024 and over the last 10 years</v>
      </c>
    </row>
    <row r="37" spans="1:5" ht="14.1" customHeight="1">
      <c r="A37" s="900" t="str">
        <f t="shared" si="0"/>
        <v>8.6</v>
      </c>
      <c r="B37" s="901" t="str">
        <f t="shared" si="1"/>
        <v>Natural gas supply to CNG stations in the Czech Republic in 2024 and over the last 10 years</v>
      </c>
      <c r="C37" s="902">
        <v>34</v>
      </c>
      <c r="D37" s="900"/>
      <c r="E37" s="901" t="str">
        <f>'8.6'!A1</f>
        <v>8.6 Natural gas supply to CNG stations in the Czech Republic in 2024 and over the last 10 years</v>
      </c>
    </row>
    <row r="38" spans="1:5" ht="14.1" customHeight="1">
      <c r="A38" s="900" t="str">
        <f t="shared" si="0"/>
        <v>8.7</v>
      </c>
      <c r="B38" s="901" t="str">
        <f t="shared" si="1"/>
        <v>Natural gas consumption in the CR for electricity generation in 2024 and over the last 10 years</v>
      </c>
      <c r="C38" s="902">
        <v>35</v>
      </c>
      <c r="D38" s="900"/>
      <c r="E38" s="901" t="str">
        <f>'8.7'!A1</f>
        <v>8.7 Natural gas consumption in the CR for electricity generation in 2024 and over the last 10 years</v>
      </c>
    </row>
    <row r="39" spans="1:5" ht="14.1" customHeight="1">
      <c r="A39" s="900" t="str">
        <f t="shared" si="0"/>
        <v>8.8</v>
      </c>
      <c r="B39" s="901" t="str">
        <f t="shared" si="1"/>
        <v>Natural gas consumption in the CR by customer category in 2024 and over the last 10 years</v>
      </c>
      <c r="C39" s="902">
        <v>36</v>
      </c>
      <c r="D39" s="900"/>
      <c r="E39" s="901" t="str">
        <f>'8.8'!A1</f>
        <v>8.8 Natural gas consumption in the CR by customer category in 2024 and over the last 10 years</v>
      </c>
    </row>
    <row r="40" spans="1:5" ht="14.1" customHeight="1">
      <c r="A40" s="900" t="str">
        <f t="shared" si="0"/>
        <v>8.9</v>
      </c>
      <c r="B40" s="901" t="str">
        <f t="shared" si="1"/>
        <v>Natural gas consumption broken down by customer category and way of use in the Czech Republic</v>
      </c>
      <c r="C40" s="902">
        <v>37</v>
      </c>
      <c r="D40" s="900"/>
      <c r="E40" s="901" t="str">
        <f>'8.9'!A1</f>
        <v>8.9 Natural gas consumption broken down by customer category and way of use in the Czech Republic</v>
      </c>
    </row>
    <row r="41" spans="1:5" ht="15.95" customHeight="1">
      <c r="A41" s="897" t="str">
        <f t="shared" si="0"/>
        <v xml:space="preserve">9 </v>
      </c>
      <c r="B41" s="898" t="str">
        <f t="shared" si="1"/>
        <v>NATURAL GAS CONSUMPTION BY DISTRIBUTION SYSTEM</v>
      </c>
      <c r="C41" s="899">
        <v>38</v>
      </c>
      <c r="D41" s="897"/>
      <c r="E41" s="898" t="str">
        <f>'9.1'!A1</f>
        <v>9 NATURAL GAS CONSUMPTION BY DISTRIBUTION SYSTEM</v>
      </c>
    </row>
    <row r="42" spans="1:5" ht="14.1" customHeight="1">
      <c r="A42" s="900" t="str">
        <f t="shared" si="0"/>
        <v>9.1</v>
      </c>
      <c r="B42" s="901" t="str">
        <f t="shared" si="1"/>
        <v>Natural gas consumption by gas system, customer category, and CNG in the Czech Republic</v>
      </c>
      <c r="C42" s="902">
        <v>38</v>
      </c>
      <c r="D42" s="900"/>
      <c r="E42" s="901" t="str">
        <f>'9.1'!A3</f>
        <v>9.1 Natural gas consumption by gas system, customer category, and CNG in the Czech Republic</v>
      </c>
    </row>
    <row r="43" spans="1:5" ht="14.1" customHeight="1">
      <c r="A43" s="900" t="str">
        <f t="shared" si="0"/>
        <v>9.2</v>
      </c>
      <c r="B43" s="901" t="str">
        <f t="shared" si="1"/>
        <v>Natural gas consumption by gas system in the Czech Republic in 2024</v>
      </c>
      <c r="C43" s="902">
        <v>39</v>
      </c>
      <c r="D43" s="900"/>
      <c r="E43" s="901" t="str">
        <f>'9.2'!A1</f>
        <v>9.2 Natural gas consumption by gas system in the Czech Republic in 2024</v>
      </c>
    </row>
    <row r="44" spans="1:5" ht="14.1" customHeight="1">
      <c r="A44" s="900" t="str">
        <f t="shared" si="0"/>
        <v>9.3</v>
      </c>
      <c r="B44" s="901" t="str">
        <f t="shared" si="1"/>
        <v>Gas quantities distributed through local distribution systems in the Czech Republic</v>
      </c>
      <c r="C44" s="902">
        <v>40</v>
      </c>
      <c r="D44" s="900"/>
      <c r="E44" s="901" t="str">
        <f>'9.3'!A1</f>
        <v>9.3 Gas quantities distributed through local distribution systems in the Czech Republic</v>
      </c>
    </row>
    <row r="45" spans="1:5" ht="14.1" customHeight="1">
      <c r="A45" s="900" t="str">
        <f t="shared" si="0"/>
        <v>9.4</v>
      </c>
      <c r="B45" s="901" t="str">
        <f t="shared" si="1"/>
        <v>Gas pipeline lengths of gas systems in the Czech Republic by pressure</v>
      </c>
      <c r="C45" s="902">
        <v>41</v>
      </c>
      <c r="D45" s="900"/>
      <c r="E45" s="901" t="str">
        <f>'9.4'!A1</f>
        <v>9.4 Gas pipeline lengths of gas systems in the Czech Republic by pressure</v>
      </c>
    </row>
    <row r="46" spans="1:5" ht="14.1" customHeight="1">
      <c r="A46" s="900" t="str">
        <f t="shared" si="0"/>
        <v>9.5</v>
      </c>
      <c r="B46" s="901" t="str">
        <f t="shared" si="1"/>
        <v>Pipeline lengths of gas systems in the Czech Republic by pressure level over the last 10 years</v>
      </c>
      <c r="C46" s="902">
        <v>42</v>
      </c>
      <c r="D46" s="900"/>
      <c r="E46" s="901" t="str">
        <f>'9.5'!A1</f>
        <v>9.5 Pipeline lengths of gas systems in the Czech Republic by pressure level over the last 10 years</v>
      </c>
    </row>
    <row r="47" spans="1:5" s="1473" customFormat="1" ht="32.1" customHeight="1">
      <c r="A47" s="1470" t="str">
        <f t="shared" si="0"/>
        <v>10</v>
      </c>
      <c r="B47" s="1474" t="str">
        <f t="shared" si="1"/>
        <v>TARIFF STATISTICS BY DEMAND CATEGORY AND OFF-TAKE BAND IN THE CZECH REPUBLIC OVER THE LAST 10 YEARS</v>
      </c>
      <c r="C47" s="1472">
        <v>43</v>
      </c>
      <c r="D47" s="1470"/>
      <c r="E47" s="1471" t="str">
        <f>'10'!A1</f>
        <v>10 TARIFF STATISTICS BY DEMAND CATEGORY AND OFF-TAKE BAND IN THE CZECH REPUBLIC OVER THE LAST 10 YEARS</v>
      </c>
    </row>
    <row r="48" spans="1:5" ht="15.95" customHeight="1">
      <c r="A48" s="897" t="str">
        <f t="shared" si="0"/>
        <v>11</v>
      </c>
      <c r="B48" s="898" t="str">
        <f t="shared" si="1"/>
        <v>NATURAL GAS CONSUMPTION BY REGION</v>
      </c>
      <c r="C48" s="899">
        <v>45</v>
      </c>
      <c r="D48" s="897"/>
      <c r="E48" s="898" t="str">
        <f>'11.1'!A1</f>
        <v>11 NATURAL GAS CONSUMPTION BY REGION</v>
      </c>
    </row>
    <row r="49" spans="1:5" s="905" customFormat="1" ht="14.1" customHeight="1">
      <c r="A49" s="900" t="str">
        <f t="shared" si="0"/>
        <v>11.1</v>
      </c>
      <c r="B49" s="901" t="str">
        <f t="shared" si="1"/>
        <v>Natural gas consumption by Region, customer category, and CNG in the Czech Republic</v>
      </c>
      <c r="C49" s="902">
        <v>45</v>
      </c>
      <c r="D49" s="903"/>
      <c r="E49" s="904" t="str">
        <f>'11.1'!A3</f>
        <v>11.1 Natural gas consumption by Region, customer category, and CNG in the Czech Republic</v>
      </c>
    </row>
    <row r="50" spans="1:5" ht="14.1" customHeight="1">
      <c r="A50" s="900" t="str">
        <f t="shared" si="0"/>
        <v>11.2</v>
      </c>
      <c r="B50" s="901" t="str">
        <f t="shared" si="1"/>
        <v>Natural gas consumption and customer numbers by Region in the Czech Republic</v>
      </c>
      <c r="C50" s="902">
        <v>47</v>
      </c>
      <c r="D50" s="906"/>
      <c r="E50" s="907" t="str">
        <f>'11.2'!A1</f>
        <v>11.2 Natural gas consumption and customer numbers by Region in the Czech Republic</v>
      </c>
    </row>
    <row r="51" spans="1:5" ht="14.1" customHeight="1">
      <c r="A51" s="900" t="str">
        <f t="shared" si="0"/>
        <v>11.3</v>
      </c>
      <c r="B51" s="901" t="str">
        <f t="shared" si="1"/>
        <v>Numbers of customers by Region (R.), customer category, 
and CNG in the Czech Republic</v>
      </c>
      <c r="C51" s="902">
        <v>48</v>
      </c>
      <c r="D51" s="906"/>
      <c r="E51" s="907" t="str">
        <f>'11.3'!A1</f>
        <v>11.3 Numbers of customers by Region (R.), customer category, 
and CNG in the Czech Republic</v>
      </c>
    </row>
    <row r="52" spans="1:5" ht="14.1" customHeight="1">
      <c r="A52" s="900" t="str">
        <f t="shared" si="0"/>
        <v>11.4</v>
      </c>
      <c r="B52" s="901" t="str">
        <f t="shared" si="1"/>
        <v>Natural gas consumption by Region (R.) in 2024 and over the last 10 years</v>
      </c>
      <c r="C52" s="902">
        <v>49</v>
      </c>
      <c r="D52" s="908"/>
      <c r="E52" s="909" t="str">
        <f>'11.4'!A1</f>
        <v>11.4 Natural gas consumption by Region (R.) in 2024 and over the last 10 years</v>
      </c>
    </row>
    <row r="53" spans="1:5" ht="14.1" customHeight="1">
      <c r="A53" s="900" t="str">
        <f t="shared" si="0"/>
        <v>11.5</v>
      </c>
      <c r="B53" s="901" t="str">
        <f t="shared" si="1"/>
        <v>Air temperature by Region (R.) in 2024 and over the last 10 years</v>
      </c>
      <c r="C53" s="902">
        <v>51</v>
      </c>
      <c r="D53" s="910"/>
      <c r="E53" s="911" t="str">
        <f>'11.5'!A1</f>
        <v>11.5 Air temperature by Region (R.) in 2024 and over the last 10 years</v>
      </c>
    </row>
    <row r="54" spans="1:5" ht="15.95" customHeight="1">
      <c r="A54" s="897" t="str">
        <f t="shared" si="0"/>
        <v>12</v>
      </c>
      <c r="B54" s="898" t="str">
        <f t="shared" si="1"/>
        <v>HISTORICAL DATA</v>
      </c>
      <c r="C54" s="899">
        <v>52</v>
      </c>
      <c r="D54" s="912"/>
      <c r="E54" s="913" t="str">
        <f>'12.1'!A1</f>
        <v>12 HISTORICAL DATA</v>
      </c>
    </row>
    <row r="55" spans="1:5" ht="14.1" customHeight="1">
      <c r="A55" s="900" t="str">
        <f t="shared" si="0"/>
        <v>12.1</v>
      </c>
      <c r="B55" s="901" t="str">
        <f t="shared" si="1"/>
        <v>Natural gas and town gas consumption in the Czech Republic over the last 70 years</v>
      </c>
      <c r="C55" s="902">
        <v>52</v>
      </c>
      <c r="D55" s="914"/>
      <c r="E55" s="915" t="str">
        <f>'12.1'!A3</f>
        <v>12.1 Natural gas and town gas consumption in the Czech Republic over the last 70 years</v>
      </c>
    </row>
    <row r="56" spans="1:5" ht="14.1" customHeight="1">
      <c r="A56" s="900" t="str">
        <f t="shared" si="0"/>
        <v>12.2</v>
      </c>
      <c r="B56" s="901" t="str">
        <f t="shared" si="1"/>
        <v>Natural gas consumption by demand category in the Czech Republic over the last 70 years</v>
      </c>
      <c r="C56" s="902">
        <v>54</v>
      </c>
      <c r="D56" s="914"/>
      <c r="E56" s="915" t="str">
        <f>'12.2'!A1</f>
        <v>12.2 Natural gas consumption by demand category in the Czech Republic over the last 70 years</v>
      </c>
    </row>
    <row r="57" spans="1:5" ht="14.1" customHeight="1">
      <c r="A57" s="900" t="str">
        <f t="shared" si="0"/>
        <v>12.3</v>
      </c>
      <c r="B57" s="901" t="str">
        <f t="shared" si="1"/>
        <v>Average air temperature in the Czech Republic over the last 30 years</v>
      </c>
      <c r="C57" s="902">
        <v>57</v>
      </c>
      <c r="D57" s="914"/>
      <c r="E57" s="915" t="str">
        <f>'12.3'!A1</f>
        <v>12.3 Average air temperature in the Czech Republic over the last 30 years</v>
      </c>
    </row>
    <row r="58" spans="1:5" ht="15.95" customHeight="1">
      <c r="A58" s="897" t="str">
        <f t="shared" si="0"/>
        <v>13</v>
      </c>
      <c r="B58" s="898" t="str">
        <f t="shared" si="1"/>
        <v>MAP OF THE CZECH GAS SYSTEM</v>
      </c>
      <c r="C58" s="899">
        <v>58</v>
      </c>
      <c r="D58" s="914"/>
      <c r="E58" s="913" t="str">
        <f>'13'!A1</f>
        <v>13 MAP OF THE CZECH GAS SYSTEM</v>
      </c>
    </row>
    <row r="59" spans="1:5" ht="12" customHeight="1">
      <c r="C59" s="916"/>
    </row>
    <row r="60" spans="1:5" ht="12" customHeight="1">
      <c r="C60" s="916"/>
    </row>
    <row r="61" spans="1:5" ht="12" customHeight="1">
      <c r="C61" s="916"/>
    </row>
    <row r="62" spans="1:5" ht="12" customHeight="1">
      <c r="C62" s="916"/>
    </row>
    <row r="63" spans="1:5" ht="12" customHeight="1"/>
    <row r="64" spans="1:5" ht="12" customHeight="1"/>
    <row r="65" ht="12" customHeight="1"/>
    <row r="66" ht="12" customHeight="1"/>
    <row r="67" ht="12" customHeight="1"/>
    <row r="68" ht="12" customHeight="1"/>
    <row r="69" ht="12" customHeight="1"/>
  </sheetData>
  <pageMargins left="0.59055118110236227" right="0.59055118110236227" top="0.39370078740157483" bottom="0.59055118110236227" header="0.31496062992125984" footer="0.19685039370078741"/>
  <pageSetup paperSize="9" scale="87" fitToHeight="0"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dimension ref="A1:S352"/>
  <sheetViews>
    <sheetView showGridLines="0" zoomScaleNormal="100" zoomScaleSheetLayoutView="100" workbookViewId="0">
      <selection activeCell="C1" sqref="C1"/>
    </sheetView>
  </sheetViews>
  <sheetFormatPr defaultColWidth="9.140625" defaultRowHeight="12.75"/>
  <cols>
    <col min="1" max="1" width="14.42578125" style="176" customWidth="1"/>
    <col min="2" max="9" width="9.7109375" style="179" customWidth="1"/>
    <col min="10" max="11" width="9.140625" style="176"/>
    <col min="12" max="12" width="7.7109375" style="176" customWidth="1"/>
    <col min="13" max="13" width="2.85546875" style="176" customWidth="1"/>
    <col min="14" max="16384" width="9.140625" style="176"/>
  </cols>
  <sheetData>
    <row r="1" spans="1:19" ht="18" customHeight="1">
      <c r="A1" s="1639" t="s">
        <v>300</v>
      </c>
      <c r="B1" s="1639"/>
      <c r="C1" s="1639"/>
      <c r="D1" s="1639"/>
      <c r="E1" s="1639"/>
      <c r="F1" s="1639"/>
      <c r="G1" s="1639"/>
      <c r="H1" s="1639"/>
      <c r="I1" s="1639"/>
      <c r="J1" s="200"/>
      <c r="K1" s="200"/>
    </row>
    <row r="2" spans="1:19" ht="5.0999999999999996" customHeight="1">
      <c r="A2" s="1639"/>
      <c r="B2" s="1639"/>
      <c r="C2" s="1639"/>
      <c r="D2" s="1639"/>
      <c r="E2" s="1639"/>
      <c r="F2" s="1639"/>
      <c r="G2" s="1639"/>
      <c r="H2" s="1639"/>
      <c r="I2" s="1639"/>
      <c r="J2" s="200"/>
      <c r="K2" s="200"/>
    </row>
    <row r="3" spans="1:19" ht="15" customHeight="1">
      <c r="A3" s="1640"/>
      <c r="B3" s="1640"/>
      <c r="C3" s="1640"/>
      <c r="D3" s="1640"/>
      <c r="E3" s="1640"/>
      <c r="F3" s="1640"/>
      <c r="G3" s="1640"/>
      <c r="H3" s="1640"/>
      <c r="I3" s="1640"/>
      <c r="J3" s="200"/>
      <c r="K3" s="200"/>
    </row>
    <row r="4" spans="1:19" ht="20.25" customHeight="1">
      <c r="A4" s="1228">
        <v>2024</v>
      </c>
      <c r="B4" s="1641" t="s">
        <v>301</v>
      </c>
      <c r="C4" s="1641"/>
      <c r="D4" s="1641" t="s">
        <v>302</v>
      </c>
      <c r="E4" s="1641"/>
      <c r="F4" s="1641" t="s">
        <v>303</v>
      </c>
      <c r="G4" s="1641"/>
      <c r="H4" s="1641"/>
      <c r="I4" s="1641"/>
      <c r="N4" s="189"/>
      <c r="O4" s="177"/>
      <c r="P4" s="178"/>
      <c r="S4" s="177"/>
    </row>
    <row r="5" spans="1:19" ht="16.5" customHeight="1">
      <c r="A5" s="1229"/>
      <c r="B5" s="1638" t="s">
        <v>304</v>
      </c>
      <c r="C5" s="1638"/>
      <c r="D5" s="1638" t="s">
        <v>304</v>
      </c>
      <c r="E5" s="1638"/>
      <c r="F5" s="1637" t="s">
        <v>305</v>
      </c>
      <c r="G5" s="1637"/>
      <c r="H5" s="1637" t="s">
        <v>306</v>
      </c>
      <c r="I5" s="1637"/>
      <c r="N5" s="189"/>
      <c r="O5" s="177"/>
      <c r="P5" s="178"/>
      <c r="S5" s="177"/>
    </row>
    <row r="6" spans="1:19" ht="12.95" customHeight="1">
      <c r="A6" s="1230"/>
      <c r="B6" s="662" t="s">
        <v>185</v>
      </c>
      <c r="C6" s="662" t="s">
        <v>27</v>
      </c>
      <c r="D6" s="662" t="s">
        <v>185</v>
      </c>
      <c r="E6" s="662" t="s">
        <v>27</v>
      </c>
      <c r="F6" s="662" t="s">
        <v>185</v>
      </c>
      <c r="G6" s="662" t="s">
        <v>27</v>
      </c>
      <c r="H6" s="662" t="s">
        <v>185</v>
      </c>
      <c r="I6" s="662" t="s">
        <v>27</v>
      </c>
      <c r="N6" s="189"/>
      <c r="O6" s="177"/>
      <c r="P6" s="178"/>
      <c r="S6" s="177"/>
    </row>
    <row r="7" spans="1:19" ht="12.95" customHeight="1">
      <c r="A7" s="1231" t="str">
        <f>'6.1'!A9</f>
        <v>January</v>
      </c>
      <c r="B7" s="1153">
        <v>1.2339772120367347</v>
      </c>
      <c r="C7" s="1153">
        <v>13.447488873139177</v>
      </c>
      <c r="D7" s="1153">
        <v>1.2029054599691797</v>
      </c>
      <c r="E7" s="1153">
        <v>13.108881916800392</v>
      </c>
      <c r="F7" s="1153">
        <v>35.262827142072013</v>
      </c>
      <c r="G7" s="1153">
        <v>384.28300863494957</v>
      </c>
      <c r="H7" s="1153">
        <v>50.070553686512831</v>
      </c>
      <c r="I7" s="1153">
        <v>545.65287511261977</v>
      </c>
      <c r="N7" s="189"/>
      <c r="O7" s="177"/>
      <c r="P7" s="178"/>
      <c r="S7" s="177"/>
    </row>
    <row r="8" spans="1:19" ht="12.95" customHeight="1">
      <c r="A8" s="1232" t="str">
        <f>'6.1'!A10</f>
        <v>February</v>
      </c>
      <c r="B8" s="1154">
        <v>1.1789778153134967</v>
      </c>
      <c r="C8" s="1154">
        <v>12.841751625411133</v>
      </c>
      <c r="D8" s="1154">
        <v>1.1189941951425153</v>
      </c>
      <c r="E8" s="1154">
        <v>12.188367099736347</v>
      </c>
      <c r="F8" s="1154">
        <v>32.288742244751475</v>
      </c>
      <c r="G8" s="1154">
        <v>351.69788847448524</v>
      </c>
      <c r="H8" s="1154">
        <v>46.436476028513439</v>
      </c>
      <c r="I8" s="1154">
        <v>505.79890797941886</v>
      </c>
      <c r="N8" s="189"/>
      <c r="O8" s="177"/>
      <c r="P8" s="178"/>
      <c r="S8" s="177"/>
    </row>
    <row r="9" spans="1:19" ht="12.95" customHeight="1">
      <c r="A9" s="1233" t="str">
        <f>'6.1'!A11</f>
        <v>March</v>
      </c>
      <c r="B9" s="1155">
        <v>0.71334329134740104</v>
      </c>
      <c r="C9" s="1155">
        <v>7.7597360250660845</v>
      </c>
      <c r="D9" s="1155">
        <v>1.0026741162381156</v>
      </c>
      <c r="E9" s="1155">
        <v>10.907047060515588</v>
      </c>
      <c r="F9" s="1155">
        <v>26.342659496718298</v>
      </c>
      <c r="G9" s="1155">
        <v>286.554995851478</v>
      </c>
      <c r="H9" s="1155">
        <v>34.902778992887107</v>
      </c>
      <c r="I9" s="1155">
        <v>379.67182815227102</v>
      </c>
      <c r="N9" s="189"/>
      <c r="O9" s="177"/>
      <c r="P9" s="178"/>
      <c r="S9" s="177"/>
    </row>
    <row r="10" spans="1:19" ht="12.95" customHeight="1">
      <c r="A10" s="1231" t="str">
        <f>'6.1'!A12</f>
        <v>April</v>
      </c>
      <c r="B10" s="1153">
        <v>0.79112818118465644</v>
      </c>
      <c r="C10" s="1153">
        <v>8.61788578366453</v>
      </c>
      <c r="D10" s="1153">
        <v>1.0705662586264739</v>
      </c>
      <c r="E10" s="1153">
        <v>11.661825755078427</v>
      </c>
      <c r="F10" s="1153">
        <v>24.623788734360403</v>
      </c>
      <c r="G10" s="1153">
        <v>268.23086817112483</v>
      </c>
      <c r="H10" s="1153">
        <v>34.117326908576281</v>
      </c>
      <c r="I10" s="1153">
        <v>371.64549757509923</v>
      </c>
      <c r="N10" s="189"/>
      <c r="O10" s="177"/>
      <c r="P10" s="178"/>
      <c r="S10" s="177"/>
    </row>
    <row r="11" spans="1:19" ht="12.95" customHeight="1">
      <c r="A11" s="1232" t="str">
        <f>'6.1'!A13</f>
        <v>May</v>
      </c>
      <c r="B11" s="1154">
        <v>0.24985410656644594</v>
      </c>
      <c r="C11" s="1154">
        <v>2.734740215619714</v>
      </c>
      <c r="D11" s="1154">
        <v>0.59406459347643481</v>
      </c>
      <c r="E11" s="1154">
        <v>6.5022505787672964</v>
      </c>
      <c r="F11" s="1154" t="s">
        <v>45</v>
      </c>
      <c r="G11" s="1154" t="s">
        <v>45</v>
      </c>
      <c r="H11" s="1154" t="s">
        <v>45</v>
      </c>
      <c r="I11" s="1154" t="s">
        <v>45</v>
      </c>
      <c r="N11" s="189"/>
      <c r="O11" s="177"/>
      <c r="P11" s="178"/>
      <c r="S11" s="177"/>
    </row>
    <row r="12" spans="1:19" ht="12.95" customHeight="1">
      <c r="A12" s="1233" t="str">
        <f>'6.1'!A14</f>
        <v>June</v>
      </c>
      <c r="B12" s="1155">
        <v>0.11995612021106132</v>
      </c>
      <c r="C12" s="1155">
        <v>1.3097789307644805</v>
      </c>
      <c r="D12" s="1155">
        <v>0.10406397626745116</v>
      </c>
      <c r="E12" s="1155">
        <v>1.1362809598126025</v>
      </c>
      <c r="F12" s="1155" t="s">
        <v>45</v>
      </c>
      <c r="G12" s="1155" t="s">
        <v>45</v>
      </c>
      <c r="H12" s="1155" t="s">
        <v>45</v>
      </c>
      <c r="I12" s="1155" t="s">
        <v>45</v>
      </c>
      <c r="N12" s="189"/>
      <c r="O12" s="177"/>
      <c r="P12" s="178"/>
      <c r="S12" s="177"/>
    </row>
    <row r="13" spans="1:19" ht="12.95" customHeight="1">
      <c r="A13" s="1232" t="str">
        <f>'6.1'!A15</f>
        <v>July</v>
      </c>
      <c r="B13" s="1154">
        <v>4.4056625047115602E-3</v>
      </c>
      <c r="C13" s="1154">
        <v>4.809013132337716E-2</v>
      </c>
      <c r="D13" s="1154">
        <v>0.13431767651906371</v>
      </c>
      <c r="E13" s="1154">
        <v>1.4661451838245561</v>
      </c>
      <c r="F13" s="1154" t="s">
        <v>45</v>
      </c>
      <c r="G13" s="1154" t="s">
        <v>45</v>
      </c>
      <c r="H13" s="1154" t="s">
        <v>45</v>
      </c>
      <c r="I13" s="1154" t="s">
        <v>45</v>
      </c>
      <c r="N13" s="189"/>
      <c r="O13" s="177"/>
      <c r="P13" s="178"/>
      <c r="S13" s="177"/>
    </row>
    <row r="14" spans="1:19" ht="12.95" customHeight="1">
      <c r="A14" s="1232" t="str">
        <f>'6.1'!A16</f>
        <v>August</v>
      </c>
      <c r="B14" s="1154">
        <v>8.9644536716056406E-2</v>
      </c>
      <c r="C14" s="1154">
        <v>0.97956713143471885</v>
      </c>
      <c r="D14" s="1154">
        <v>0.13264291909523881</v>
      </c>
      <c r="E14" s="1154">
        <v>1.4494206621291856</v>
      </c>
      <c r="F14" s="1154" t="s">
        <v>45</v>
      </c>
      <c r="G14" s="1154" t="s">
        <v>45</v>
      </c>
      <c r="H14" s="1154" t="s">
        <v>45</v>
      </c>
      <c r="I14" s="1154" t="s">
        <v>45</v>
      </c>
      <c r="N14" s="189"/>
      <c r="O14" s="177"/>
      <c r="P14" s="178"/>
      <c r="S14" s="177"/>
    </row>
    <row r="15" spans="1:19" ht="12.95" customHeight="1">
      <c r="A15" s="1232" t="str">
        <f>'6.1'!A17</f>
        <v>September</v>
      </c>
      <c r="B15" s="1154">
        <v>0.18923833986649982</v>
      </c>
      <c r="C15" s="1154">
        <v>2.0710803837520273</v>
      </c>
      <c r="D15" s="1154">
        <v>0.42224065667199662</v>
      </c>
      <c r="E15" s="1154">
        <v>4.6211197677901223</v>
      </c>
      <c r="F15" s="1154" t="s">
        <v>45</v>
      </c>
      <c r="G15" s="1154" t="s">
        <v>45</v>
      </c>
      <c r="H15" s="1154" t="s">
        <v>45</v>
      </c>
      <c r="I15" s="1154" t="s">
        <v>45</v>
      </c>
      <c r="N15" s="189"/>
      <c r="O15" s="177"/>
      <c r="P15" s="178"/>
      <c r="S15" s="177"/>
    </row>
    <row r="16" spans="1:19" ht="12.95" customHeight="1">
      <c r="A16" s="1231" t="str">
        <f>'6.1'!A18</f>
        <v>October</v>
      </c>
      <c r="B16" s="1153">
        <v>0.44945280864665266</v>
      </c>
      <c r="C16" s="1153">
        <v>4.9217952187686205</v>
      </c>
      <c r="D16" s="1153">
        <v>0.85041484507947873</v>
      </c>
      <c r="E16" s="1153">
        <v>9.3125855216817932</v>
      </c>
      <c r="F16" s="1153">
        <v>23.286133458694543</v>
      </c>
      <c r="G16" s="1153">
        <v>254.99802897152139</v>
      </c>
      <c r="H16" s="1153">
        <v>28.679567162454376</v>
      </c>
      <c r="I16" s="1153">
        <v>314.05957159674483</v>
      </c>
      <c r="N16" s="189"/>
      <c r="O16" s="177"/>
      <c r="P16" s="178"/>
      <c r="S16" s="177"/>
    </row>
    <row r="17" spans="1:19" ht="12.95" customHeight="1">
      <c r="A17" s="1232" t="str">
        <f>'6.1'!A19</f>
        <v>November</v>
      </c>
      <c r="B17" s="1154">
        <v>1.2636491702353378</v>
      </c>
      <c r="C17" s="1154">
        <v>13.792926922565227</v>
      </c>
      <c r="D17" s="1154">
        <v>1.3751633362855071</v>
      </c>
      <c r="E17" s="1154">
        <v>15.010121361805302</v>
      </c>
      <c r="F17" s="1154">
        <v>34.355053270059166</v>
      </c>
      <c r="G17" s="1154">
        <v>374.99074136733066</v>
      </c>
      <c r="H17" s="1154">
        <v>49.51884331288322</v>
      </c>
      <c r="I17" s="1154">
        <v>540.50586443811335</v>
      </c>
      <c r="N17" s="189"/>
      <c r="O17" s="177"/>
      <c r="P17" s="178"/>
      <c r="S17" s="177"/>
    </row>
    <row r="18" spans="1:19" ht="12.95" customHeight="1">
      <c r="A18" s="1234" t="str">
        <f>'6.1'!A20</f>
        <v>December</v>
      </c>
      <c r="B18" s="1156">
        <v>0.84061004028053832</v>
      </c>
      <c r="C18" s="1156">
        <v>9.1529193112454852</v>
      </c>
      <c r="D18" s="1156">
        <v>1.1669606606249012</v>
      </c>
      <c r="E18" s="1156">
        <v>12.706363538713891</v>
      </c>
      <c r="F18" s="1156">
        <v>33.351247950723931</v>
      </c>
      <c r="G18" s="1156">
        <v>363.14255932565607</v>
      </c>
      <c r="H18" s="1156">
        <v>43.438568434090392</v>
      </c>
      <c r="I18" s="1156">
        <v>472.97759106060192</v>
      </c>
      <c r="K18" s="1306"/>
      <c r="L18" s="1306"/>
      <c r="N18" s="189"/>
      <c r="O18" s="177"/>
      <c r="P18" s="178"/>
      <c r="S18" s="177"/>
    </row>
    <row r="19" spans="1:19" ht="5.0999999999999996" customHeight="1">
      <c r="A19" s="179"/>
      <c r="B19" s="193"/>
      <c r="C19" s="193"/>
      <c r="D19" s="193"/>
      <c r="E19" s="193"/>
      <c r="F19" s="193"/>
      <c r="G19" s="193"/>
      <c r="H19" s="193"/>
      <c r="I19" s="193"/>
      <c r="N19" s="189"/>
      <c r="O19" s="177"/>
      <c r="P19" s="178"/>
      <c r="S19" s="177"/>
    </row>
    <row r="20" spans="1:19" ht="15" customHeight="1">
      <c r="B20" s="180"/>
      <c r="N20" s="198"/>
      <c r="O20" s="177"/>
      <c r="P20" s="178"/>
      <c r="S20" s="177"/>
    </row>
    <row r="21" spans="1:19" ht="15" customHeight="1">
      <c r="N21" s="189"/>
      <c r="O21" s="177"/>
      <c r="P21" s="178"/>
      <c r="S21" s="177"/>
    </row>
    <row r="22" spans="1:19" ht="15" customHeight="1">
      <c r="N22" s="189"/>
      <c r="O22" s="177"/>
      <c r="P22" s="178"/>
      <c r="S22" s="177"/>
    </row>
    <row r="23" spans="1:19" ht="15" customHeight="1">
      <c r="N23" s="189"/>
      <c r="O23" s="177"/>
      <c r="P23" s="178"/>
      <c r="S23" s="177"/>
    </row>
    <row r="24" spans="1:19" ht="15" customHeight="1">
      <c r="C24" s="179" t="str">
        <f>B4</f>
        <v>Current DTG</v>
      </c>
      <c r="D24" s="179" t="str">
        <f>D4</f>
        <v>Long-term DTG</v>
      </c>
      <c r="N24" s="189"/>
      <c r="O24" s="177"/>
      <c r="P24" s="178"/>
      <c r="S24" s="177"/>
    </row>
    <row r="25" spans="1:19" ht="15" customHeight="1">
      <c r="B25" s="179" t="str">
        <f>A7</f>
        <v>January</v>
      </c>
      <c r="C25" s="180">
        <f>B7</f>
        <v>1.2339772120367347</v>
      </c>
      <c r="D25" s="199">
        <f>D7</f>
        <v>1.2029054599691797</v>
      </c>
      <c r="E25" s="180"/>
      <c r="G25" s="183"/>
      <c r="N25" s="189"/>
      <c r="O25" s="177"/>
      <c r="P25" s="178"/>
      <c r="S25" s="177"/>
    </row>
    <row r="26" spans="1:19" ht="15" customHeight="1">
      <c r="B26" s="179" t="str">
        <f t="shared" ref="B26:C36" si="0">A8</f>
        <v>February</v>
      </c>
      <c r="C26" s="180">
        <f t="shared" si="0"/>
        <v>1.1789778153134967</v>
      </c>
      <c r="D26" s="199">
        <f t="shared" ref="D26:D35" si="1">D8</f>
        <v>1.1189941951425153</v>
      </c>
      <c r="E26" s="180"/>
      <c r="G26" s="183"/>
      <c r="N26" s="189"/>
      <c r="O26" s="177"/>
      <c r="P26" s="178"/>
      <c r="S26" s="177"/>
    </row>
    <row r="27" spans="1:19" ht="15" customHeight="1">
      <c r="B27" s="179" t="str">
        <f t="shared" si="0"/>
        <v>March</v>
      </c>
      <c r="C27" s="180">
        <f t="shared" si="0"/>
        <v>0.71334329134740104</v>
      </c>
      <c r="D27" s="199">
        <f t="shared" si="1"/>
        <v>1.0026741162381156</v>
      </c>
      <c r="E27" s="180"/>
      <c r="N27" s="189"/>
      <c r="O27" s="177"/>
      <c r="P27" s="178"/>
      <c r="S27" s="177"/>
    </row>
    <row r="28" spans="1:19" ht="15" customHeight="1">
      <c r="B28" s="179" t="str">
        <f t="shared" si="0"/>
        <v>April</v>
      </c>
      <c r="C28" s="180">
        <f t="shared" si="0"/>
        <v>0.79112818118465644</v>
      </c>
      <c r="D28" s="199">
        <f t="shared" si="1"/>
        <v>1.0705662586264739</v>
      </c>
      <c r="E28" s="180"/>
      <c r="N28" s="189"/>
      <c r="O28" s="177"/>
      <c r="P28" s="178"/>
      <c r="S28" s="177"/>
    </row>
    <row r="29" spans="1:19" ht="15" customHeight="1">
      <c r="B29" s="179" t="str">
        <f t="shared" si="0"/>
        <v>May</v>
      </c>
      <c r="C29" s="180">
        <f>B11</f>
        <v>0.24985410656644594</v>
      </c>
      <c r="D29" s="199">
        <f t="shared" si="1"/>
        <v>0.59406459347643481</v>
      </c>
      <c r="E29" s="180"/>
      <c r="G29" s="184"/>
      <c r="N29" s="189"/>
      <c r="O29" s="177"/>
      <c r="P29" s="178"/>
      <c r="S29" s="177"/>
    </row>
    <row r="30" spans="1:19" ht="15" customHeight="1">
      <c r="B30" s="179" t="str">
        <f t="shared" si="0"/>
        <v>June</v>
      </c>
      <c r="C30" s="180">
        <f t="shared" si="0"/>
        <v>0.11995612021106132</v>
      </c>
      <c r="D30" s="199">
        <f t="shared" si="1"/>
        <v>0.10406397626745116</v>
      </c>
      <c r="E30" s="180"/>
      <c r="G30" s="184"/>
      <c r="N30" s="189"/>
      <c r="O30" s="177"/>
      <c r="P30" s="178"/>
      <c r="S30" s="177"/>
    </row>
    <row r="31" spans="1:19" ht="15" customHeight="1">
      <c r="B31" s="179" t="str">
        <f t="shared" si="0"/>
        <v>July</v>
      </c>
      <c r="C31" s="180">
        <f t="shared" si="0"/>
        <v>4.4056625047115602E-3</v>
      </c>
      <c r="D31" s="199">
        <f t="shared" si="1"/>
        <v>0.13431767651906371</v>
      </c>
      <c r="E31" s="180"/>
      <c r="G31" s="184"/>
      <c r="N31" s="189"/>
      <c r="O31" s="177"/>
      <c r="P31" s="178"/>
      <c r="S31" s="177"/>
    </row>
    <row r="32" spans="1:19" ht="15" customHeight="1">
      <c r="B32" s="179" t="str">
        <f t="shared" si="0"/>
        <v>August</v>
      </c>
      <c r="C32" s="180">
        <f t="shared" si="0"/>
        <v>8.9644536716056406E-2</v>
      </c>
      <c r="D32" s="199">
        <f t="shared" si="1"/>
        <v>0.13264291909523881</v>
      </c>
      <c r="E32" s="180"/>
      <c r="G32" s="184"/>
      <c r="N32" s="189"/>
      <c r="O32" s="177"/>
      <c r="P32" s="178"/>
      <c r="S32" s="177"/>
    </row>
    <row r="33" spans="1:19" ht="15" customHeight="1">
      <c r="B33" s="179" t="str">
        <f t="shared" si="0"/>
        <v>September</v>
      </c>
      <c r="C33" s="180">
        <f t="shared" si="0"/>
        <v>0.18923833986649982</v>
      </c>
      <c r="D33" s="199">
        <f t="shared" si="1"/>
        <v>0.42224065667199662</v>
      </c>
      <c r="E33" s="180"/>
      <c r="G33" s="184"/>
      <c r="N33" s="189"/>
      <c r="O33" s="177"/>
      <c r="P33" s="178"/>
      <c r="S33" s="177"/>
    </row>
    <row r="34" spans="1:19" ht="15" customHeight="1">
      <c r="B34" s="179" t="str">
        <f t="shared" si="0"/>
        <v>October</v>
      </c>
      <c r="C34" s="180">
        <f t="shared" si="0"/>
        <v>0.44945280864665266</v>
      </c>
      <c r="D34" s="199">
        <f t="shared" si="1"/>
        <v>0.85041484507947873</v>
      </c>
      <c r="E34" s="180"/>
      <c r="G34" s="184"/>
      <c r="N34" s="189"/>
      <c r="O34" s="177"/>
      <c r="P34" s="178"/>
      <c r="S34" s="177"/>
    </row>
    <row r="35" spans="1:19" ht="15" customHeight="1">
      <c r="B35" s="179" t="str">
        <f t="shared" si="0"/>
        <v>November</v>
      </c>
      <c r="C35" s="180">
        <f t="shared" si="0"/>
        <v>1.2636491702353378</v>
      </c>
      <c r="D35" s="199">
        <f t="shared" si="1"/>
        <v>1.3751633362855071</v>
      </c>
      <c r="E35" s="180"/>
      <c r="G35" s="184"/>
      <c r="N35" s="189"/>
      <c r="O35" s="177"/>
      <c r="P35" s="178"/>
      <c r="S35" s="177"/>
    </row>
    <row r="36" spans="1:19" ht="15" customHeight="1">
      <c r="B36" s="179" t="str">
        <f t="shared" si="0"/>
        <v>December</v>
      </c>
      <c r="C36" s="180">
        <f>B18</f>
        <v>0.84061004028053832</v>
      </c>
      <c r="D36" s="199">
        <f>D18</f>
        <v>1.1669606606249012</v>
      </c>
      <c r="E36" s="180"/>
      <c r="G36" s="184"/>
      <c r="N36" s="189"/>
      <c r="O36" s="177"/>
      <c r="P36" s="178"/>
      <c r="S36" s="177"/>
    </row>
    <row r="37" spans="1:19" ht="15" customHeight="1">
      <c r="B37" s="180"/>
      <c r="C37" s="180"/>
      <c r="D37" s="180"/>
      <c r="E37" s="180"/>
      <c r="F37" s="184"/>
      <c r="G37" s="184"/>
      <c r="N37" s="189"/>
      <c r="O37" s="177"/>
      <c r="P37" s="178"/>
      <c r="S37" s="177"/>
    </row>
    <row r="38" spans="1:19" ht="15" customHeight="1">
      <c r="B38" s="180"/>
      <c r="C38" s="180"/>
      <c r="D38" s="180"/>
      <c r="E38" s="180"/>
      <c r="F38" s="184"/>
      <c r="G38" s="184"/>
      <c r="N38" s="189"/>
      <c r="O38" s="177"/>
      <c r="P38" s="178"/>
      <c r="S38" s="177"/>
    </row>
    <row r="39" spans="1:19" ht="15" customHeight="1">
      <c r="B39" s="180"/>
      <c r="C39" s="180"/>
      <c r="D39" s="180"/>
      <c r="E39" s="180"/>
      <c r="F39" s="184"/>
      <c r="G39" s="184"/>
      <c r="N39" s="189"/>
      <c r="O39" s="177"/>
      <c r="P39" s="178"/>
      <c r="S39" s="177"/>
    </row>
    <row r="40" spans="1:19" ht="15" customHeight="1">
      <c r="B40" s="180"/>
      <c r="C40" s="180"/>
      <c r="D40" s="180"/>
      <c r="E40" s="180"/>
      <c r="F40" s="184"/>
      <c r="G40" s="184"/>
      <c r="N40" s="189"/>
      <c r="O40" s="177"/>
      <c r="P40" s="178"/>
      <c r="S40" s="177"/>
    </row>
    <row r="41" spans="1:19" ht="15" customHeight="1">
      <c r="B41" s="180"/>
      <c r="C41" s="180"/>
      <c r="D41" s="1643"/>
      <c r="E41" s="1643"/>
      <c r="F41" s="1643"/>
      <c r="G41" s="1643"/>
      <c r="H41" s="1643"/>
      <c r="I41" s="1643"/>
      <c r="N41" s="189"/>
      <c r="O41" s="177"/>
      <c r="P41" s="178"/>
      <c r="S41" s="177"/>
    </row>
    <row r="42" spans="1:19" ht="12.75" customHeight="1">
      <c r="A42" s="576" t="s">
        <v>46</v>
      </c>
      <c r="B42" s="1636" t="str">
        <f>B4</f>
        <v>Current DTG</v>
      </c>
      <c r="C42" s="1636"/>
      <c r="D42" s="1643"/>
      <c r="E42" s="1643"/>
      <c r="F42" s="1643"/>
      <c r="G42" s="1643"/>
      <c r="H42" s="1643"/>
      <c r="I42" s="1643"/>
      <c r="N42" s="189"/>
      <c r="O42" s="177"/>
      <c r="P42" s="178"/>
      <c r="S42" s="177"/>
    </row>
    <row r="43" spans="1:19">
      <c r="A43" s="491"/>
      <c r="B43" s="1642" t="s">
        <v>304</v>
      </c>
      <c r="C43" s="1642"/>
      <c r="D43" s="196"/>
      <c r="E43" s="196"/>
      <c r="F43" s="197"/>
      <c r="G43" s="197"/>
      <c r="H43" s="187"/>
      <c r="I43" s="187"/>
      <c r="N43" s="189"/>
      <c r="O43" s="177"/>
      <c r="P43" s="178"/>
      <c r="S43" s="177"/>
    </row>
    <row r="44" spans="1:19" ht="15.75" customHeight="1">
      <c r="A44" s="1235"/>
      <c r="B44" s="1635"/>
      <c r="C44" s="1635"/>
      <c r="D44" s="196"/>
      <c r="E44" s="196"/>
      <c r="F44" s="187"/>
      <c r="G44" s="187"/>
      <c r="H44" s="187"/>
      <c r="I44" s="187"/>
      <c r="N44" s="189"/>
      <c r="O44" s="177"/>
      <c r="P44" s="178"/>
      <c r="S44" s="177"/>
    </row>
    <row r="45" spans="1:19" ht="13.5" customHeight="1">
      <c r="A45" s="1236" t="s">
        <v>210</v>
      </c>
      <c r="B45" s="662" t="s">
        <v>185</v>
      </c>
      <c r="C45" s="486" t="s">
        <v>27</v>
      </c>
      <c r="D45" s="187"/>
      <c r="E45" s="187"/>
      <c r="F45" s="187"/>
      <c r="G45" s="187"/>
      <c r="H45" s="187"/>
      <c r="I45" s="187"/>
      <c r="N45" s="189"/>
      <c r="O45" s="177"/>
      <c r="P45" s="178"/>
      <c r="S45" s="177"/>
    </row>
    <row r="46" spans="1:19">
      <c r="A46" s="1237">
        <v>2015</v>
      </c>
      <c r="B46" s="484">
        <v>1.3110234890123738</v>
      </c>
      <c r="C46" s="484">
        <v>13.940306194205844</v>
      </c>
      <c r="D46" s="186"/>
      <c r="E46" s="186"/>
      <c r="F46" s="187"/>
      <c r="G46" s="188"/>
      <c r="H46" s="188" t="str">
        <f>B43</f>
        <v>±1.0°C</v>
      </c>
      <c r="I46" s="187"/>
      <c r="N46" s="189"/>
      <c r="O46" s="177"/>
      <c r="P46" s="178"/>
      <c r="S46" s="177"/>
    </row>
    <row r="47" spans="1:19">
      <c r="A47" s="1238">
        <v>2016</v>
      </c>
      <c r="B47" s="175">
        <v>1.2362613856031661</v>
      </c>
      <c r="C47" s="175">
        <v>13.202877199633219</v>
      </c>
      <c r="D47" s="186"/>
      <c r="E47" s="186"/>
      <c r="F47" s="187"/>
      <c r="G47" s="190">
        <f t="shared" ref="G47:G56" si="2">A46</f>
        <v>2015</v>
      </c>
      <c r="H47" s="191">
        <f t="shared" ref="H47:H56" si="3">B46</f>
        <v>1.3110234890123738</v>
      </c>
      <c r="I47" s="187"/>
      <c r="N47" s="189"/>
      <c r="O47" s="177"/>
      <c r="P47" s="178"/>
      <c r="S47" s="177"/>
    </row>
    <row r="48" spans="1:19">
      <c r="A48" s="1239">
        <v>2017</v>
      </c>
      <c r="B48" s="490">
        <v>1.5155658384541011</v>
      </c>
      <c r="C48" s="490">
        <v>16.172331611721351</v>
      </c>
      <c r="D48" s="186"/>
      <c r="E48" s="186"/>
      <c r="F48" s="187"/>
      <c r="G48" s="190">
        <f t="shared" si="2"/>
        <v>2016</v>
      </c>
      <c r="H48" s="191">
        <f t="shared" si="3"/>
        <v>1.2362613856031661</v>
      </c>
      <c r="I48" s="187"/>
      <c r="N48" s="189"/>
      <c r="O48" s="177"/>
      <c r="P48" s="178"/>
      <c r="S48" s="177"/>
    </row>
    <row r="49" spans="1:19">
      <c r="A49" s="1240">
        <v>2018</v>
      </c>
      <c r="B49" s="485">
        <v>1.4656444905275772</v>
      </c>
      <c r="C49" s="485">
        <v>15.628867144768725</v>
      </c>
      <c r="D49" s="186"/>
      <c r="E49" s="186"/>
      <c r="F49" s="187"/>
      <c r="G49" s="190">
        <f t="shared" si="2"/>
        <v>2017</v>
      </c>
      <c r="H49" s="191">
        <f t="shared" si="3"/>
        <v>1.5155658384541011</v>
      </c>
      <c r="I49" s="187"/>
      <c r="N49" s="189"/>
      <c r="O49" s="177"/>
      <c r="P49" s="178"/>
      <c r="S49" s="177"/>
    </row>
    <row r="50" spans="1:19">
      <c r="A50" s="1238">
        <v>2019</v>
      </c>
      <c r="B50" s="175">
        <v>1.3011590525315615</v>
      </c>
      <c r="C50" s="175">
        <v>13.899274705863569</v>
      </c>
      <c r="D50" s="186"/>
      <c r="E50" s="186"/>
      <c r="F50" s="187"/>
      <c r="G50" s="190">
        <f t="shared" si="2"/>
        <v>2018</v>
      </c>
      <c r="H50" s="191">
        <f t="shared" si="3"/>
        <v>1.4656444905275772</v>
      </c>
      <c r="I50" s="187"/>
      <c r="N50" s="189"/>
      <c r="O50" s="177"/>
      <c r="P50" s="178"/>
      <c r="S50" s="177"/>
    </row>
    <row r="51" spans="1:19">
      <c r="A51" s="1238">
        <v>2020</v>
      </c>
      <c r="B51" s="175">
        <v>1.3636592140842247</v>
      </c>
      <c r="C51" s="175">
        <v>14.570563241233346</v>
      </c>
      <c r="D51" s="186"/>
      <c r="E51" s="186"/>
      <c r="F51" s="187"/>
      <c r="G51" s="190">
        <f t="shared" si="2"/>
        <v>2019</v>
      </c>
      <c r="H51" s="191">
        <f t="shared" si="3"/>
        <v>1.3011590525315615</v>
      </c>
      <c r="I51" s="187"/>
      <c r="N51" s="189"/>
      <c r="O51" s="177"/>
      <c r="P51" s="178"/>
      <c r="S51" s="177"/>
    </row>
    <row r="52" spans="1:19">
      <c r="A52" s="1239">
        <v>2021</v>
      </c>
      <c r="B52" s="490">
        <v>1.5122630492900766</v>
      </c>
      <c r="C52" s="490">
        <v>16.147919728538827</v>
      </c>
      <c r="D52" s="186"/>
      <c r="E52" s="186"/>
      <c r="F52" s="187"/>
      <c r="G52" s="190">
        <f t="shared" si="2"/>
        <v>2020</v>
      </c>
      <c r="H52" s="191">
        <f t="shared" si="3"/>
        <v>1.3636592140842247</v>
      </c>
      <c r="I52" s="187"/>
      <c r="N52" s="189"/>
      <c r="O52" s="177"/>
      <c r="P52" s="178"/>
      <c r="S52" s="177"/>
    </row>
    <row r="53" spans="1:19">
      <c r="A53" s="1240">
        <v>2022</v>
      </c>
      <c r="B53" s="485">
        <v>1.5239699211799647</v>
      </c>
      <c r="C53" s="485">
        <v>16.605959582146873</v>
      </c>
      <c r="D53" s="186"/>
      <c r="E53" s="186"/>
      <c r="F53" s="187"/>
      <c r="G53" s="190">
        <f t="shared" si="2"/>
        <v>2021</v>
      </c>
      <c r="H53" s="191">
        <f t="shared" si="3"/>
        <v>1.5122630492900766</v>
      </c>
      <c r="I53" s="187"/>
      <c r="N53" s="189"/>
      <c r="O53" s="177"/>
      <c r="P53" s="178"/>
      <c r="S53" s="177"/>
    </row>
    <row r="54" spans="1:19">
      <c r="A54" s="1238">
        <v>2023</v>
      </c>
      <c r="B54" s="175">
        <v>1.4210455989283441</v>
      </c>
      <c r="C54" s="175">
        <v>15.480095237474623</v>
      </c>
      <c r="D54" s="186"/>
      <c r="E54" s="186"/>
      <c r="F54" s="187"/>
      <c r="G54" s="190">
        <f t="shared" si="2"/>
        <v>2022</v>
      </c>
      <c r="H54" s="191">
        <f t="shared" si="3"/>
        <v>1.5239699211799647</v>
      </c>
      <c r="I54" s="187"/>
      <c r="N54" s="189"/>
      <c r="O54" s="177"/>
      <c r="P54" s="178"/>
      <c r="S54" s="177"/>
    </row>
    <row r="55" spans="1:19">
      <c r="A55" s="1240">
        <v>2024</v>
      </c>
      <c r="B55" s="485">
        <v>1.2636491702353378</v>
      </c>
      <c r="C55" s="485">
        <v>13.792926922565227</v>
      </c>
      <c r="D55" s="186"/>
      <c r="E55" s="186"/>
      <c r="F55" s="187"/>
      <c r="G55" s="190">
        <f t="shared" si="2"/>
        <v>2023</v>
      </c>
      <c r="H55" s="191">
        <f t="shared" si="3"/>
        <v>1.4210455989283441</v>
      </c>
      <c r="I55" s="187"/>
      <c r="N55" s="189"/>
      <c r="O55" s="177"/>
      <c r="P55" s="178"/>
      <c r="S55" s="177"/>
    </row>
    <row r="56" spans="1:19" ht="5.0999999999999996" customHeight="1">
      <c r="A56" s="192"/>
      <c r="B56" s="193"/>
      <c r="C56" s="193"/>
      <c r="D56" s="193"/>
      <c r="E56" s="193"/>
      <c r="F56" s="180"/>
      <c r="G56" s="194">
        <f t="shared" si="2"/>
        <v>2024</v>
      </c>
      <c r="H56" s="195">
        <f t="shared" si="3"/>
        <v>1.2636491702353378</v>
      </c>
      <c r="N56" s="189"/>
      <c r="O56" s="177"/>
      <c r="P56" s="178"/>
      <c r="S56" s="177"/>
    </row>
    <row r="57" spans="1:19">
      <c r="A57" s="179"/>
      <c r="B57" s="193"/>
      <c r="C57" s="193"/>
      <c r="D57" s="193"/>
      <c r="E57" s="193"/>
      <c r="F57" s="180"/>
      <c r="G57" s="180"/>
      <c r="N57" s="189"/>
      <c r="O57" s="177"/>
      <c r="P57" s="178"/>
      <c r="S57" s="177"/>
    </row>
    <row r="58" spans="1:19">
      <c r="A58" s="179"/>
      <c r="B58" s="193"/>
      <c r="C58" s="193"/>
      <c r="D58" s="193"/>
      <c r="E58" s="193"/>
      <c r="F58" s="180"/>
      <c r="G58" s="180"/>
      <c r="N58" s="189"/>
      <c r="O58" s="177"/>
      <c r="P58" s="178"/>
      <c r="S58" s="177"/>
    </row>
    <row r="59" spans="1:19">
      <c r="F59" s="180"/>
      <c r="G59" s="180"/>
      <c r="N59" s="189"/>
      <c r="O59" s="177"/>
      <c r="P59" s="178"/>
      <c r="S59" s="177"/>
    </row>
    <row r="60" spans="1:19">
      <c r="F60" s="180"/>
      <c r="G60" s="180"/>
      <c r="N60" s="189"/>
      <c r="O60" s="177"/>
      <c r="P60" s="178"/>
      <c r="S60" s="177"/>
    </row>
    <row r="61" spans="1:19">
      <c r="N61" s="189"/>
      <c r="O61" s="177"/>
      <c r="P61" s="178"/>
      <c r="S61" s="177"/>
    </row>
    <row r="62" spans="1:19">
      <c r="N62" s="189"/>
      <c r="O62" s="177"/>
      <c r="P62" s="178"/>
      <c r="S62" s="177"/>
    </row>
    <row r="63" spans="1:19">
      <c r="N63" s="189"/>
      <c r="O63" s="177"/>
      <c r="P63" s="178"/>
      <c r="S63" s="177"/>
    </row>
    <row r="64" spans="1:19">
      <c r="N64" s="189"/>
      <c r="O64" s="177"/>
      <c r="P64" s="178"/>
      <c r="S64" s="177"/>
    </row>
    <row r="65" spans="14:19">
      <c r="N65" s="189"/>
      <c r="O65" s="177"/>
      <c r="P65" s="178"/>
      <c r="S65" s="177"/>
    </row>
    <row r="66" spans="14:19">
      <c r="N66" s="189"/>
      <c r="O66" s="177"/>
      <c r="P66" s="178"/>
      <c r="S66" s="177"/>
    </row>
    <row r="67" spans="14:19">
      <c r="N67" s="189"/>
      <c r="O67" s="177"/>
      <c r="P67" s="178"/>
      <c r="S67" s="177"/>
    </row>
    <row r="68" spans="14:19">
      <c r="N68" s="189"/>
      <c r="O68" s="177"/>
      <c r="P68" s="178"/>
      <c r="S68" s="177"/>
    </row>
    <row r="69" spans="14:19">
      <c r="N69" s="189"/>
      <c r="O69" s="177"/>
      <c r="P69" s="178"/>
      <c r="S69" s="177"/>
    </row>
    <row r="70" spans="14:19">
      <c r="N70" s="189"/>
      <c r="O70" s="177"/>
      <c r="P70" s="178"/>
      <c r="S70" s="177"/>
    </row>
    <row r="71" spans="14:19">
      <c r="N71" s="189"/>
      <c r="O71" s="177"/>
      <c r="P71" s="178"/>
      <c r="S71" s="177"/>
    </row>
    <row r="72" spans="14:19">
      <c r="N72" s="189"/>
      <c r="O72" s="177"/>
      <c r="P72" s="178"/>
      <c r="S72" s="177"/>
    </row>
    <row r="73" spans="14:19">
      <c r="N73" s="189"/>
      <c r="O73" s="177"/>
      <c r="P73" s="178"/>
      <c r="S73" s="177"/>
    </row>
    <row r="74" spans="14:19">
      <c r="N74" s="189"/>
      <c r="O74" s="177"/>
      <c r="P74" s="178"/>
      <c r="S74" s="177"/>
    </row>
    <row r="75" spans="14:19">
      <c r="N75" s="189"/>
      <c r="O75" s="177"/>
      <c r="P75" s="178"/>
      <c r="S75" s="177"/>
    </row>
    <row r="76" spans="14:19">
      <c r="N76" s="189"/>
      <c r="O76" s="177"/>
      <c r="P76" s="178"/>
      <c r="S76" s="177"/>
    </row>
    <row r="77" spans="14:19">
      <c r="N77" s="189"/>
      <c r="O77" s="177"/>
      <c r="P77" s="178"/>
      <c r="S77" s="177"/>
    </row>
    <row r="78" spans="14:19">
      <c r="N78" s="189"/>
      <c r="O78" s="177"/>
      <c r="P78" s="178"/>
      <c r="S78" s="177"/>
    </row>
    <row r="79" spans="14:19">
      <c r="N79" s="189"/>
      <c r="O79" s="177"/>
      <c r="P79" s="178"/>
      <c r="S79" s="177"/>
    </row>
    <row r="80" spans="14:19">
      <c r="N80" s="189"/>
      <c r="O80" s="177"/>
      <c r="P80" s="178"/>
      <c r="S80" s="177"/>
    </row>
    <row r="81" spans="14:19">
      <c r="N81" s="189"/>
      <c r="O81" s="177"/>
      <c r="P81" s="178"/>
      <c r="S81" s="177"/>
    </row>
    <row r="82" spans="14:19">
      <c r="N82" s="189"/>
      <c r="O82" s="177"/>
      <c r="P82" s="178"/>
      <c r="S82" s="177"/>
    </row>
    <row r="83" spans="14:19">
      <c r="N83" s="189"/>
      <c r="O83" s="177"/>
      <c r="P83" s="178"/>
      <c r="S83" s="177"/>
    </row>
    <row r="84" spans="14:19">
      <c r="N84" s="189"/>
      <c r="O84" s="177"/>
      <c r="P84" s="178"/>
      <c r="S84" s="177"/>
    </row>
    <row r="85" spans="14:19">
      <c r="N85" s="189"/>
      <c r="O85" s="177"/>
      <c r="P85" s="178"/>
      <c r="S85" s="177"/>
    </row>
    <row r="86" spans="14:19">
      <c r="N86" s="189"/>
      <c r="O86" s="177"/>
      <c r="P86" s="178"/>
      <c r="S86" s="177"/>
    </row>
    <row r="87" spans="14:19">
      <c r="N87" s="189"/>
      <c r="O87" s="177"/>
      <c r="P87" s="178"/>
      <c r="S87" s="177"/>
    </row>
    <row r="88" spans="14:19">
      <c r="N88" s="189"/>
      <c r="O88" s="177"/>
      <c r="P88" s="178"/>
      <c r="S88" s="177"/>
    </row>
    <row r="89" spans="14:19">
      <c r="N89" s="189"/>
      <c r="O89" s="177"/>
      <c r="P89" s="178"/>
      <c r="S89" s="177"/>
    </row>
    <row r="90" spans="14:19">
      <c r="N90" s="189"/>
      <c r="O90" s="177"/>
      <c r="P90" s="178"/>
      <c r="S90" s="177"/>
    </row>
    <row r="91" spans="14:19">
      <c r="N91" s="189"/>
      <c r="O91" s="177"/>
      <c r="P91" s="178"/>
      <c r="S91" s="177"/>
    </row>
    <row r="92" spans="14:19">
      <c r="N92" s="189"/>
      <c r="O92" s="177"/>
      <c r="P92" s="178"/>
      <c r="S92" s="177"/>
    </row>
    <row r="93" spans="14:19">
      <c r="N93" s="189"/>
      <c r="O93" s="177"/>
      <c r="P93" s="178"/>
      <c r="S93" s="177"/>
    </row>
    <row r="94" spans="14:19">
      <c r="N94" s="189"/>
      <c r="O94" s="177"/>
      <c r="P94" s="178"/>
      <c r="S94" s="177"/>
    </row>
    <row r="95" spans="14:19">
      <c r="N95" s="189"/>
      <c r="O95" s="177"/>
      <c r="P95" s="178"/>
      <c r="S95" s="177"/>
    </row>
    <row r="96" spans="14:19">
      <c r="N96" s="189"/>
      <c r="O96" s="177"/>
      <c r="P96" s="178"/>
      <c r="S96" s="177"/>
    </row>
    <row r="97" spans="14:19">
      <c r="N97" s="189"/>
      <c r="O97" s="177"/>
      <c r="P97" s="178"/>
      <c r="S97" s="177"/>
    </row>
    <row r="98" spans="14:19">
      <c r="N98" s="189"/>
      <c r="O98" s="177"/>
      <c r="P98" s="178"/>
      <c r="S98" s="177"/>
    </row>
    <row r="99" spans="14:19">
      <c r="N99" s="189"/>
      <c r="O99" s="177"/>
      <c r="P99" s="178"/>
      <c r="S99" s="177"/>
    </row>
    <row r="100" spans="14:19">
      <c r="N100" s="189"/>
      <c r="O100" s="177"/>
      <c r="P100" s="178"/>
      <c r="S100" s="177"/>
    </row>
    <row r="101" spans="14:19">
      <c r="N101" s="189"/>
      <c r="O101" s="177"/>
      <c r="P101" s="178"/>
      <c r="S101" s="177"/>
    </row>
    <row r="102" spans="14:19">
      <c r="N102" s="189"/>
      <c r="O102" s="177"/>
      <c r="P102" s="178"/>
      <c r="S102" s="177"/>
    </row>
    <row r="103" spans="14:19">
      <c r="N103" s="189"/>
      <c r="O103" s="177"/>
      <c r="P103" s="178"/>
      <c r="S103" s="177"/>
    </row>
    <row r="104" spans="14:19">
      <c r="N104" s="189"/>
      <c r="O104" s="177"/>
      <c r="P104" s="178"/>
      <c r="S104" s="177"/>
    </row>
    <row r="105" spans="14:19">
      <c r="N105" s="189"/>
      <c r="O105" s="177"/>
      <c r="P105" s="178"/>
      <c r="S105" s="177"/>
    </row>
    <row r="106" spans="14:19">
      <c r="N106" s="189"/>
      <c r="O106" s="177"/>
      <c r="P106" s="178"/>
      <c r="S106" s="177"/>
    </row>
    <row r="107" spans="14:19">
      <c r="N107" s="189"/>
      <c r="O107" s="177"/>
      <c r="P107" s="178"/>
      <c r="S107" s="177"/>
    </row>
    <row r="108" spans="14:19">
      <c r="N108" s="189"/>
      <c r="O108" s="177"/>
      <c r="P108" s="178"/>
      <c r="S108" s="177"/>
    </row>
    <row r="109" spans="14:19">
      <c r="N109" s="189"/>
      <c r="O109" s="177"/>
      <c r="P109" s="178"/>
      <c r="S109" s="177"/>
    </row>
    <row r="110" spans="14:19">
      <c r="N110" s="189"/>
      <c r="O110" s="177"/>
      <c r="P110" s="178"/>
      <c r="S110" s="177"/>
    </row>
    <row r="111" spans="14:19">
      <c r="N111" s="189"/>
      <c r="O111" s="177"/>
      <c r="P111" s="178"/>
      <c r="S111" s="177"/>
    </row>
    <row r="112" spans="14:19">
      <c r="N112" s="189"/>
      <c r="O112" s="177"/>
      <c r="P112" s="178"/>
      <c r="S112" s="177"/>
    </row>
    <row r="113" spans="14:19">
      <c r="N113" s="189"/>
      <c r="O113" s="177"/>
      <c r="P113" s="178"/>
      <c r="S113" s="177"/>
    </row>
    <row r="114" spans="14:19">
      <c r="N114" s="189"/>
      <c r="O114" s="177"/>
      <c r="P114" s="178"/>
      <c r="S114" s="177"/>
    </row>
    <row r="115" spans="14:19">
      <c r="N115" s="189"/>
      <c r="O115" s="177"/>
      <c r="P115" s="178"/>
      <c r="S115" s="177"/>
    </row>
    <row r="116" spans="14:19">
      <c r="N116" s="189"/>
      <c r="O116" s="177"/>
      <c r="P116" s="178"/>
      <c r="S116" s="177"/>
    </row>
    <row r="117" spans="14:19">
      <c r="N117" s="189"/>
      <c r="O117" s="177"/>
      <c r="P117" s="178"/>
      <c r="S117" s="177"/>
    </row>
    <row r="118" spans="14:19">
      <c r="N118" s="189"/>
      <c r="O118" s="177"/>
      <c r="P118" s="178"/>
      <c r="S118" s="177"/>
    </row>
    <row r="119" spans="14:19">
      <c r="N119" s="189"/>
      <c r="O119" s="177"/>
      <c r="P119" s="178"/>
      <c r="S119" s="177"/>
    </row>
    <row r="120" spans="14:19">
      <c r="N120" s="189"/>
      <c r="O120" s="177"/>
      <c r="P120" s="178"/>
      <c r="S120" s="177"/>
    </row>
    <row r="121" spans="14:19">
      <c r="N121" s="189"/>
      <c r="O121" s="177"/>
      <c r="P121" s="178"/>
      <c r="S121" s="177"/>
    </row>
    <row r="122" spans="14:19">
      <c r="N122" s="189"/>
      <c r="O122" s="177"/>
      <c r="P122" s="178"/>
      <c r="S122" s="177"/>
    </row>
    <row r="123" spans="14:19">
      <c r="N123" s="189"/>
      <c r="O123" s="177"/>
      <c r="P123" s="178"/>
      <c r="S123" s="177"/>
    </row>
    <row r="124" spans="14:19">
      <c r="N124" s="189"/>
      <c r="O124" s="177"/>
      <c r="P124" s="178"/>
      <c r="S124" s="177"/>
    </row>
    <row r="125" spans="14:19">
      <c r="N125" s="189"/>
      <c r="O125" s="177"/>
      <c r="P125" s="178"/>
      <c r="S125" s="177"/>
    </row>
    <row r="126" spans="14:19">
      <c r="N126" s="189"/>
      <c r="O126" s="177"/>
      <c r="P126" s="178"/>
      <c r="S126" s="177"/>
    </row>
    <row r="127" spans="14:19">
      <c r="N127" s="189"/>
      <c r="O127" s="177"/>
      <c r="P127" s="178"/>
      <c r="S127" s="177"/>
    </row>
    <row r="128" spans="14:19">
      <c r="N128" s="189"/>
      <c r="O128" s="177"/>
      <c r="P128" s="178"/>
      <c r="S128" s="177"/>
    </row>
    <row r="129" spans="14:19">
      <c r="N129" s="189"/>
      <c r="O129" s="177"/>
      <c r="P129" s="178"/>
      <c r="S129" s="177"/>
    </row>
    <row r="130" spans="14:19">
      <c r="N130" s="189"/>
      <c r="O130" s="177"/>
      <c r="P130" s="178"/>
      <c r="S130" s="177"/>
    </row>
    <row r="131" spans="14:19">
      <c r="N131" s="189"/>
      <c r="O131" s="177"/>
      <c r="P131" s="178"/>
      <c r="S131" s="177"/>
    </row>
    <row r="132" spans="14:19">
      <c r="N132" s="189"/>
      <c r="O132" s="177"/>
      <c r="P132" s="178"/>
      <c r="S132" s="177"/>
    </row>
    <row r="133" spans="14:19">
      <c r="N133" s="189"/>
      <c r="O133" s="177"/>
      <c r="P133" s="178"/>
      <c r="S133" s="177"/>
    </row>
    <row r="134" spans="14:19">
      <c r="N134" s="189"/>
      <c r="O134" s="177"/>
      <c r="P134" s="178"/>
      <c r="S134" s="177"/>
    </row>
    <row r="135" spans="14:19">
      <c r="N135" s="189"/>
      <c r="O135" s="177"/>
      <c r="P135" s="178"/>
      <c r="S135" s="177"/>
    </row>
    <row r="136" spans="14:19">
      <c r="N136" s="189"/>
      <c r="O136" s="177"/>
      <c r="P136" s="178"/>
      <c r="S136" s="177"/>
    </row>
    <row r="137" spans="14:19">
      <c r="N137" s="189"/>
      <c r="O137" s="177"/>
      <c r="P137" s="178"/>
      <c r="S137" s="177"/>
    </row>
    <row r="138" spans="14:19">
      <c r="N138" s="189"/>
      <c r="O138" s="177"/>
      <c r="P138" s="178"/>
      <c r="S138" s="177"/>
    </row>
    <row r="139" spans="14:19">
      <c r="N139" s="189"/>
      <c r="O139" s="177"/>
      <c r="P139" s="178"/>
      <c r="S139" s="177"/>
    </row>
    <row r="140" spans="14:19">
      <c r="N140" s="189"/>
      <c r="O140" s="177"/>
      <c r="P140" s="178"/>
      <c r="S140" s="177"/>
    </row>
    <row r="141" spans="14:19">
      <c r="N141" s="189"/>
      <c r="O141" s="177"/>
      <c r="P141" s="178"/>
      <c r="S141" s="177"/>
    </row>
    <row r="142" spans="14:19">
      <c r="N142" s="189"/>
      <c r="O142" s="177"/>
      <c r="P142" s="178"/>
      <c r="S142" s="177"/>
    </row>
    <row r="143" spans="14:19">
      <c r="N143" s="189"/>
      <c r="O143" s="177"/>
      <c r="P143" s="178"/>
      <c r="S143" s="177"/>
    </row>
    <row r="144" spans="14:19">
      <c r="N144" s="189"/>
      <c r="O144" s="177"/>
      <c r="P144" s="178"/>
      <c r="S144" s="177"/>
    </row>
    <row r="145" spans="14:19">
      <c r="N145" s="189"/>
      <c r="O145" s="177"/>
      <c r="P145" s="178"/>
      <c r="S145" s="177"/>
    </row>
    <row r="146" spans="14:19">
      <c r="N146" s="189"/>
      <c r="O146" s="177"/>
      <c r="P146" s="178"/>
      <c r="S146" s="177"/>
    </row>
    <row r="147" spans="14:19">
      <c r="N147" s="189"/>
      <c r="O147" s="177"/>
      <c r="P147" s="178"/>
      <c r="S147" s="177"/>
    </row>
    <row r="148" spans="14:19">
      <c r="N148" s="189"/>
      <c r="O148" s="177"/>
      <c r="P148" s="178"/>
      <c r="S148" s="177"/>
    </row>
    <row r="149" spans="14:19">
      <c r="N149" s="189"/>
      <c r="O149" s="177"/>
      <c r="P149" s="178"/>
      <c r="S149" s="177"/>
    </row>
    <row r="150" spans="14:19">
      <c r="N150" s="189"/>
      <c r="O150" s="177"/>
      <c r="P150" s="178"/>
      <c r="S150" s="177"/>
    </row>
    <row r="151" spans="14:19">
      <c r="N151" s="189"/>
      <c r="O151" s="177"/>
      <c r="P151" s="178"/>
      <c r="S151" s="177"/>
    </row>
    <row r="152" spans="14:19">
      <c r="N152" s="189"/>
      <c r="O152" s="177"/>
      <c r="P152" s="178"/>
      <c r="S152" s="177"/>
    </row>
    <row r="153" spans="14:19">
      <c r="N153" s="189"/>
      <c r="O153" s="177"/>
      <c r="P153" s="178"/>
      <c r="S153" s="177"/>
    </row>
    <row r="154" spans="14:19">
      <c r="N154" s="189"/>
      <c r="O154" s="177"/>
      <c r="P154" s="178"/>
      <c r="S154" s="177"/>
    </row>
    <row r="155" spans="14:19">
      <c r="N155" s="189"/>
      <c r="O155" s="177"/>
      <c r="P155" s="178"/>
      <c r="S155" s="177"/>
    </row>
    <row r="156" spans="14:19">
      <c r="N156" s="189"/>
      <c r="O156" s="177"/>
      <c r="P156" s="178"/>
      <c r="S156" s="177"/>
    </row>
    <row r="157" spans="14:19">
      <c r="N157" s="189"/>
      <c r="O157" s="177"/>
      <c r="P157" s="178"/>
      <c r="S157" s="177"/>
    </row>
    <row r="158" spans="14:19">
      <c r="N158" s="189"/>
      <c r="O158" s="177"/>
      <c r="P158" s="178"/>
      <c r="S158" s="177"/>
    </row>
    <row r="159" spans="14:19">
      <c r="N159" s="189"/>
      <c r="O159" s="177"/>
      <c r="P159" s="178"/>
      <c r="S159" s="177"/>
    </row>
    <row r="160" spans="14:19">
      <c r="N160" s="189"/>
      <c r="O160" s="177"/>
      <c r="P160" s="178"/>
      <c r="S160" s="177"/>
    </row>
    <row r="161" spans="14:19">
      <c r="N161" s="189"/>
      <c r="O161" s="177"/>
      <c r="P161" s="178"/>
      <c r="S161" s="177"/>
    </row>
    <row r="162" spans="14:19">
      <c r="N162" s="189"/>
      <c r="O162" s="177"/>
      <c r="P162" s="178"/>
      <c r="S162" s="177"/>
    </row>
    <row r="163" spans="14:19">
      <c r="N163" s="189"/>
      <c r="O163" s="177"/>
      <c r="P163" s="178"/>
      <c r="S163" s="177"/>
    </row>
    <row r="164" spans="14:19">
      <c r="N164" s="189"/>
      <c r="O164" s="177"/>
      <c r="P164" s="178"/>
      <c r="S164" s="177"/>
    </row>
    <row r="165" spans="14:19">
      <c r="N165" s="189"/>
      <c r="O165" s="177"/>
      <c r="P165" s="178"/>
      <c r="S165" s="177"/>
    </row>
    <row r="166" spans="14:19">
      <c r="N166" s="189"/>
      <c r="O166" s="177"/>
      <c r="P166" s="178"/>
      <c r="S166" s="177"/>
    </row>
    <row r="167" spans="14:19">
      <c r="N167" s="189"/>
      <c r="O167" s="177"/>
      <c r="P167" s="178"/>
      <c r="S167" s="177"/>
    </row>
    <row r="168" spans="14:19">
      <c r="N168" s="189"/>
      <c r="O168" s="177"/>
      <c r="P168" s="178"/>
      <c r="S168" s="177"/>
    </row>
    <row r="169" spans="14:19">
      <c r="N169" s="189"/>
      <c r="O169" s="177"/>
      <c r="P169" s="178"/>
      <c r="S169" s="177"/>
    </row>
    <row r="170" spans="14:19">
      <c r="N170" s="189"/>
      <c r="O170" s="177"/>
      <c r="P170" s="178"/>
      <c r="S170" s="177"/>
    </row>
    <row r="171" spans="14:19">
      <c r="N171" s="189"/>
      <c r="O171" s="177"/>
      <c r="P171" s="178"/>
      <c r="S171" s="177"/>
    </row>
    <row r="172" spans="14:19">
      <c r="N172" s="189"/>
      <c r="O172" s="177"/>
      <c r="P172" s="178"/>
      <c r="S172" s="177"/>
    </row>
    <row r="173" spans="14:19">
      <c r="N173" s="189"/>
      <c r="O173" s="177"/>
      <c r="P173" s="178"/>
      <c r="S173" s="177"/>
    </row>
    <row r="174" spans="14:19">
      <c r="N174" s="189"/>
      <c r="O174" s="177"/>
      <c r="P174" s="178"/>
      <c r="S174" s="177"/>
    </row>
    <row r="175" spans="14:19">
      <c r="N175" s="189"/>
      <c r="O175" s="177"/>
      <c r="P175" s="178"/>
      <c r="S175" s="177"/>
    </row>
    <row r="176" spans="14:19">
      <c r="N176" s="189"/>
      <c r="O176" s="177"/>
      <c r="P176" s="178"/>
      <c r="S176" s="177"/>
    </row>
    <row r="177" spans="14:19">
      <c r="N177" s="189"/>
      <c r="O177" s="177"/>
      <c r="P177" s="178"/>
      <c r="S177" s="177"/>
    </row>
    <row r="178" spans="14:19">
      <c r="N178" s="189"/>
      <c r="O178" s="177"/>
      <c r="P178" s="178"/>
      <c r="S178" s="177"/>
    </row>
    <row r="179" spans="14:19">
      <c r="N179" s="189"/>
      <c r="O179" s="177"/>
      <c r="P179" s="178"/>
      <c r="S179" s="177"/>
    </row>
    <row r="180" spans="14:19">
      <c r="N180" s="189"/>
      <c r="O180" s="177"/>
      <c r="P180" s="178"/>
      <c r="S180" s="177"/>
    </row>
    <row r="181" spans="14:19">
      <c r="N181" s="189"/>
      <c r="O181" s="177"/>
      <c r="P181" s="178"/>
      <c r="S181" s="177"/>
    </row>
    <row r="182" spans="14:19">
      <c r="N182" s="189"/>
      <c r="O182" s="177"/>
      <c r="P182" s="178"/>
      <c r="S182" s="177"/>
    </row>
    <row r="183" spans="14:19">
      <c r="N183" s="189"/>
      <c r="O183" s="177"/>
      <c r="P183" s="178"/>
      <c r="S183" s="177"/>
    </row>
    <row r="184" spans="14:19">
      <c r="N184" s="189"/>
      <c r="O184" s="177"/>
      <c r="P184" s="178"/>
      <c r="S184" s="177"/>
    </row>
    <row r="185" spans="14:19">
      <c r="N185" s="189"/>
      <c r="O185" s="177"/>
      <c r="P185" s="178"/>
      <c r="S185" s="177"/>
    </row>
    <row r="186" spans="14:19">
      <c r="N186" s="189"/>
      <c r="O186" s="177"/>
      <c r="P186" s="178"/>
      <c r="S186" s="177"/>
    </row>
    <row r="187" spans="14:19">
      <c r="N187" s="189"/>
      <c r="O187" s="177"/>
      <c r="P187" s="178"/>
      <c r="S187" s="177"/>
    </row>
    <row r="188" spans="14:19">
      <c r="N188" s="189"/>
      <c r="O188" s="177"/>
      <c r="P188" s="178"/>
      <c r="S188" s="177"/>
    </row>
    <row r="189" spans="14:19">
      <c r="N189" s="189"/>
      <c r="O189" s="177"/>
      <c r="P189" s="178"/>
      <c r="S189" s="177"/>
    </row>
    <row r="190" spans="14:19">
      <c r="N190" s="189"/>
      <c r="O190" s="177"/>
      <c r="P190" s="178"/>
      <c r="S190" s="177"/>
    </row>
    <row r="191" spans="14:19">
      <c r="N191" s="189"/>
      <c r="O191" s="177"/>
      <c r="P191" s="178"/>
      <c r="S191" s="177"/>
    </row>
    <row r="192" spans="14:19">
      <c r="N192" s="189"/>
      <c r="O192" s="177"/>
      <c r="P192" s="178"/>
      <c r="S192" s="177"/>
    </row>
    <row r="193" spans="14:19">
      <c r="N193" s="189"/>
      <c r="O193" s="177"/>
      <c r="P193" s="178"/>
      <c r="S193" s="177"/>
    </row>
    <row r="194" spans="14:19">
      <c r="N194" s="189"/>
      <c r="O194" s="177"/>
      <c r="P194" s="178"/>
      <c r="S194" s="177"/>
    </row>
    <row r="195" spans="14:19">
      <c r="N195" s="189"/>
      <c r="O195" s="177"/>
      <c r="P195" s="178"/>
      <c r="S195" s="177"/>
    </row>
    <row r="196" spans="14:19">
      <c r="N196" s="189"/>
      <c r="O196" s="177"/>
      <c r="P196" s="178"/>
      <c r="S196" s="177"/>
    </row>
    <row r="197" spans="14:19">
      <c r="N197" s="189"/>
      <c r="O197" s="177"/>
      <c r="P197" s="178"/>
      <c r="S197" s="177"/>
    </row>
    <row r="198" spans="14:19">
      <c r="N198" s="189"/>
      <c r="O198" s="177"/>
      <c r="P198" s="178"/>
      <c r="S198" s="177"/>
    </row>
    <row r="199" spans="14:19">
      <c r="N199" s="189"/>
      <c r="O199" s="177"/>
      <c r="P199" s="178"/>
      <c r="S199" s="177"/>
    </row>
    <row r="200" spans="14:19">
      <c r="N200" s="189"/>
      <c r="O200" s="177"/>
      <c r="P200" s="178"/>
      <c r="S200" s="177"/>
    </row>
    <row r="201" spans="14:19">
      <c r="N201" s="189"/>
      <c r="O201" s="177"/>
      <c r="P201" s="178"/>
      <c r="S201" s="177"/>
    </row>
    <row r="202" spans="14:19">
      <c r="N202" s="189"/>
      <c r="O202" s="177"/>
      <c r="P202" s="178"/>
      <c r="S202" s="177"/>
    </row>
    <row r="203" spans="14:19">
      <c r="N203" s="189"/>
      <c r="O203" s="177"/>
      <c r="P203" s="178"/>
      <c r="S203" s="177"/>
    </row>
    <row r="204" spans="14:19">
      <c r="N204" s="189"/>
      <c r="O204" s="177"/>
      <c r="P204" s="178"/>
      <c r="S204" s="177"/>
    </row>
    <row r="205" spans="14:19">
      <c r="N205" s="189"/>
      <c r="O205" s="177"/>
      <c r="P205" s="178"/>
      <c r="S205" s="177"/>
    </row>
    <row r="206" spans="14:19">
      <c r="N206" s="189"/>
      <c r="O206" s="177"/>
      <c r="P206" s="178"/>
      <c r="S206" s="177"/>
    </row>
    <row r="207" spans="14:19">
      <c r="N207" s="189"/>
      <c r="O207" s="177"/>
      <c r="P207" s="178"/>
      <c r="S207" s="177"/>
    </row>
    <row r="208" spans="14:19">
      <c r="N208" s="189"/>
      <c r="O208" s="177"/>
      <c r="P208" s="178"/>
      <c r="S208" s="177"/>
    </row>
    <row r="209" spans="14:19">
      <c r="N209" s="189"/>
      <c r="O209" s="177"/>
      <c r="P209" s="178"/>
      <c r="S209" s="177"/>
    </row>
    <row r="210" spans="14:19">
      <c r="N210" s="189"/>
      <c r="O210" s="177"/>
      <c r="P210" s="178"/>
      <c r="S210" s="177"/>
    </row>
    <row r="211" spans="14:19">
      <c r="N211" s="189"/>
      <c r="O211" s="177"/>
      <c r="P211" s="178"/>
      <c r="S211" s="177"/>
    </row>
    <row r="212" spans="14:19">
      <c r="N212" s="189"/>
      <c r="O212" s="177"/>
      <c r="P212" s="178"/>
      <c r="S212" s="177"/>
    </row>
    <row r="213" spans="14:19">
      <c r="N213" s="189"/>
      <c r="O213" s="177"/>
      <c r="P213" s="178"/>
      <c r="S213" s="177"/>
    </row>
    <row r="214" spans="14:19">
      <c r="N214" s="189"/>
      <c r="O214" s="177"/>
      <c r="P214" s="178"/>
      <c r="S214" s="177"/>
    </row>
    <row r="215" spans="14:19">
      <c r="N215" s="189"/>
      <c r="O215" s="177"/>
      <c r="P215" s="178"/>
      <c r="S215" s="177"/>
    </row>
    <row r="216" spans="14:19">
      <c r="N216" s="189"/>
      <c r="O216" s="177"/>
      <c r="P216" s="178"/>
      <c r="S216" s="177"/>
    </row>
    <row r="217" spans="14:19">
      <c r="N217" s="189"/>
      <c r="O217" s="177"/>
      <c r="P217" s="178"/>
      <c r="S217" s="177"/>
    </row>
    <row r="218" spans="14:19">
      <c r="N218" s="189"/>
      <c r="O218" s="177"/>
      <c r="P218" s="178"/>
      <c r="S218" s="177"/>
    </row>
    <row r="219" spans="14:19">
      <c r="N219" s="189"/>
      <c r="O219" s="177"/>
      <c r="P219" s="178"/>
      <c r="S219" s="177"/>
    </row>
    <row r="220" spans="14:19">
      <c r="N220" s="189"/>
      <c r="O220" s="177"/>
      <c r="P220" s="178"/>
      <c r="S220" s="177"/>
    </row>
    <row r="221" spans="14:19">
      <c r="N221" s="189"/>
      <c r="O221" s="177"/>
      <c r="P221" s="178"/>
      <c r="S221" s="177"/>
    </row>
    <row r="222" spans="14:19">
      <c r="N222" s="189"/>
      <c r="O222" s="177"/>
      <c r="P222" s="178"/>
      <c r="S222" s="177"/>
    </row>
    <row r="223" spans="14:19">
      <c r="N223" s="189"/>
      <c r="O223" s="177"/>
      <c r="P223" s="178"/>
      <c r="S223" s="177"/>
    </row>
    <row r="224" spans="14:19">
      <c r="N224" s="189"/>
      <c r="O224" s="177"/>
      <c r="P224" s="178"/>
      <c r="S224" s="177"/>
    </row>
    <row r="225" spans="14:19">
      <c r="N225" s="189"/>
      <c r="O225" s="177"/>
      <c r="P225" s="178"/>
      <c r="S225" s="177"/>
    </row>
    <row r="226" spans="14:19">
      <c r="N226" s="189"/>
      <c r="O226" s="177"/>
      <c r="P226" s="178"/>
      <c r="S226" s="177"/>
    </row>
    <row r="227" spans="14:19">
      <c r="N227" s="189"/>
      <c r="O227" s="177"/>
      <c r="P227" s="178"/>
      <c r="S227" s="177"/>
    </row>
    <row r="228" spans="14:19">
      <c r="N228" s="189"/>
      <c r="O228" s="177"/>
      <c r="P228" s="178"/>
      <c r="S228" s="177"/>
    </row>
    <row r="229" spans="14:19">
      <c r="N229" s="189"/>
      <c r="O229" s="177"/>
      <c r="P229" s="178"/>
      <c r="S229" s="177"/>
    </row>
    <row r="230" spans="14:19">
      <c r="N230" s="189"/>
      <c r="O230" s="177"/>
      <c r="P230" s="178"/>
      <c r="S230" s="177"/>
    </row>
    <row r="231" spans="14:19">
      <c r="N231" s="189"/>
      <c r="O231" s="177"/>
      <c r="P231" s="178"/>
      <c r="S231" s="177"/>
    </row>
    <row r="232" spans="14:19">
      <c r="N232" s="189"/>
      <c r="O232" s="177"/>
      <c r="P232" s="178"/>
      <c r="S232" s="177"/>
    </row>
    <row r="233" spans="14:19">
      <c r="N233" s="189"/>
      <c r="O233" s="177"/>
      <c r="P233" s="178"/>
      <c r="S233" s="177"/>
    </row>
    <row r="234" spans="14:19">
      <c r="N234" s="189"/>
      <c r="O234" s="177"/>
      <c r="P234" s="178"/>
      <c r="S234" s="177"/>
    </row>
    <row r="235" spans="14:19">
      <c r="N235" s="189"/>
      <c r="O235" s="177"/>
      <c r="P235" s="178"/>
      <c r="S235" s="177"/>
    </row>
    <row r="236" spans="14:19">
      <c r="N236" s="189"/>
      <c r="O236" s="177"/>
      <c r="P236" s="178"/>
      <c r="S236" s="177"/>
    </row>
    <row r="237" spans="14:19">
      <c r="N237" s="189"/>
      <c r="O237" s="177"/>
      <c r="P237" s="178"/>
      <c r="S237" s="177"/>
    </row>
    <row r="238" spans="14:19">
      <c r="N238" s="189"/>
      <c r="O238" s="177"/>
      <c r="P238" s="178"/>
      <c r="S238" s="177"/>
    </row>
    <row r="239" spans="14:19">
      <c r="N239" s="189"/>
      <c r="O239" s="177"/>
      <c r="P239" s="178"/>
      <c r="S239" s="177"/>
    </row>
    <row r="240" spans="14:19">
      <c r="N240" s="189"/>
      <c r="O240" s="177"/>
      <c r="P240" s="178"/>
      <c r="S240" s="177"/>
    </row>
    <row r="241" spans="14:19">
      <c r="N241" s="189"/>
      <c r="O241" s="177"/>
      <c r="P241" s="178"/>
      <c r="S241" s="177"/>
    </row>
    <row r="242" spans="14:19">
      <c r="N242" s="189"/>
      <c r="O242" s="177"/>
      <c r="P242" s="178"/>
      <c r="S242" s="177"/>
    </row>
    <row r="243" spans="14:19">
      <c r="N243" s="189"/>
      <c r="O243" s="177"/>
      <c r="P243" s="178"/>
      <c r="S243" s="177"/>
    </row>
    <row r="244" spans="14:19">
      <c r="N244" s="189"/>
      <c r="O244" s="177"/>
      <c r="P244" s="178"/>
      <c r="S244" s="177"/>
    </row>
    <row r="245" spans="14:19">
      <c r="N245" s="189"/>
      <c r="O245" s="177"/>
      <c r="P245" s="178"/>
      <c r="S245" s="177"/>
    </row>
    <row r="246" spans="14:19">
      <c r="N246" s="189"/>
      <c r="O246" s="177"/>
      <c r="P246" s="178"/>
      <c r="S246" s="177"/>
    </row>
    <row r="247" spans="14:19">
      <c r="N247" s="189"/>
      <c r="O247" s="177"/>
      <c r="P247" s="178"/>
      <c r="S247" s="177"/>
    </row>
    <row r="248" spans="14:19">
      <c r="N248" s="189"/>
      <c r="O248" s="177"/>
      <c r="P248" s="178"/>
      <c r="S248" s="177"/>
    </row>
    <row r="249" spans="14:19">
      <c r="N249" s="189"/>
      <c r="O249" s="177"/>
      <c r="P249" s="178"/>
      <c r="S249" s="177"/>
    </row>
    <row r="250" spans="14:19">
      <c r="N250" s="189"/>
      <c r="O250" s="177"/>
      <c r="P250" s="178"/>
      <c r="S250" s="177"/>
    </row>
    <row r="251" spans="14:19">
      <c r="N251" s="189"/>
      <c r="O251" s="177"/>
      <c r="P251" s="178"/>
      <c r="S251" s="177"/>
    </row>
    <row r="252" spans="14:19">
      <c r="N252" s="189"/>
      <c r="O252" s="177"/>
      <c r="P252" s="178"/>
      <c r="S252" s="177"/>
    </row>
    <row r="253" spans="14:19">
      <c r="N253" s="189"/>
      <c r="O253" s="177"/>
      <c r="P253" s="178"/>
      <c r="S253" s="177"/>
    </row>
    <row r="254" spans="14:19">
      <c r="N254" s="189"/>
      <c r="O254" s="177"/>
      <c r="P254" s="178"/>
      <c r="S254" s="177"/>
    </row>
    <row r="255" spans="14:19">
      <c r="N255" s="189"/>
      <c r="O255" s="177"/>
      <c r="P255" s="178"/>
      <c r="S255" s="177"/>
    </row>
    <row r="256" spans="14:19">
      <c r="N256" s="189"/>
      <c r="O256" s="177"/>
      <c r="P256" s="178"/>
      <c r="S256" s="177"/>
    </row>
    <row r="257" spans="14:19">
      <c r="N257" s="189"/>
      <c r="O257" s="177"/>
      <c r="P257" s="178"/>
      <c r="S257" s="177"/>
    </row>
    <row r="258" spans="14:19">
      <c r="N258" s="189"/>
      <c r="O258" s="177"/>
      <c r="P258" s="178"/>
      <c r="S258" s="177"/>
    </row>
    <row r="259" spans="14:19">
      <c r="N259" s="189"/>
      <c r="O259" s="177"/>
      <c r="P259" s="178"/>
      <c r="S259" s="177"/>
    </row>
    <row r="260" spans="14:19">
      <c r="N260" s="189"/>
      <c r="O260" s="177"/>
      <c r="P260" s="178"/>
      <c r="S260" s="177"/>
    </row>
    <row r="261" spans="14:19">
      <c r="N261" s="189"/>
      <c r="O261" s="177"/>
      <c r="P261" s="178"/>
      <c r="S261" s="177"/>
    </row>
    <row r="262" spans="14:19">
      <c r="N262" s="189"/>
      <c r="O262" s="177"/>
      <c r="P262" s="178"/>
      <c r="S262" s="177"/>
    </row>
    <row r="263" spans="14:19">
      <c r="N263" s="189"/>
      <c r="O263" s="177"/>
      <c r="P263" s="178"/>
      <c r="S263" s="177"/>
    </row>
    <row r="264" spans="14:19">
      <c r="N264" s="189"/>
      <c r="O264" s="177"/>
      <c r="P264" s="178"/>
      <c r="S264" s="177"/>
    </row>
    <row r="265" spans="14:19">
      <c r="N265" s="189"/>
      <c r="O265" s="177"/>
      <c r="P265" s="178"/>
      <c r="S265" s="177"/>
    </row>
    <row r="266" spans="14:19">
      <c r="N266" s="189"/>
      <c r="O266" s="177"/>
      <c r="P266" s="178"/>
      <c r="S266" s="177"/>
    </row>
    <row r="267" spans="14:19">
      <c r="N267" s="189"/>
      <c r="O267" s="177"/>
      <c r="P267" s="178"/>
      <c r="S267" s="177"/>
    </row>
    <row r="268" spans="14:19">
      <c r="N268" s="189"/>
      <c r="O268" s="177"/>
      <c r="P268" s="178"/>
      <c r="S268" s="177"/>
    </row>
    <row r="269" spans="14:19">
      <c r="N269" s="189"/>
      <c r="O269" s="177"/>
      <c r="P269" s="178"/>
      <c r="S269" s="177"/>
    </row>
    <row r="270" spans="14:19">
      <c r="N270" s="189"/>
      <c r="O270" s="177"/>
      <c r="P270" s="178"/>
      <c r="S270" s="177"/>
    </row>
    <row r="271" spans="14:19">
      <c r="N271" s="189"/>
      <c r="O271" s="177"/>
      <c r="P271" s="178"/>
      <c r="S271" s="177"/>
    </row>
    <row r="272" spans="14:19">
      <c r="N272" s="189"/>
      <c r="O272" s="177"/>
      <c r="P272" s="178"/>
      <c r="S272" s="177"/>
    </row>
    <row r="273" spans="14:19">
      <c r="N273" s="189"/>
      <c r="O273" s="177"/>
      <c r="P273" s="178"/>
      <c r="S273" s="177"/>
    </row>
    <row r="274" spans="14:19">
      <c r="N274" s="189"/>
      <c r="O274" s="177"/>
      <c r="P274" s="178"/>
      <c r="S274" s="177"/>
    </row>
    <row r="275" spans="14:19">
      <c r="N275" s="189"/>
      <c r="O275" s="177"/>
      <c r="P275" s="178"/>
      <c r="S275" s="177"/>
    </row>
    <row r="276" spans="14:19">
      <c r="N276" s="189"/>
      <c r="O276" s="177"/>
      <c r="P276" s="178"/>
      <c r="S276" s="177"/>
    </row>
    <row r="277" spans="14:19">
      <c r="N277" s="189"/>
      <c r="O277" s="177"/>
      <c r="P277" s="178"/>
      <c r="S277" s="177"/>
    </row>
    <row r="278" spans="14:19">
      <c r="N278" s="189"/>
      <c r="O278" s="177"/>
      <c r="P278" s="178"/>
      <c r="S278" s="177"/>
    </row>
    <row r="279" spans="14:19">
      <c r="N279" s="189"/>
      <c r="O279" s="177"/>
      <c r="P279" s="178"/>
      <c r="S279" s="177"/>
    </row>
    <row r="280" spans="14:19">
      <c r="N280" s="189"/>
      <c r="O280" s="177"/>
      <c r="P280" s="178"/>
      <c r="S280" s="177"/>
    </row>
    <row r="281" spans="14:19">
      <c r="N281" s="189"/>
      <c r="O281" s="177"/>
      <c r="P281" s="178"/>
      <c r="S281" s="177"/>
    </row>
    <row r="282" spans="14:19">
      <c r="N282" s="189"/>
      <c r="O282" s="177"/>
      <c r="P282" s="178"/>
      <c r="S282" s="177"/>
    </row>
    <row r="283" spans="14:19">
      <c r="N283" s="189"/>
      <c r="O283" s="177"/>
      <c r="P283" s="178"/>
      <c r="S283" s="177"/>
    </row>
    <row r="284" spans="14:19">
      <c r="N284" s="189"/>
      <c r="O284" s="177"/>
      <c r="P284" s="178"/>
      <c r="S284" s="177"/>
    </row>
    <row r="285" spans="14:19">
      <c r="N285" s="189"/>
      <c r="O285" s="177"/>
      <c r="P285" s="178"/>
      <c r="S285" s="177"/>
    </row>
    <row r="286" spans="14:19">
      <c r="N286" s="189"/>
      <c r="O286" s="177"/>
      <c r="P286" s="178"/>
      <c r="S286" s="177"/>
    </row>
    <row r="287" spans="14:19">
      <c r="N287" s="189"/>
      <c r="O287" s="177"/>
      <c r="P287" s="178"/>
      <c r="S287" s="177"/>
    </row>
    <row r="288" spans="14:19">
      <c r="N288" s="189"/>
      <c r="O288" s="177"/>
      <c r="P288" s="178"/>
      <c r="S288" s="177"/>
    </row>
    <row r="289" spans="14:19">
      <c r="N289" s="189"/>
      <c r="O289" s="177"/>
      <c r="P289" s="178"/>
      <c r="S289" s="177"/>
    </row>
    <row r="290" spans="14:19">
      <c r="N290" s="189"/>
      <c r="O290" s="177"/>
      <c r="P290" s="178"/>
      <c r="S290" s="177"/>
    </row>
    <row r="291" spans="14:19">
      <c r="N291" s="189"/>
      <c r="O291" s="177"/>
      <c r="P291" s="178"/>
      <c r="S291" s="177"/>
    </row>
    <row r="292" spans="14:19">
      <c r="N292" s="189"/>
      <c r="O292" s="177"/>
      <c r="P292" s="178"/>
      <c r="S292" s="177"/>
    </row>
    <row r="293" spans="14:19">
      <c r="N293" s="189"/>
      <c r="O293" s="177"/>
      <c r="P293" s="178"/>
      <c r="S293" s="177"/>
    </row>
    <row r="294" spans="14:19">
      <c r="N294" s="189"/>
      <c r="O294" s="177"/>
      <c r="P294" s="178"/>
      <c r="S294" s="177"/>
    </row>
    <row r="295" spans="14:19">
      <c r="N295" s="189"/>
      <c r="O295" s="177"/>
      <c r="P295" s="178"/>
      <c r="S295" s="177"/>
    </row>
    <row r="296" spans="14:19">
      <c r="N296" s="189"/>
      <c r="O296" s="177"/>
      <c r="P296" s="178"/>
      <c r="S296" s="177"/>
    </row>
    <row r="297" spans="14:19">
      <c r="N297" s="189"/>
      <c r="O297" s="177"/>
      <c r="P297" s="178"/>
      <c r="S297" s="177"/>
    </row>
    <row r="298" spans="14:19">
      <c r="N298" s="189"/>
      <c r="O298" s="177"/>
      <c r="P298" s="178"/>
      <c r="S298" s="177"/>
    </row>
    <row r="299" spans="14:19">
      <c r="N299" s="189"/>
      <c r="O299" s="177"/>
      <c r="P299" s="178"/>
      <c r="S299" s="177"/>
    </row>
    <row r="300" spans="14:19">
      <c r="N300" s="189"/>
      <c r="O300" s="177"/>
      <c r="P300" s="178"/>
      <c r="S300" s="177"/>
    </row>
    <row r="301" spans="14:19">
      <c r="N301" s="189"/>
      <c r="O301" s="177"/>
      <c r="P301" s="178"/>
      <c r="S301" s="177"/>
    </row>
    <row r="302" spans="14:19">
      <c r="N302" s="189"/>
      <c r="O302" s="177"/>
      <c r="P302" s="178"/>
      <c r="S302" s="177"/>
    </row>
    <row r="303" spans="14:19">
      <c r="N303" s="189"/>
      <c r="O303" s="177"/>
      <c r="P303" s="178"/>
      <c r="S303" s="177"/>
    </row>
    <row r="304" spans="14:19">
      <c r="N304" s="189"/>
      <c r="O304" s="177"/>
      <c r="P304" s="178"/>
      <c r="S304" s="177"/>
    </row>
    <row r="305" spans="14:19">
      <c r="N305" s="189"/>
      <c r="O305" s="177"/>
      <c r="P305" s="178"/>
      <c r="S305" s="177"/>
    </row>
    <row r="306" spans="14:19">
      <c r="N306" s="189"/>
      <c r="O306" s="177"/>
      <c r="P306" s="178"/>
      <c r="S306" s="177"/>
    </row>
    <row r="307" spans="14:19">
      <c r="N307" s="189"/>
      <c r="O307" s="177"/>
      <c r="P307" s="178"/>
      <c r="S307" s="177"/>
    </row>
    <row r="308" spans="14:19">
      <c r="N308" s="189"/>
      <c r="O308" s="177"/>
      <c r="P308" s="178"/>
      <c r="S308" s="177"/>
    </row>
    <row r="309" spans="14:19">
      <c r="N309" s="189"/>
      <c r="O309" s="177"/>
      <c r="P309" s="178"/>
      <c r="S309" s="177"/>
    </row>
    <row r="310" spans="14:19">
      <c r="N310" s="189"/>
      <c r="O310" s="177"/>
      <c r="P310" s="178"/>
      <c r="S310" s="177"/>
    </row>
    <row r="311" spans="14:19">
      <c r="N311" s="189"/>
      <c r="O311" s="177"/>
      <c r="P311" s="178"/>
      <c r="S311" s="177"/>
    </row>
    <row r="312" spans="14:19">
      <c r="N312" s="189"/>
      <c r="O312" s="177"/>
      <c r="P312" s="178"/>
      <c r="S312" s="177"/>
    </row>
    <row r="313" spans="14:19">
      <c r="N313" s="189"/>
      <c r="O313" s="177"/>
      <c r="P313" s="178"/>
      <c r="S313" s="177"/>
    </row>
    <row r="314" spans="14:19">
      <c r="N314" s="189"/>
      <c r="O314" s="177"/>
      <c r="P314" s="178"/>
      <c r="S314" s="177"/>
    </row>
    <row r="315" spans="14:19">
      <c r="N315" s="189"/>
      <c r="O315" s="177"/>
      <c r="P315" s="178"/>
      <c r="S315" s="177"/>
    </row>
    <row r="316" spans="14:19">
      <c r="N316" s="189"/>
      <c r="O316" s="177"/>
      <c r="P316" s="178"/>
      <c r="S316" s="177"/>
    </row>
    <row r="317" spans="14:19">
      <c r="N317" s="189"/>
      <c r="O317" s="177"/>
      <c r="P317" s="178"/>
      <c r="S317" s="177"/>
    </row>
    <row r="318" spans="14:19">
      <c r="N318" s="189"/>
      <c r="O318" s="177"/>
      <c r="P318" s="178"/>
      <c r="S318" s="177"/>
    </row>
    <row r="319" spans="14:19">
      <c r="N319" s="189"/>
      <c r="O319" s="177"/>
      <c r="P319" s="178"/>
      <c r="S319" s="177"/>
    </row>
    <row r="320" spans="14:19">
      <c r="N320" s="189"/>
      <c r="O320" s="177"/>
      <c r="P320" s="178"/>
      <c r="S320" s="177"/>
    </row>
    <row r="321" spans="14:19">
      <c r="N321" s="189"/>
      <c r="O321" s="177"/>
      <c r="P321" s="178"/>
      <c r="S321" s="177"/>
    </row>
    <row r="322" spans="14:19">
      <c r="N322" s="189"/>
      <c r="O322" s="177"/>
      <c r="P322" s="178"/>
      <c r="S322" s="177"/>
    </row>
    <row r="323" spans="14:19">
      <c r="N323" s="189"/>
      <c r="O323" s="177"/>
      <c r="P323" s="178"/>
      <c r="S323" s="177"/>
    </row>
    <row r="324" spans="14:19">
      <c r="N324" s="189"/>
      <c r="O324" s="177"/>
      <c r="P324" s="178"/>
      <c r="S324" s="177"/>
    </row>
    <row r="325" spans="14:19">
      <c r="N325" s="189"/>
      <c r="O325" s="177"/>
      <c r="P325" s="178"/>
      <c r="S325" s="177"/>
    </row>
    <row r="326" spans="14:19">
      <c r="N326" s="189"/>
      <c r="O326" s="177"/>
      <c r="P326" s="178"/>
      <c r="S326" s="177"/>
    </row>
    <row r="327" spans="14:19">
      <c r="N327" s="189"/>
      <c r="O327" s="177"/>
      <c r="P327" s="178"/>
      <c r="S327" s="177"/>
    </row>
    <row r="328" spans="14:19">
      <c r="N328" s="189"/>
      <c r="O328" s="177"/>
      <c r="P328" s="178"/>
      <c r="S328" s="177"/>
    </row>
    <row r="329" spans="14:19">
      <c r="N329" s="189"/>
      <c r="O329" s="177"/>
      <c r="P329" s="178"/>
      <c r="S329" s="177"/>
    </row>
    <row r="330" spans="14:19">
      <c r="N330" s="189"/>
      <c r="O330" s="177"/>
      <c r="P330" s="178"/>
      <c r="S330" s="177"/>
    </row>
    <row r="331" spans="14:19">
      <c r="N331" s="189"/>
      <c r="O331" s="177"/>
      <c r="P331" s="178"/>
      <c r="S331" s="177"/>
    </row>
    <row r="332" spans="14:19">
      <c r="N332" s="189"/>
      <c r="O332" s="177"/>
      <c r="P332" s="178"/>
      <c r="S332" s="177"/>
    </row>
    <row r="333" spans="14:19">
      <c r="N333" s="189"/>
      <c r="O333" s="177"/>
      <c r="P333" s="178"/>
      <c r="S333" s="177"/>
    </row>
    <row r="334" spans="14:19">
      <c r="N334" s="189"/>
      <c r="O334" s="177"/>
      <c r="P334" s="178"/>
      <c r="S334" s="177"/>
    </row>
    <row r="335" spans="14:19">
      <c r="N335" s="189"/>
      <c r="O335" s="177"/>
      <c r="P335" s="178"/>
      <c r="S335" s="177"/>
    </row>
    <row r="336" spans="14:19">
      <c r="N336" s="189"/>
      <c r="O336" s="177"/>
      <c r="P336" s="178"/>
      <c r="S336" s="177"/>
    </row>
    <row r="337" spans="14:19">
      <c r="N337" s="189"/>
      <c r="O337" s="177"/>
      <c r="P337" s="178"/>
      <c r="S337" s="177"/>
    </row>
    <row r="338" spans="14:19">
      <c r="N338" s="189"/>
      <c r="O338" s="177"/>
      <c r="P338" s="178"/>
      <c r="S338" s="177"/>
    </row>
    <row r="339" spans="14:19">
      <c r="N339" s="189"/>
      <c r="O339" s="177"/>
      <c r="P339" s="178"/>
      <c r="S339" s="177"/>
    </row>
    <row r="340" spans="14:19">
      <c r="N340" s="189"/>
      <c r="O340" s="177"/>
      <c r="P340" s="178"/>
      <c r="S340" s="177"/>
    </row>
    <row r="341" spans="14:19">
      <c r="N341" s="189"/>
      <c r="O341" s="177"/>
      <c r="P341" s="178"/>
      <c r="S341" s="177"/>
    </row>
    <row r="342" spans="14:19">
      <c r="N342" s="189"/>
      <c r="O342" s="177"/>
      <c r="P342" s="178"/>
      <c r="S342" s="177"/>
    </row>
    <row r="343" spans="14:19">
      <c r="N343" s="189"/>
      <c r="O343" s="177"/>
      <c r="P343" s="178"/>
      <c r="S343" s="177"/>
    </row>
    <row r="344" spans="14:19">
      <c r="N344" s="189"/>
      <c r="O344" s="177"/>
      <c r="P344" s="178"/>
      <c r="S344" s="177"/>
    </row>
    <row r="345" spans="14:19">
      <c r="N345" s="189"/>
      <c r="O345" s="177"/>
      <c r="P345" s="178"/>
      <c r="S345" s="177"/>
    </row>
    <row r="346" spans="14:19">
      <c r="N346" s="189"/>
      <c r="O346" s="177"/>
      <c r="P346" s="178"/>
      <c r="S346" s="177"/>
    </row>
    <row r="347" spans="14:19">
      <c r="N347" s="189"/>
      <c r="O347" s="177"/>
      <c r="P347" s="178"/>
      <c r="S347" s="177"/>
    </row>
    <row r="348" spans="14:19">
      <c r="N348" s="189"/>
      <c r="O348" s="177"/>
      <c r="P348" s="178"/>
      <c r="S348" s="177"/>
    </row>
    <row r="349" spans="14:19">
      <c r="N349" s="189"/>
      <c r="O349" s="177"/>
      <c r="P349" s="178"/>
      <c r="S349" s="177"/>
    </row>
    <row r="350" spans="14:19">
      <c r="N350" s="189"/>
      <c r="O350" s="177"/>
      <c r="P350" s="178"/>
      <c r="S350" s="177"/>
    </row>
    <row r="351" spans="14:19">
      <c r="N351" s="189"/>
      <c r="O351" s="177"/>
      <c r="P351" s="178"/>
      <c r="S351" s="177"/>
    </row>
    <row r="352" spans="14:19">
      <c r="N352" s="189"/>
      <c r="O352" s="180"/>
    </row>
  </sheetData>
  <mergeCells count="12">
    <mergeCell ref="A1:I3"/>
    <mergeCell ref="B4:C4"/>
    <mergeCell ref="F4:I4"/>
    <mergeCell ref="D4:E4"/>
    <mergeCell ref="B43:C43"/>
    <mergeCell ref="D41:I42"/>
    <mergeCell ref="B44:C44"/>
    <mergeCell ref="B42:C42"/>
    <mergeCell ref="F5:G5"/>
    <mergeCell ref="H5:I5"/>
    <mergeCell ref="B5:C5"/>
    <mergeCell ref="D5:E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3"/>
  <dimension ref="A1:T371"/>
  <sheetViews>
    <sheetView showGridLines="0" topLeftCell="A4" zoomScaleNormal="100" zoomScaleSheetLayoutView="100" workbookViewId="0">
      <selection activeCell="C1" sqref="C1"/>
    </sheetView>
  </sheetViews>
  <sheetFormatPr defaultColWidth="9.140625" defaultRowHeight="12.75"/>
  <cols>
    <col min="1" max="1" width="11.42578125" style="46" customWidth="1"/>
    <col min="2" max="7" width="7.7109375" style="46" customWidth="1"/>
    <col min="8" max="9" width="5.7109375" style="46" customWidth="1"/>
    <col min="10" max="12" width="7.7109375" style="46" customWidth="1"/>
    <col min="13" max="13" width="9.140625" style="1337"/>
    <col min="14" max="15" width="9.140625" style="185"/>
    <col min="16" max="20" width="9.140625" style="1337"/>
    <col min="21" max="16384" width="9.140625" style="46"/>
  </cols>
  <sheetData>
    <row r="1" spans="1:20" s="9" customFormat="1" ht="39.950000000000003" customHeight="1">
      <c r="A1" s="1648" t="s">
        <v>307</v>
      </c>
      <c r="B1" s="1512"/>
      <c r="C1" s="1512"/>
      <c r="D1" s="1512"/>
      <c r="E1" s="1512"/>
      <c r="F1" s="1512"/>
      <c r="G1" s="1512"/>
      <c r="H1" s="1512"/>
      <c r="I1" s="1512"/>
      <c r="J1" s="1512"/>
      <c r="K1" s="1512"/>
      <c r="L1" s="1512"/>
      <c r="M1" s="1336"/>
      <c r="N1" s="386"/>
      <c r="O1" s="386"/>
      <c r="P1" s="1336"/>
      <c r="Q1" s="1336"/>
      <c r="R1" s="1336"/>
      <c r="S1" s="1336"/>
      <c r="T1" s="1336"/>
    </row>
    <row r="2" spans="1:20" ht="5.0999999999999996" customHeight="1"/>
    <row r="3" spans="1:20" ht="17.45" customHeight="1">
      <c r="A3" s="1650" t="str">
        <f>'6.1'!A6</f>
        <v>Period</v>
      </c>
      <c r="B3" s="1508" t="s">
        <v>308</v>
      </c>
      <c r="C3" s="1509"/>
      <c r="D3" s="1526"/>
      <c r="E3" s="1508" t="s">
        <v>309</v>
      </c>
      <c r="F3" s="1509"/>
      <c r="G3" s="1526"/>
      <c r="H3" s="1509" t="s">
        <v>310</v>
      </c>
      <c r="I3" s="1509"/>
      <c r="J3" s="1508" t="s">
        <v>311</v>
      </c>
      <c r="K3" s="1509"/>
      <c r="L3" s="1509"/>
    </row>
    <row r="4" spans="1:20" ht="32.1" customHeight="1">
      <c r="A4" s="1608"/>
      <c r="B4" s="1651" t="s">
        <v>185</v>
      </c>
      <c r="C4" s="1644" t="s">
        <v>27</v>
      </c>
      <c r="D4" s="1653" t="s">
        <v>312</v>
      </c>
      <c r="E4" s="1651" t="s">
        <v>185</v>
      </c>
      <c r="F4" s="1644" t="s">
        <v>27</v>
      </c>
      <c r="G4" s="1653" t="s">
        <v>312</v>
      </c>
      <c r="H4" s="1649"/>
      <c r="I4" s="1649"/>
      <c r="J4" s="1651" t="s">
        <v>185</v>
      </c>
      <c r="K4" s="1644" t="s">
        <v>27</v>
      </c>
      <c r="L4" s="1646" t="s">
        <v>312</v>
      </c>
    </row>
    <row r="5" spans="1:20" ht="16.149999999999999" customHeight="1">
      <c r="A5" s="1609"/>
      <c r="B5" s="1652"/>
      <c r="C5" s="1645"/>
      <c r="D5" s="1654"/>
      <c r="E5" s="1652"/>
      <c r="F5" s="1645"/>
      <c r="G5" s="1654"/>
      <c r="H5" s="1611"/>
      <c r="I5" s="1611"/>
      <c r="J5" s="1652"/>
      <c r="K5" s="1645"/>
      <c r="L5" s="1647"/>
    </row>
    <row r="6" spans="1:20" ht="15" customHeight="1">
      <c r="A6" s="592">
        <v>2015</v>
      </c>
      <c r="B6" s="983">
        <v>42.621557004484409</v>
      </c>
      <c r="C6" s="875">
        <v>453.14177378571429</v>
      </c>
      <c r="D6" s="984">
        <v>-3.4</v>
      </c>
      <c r="E6" s="983">
        <v>6.9156343597705554</v>
      </c>
      <c r="F6" s="875">
        <v>74.112511445161289</v>
      </c>
      <c r="G6" s="984">
        <v>27.4</v>
      </c>
      <c r="H6" s="876">
        <v>6.1630726535256688</v>
      </c>
      <c r="I6" s="877" t="s">
        <v>47</v>
      </c>
      <c r="J6" s="983">
        <v>20.842642829986129</v>
      </c>
      <c r="K6" s="875">
        <v>222.10383951719771</v>
      </c>
      <c r="L6" s="875">
        <v>9.8000000000000007</v>
      </c>
      <c r="M6" s="1338"/>
      <c r="N6" s="35">
        <v>4.0999999999999996</v>
      </c>
      <c r="O6" s="201">
        <v>23.362760826788708</v>
      </c>
    </row>
    <row r="7" spans="1:20" ht="15" customHeight="1">
      <c r="A7" s="598">
        <v>2016</v>
      </c>
      <c r="B7" s="985">
        <v>49.288893022251862</v>
      </c>
      <c r="C7" s="872">
        <v>525.63792570967735</v>
      </c>
      <c r="D7" s="986">
        <v>-8.8000000000000007</v>
      </c>
      <c r="E7" s="985">
        <v>7.1494485742285718</v>
      </c>
      <c r="F7" s="872">
        <v>76.604392309677422</v>
      </c>
      <c r="G7" s="986">
        <v>21</v>
      </c>
      <c r="H7" s="873">
        <v>6.8940831604722961</v>
      </c>
      <c r="I7" s="874" t="s">
        <v>47</v>
      </c>
      <c r="J7" s="985">
        <v>22.555011567032395</v>
      </c>
      <c r="K7" s="872">
        <v>241.10154977377047</v>
      </c>
      <c r="L7" s="872">
        <v>9</v>
      </c>
      <c r="M7" s="1338"/>
      <c r="N7" s="35">
        <v>3.7</v>
      </c>
      <c r="O7" s="201">
        <v>27.252144276928036</v>
      </c>
    </row>
    <row r="8" spans="1:20" ht="15" customHeight="1">
      <c r="A8" s="592">
        <v>2017</v>
      </c>
      <c r="B8" s="983">
        <v>54.886108595098101</v>
      </c>
      <c r="C8" s="875">
        <v>585.93818417870966</v>
      </c>
      <c r="D8" s="984">
        <v>-11.5</v>
      </c>
      <c r="E8" s="983">
        <v>7.2249207554083377</v>
      </c>
      <c r="F8" s="875">
        <v>77.011085225451623</v>
      </c>
      <c r="G8" s="984">
        <v>22.7</v>
      </c>
      <c r="H8" s="876">
        <v>7.5967765534330836</v>
      </c>
      <c r="I8" s="877" t="s">
        <v>47</v>
      </c>
      <c r="J8" s="983">
        <v>23.362966447723064</v>
      </c>
      <c r="K8" s="875">
        <v>249.30471706021859</v>
      </c>
      <c r="L8" s="875">
        <v>8.8000000000000007</v>
      </c>
      <c r="M8" s="1338"/>
      <c r="N8" s="35">
        <v>7.8</v>
      </c>
      <c r="O8" s="201">
        <v>25.170476325341337</v>
      </c>
    </row>
    <row r="9" spans="1:20" ht="15" customHeight="1">
      <c r="A9" s="598">
        <v>2018</v>
      </c>
      <c r="B9" s="985">
        <v>55.898593761343584</v>
      </c>
      <c r="C9" s="872">
        <v>596.21835162664274</v>
      </c>
      <c r="D9" s="986">
        <v>-11.8</v>
      </c>
      <c r="E9" s="985">
        <v>7.2741977688729067</v>
      </c>
      <c r="F9" s="872">
        <v>77.649389409829027</v>
      </c>
      <c r="G9" s="986">
        <v>24.7</v>
      </c>
      <c r="H9" s="873">
        <v>7.6845028878015693</v>
      </c>
      <c r="I9" s="874" t="s">
        <v>47</v>
      </c>
      <c r="J9" s="985">
        <v>22.418479986269201</v>
      </c>
      <c r="K9" s="872">
        <v>239.19527838476901</v>
      </c>
      <c r="L9" s="872">
        <v>9.9</v>
      </c>
      <c r="M9" s="1338"/>
      <c r="N9" s="35">
        <v>5.8</v>
      </c>
      <c r="O9" s="201">
        <v>27.508136565995834</v>
      </c>
    </row>
    <row r="10" spans="1:20" ht="15" customHeight="1">
      <c r="A10" s="592">
        <v>2019</v>
      </c>
      <c r="B10" s="983">
        <v>50.80354749922563</v>
      </c>
      <c r="C10" s="875">
        <v>543.10955680158054</v>
      </c>
      <c r="D10" s="984">
        <v>-6.9</v>
      </c>
      <c r="E10" s="983">
        <v>8.122681606990195</v>
      </c>
      <c r="F10" s="875">
        <v>86.54271345483906</v>
      </c>
      <c r="G10" s="984">
        <v>22.4</v>
      </c>
      <c r="H10" s="876">
        <v>6.25452897913729</v>
      </c>
      <c r="I10" s="877" t="s">
        <v>47</v>
      </c>
      <c r="J10" s="983">
        <v>23.46473828386079</v>
      </c>
      <c r="K10" s="875">
        <v>250.40447599780524</v>
      </c>
      <c r="L10" s="875">
        <v>9.8000000000000007</v>
      </c>
      <c r="M10" s="1338"/>
      <c r="N10" s="35">
        <v>2.8</v>
      </c>
      <c r="O10" s="201">
        <v>28.709125319629727</v>
      </c>
    </row>
    <row r="11" spans="1:20" ht="15" customHeight="1">
      <c r="A11" s="598">
        <v>2020</v>
      </c>
      <c r="B11" s="985">
        <v>47.306818891744392</v>
      </c>
      <c r="C11" s="872">
        <v>505.62823346823734</v>
      </c>
      <c r="D11" s="986">
        <v>-3.1</v>
      </c>
      <c r="E11" s="985">
        <v>8.6922619126193883</v>
      </c>
      <c r="F11" s="872">
        <v>93.069827102193557</v>
      </c>
      <c r="G11" s="986">
        <v>21.3</v>
      </c>
      <c r="H11" s="873">
        <v>5.4424060580899614</v>
      </c>
      <c r="I11" s="874" t="s">
        <v>47</v>
      </c>
      <c r="J11" s="985">
        <v>23.754697194593113</v>
      </c>
      <c r="K11" s="872">
        <v>253.80992172681246</v>
      </c>
      <c r="L11" s="872">
        <v>9.3390104966717846</v>
      </c>
      <c r="M11" s="1338"/>
      <c r="N11" s="35">
        <v>2.5</v>
      </c>
      <c r="O11" s="201">
        <v>25.646034449665301</v>
      </c>
    </row>
    <row r="12" spans="1:20" ht="15" customHeight="1">
      <c r="A12" s="592">
        <v>2021</v>
      </c>
      <c r="B12" s="983">
        <v>55.065441922179161</v>
      </c>
      <c r="C12" s="875">
        <v>588.37675065014275</v>
      </c>
      <c r="D12" s="984">
        <v>-8.6</v>
      </c>
      <c r="E12" s="983">
        <v>9.1882917687932117</v>
      </c>
      <c r="F12" s="875">
        <v>98.211240756333112</v>
      </c>
      <c r="G12" s="984">
        <v>19.8</v>
      </c>
      <c r="H12" s="876">
        <v>5.9930010177954376</v>
      </c>
      <c r="I12" s="877" t="s">
        <v>47</v>
      </c>
      <c r="J12" s="983">
        <v>25.845847248773403</v>
      </c>
      <c r="K12" s="875">
        <v>275.9930875716413</v>
      </c>
      <c r="L12" s="875">
        <v>8.2528539426523277</v>
      </c>
      <c r="M12" s="1338"/>
      <c r="N12" s="35">
        <v>-4.4000000000000004</v>
      </c>
      <c r="O12" s="201">
        <v>32.551267535837823</v>
      </c>
    </row>
    <row r="13" spans="1:20" ht="15" customHeight="1">
      <c r="A13" s="598">
        <v>2022</v>
      </c>
      <c r="B13" s="985">
        <v>44.045334403713248</v>
      </c>
      <c r="C13" s="872">
        <v>470.5378870240645</v>
      </c>
      <c r="D13" s="986">
        <v>-3.8</v>
      </c>
      <c r="E13" s="985">
        <v>7.0903694354779025</v>
      </c>
      <c r="F13" s="872">
        <v>77.102303815870968</v>
      </c>
      <c r="G13" s="986">
        <v>22</v>
      </c>
      <c r="H13" s="873">
        <v>6.2119942838697124</v>
      </c>
      <c r="I13" s="874" t="s">
        <v>47</v>
      </c>
      <c r="J13" s="985">
        <v>20.667841872792586</v>
      </c>
      <c r="K13" s="872">
        <v>223.41561181599178</v>
      </c>
      <c r="L13" s="872">
        <v>9.426741551459294</v>
      </c>
      <c r="M13" s="1338"/>
      <c r="N13" s="35">
        <v>-8.4</v>
      </c>
      <c r="O13" s="201">
        <v>43.589294045380647</v>
      </c>
    </row>
    <row r="14" spans="1:20" ht="15" customHeight="1">
      <c r="A14" s="592">
        <v>2023</v>
      </c>
      <c r="B14" s="983">
        <v>41.449790897036067</v>
      </c>
      <c r="C14" s="875">
        <v>450.00564896425004</v>
      </c>
      <c r="D14" s="984">
        <v>-6.1</v>
      </c>
      <c r="E14" s="983">
        <v>6.47601912628335</v>
      </c>
      <c r="F14" s="875">
        <v>70.972730160806449</v>
      </c>
      <c r="G14" s="984">
        <v>18.8</v>
      </c>
      <c r="H14" s="876">
        <v>6.4005047064807705</v>
      </c>
      <c r="I14" s="877" t="s">
        <v>47</v>
      </c>
      <c r="J14" s="983">
        <v>18.516638889873942</v>
      </c>
      <c r="K14" s="875">
        <v>202.03410326606954</v>
      </c>
      <c r="L14" s="875">
        <v>9.8809274193548386</v>
      </c>
      <c r="M14" s="1338"/>
      <c r="N14" s="35">
        <v>-9.6</v>
      </c>
      <c r="O14" s="201">
        <v>45.947730591755267</v>
      </c>
    </row>
    <row r="15" spans="1:20" ht="15" customHeight="1">
      <c r="A15" s="598">
        <v>2024</v>
      </c>
      <c r="B15" s="985">
        <f>'6.5'!B20</f>
        <v>45.945931301432687</v>
      </c>
      <c r="C15" s="872">
        <f>'6.5'!C20</f>
        <v>500.71317266658065</v>
      </c>
      <c r="D15" s="872">
        <f>'6.5'!D20</f>
        <v>-9.6</v>
      </c>
      <c r="E15" s="985">
        <f>'6.5'!H20</f>
        <v>6.624757674992142</v>
      </c>
      <c r="F15" s="872">
        <f>'6.5'!I20</f>
        <v>72.328563872991396</v>
      </c>
      <c r="G15" s="986">
        <f>'6.5'!J20</f>
        <v>21.8</v>
      </c>
      <c r="H15" s="873">
        <f>B15/E15</f>
        <v>6.935488595284685</v>
      </c>
      <c r="I15" s="874" t="s">
        <v>47</v>
      </c>
      <c r="J15" s="985">
        <v>18.488429466932502</v>
      </c>
      <c r="K15" s="872">
        <v>201.66524543034316</v>
      </c>
      <c r="L15" s="872">
        <v>10.457621607782896</v>
      </c>
      <c r="N15" s="35">
        <v>-7.1</v>
      </c>
      <c r="O15" s="201">
        <v>45.178933759318646</v>
      </c>
    </row>
    <row r="16" spans="1:20" ht="4.5" customHeight="1">
      <c r="A16" s="612"/>
      <c r="B16" s="673"/>
      <c r="C16" s="673"/>
      <c r="D16" s="673"/>
      <c r="E16" s="673"/>
      <c r="F16" s="673"/>
      <c r="G16" s="674"/>
      <c r="H16" s="674"/>
      <c r="I16" s="674"/>
      <c r="J16" s="673"/>
      <c r="K16" s="673"/>
      <c r="L16" s="674"/>
      <c r="N16" s="35">
        <v>-5.2</v>
      </c>
      <c r="O16" s="202">
        <v>43.757040740637684</v>
      </c>
    </row>
    <row r="17" spans="1:15" ht="12.95" customHeight="1">
      <c r="A17" s="612"/>
      <c r="B17" s="675"/>
      <c r="C17" s="676"/>
      <c r="D17" s="675"/>
      <c r="E17" s="675"/>
      <c r="F17" s="673"/>
      <c r="G17" s="673"/>
      <c r="H17" s="612"/>
      <c r="I17" s="612"/>
      <c r="J17" s="612"/>
      <c r="K17" s="612"/>
      <c r="L17" s="612"/>
      <c r="N17" s="35">
        <v>-2.5</v>
      </c>
      <c r="O17" s="201">
        <v>39.318838456740281</v>
      </c>
    </row>
    <row r="18" spans="1:15" ht="13.5">
      <c r="B18" s="29"/>
      <c r="N18" s="35">
        <v>-2.2000000000000002</v>
      </c>
      <c r="O18" s="201">
        <v>33.534128489721766</v>
      </c>
    </row>
    <row r="19" spans="1:15" ht="13.5">
      <c r="B19" s="29"/>
      <c r="N19" s="35">
        <v>-1</v>
      </c>
      <c r="O19" s="201">
        <v>33.280761312000045</v>
      </c>
    </row>
    <row r="20" spans="1:15" ht="13.5">
      <c r="B20" s="29"/>
      <c r="C20" s="203"/>
      <c r="D20" s="204" t="str">
        <f>B3</f>
        <v>Maximum gas consumption</v>
      </c>
      <c r="E20" s="203"/>
      <c r="F20" s="204"/>
      <c r="N20" s="35">
        <v>-1.5</v>
      </c>
      <c r="O20" s="201">
        <v>36.836166804855893</v>
      </c>
    </row>
    <row r="21" spans="1:15" ht="13.5">
      <c r="B21" s="29"/>
      <c r="C21" s="203">
        <f t="shared" ref="C21:C30" si="0">A6</f>
        <v>2015</v>
      </c>
      <c r="D21" s="204">
        <f>B6</f>
        <v>42.621557004484409</v>
      </c>
      <c r="E21" s="204">
        <f>$D$24-D21</f>
        <v>13.277036756859175</v>
      </c>
      <c r="F21" s="204"/>
      <c r="N21" s="35">
        <v>-2.2000000000000002</v>
      </c>
      <c r="O21" s="201">
        <v>39.04893872485215</v>
      </c>
    </row>
    <row r="22" spans="1:15" ht="13.5">
      <c r="B22" s="29"/>
      <c r="C22" s="203">
        <f t="shared" si="0"/>
        <v>2016</v>
      </c>
      <c r="D22" s="204">
        <f t="shared" ref="D22:D30" si="1">B7</f>
        <v>49.288893022251862</v>
      </c>
      <c r="E22" s="204">
        <f t="shared" ref="E22:E30" si="2">$D$24-D22</f>
        <v>6.6097007390917213</v>
      </c>
      <c r="F22" s="204"/>
      <c r="N22" s="35">
        <v>-2.2999999999999998</v>
      </c>
      <c r="O22" s="201">
        <v>39.299536585088418</v>
      </c>
    </row>
    <row r="23" spans="1:15" ht="13.5">
      <c r="B23" s="29"/>
      <c r="C23" s="203">
        <f t="shared" si="0"/>
        <v>2017</v>
      </c>
      <c r="D23" s="204">
        <f t="shared" si="1"/>
        <v>54.886108595098101</v>
      </c>
      <c r="E23" s="204">
        <f t="shared" si="2"/>
        <v>1.012485166245483</v>
      </c>
      <c r="F23" s="204"/>
      <c r="N23" s="35">
        <v>-0.1</v>
      </c>
      <c r="O23" s="201">
        <v>37.550519161013007</v>
      </c>
    </row>
    <row r="24" spans="1:15" ht="13.5">
      <c r="B24" s="29"/>
      <c r="C24" s="203">
        <f t="shared" si="0"/>
        <v>2018</v>
      </c>
      <c r="D24" s="204">
        <f t="shared" si="1"/>
        <v>55.898593761343584</v>
      </c>
      <c r="E24" s="204">
        <f t="shared" si="2"/>
        <v>0</v>
      </c>
      <c r="F24" s="204"/>
      <c r="N24" s="35">
        <v>-3.7</v>
      </c>
      <c r="O24" s="201">
        <v>38.10566544631066</v>
      </c>
    </row>
    <row r="25" spans="1:15" ht="13.5">
      <c r="B25" s="29"/>
      <c r="C25" s="203">
        <f t="shared" si="0"/>
        <v>2019</v>
      </c>
      <c r="D25" s="204">
        <f t="shared" si="1"/>
        <v>50.80354749922563</v>
      </c>
      <c r="E25" s="204">
        <f t="shared" si="2"/>
        <v>5.095046262117954</v>
      </c>
      <c r="F25" s="204"/>
      <c r="N25" s="35">
        <v>-4.8</v>
      </c>
      <c r="O25" s="201">
        <v>34.060685720790687</v>
      </c>
    </row>
    <row r="26" spans="1:15" ht="13.5">
      <c r="B26" s="29"/>
      <c r="C26" s="203">
        <f t="shared" si="0"/>
        <v>2020</v>
      </c>
      <c r="D26" s="204">
        <f t="shared" si="1"/>
        <v>47.306818891744392</v>
      </c>
      <c r="E26" s="204">
        <f t="shared" si="2"/>
        <v>8.5917748695991918</v>
      </c>
      <c r="F26" s="204"/>
      <c r="N26" s="35">
        <v>-4.0999999999999996</v>
      </c>
      <c r="O26" s="201">
        <v>35.055432571080338</v>
      </c>
    </row>
    <row r="27" spans="1:15" ht="13.5">
      <c r="B27" s="29"/>
      <c r="C27" s="203">
        <f t="shared" si="0"/>
        <v>2021</v>
      </c>
      <c r="D27" s="204">
        <f t="shared" si="1"/>
        <v>55.065441922179161</v>
      </c>
      <c r="E27" s="204">
        <f t="shared" si="2"/>
        <v>0.83315183916442237</v>
      </c>
      <c r="F27" s="204"/>
      <c r="N27" s="35">
        <v>1.2</v>
      </c>
      <c r="O27" s="201">
        <v>37.442828003109312</v>
      </c>
    </row>
    <row r="28" spans="1:15" ht="13.5">
      <c r="B28" s="29"/>
      <c r="C28" s="203">
        <f t="shared" si="0"/>
        <v>2022</v>
      </c>
      <c r="D28" s="204">
        <f t="shared" si="1"/>
        <v>44.045334403713248</v>
      </c>
      <c r="E28" s="204">
        <f t="shared" si="2"/>
        <v>11.853259357630336</v>
      </c>
      <c r="F28" s="204"/>
      <c r="N28" s="35">
        <v>2.6</v>
      </c>
      <c r="O28" s="201">
        <v>32.652424384579788</v>
      </c>
    </row>
    <row r="29" spans="1:15" ht="13.5">
      <c r="B29" s="29"/>
      <c r="C29" s="203">
        <f t="shared" si="0"/>
        <v>2023</v>
      </c>
      <c r="D29" s="204">
        <f t="shared" si="1"/>
        <v>41.449790897036067</v>
      </c>
      <c r="E29" s="204">
        <f t="shared" si="2"/>
        <v>14.448802864307517</v>
      </c>
      <c r="F29" s="204"/>
      <c r="N29" s="35">
        <v>6.8</v>
      </c>
      <c r="O29" s="201">
        <v>29.206260001119468</v>
      </c>
    </row>
    <row r="30" spans="1:15" ht="13.5">
      <c r="B30" s="29"/>
      <c r="C30" s="203">
        <f t="shared" si="0"/>
        <v>2024</v>
      </c>
      <c r="D30" s="204">
        <f t="shared" si="1"/>
        <v>45.945931301432687</v>
      </c>
      <c r="E30" s="204">
        <f t="shared" si="2"/>
        <v>9.952662459910897</v>
      </c>
      <c r="F30" s="204"/>
      <c r="N30" s="35">
        <v>4.8</v>
      </c>
      <c r="O30" s="201">
        <v>30.644455886569055</v>
      </c>
    </row>
    <row r="31" spans="1:15" ht="13.5">
      <c r="B31" s="29"/>
      <c r="C31" s="203"/>
      <c r="D31" s="204"/>
      <c r="E31" s="204"/>
      <c r="F31" s="204"/>
      <c r="N31" s="35">
        <v>3.8</v>
      </c>
      <c r="O31" s="201">
        <v>28.171610902532397</v>
      </c>
    </row>
    <row r="32" spans="1:15" ht="13.5">
      <c r="B32" s="29"/>
      <c r="C32" s="203"/>
      <c r="D32" s="204"/>
      <c r="E32" s="204"/>
      <c r="F32" s="204"/>
      <c r="N32" s="35">
        <v>2</v>
      </c>
      <c r="O32" s="201">
        <v>26.861506343684873</v>
      </c>
    </row>
    <row r="33" spans="2:15" ht="13.5">
      <c r="B33" s="29"/>
      <c r="C33" s="203"/>
      <c r="D33" s="204"/>
      <c r="E33" s="204"/>
      <c r="F33" s="204"/>
      <c r="N33" s="35">
        <v>-0.2</v>
      </c>
      <c r="O33" s="201">
        <v>28.687919160742112</v>
      </c>
    </row>
    <row r="34" spans="2:15" ht="13.5">
      <c r="C34" s="203"/>
      <c r="D34" s="204"/>
      <c r="E34" s="204"/>
      <c r="F34" s="204"/>
      <c r="N34" s="35">
        <v>-0.1</v>
      </c>
      <c r="O34" s="201">
        <v>34.645922679061805</v>
      </c>
    </row>
    <row r="35" spans="2:15" ht="13.5">
      <c r="C35" s="203"/>
      <c r="D35" s="204"/>
      <c r="E35" s="204"/>
      <c r="F35" s="204"/>
      <c r="N35" s="35">
        <v>-0.3</v>
      </c>
      <c r="O35" s="201">
        <v>34.469115687356791</v>
      </c>
    </row>
    <row r="36" spans="2:15" ht="13.5">
      <c r="C36" s="203"/>
      <c r="D36" s="204"/>
      <c r="E36" s="204"/>
      <c r="F36" s="204"/>
      <c r="N36" s="35">
        <v>1.3</v>
      </c>
      <c r="O36" s="201">
        <v>34.305337922715417</v>
      </c>
    </row>
    <row r="37" spans="2:15" ht="13.5">
      <c r="C37" s="203"/>
      <c r="D37" s="204"/>
      <c r="E37" s="204"/>
      <c r="F37" s="204"/>
      <c r="N37" s="35">
        <v>2.9</v>
      </c>
      <c r="O37" s="201">
        <v>32.630053436487842</v>
      </c>
    </row>
    <row r="38" spans="2:15" ht="13.5">
      <c r="C38" s="203"/>
      <c r="D38" s="204"/>
      <c r="E38" s="204"/>
      <c r="F38" s="204"/>
      <c r="N38" s="35">
        <v>3.7</v>
      </c>
      <c r="O38" s="201">
        <v>28.486085123041271</v>
      </c>
    </row>
    <row r="39" spans="2:15" ht="13.5">
      <c r="C39" s="203"/>
      <c r="D39" s="204"/>
      <c r="E39" s="204"/>
      <c r="F39" s="204"/>
      <c r="N39" s="35">
        <v>6.7</v>
      </c>
      <c r="O39" s="201">
        <v>23.499730158883338</v>
      </c>
    </row>
    <row r="40" spans="2:15" ht="13.5">
      <c r="C40" s="203"/>
      <c r="D40" s="204"/>
      <c r="E40" s="204"/>
      <c r="F40" s="204"/>
      <c r="N40" s="35">
        <v>7.4</v>
      </c>
      <c r="O40" s="201">
        <v>23.226082288078796</v>
      </c>
    </row>
    <row r="41" spans="2:15" ht="13.5">
      <c r="C41" s="203"/>
      <c r="D41" s="204"/>
      <c r="E41" s="204"/>
      <c r="F41" s="204"/>
      <c r="N41" s="35">
        <v>8.6</v>
      </c>
      <c r="O41" s="201">
        <v>24.525085846198841</v>
      </c>
    </row>
    <row r="42" spans="2:15" ht="13.5">
      <c r="C42" s="203"/>
      <c r="D42" s="204"/>
      <c r="E42" s="204"/>
      <c r="F42" s="204"/>
      <c r="N42" s="35">
        <v>6.8</v>
      </c>
      <c r="O42" s="201">
        <v>25.446709560438261</v>
      </c>
    </row>
    <row r="43" spans="2:15" ht="13.5">
      <c r="N43" s="35">
        <v>4.7</v>
      </c>
      <c r="O43" s="201">
        <v>28.783495838061409</v>
      </c>
    </row>
    <row r="44" spans="2:15" ht="13.5">
      <c r="N44" s="35">
        <v>4.5999999999999996</v>
      </c>
      <c r="O44" s="201">
        <v>29.441405104060362</v>
      </c>
    </row>
    <row r="45" spans="2:15" ht="13.5">
      <c r="N45" s="35">
        <v>7.9</v>
      </c>
      <c r="O45" s="201">
        <v>22.974198261253932</v>
      </c>
    </row>
    <row r="46" spans="2:15" ht="13.5">
      <c r="N46" s="35">
        <v>8.4</v>
      </c>
      <c r="O46" s="201">
        <v>19.435686896981984</v>
      </c>
    </row>
    <row r="47" spans="2:15" ht="13.5">
      <c r="N47" s="35">
        <v>7.1</v>
      </c>
      <c r="O47" s="201">
        <v>21.264894853954498</v>
      </c>
    </row>
    <row r="48" spans="2:15" ht="13.5">
      <c r="N48" s="35">
        <v>5.9</v>
      </c>
      <c r="O48" s="201">
        <v>24.000927258027726</v>
      </c>
    </row>
    <row r="49" spans="14:15" ht="13.5">
      <c r="N49" s="35">
        <v>2.8</v>
      </c>
      <c r="O49" s="201">
        <v>26.198792636222013</v>
      </c>
    </row>
    <row r="50" spans="14:15" ht="13.5">
      <c r="N50" s="35">
        <v>5</v>
      </c>
      <c r="O50" s="201">
        <v>25.746152699953257</v>
      </c>
    </row>
    <row r="51" spans="14:15" ht="13.5">
      <c r="N51" s="35">
        <v>7.6</v>
      </c>
      <c r="O51" s="201">
        <v>23.711531122611124</v>
      </c>
    </row>
    <row r="52" spans="14:15" ht="13.5">
      <c r="N52" s="35">
        <v>7.3</v>
      </c>
      <c r="O52" s="201">
        <v>21.816712162988182</v>
      </c>
    </row>
    <row r="53" spans="14:15" ht="13.5">
      <c r="N53" s="35">
        <v>7.3</v>
      </c>
      <c r="O53" s="201">
        <v>20.203102054342597</v>
      </c>
    </row>
    <row r="54" spans="14:15" ht="13.5">
      <c r="N54" s="35">
        <v>5.0999999999999996</v>
      </c>
      <c r="O54" s="201">
        <v>20.761138592100046</v>
      </c>
    </row>
    <row r="55" spans="14:15" ht="13.5">
      <c r="N55" s="35">
        <v>6.3</v>
      </c>
      <c r="O55" s="201">
        <v>24.620652692610001</v>
      </c>
    </row>
    <row r="56" spans="14:15" ht="13.5">
      <c r="N56" s="35">
        <v>5.9</v>
      </c>
      <c r="O56" s="201">
        <v>24.464711310910115</v>
      </c>
    </row>
    <row r="57" spans="14:15" ht="13.5">
      <c r="N57" s="35">
        <v>6</v>
      </c>
      <c r="O57" s="201">
        <v>24.239133286034889</v>
      </c>
    </row>
    <row r="58" spans="14:15" ht="13.5">
      <c r="N58" s="35">
        <v>7.4</v>
      </c>
      <c r="O58" s="201">
        <v>24.039440674958151</v>
      </c>
    </row>
    <row r="59" spans="14:15" ht="13.5">
      <c r="N59" s="35">
        <v>5.5</v>
      </c>
      <c r="O59" s="201">
        <v>23.800914238243177</v>
      </c>
    </row>
    <row r="60" spans="14:15" ht="13.5">
      <c r="N60" s="35">
        <v>4</v>
      </c>
      <c r="O60" s="201">
        <v>21.268384947339666</v>
      </c>
    </row>
    <row r="61" spans="14:15" ht="13.5">
      <c r="N61" s="35">
        <v>3.9</v>
      </c>
      <c r="O61" s="201">
        <v>22.927288946638875</v>
      </c>
    </row>
    <row r="62" spans="14:15" ht="13.5">
      <c r="N62" s="35">
        <v>4.7</v>
      </c>
      <c r="O62" s="201">
        <v>25.211234059276389</v>
      </c>
    </row>
    <row r="63" spans="14:15" ht="13.5">
      <c r="N63" s="35">
        <v>6.2</v>
      </c>
      <c r="O63" s="201">
        <v>25.292005052865111</v>
      </c>
    </row>
    <row r="64" spans="14:15" ht="13.5">
      <c r="N64" s="35">
        <v>5.3</v>
      </c>
      <c r="O64" s="201">
        <v>25.423565259387516</v>
      </c>
    </row>
    <row r="65" spans="14:15" ht="13.5">
      <c r="N65" s="35">
        <v>6</v>
      </c>
      <c r="O65" s="201">
        <v>24.505689895963393</v>
      </c>
    </row>
    <row r="66" spans="14:15" ht="13.5">
      <c r="N66" s="35">
        <v>7.8</v>
      </c>
      <c r="O66" s="201">
        <v>23.679928106715003</v>
      </c>
    </row>
    <row r="67" spans="14:15" ht="13.5">
      <c r="N67" s="35">
        <v>7.9</v>
      </c>
      <c r="O67" s="201">
        <v>18.940809129758975</v>
      </c>
    </row>
    <row r="68" spans="14:15" ht="13.5">
      <c r="N68" s="35">
        <v>8.1999999999999993</v>
      </c>
      <c r="O68" s="201">
        <v>19.481665239631635</v>
      </c>
    </row>
    <row r="69" spans="14:15" ht="13.5">
      <c r="N69" s="35">
        <v>7.1</v>
      </c>
      <c r="O69" s="201">
        <v>20.964291516571272</v>
      </c>
    </row>
    <row r="70" spans="14:15" ht="13.5">
      <c r="N70" s="35">
        <v>5.4</v>
      </c>
      <c r="O70" s="201">
        <v>24.044530572859824</v>
      </c>
    </row>
    <row r="71" spans="14:15" ht="13.5">
      <c r="N71" s="35">
        <v>4.0999999999999996</v>
      </c>
      <c r="O71" s="201">
        <v>24.905827181870777</v>
      </c>
    </row>
    <row r="72" spans="14:15" ht="13.5">
      <c r="N72" s="35">
        <v>2.2000000000000002</v>
      </c>
      <c r="O72" s="201">
        <v>27.589082522117021</v>
      </c>
    </row>
    <row r="73" spans="14:15" ht="13.5">
      <c r="N73" s="35">
        <v>3</v>
      </c>
      <c r="O73" s="201">
        <v>25.6054110301049</v>
      </c>
    </row>
    <row r="74" spans="14:15" ht="13.5">
      <c r="N74" s="35">
        <v>6</v>
      </c>
      <c r="O74" s="201">
        <v>21.90520230461853</v>
      </c>
    </row>
    <row r="75" spans="14:15" ht="13.5">
      <c r="N75" s="35">
        <v>9.1</v>
      </c>
      <c r="O75" s="201">
        <v>20.411993172382136</v>
      </c>
    </row>
    <row r="76" spans="14:15" ht="13.5">
      <c r="N76" s="35">
        <v>9</v>
      </c>
      <c r="O76" s="201">
        <v>21.078222869489579</v>
      </c>
    </row>
    <row r="77" spans="14:15" ht="13.5">
      <c r="N77" s="35">
        <v>7.1</v>
      </c>
      <c r="O77" s="201">
        <v>23.962317017604263</v>
      </c>
    </row>
    <row r="78" spans="14:15" ht="13.5">
      <c r="N78" s="35">
        <v>6.6</v>
      </c>
      <c r="O78" s="201">
        <v>24.011126860779573</v>
      </c>
    </row>
    <row r="79" spans="14:15" ht="13.5">
      <c r="N79" s="35">
        <v>7.8</v>
      </c>
      <c r="O79" s="201">
        <v>22.339244437175598</v>
      </c>
    </row>
    <row r="80" spans="14:15" ht="13.5">
      <c r="N80" s="35">
        <v>10.1</v>
      </c>
      <c r="O80" s="201">
        <v>18.476604585076728</v>
      </c>
    </row>
    <row r="81" spans="14:15" ht="13.5">
      <c r="N81" s="35">
        <v>8.8000000000000007</v>
      </c>
      <c r="O81" s="201">
        <v>16.973771292845043</v>
      </c>
    </row>
    <row r="82" spans="14:15" ht="13.5">
      <c r="N82" s="35">
        <v>3.9</v>
      </c>
      <c r="O82" s="201">
        <v>19.876499088702687</v>
      </c>
    </row>
    <row r="83" spans="14:15" ht="13.5">
      <c r="N83" s="35">
        <v>2.2000000000000002</v>
      </c>
      <c r="O83" s="201">
        <v>27.003780314331479</v>
      </c>
    </row>
    <row r="84" spans="14:15" ht="13.5">
      <c r="N84" s="35">
        <v>2.2000000000000002</v>
      </c>
      <c r="O84" s="201">
        <v>26.505411113054855</v>
      </c>
    </row>
    <row r="85" spans="14:15" ht="13.5">
      <c r="N85" s="35">
        <v>5.8</v>
      </c>
      <c r="O85" s="201">
        <v>24.7258836101764</v>
      </c>
    </row>
    <row r="86" spans="14:15" ht="13.5">
      <c r="N86" s="35">
        <v>9</v>
      </c>
      <c r="O86" s="201">
        <v>21.127298638662708</v>
      </c>
    </row>
    <row r="87" spans="14:15" ht="13.5">
      <c r="N87" s="35">
        <v>10.1</v>
      </c>
      <c r="O87" s="201">
        <v>19.556294198492971</v>
      </c>
    </row>
    <row r="88" spans="14:15" ht="13.5">
      <c r="N88" s="35">
        <v>6.7</v>
      </c>
      <c r="O88" s="201">
        <v>17.643375312999602</v>
      </c>
    </row>
    <row r="89" spans="14:15" ht="13.5">
      <c r="N89" s="35">
        <v>3.6</v>
      </c>
      <c r="O89" s="201">
        <v>20.797794978844863</v>
      </c>
    </row>
    <row r="90" spans="14:15" ht="13.5">
      <c r="N90" s="35">
        <v>3</v>
      </c>
      <c r="O90" s="201">
        <v>25.600601049710164</v>
      </c>
    </row>
    <row r="91" spans="14:15" ht="13.5">
      <c r="N91" s="35">
        <v>8</v>
      </c>
      <c r="O91" s="201">
        <v>21.54160216674919</v>
      </c>
    </row>
    <row r="92" spans="14:15" ht="13.5">
      <c r="N92" s="35">
        <v>11.8</v>
      </c>
      <c r="O92" s="201">
        <v>19.716649129992639</v>
      </c>
    </row>
    <row r="93" spans="14:15" ht="13.5">
      <c r="N93" s="35">
        <v>8.1999999999999993</v>
      </c>
      <c r="O93" s="201">
        <v>18.750255117612998</v>
      </c>
    </row>
    <row r="94" spans="14:15" ht="13.5">
      <c r="N94" s="35">
        <v>11.2</v>
      </c>
      <c r="O94" s="201">
        <v>14.801736453404438</v>
      </c>
    </row>
    <row r="95" spans="14:15" ht="13.5">
      <c r="N95" s="35">
        <v>14.6</v>
      </c>
      <c r="O95" s="201">
        <v>11.720769934199067</v>
      </c>
    </row>
    <row r="96" spans="14:15" ht="13.5">
      <c r="N96" s="35">
        <v>14.1</v>
      </c>
      <c r="O96" s="201">
        <v>11.265529047869826</v>
      </c>
    </row>
    <row r="97" spans="14:15" ht="13.5">
      <c r="N97" s="35">
        <v>12.4</v>
      </c>
      <c r="O97" s="201">
        <v>13.058252172512928</v>
      </c>
    </row>
    <row r="98" spans="14:15" ht="13.5">
      <c r="N98" s="35">
        <v>8.9</v>
      </c>
      <c r="O98" s="201">
        <v>17.180741298139072</v>
      </c>
    </row>
    <row r="99" spans="14:15" ht="13.5">
      <c r="N99" s="35">
        <v>9.6999999999999993</v>
      </c>
      <c r="O99" s="201">
        <v>18.033511113236745</v>
      </c>
    </row>
    <row r="100" spans="14:15" ht="13.5">
      <c r="N100" s="35">
        <v>11.2</v>
      </c>
      <c r="O100" s="201">
        <v>16.105225381839105</v>
      </c>
    </row>
    <row r="101" spans="14:15" ht="13.5">
      <c r="N101" s="35">
        <v>13.8</v>
      </c>
      <c r="O101" s="201">
        <v>13.519988174986233</v>
      </c>
    </row>
    <row r="102" spans="14:15" ht="13.5">
      <c r="N102" s="35">
        <v>15.8</v>
      </c>
      <c r="O102" s="201">
        <v>9.8828754766784304</v>
      </c>
    </row>
    <row r="103" spans="14:15" ht="13.5">
      <c r="N103" s="35">
        <v>17.3</v>
      </c>
      <c r="O103" s="201">
        <v>10.13202321271592</v>
      </c>
    </row>
    <row r="104" spans="14:15" ht="13.5">
      <c r="N104" s="35">
        <v>18.2</v>
      </c>
      <c r="O104" s="201">
        <v>12.080936995445077</v>
      </c>
    </row>
    <row r="105" spans="14:15" ht="13.5">
      <c r="N105" s="35">
        <v>16.5</v>
      </c>
      <c r="O105" s="201">
        <v>10.737788155447504</v>
      </c>
    </row>
    <row r="106" spans="14:15" ht="13.5">
      <c r="N106" s="35">
        <v>8.4</v>
      </c>
      <c r="O106" s="201">
        <v>14.507378894887324</v>
      </c>
    </row>
    <row r="107" spans="14:15" ht="13.5">
      <c r="N107" s="35">
        <v>10.1</v>
      </c>
      <c r="O107" s="201">
        <v>14.072788968849459</v>
      </c>
    </row>
    <row r="108" spans="14:15" ht="13.5">
      <c r="N108" s="35">
        <v>12.8</v>
      </c>
      <c r="O108" s="201">
        <v>12.414715125866227</v>
      </c>
    </row>
    <row r="109" spans="14:15" ht="13.5">
      <c r="N109" s="35">
        <v>14.8</v>
      </c>
      <c r="O109" s="201">
        <v>9.1550330077076385</v>
      </c>
    </row>
    <row r="110" spans="14:15" ht="13.5">
      <c r="N110" s="35">
        <v>15.6</v>
      </c>
      <c r="O110" s="201">
        <v>10.225408879547889</v>
      </c>
    </row>
    <row r="111" spans="14:15" ht="13.5">
      <c r="N111" s="35">
        <v>11.7</v>
      </c>
      <c r="O111" s="201">
        <v>13.728485624094404</v>
      </c>
    </row>
    <row r="112" spans="14:15" ht="13.5">
      <c r="N112" s="35">
        <v>5.7</v>
      </c>
      <c r="O112" s="201">
        <v>17.251364020568673</v>
      </c>
    </row>
    <row r="113" spans="14:15" ht="13.5">
      <c r="N113" s="35">
        <v>4.5999999999999996</v>
      </c>
      <c r="O113" s="201">
        <v>19.51654168113166</v>
      </c>
    </row>
    <row r="114" spans="14:15" ht="13.5">
      <c r="N114" s="35">
        <v>3.4</v>
      </c>
      <c r="O114" s="201">
        <v>20.539607343079329</v>
      </c>
    </row>
    <row r="115" spans="14:15" ht="13.5">
      <c r="N115" s="35">
        <v>4.5</v>
      </c>
      <c r="O115" s="201">
        <v>19.837082021906745</v>
      </c>
    </row>
    <row r="116" spans="14:15" ht="13.5">
      <c r="N116" s="35">
        <v>3.2</v>
      </c>
      <c r="O116" s="201">
        <v>18.725215037542821</v>
      </c>
    </row>
    <row r="117" spans="14:15" ht="13.5">
      <c r="N117" s="35">
        <v>2.2000000000000002</v>
      </c>
      <c r="O117" s="201">
        <v>20.265789782728984</v>
      </c>
    </row>
    <row r="118" spans="14:15" ht="13.5">
      <c r="N118" s="35">
        <v>2.1</v>
      </c>
      <c r="O118" s="201">
        <v>24.957890011720696</v>
      </c>
    </row>
    <row r="119" spans="14:15" ht="13.5">
      <c r="N119" s="35">
        <v>4.5</v>
      </c>
      <c r="O119" s="201">
        <v>24.997066984629665</v>
      </c>
    </row>
    <row r="120" spans="14:15" ht="13.5">
      <c r="N120" s="35">
        <v>4.3</v>
      </c>
      <c r="O120" s="201">
        <v>24.275226801118308</v>
      </c>
    </row>
    <row r="121" spans="14:15" ht="13.5">
      <c r="N121" s="35">
        <v>4.2</v>
      </c>
      <c r="O121" s="201">
        <v>23.050005688019212</v>
      </c>
    </row>
    <row r="122" spans="14:15" ht="13.5">
      <c r="N122" s="35">
        <v>8.6999999999999993</v>
      </c>
      <c r="O122" s="201">
        <v>18.800425851058243</v>
      </c>
    </row>
    <row r="123" spans="14:15" ht="13.5">
      <c r="N123" s="35">
        <v>12.4</v>
      </c>
      <c r="O123" s="201">
        <v>12.43512976520112</v>
      </c>
    </row>
    <row r="124" spans="14:15" ht="13.5">
      <c r="N124" s="35">
        <v>14.9</v>
      </c>
      <c r="O124" s="201">
        <v>11.318567530928862</v>
      </c>
    </row>
    <row r="125" spans="14:15" ht="13.5">
      <c r="N125" s="35">
        <v>17.100000000000001</v>
      </c>
      <c r="O125" s="201">
        <v>12.880538711295049</v>
      </c>
    </row>
    <row r="126" spans="14:15" ht="13.5">
      <c r="N126" s="35">
        <v>18.7</v>
      </c>
      <c r="O126" s="201">
        <v>11.111210600384569</v>
      </c>
    </row>
    <row r="127" spans="14:15" ht="13.5">
      <c r="N127" s="35">
        <v>17.2</v>
      </c>
      <c r="O127" s="201">
        <v>9.3406115515322927</v>
      </c>
    </row>
    <row r="128" spans="14:15" ht="13.5">
      <c r="N128" s="35">
        <v>16.5</v>
      </c>
      <c r="O128" s="201">
        <v>10.135617936570529</v>
      </c>
    </row>
    <row r="129" spans="14:15" ht="13.5">
      <c r="N129" s="35">
        <v>13.2</v>
      </c>
      <c r="O129" s="201">
        <v>10.646293626556885</v>
      </c>
    </row>
    <row r="130" spans="14:15" ht="13.5">
      <c r="N130" s="35">
        <v>14.6</v>
      </c>
      <c r="O130" s="201">
        <v>8.6469384999224079</v>
      </c>
    </row>
    <row r="131" spans="14:15" ht="13.5">
      <c r="N131" s="35">
        <v>15</v>
      </c>
      <c r="O131" s="201">
        <v>8.9931137506575443</v>
      </c>
    </row>
    <row r="132" spans="14:15" ht="13.5">
      <c r="N132" s="35">
        <v>14.9</v>
      </c>
      <c r="O132" s="201">
        <v>11.388208636713712</v>
      </c>
    </row>
    <row r="133" spans="14:15" ht="13.5">
      <c r="N133" s="35">
        <v>11.3</v>
      </c>
      <c r="O133" s="201">
        <v>13.426884011099679</v>
      </c>
    </row>
    <row r="134" spans="14:15" ht="13.5">
      <c r="N134" s="35">
        <v>11.1</v>
      </c>
      <c r="O134" s="201">
        <v>12.600435668606503</v>
      </c>
    </row>
    <row r="135" spans="14:15" ht="13.5">
      <c r="N135" s="35">
        <v>11.9</v>
      </c>
      <c r="O135" s="201">
        <v>12.094703968764263</v>
      </c>
    </row>
    <row r="136" spans="14:15" ht="13.5">
      <c r="N136" s="35">
        <v>12.8</v>
      </c>
      <c r="O136" s="201">
        <v>11.287480610515377</v>
      </c>
    </row>
    <row r="137" spans="14:15" ht="13.5">
      <c r="N137" s="35">
        <v>14.1</v>
      </c>
      <c r="O137" s="201">
        <v>8.6442367312424597</v>
      </c>
    </row>
    <row r="138" spans="14:15" ht="13.5">
      <c r="N138" s="35">
        <v>13.7</v>
      </c>
      <c r="O138" s="201">
        <v>8.8926262640448765</v>
      </c>
    </row>
    <row r="139" spans="14:15" ht="13.5">
      <c r="N139" s="35">
        <v>14.7</v>
      </c>
      <c r="O139" s="201">
        <v>10.385092615709777</v>
      </c>
    </row>
    <row r="140" spans="14:15" ht="13.5">
      <c r="N140" s="35">
        <v>15.8</v>
      </c>
      <c r="O140" s="201">
        <v>10.325349716740678</v>
      </c>
    </row>
    <row r="141" spans="14:15" ht="13.5">
      <c r="N141" s="35">
        <v>17</v>
      </c>
      <c r="O141" s="201">
        <v>10.249888443507054</v>
      </c>
    </row>
    <row r="142" spans="14:15" ht="13.5">
      <c r="N142" s="35">
        <v>15.5</v>
      </c>
      <c r="O142" s="201">
        <v>10.377988281466443</v>
      </c>
    </row>
    <row r="143" spans="14:15" ht="13.5">
      <c r="N143" s="35">
        <v>11.9</v>
      </c>
      <c r="O143" s="201">
        <v>10.778720307856046</v>
      </c>
    </row>
    <row r="144" spans="14:15" ht="13.5">
      <c r="N144" s="35">
        <v>13.3</v>
      </c>
      <c r="O144" s="201">
        <v>10.078822132788913</v>
      </c>
    </row>
    <row r="145" spans="14:15" ht="13.5">
      <c r="N145" s="35">
        <v>14.1</v>
      </c>
      <c r="O145" s="201">
        <v>9.8677410644694277</v>
      </c>
    </row>
    <row r="146" spans="14:15" ht="13.5">
      <c r="N146" s="35">
        <v>16.2</v>
      </c>
      <c r="O146" s="201">
        <v>11.334572124379291</v>
      </c>
    </row>
    <row r="147" spans="14:15" ht="13.5">
      <c r="N147" s="35">
        <v>17.5</v>
      </c>
      <c r="O147" s="201">
        <v>10.742243470777122</v>
      </c>
    </row>
    <row r="148" spans="14:15" ht="13.5">
      <c r="N148" s="35">
        <v>14.7</v>
      </c>
      <c r="O148" s="201">
        <v>11.292300731603563</v>
      </c>
    </row>
    <row r="149" spans="14:15" ht="13.5">
      <c r="N149" s="35">
        <v>16.2</v>
      </c>
      <c r="O149" s="201">
        <v>11.645756252181251</v>
      </c>
    </row>
    <row r="150" spans="14:15" ht="13.5">
      <c r="N150" s="35">
        <v>14.8</v>
      </c>
      <c r="O150" s="201">
        <v>11.029114552959456</v>
      </c>
    </row>
    <row r="151" spans="14:15" ht="13.5">
      <c r="N151" s="35">
        <v>15.2</v>
      </c>
      <c r="O151" s="201">
        <v>9.1220488003790123</v>
      </c>
    </row>
    <row r="152" spans="14:15" ht="13.5">
      <c r="N152" s="35">
        <v>16.600000000000001</v>
      </c>
      <c r="O152" s="201">
        <v>8.433114338039351</v>
      </c>
    </row>
    <row r="153" spans="14:15" ht="13.5">
      <c r="N153" s="35">
        <v>17</v>
      </c>
      <c r="O153" s="201">
        <v>10.783762296564884</v>
      </c>
    </row>
    <row r="154" spans="14:15" ht="13.5">
      <c r="N154" s="35">
        <v>14.5</v>
      </c>
      <c r="O154" s="201">
        <v>11.480926843662916</v>
      </c>
    </row>
    <row r="155" spans="14:15" ht="13.5">
      <c r="N155" s="35">
        <v>15.1</v>
      </c>
      <c r="O155" s="201">
        <v>10.999700237679638</v>
      </c>
    </row>
    <row r="156" spans="14:15" ht="13.5">
      <c r="N156" s="35">
        <v>15.6</v>
      </c>
      <c r="O156" s="201">
        <v>10.946471368516422</v>
      </c>
    </row>
    <row r="157" spans="14:15" ht="13.5">
      <c r="N157" s="35">
        <v>15.6</v>
      </c>
      <c r="O157" s="201">
        <v>10.658810188025084</v>
      </c>
    </row>
    <row r="158" spans="14:15" ht="13.5">
      <c r="N158" s="35">
        <v>14.5</v>
      </c>
      <c r="O158" s="201">
        <v>7.9974251066695121</v>
      </c>
    </row>
    <row r="159" spans="14:15" ht="13.5">
      <c r="N159" s="35">
        <v>15.8</v>
      </c>
      <c r="O159" s="201">
        <v>8.9590946244838925</v>
      </c>
    </row>
    <row r="160" spans="14:15" ht="13.5">
      <c r="N160" s="35">
        <v>15.2</v>
      </c>
      <c r="O160" s="201">
        <v>12.728862614432179</v>
      </c>
    </row>
    <row r="161" spans="14:15" ht="13.5">
      <c r="N161" s="35">
        <v>13.8</v>
      </c>
      <c r="O161" s="201">
        <v>12.182230908321738</v>
      </c>
    </row>
    <row r="162" spans="14:15" ht="13.5">
      <c r="N162" s="35">
        <v>17.399999999999999</v>
      </c>
      <c r="O162" s="201">
        <v>10.788627182815221</v>
      </c>
    </row>
    <row r="163" spans="14:15" ht="13.5">
      <c r="N163" s="35">
        <v>17.2</v>
      </c>
      <c r="O163" s="201">
        <v>10.436417167451493</v>
      </c>
    </row>
    <row r="164" spans="14:15" ht="13.5">
      <c r="N164" s="35">
        <v>17.399999999999999</v>
      </c>
      <c r="O164" s="201">
        <v>10.448177649972216</v>
      </c>
    </row>
    <row r="165" spans="14:15" ht="13.5">
      <c r="N165" s="35">
        <v>20.100000000000001</v>
      </c>
      <c r="O165" s="201">
        <v>8.630584601833986</v>
      </c>
    </row>
    <row r="166" spans="14:15" ht="13.5">
      <c r="N166" s="35">
        <v>18.8</v>
      </c>
      <c r="O166" s="201">
        <v>8.4900255796628947</v>
      </c>
    </row>
    <row r="167" spans="14:15" ht="13.5">
      <c r="N167" s="35">
        <v>16.2</v>
      </c>
      <c r="O167" s="201">
        <v>10.840933192686741</v>
      </c>
    </row>
    <row r="168" spans="14:15" ht="13.5">
      <c r="N168" s="35">
        <v>13.6</v>
      </c>
      <c r="O168" s="201">
        <v>10.240300216358595</v>
      </c>
    </row>
    <row r="169" spans="14:15" ht="13.5">
      <c r="N169" s="35">
        <v>12.4</v>
      </c>
      <c r="O169" s="201">
        <v>11.628315913841492</v>
      </c>
    </row>
    <row r="170" spans="14:15" ht="13.5">
      <c r="N170" s="35">
        <v>12.1</v>
      </c>
      <c r="O170" s="201">
        <v>12.552420245822212</v>
      </c>
    </row>
    <row r="171" spans="14:15" ht="13.5">
      <c r="N171" s="35">
        <v>14.6</v>
      </c>
      <c r="O171" s="201">
        <v>10.098516033056073</v>
      </c>
    </row>
    <row r="172" spans="14:15" ht="13.5">
      <c r="N172" s="35">
        <v>17.3</v>
      </c>
      <c r="O172" s="201">
        <v>7.5646526374830678</v>
      </c>
    </row>
    <row r="173" spans="14:15" ht="13.5">
      <c r="N173" s="35">
        <v>16.600000000000001</v>
      </c>
      <c r="O173" s="201">
        <v>8.0667638607065388</v>
      </c>
    </row>
    <row r="174" spans="14:15" ht="13.5">
      <c r="N174" s="35">
        <v>19.399999999999999</v>
      </c>
      <c r="O174" s="201">
        <v>10.476685933799587</v>
      </c>
    </row>
    <row r="175" spans="14:15" ht="13.5">
      <c r="N175" s="35">
        <v>22.4</v>
      </c>
      <c r="O175" s="201">
        <v>10.152547257414037</v>
      </c>
    </row>
    <row r="176" spans="14:15" ht="13.5">
      <c r="N176" s="35">
        <v>21</v>
      </c>
      <c r="O176" s="201">
        <v>10.329385229999607</v>
      </c>
    </row>
    <row r="177" spans="14:15" ht="13.5">
      <c r="N177" s="35">
        <v>18.3</v>
      </c>
      <c r="O177" s="201">
        <v>12.119715236347725</v>
      </c>
    </row>
    <row r="178" spans="14:15" ht="13.5">
      <c r="N178" s="35">
        <v>21.9</v>
      </c>
      <c r="O178" s="201">
        <v>8.5277608623817915</v>
      </c>
    </row>
    <row r="179" spans="14:15" ht="13.5">
      <c r="N179" s="35">
        <v>17.7</v>
      </c>
      <c r="O179" s="201">
        <v>7.1596534273519614</v>
      </c>
    </row>
    <row r="180" spans="14:15" ht="13.5">
      <c r="N180" s="35">
        <v>18.899999999999999</v>
      </c>
      <c r="O180" s="201">
        <v>7.7000162761433932</v>
      </c>
    </row>
    <row r="181" spans="14:15" ht="13.5">
      <c r="N181" s="35">
        <v>18</v>
      </c>
      <c r="O181" s="201">
        <v>10.558124425058701</v>
      </c>
    </row>
    <row r="182" spans="14:15" ht="13.5">
      <c r="N182" s="35">
        <v>20.7</v>
      </c>
      <c r="O182" s="201">
        <v>10.301598024577334</v>
      </c>
    </row>
    <row r="183" spans="14:15" ht="13.5">
      <c r="N183" s="35">
        <v>22</v>
      </c>
      <c r="O183" s="201">
        <v>10.943711612491661</v>
      </c>
    </row>
    <row r="184" spans="14:15" ht="13.5">
      <c r="N184" s="35">
        <v>20.7</v>
      </c>
      <c r="O184" s="201">
        <v>10.451493534914833</v>
      </c>
    </row>
    <row r="185" spans="14:15" ht="13.5">
      <c r="N185" s="35">
        <v>21.9</v>
      </c>
      <c r="O185" s="201">
        <v>9.3902872799411377</v>
      </c>
    </row>
    <row r="186" spans="14:15" ht="13.5">
      <c r="N186" s="35">
        <v>25</v>
      </c>
      <c r="O186" s="201">
        <v>6.949442641256077</v>
      </c>
    </row>
    <row r="187" spans="14:15" ht="13.5">
      <c r="N187" s="35">
        <v>22.4</v>
      </c>
      <c r="O187" s="201">
        <v>7.3689135287305918</v>
      </c>
    </row>
    <row r="188" spans="14:15" ht="13.5">
      <c r="N188" s="35">
        <v>17.5</v>
      </c>
      <c r="O188" s="201">
        <v>8.9592318130024591</v>
      </c>
    </row>
    <row r="189" spans="14:15" ht="13.5">
      <c r="N189" s="35">
        <v>15.5</v>
      </c>
      <c r="O189" s="201">
        <v>9.2856082604505215</v>
      </c>
    </row>
    <row r="190" spans="14:15" ht="13.5">
      <c r="N190" s="35">
        <v>14.7</v>
      </c>
      <c r="O190" s="201">
        <v>9.3989278626013899</v>
      </c>
    </row>
    <row r="191" spans="14:15" ht="13.5">
      <c r="N191" s="35">
        <v>15.2</v>
      </c>
      <c r="O191" s="201">
        <v>8.8663643764701732</v>
      </c>
    </row>
    <row r="192" spans="14:15" ht="13.5">
      <c r="N192" s="35">
        <v>17.100000000000001</v>
      </c>
      <c r="O192" s="201">
        <v>7.37077561723373</v>
      </c>
    </row>
    <row r="193" spans="14:15" ht="13.5">
      <c r="N193" s="35">
        <v>21.8</v>
      </c>
      <c r="O193" s="201">
        <v>6.624757674992142</v>
      </c>
    </row>
    <row r="194" spans="14:15" ht="13.5">
      <c r="N194" s="35">
        <v>16.600000000000001</v>
      </c>
      <c r="O194" s="201">
        <v>7.3019120250105871</v>
      </c>
    </row>
    <row r="195" spans="14:15" ht="13.5">
      <c r="N195" s="35">
        <v>19.399999999999999</v>
      </c>
      <c r="O195" s="201">
        <v>8.7361622929194134</v>
      </c>
    </row>
    <row r="196" spans="14:15" ht="13.5">
      <c r="N196" s="35">
        <v>23.8</v>
      </c>
      <c r="O196" s="201">
        <v>8.9918941358604698</v>
      </c>
    </row>
    <row r="197" spans="14:15" ht="13.5">
      <c r="N197" s="35">
        <v>24.2</v>
      </c>
      <c r="O197" s="201">
        <v>8.8084283273695458</v>
      </c>
    </row>
    <row r="198" spans="14:15" ht="13.5">
      <c r="N198" s="35">
        <v>22.1</v>
      </c>
      <c r="O198" s="201">
        <v>8.7747404203280777</v>
      </c>
    </row>
    <row r="199" spans="14:15" ht="13.5">
      <c r="N199" s="35">
        <v>21.3</v>
      </c>
      <c r="O199" s="201">
        <v>8.2463246218547397</v>
      </c>
    </row>
    <row r="200" spans="14:15" ht="13.5">
      <c r="N200" s="35">
        <v>19.600000000000001</v>
      </c>
      <c r="O200" s="201">
        <v>7.0426753918694773</v>
      </c>
    </row>
    <row r="201" spans="14:15" ht="13.5">
      <c r="N201" s="35">
        <v>20.5</v>
      </c>
      <c r="O201" s="201">
        <v>7.4654396338082725</v>
      </c>
    </row>
    <row r="202" spans="14:15" ht="13.5">
      <c r="N202" s="35">
        <v>23.4</v>
      </c>
      <c r="O202" s="201">
        <v>9.9994719914920047</v>
      </c>
    </row>
    <row r="203" spans="14:15" ht="13.5">
      <c r="N203" s="35">
        <v>22.2</v>
      </c>
      <c r="O203" s="201">
        <v>11.366100042584415</v>
      </c>
    </row>
    <row r="204" spans="14:15" ht="13.5">
      <c r="N204" s="35">
        <v>19.2</v>
      </c>
      <c r="O204" s="201">
        <v>10.760054459794281</v>
      </c>
    </row>
    <row r="205" spans="14:15" ht="13.5">
      <c r="N205" s="35">
        <v>21</v>
      </c>
      <c r="O205" s="201">
        <v>8.9274199225643081</v>
      </c>
    </row>
    <row r="206" spans="14:15" ht="13.5">
      <c r="N206" s="35">
        <v>21.8</v>
      </c>
      <c r="O206" s="201">
        <v>8.20660817244379</v>
      </c>
    </row>
    <row r="207" spans="14:15" ht="13.5">
      <c r="N207" s="35">
        <v>21.3</v>
      </c>
      <c r="O207" s="201">
        <v>6.8604827907691206</v>
      </c>
    </row>
    <row r="208" spans="14:15" ht="13.5">
      <c r="N208" s="35">
        <v>22.7</v>
      </c>
      <c r="O208" s="201">
        <v>7.12500791010687</v>
      </c>
    </row>
    <row r="209" spans="14:15" ht="13.5">
      <c r="N209" s="35">
        <v>21.3</v>
      </c>
      <c r="O209" s="201">
        <v>9.7210570456533354</v>
      </c>
    </row>
    <row r="210" spans="14:15" ht="13.5">
      <c r="N210" s="35">
        <v>20.8</v>
      </c>
      <c r="O210" s="201">
        <v>10.364780871494798</v>
      </c>
    </row>
    <row r="211" spans="14:15" ht="13.5">
      <c r="N211" s="35">
        <v>18.399999999999999</v>
      </c>
      <c r="O211" s="201">
        <v>9.8495154973956875</v>
      </c>
    </row>
    <row r="212" spans="14:15" ht="13.5">
      <c r="N212" s="35">
        <v>17.8</v>
      </c>
      <c r="O212" s="201">
        <v>8.6772608682588679</v>
      </c>
    </row>
    <row r="213" spans="14:15" ht="13.5">
      <c r="N213" s="35">
        <v>20</v>
      </c>
      <c r="O213" s="201">
        <v>8.9037805136615606</v>
      </c>
    </row>
    <row r="214" spans="14:15" ht="13.5">
      <c r="N214" s="35">
        <v>23.3</v>
      </c>
      <c r="O214" s="201">
        <v>7.3416587013577175</v>
      </c>
    </row>
    <row r="215" spans="14:15" ht="13.5">
      <c r="N215" s="35">
        <v>18.600000000000001</v>
      </c>
      <c r="O215" s="201">
        <v>7.0449370559381945</v>
      </c>
    </row>
    <row r="216" spans="14:15" ht="13.5">
      <c r="N216" s="35">
        <v>17.7</v>
      </c>
      <c r="O216" s="201">
        <v>9.5774499956984336</v>
      </c>
    </row>
    <row r="217" spans="14:15" ht="13.5">
      <c r="N217" s="35">
        <v>19.2</v>
      </c>
      <c r="O217" s="201">
        <v>10.104765072160721</v>
      </c>
    </row>
    <row r="218" spans="14:15" ht="13.5">
      <c r="N218" s="35">
        <v>23</v>
      </c>
      <c r="O218" s="201">
        <v>9.1542533435352649</v>
      </c>
    </row>
    <row r="219" spans="14:15" ht="13.5">
      <c r="N219" s="35">
        <v>21.4</v>
      </c>
      <c r="O219" s="201">
        <v>9.2495565517921179</v>
      </c>
    </row>
    <row r="220" spans="14:15" ht="13.5">
      <c r="N220" s="35">
        <v>17.8</v>
      </c>
      <c r="O220" s="201">
        <v>8.8085455123240681</v>
      </c>
    </row>
    <row r="221" spans="14:15" ht="13.5">
      <c r="N221" s="35">
        <v>17.600000000000001</v>
      </c>
      <c r="O221" s="201">
        <v>7.1799961928602603</v>
      </c>
    </row>
    <row r="222" spans="14:15" ht="13.5">
      <c r="N222" s="35">
        <v>17.7</v>
      </c>
      <c r="O222" s="201">
        <v>7.0995421741338376</v>
      </c>
    </row>
    <row r="223" spans="14:15" ht="13.5">
      <c r="N223" s="35">
        <v>16.2</v>
      </c>
      <c r="O223" s="201">
        <v>9.6155158933002003</v>
      </c>
    </row>
    <row r="224" spans="14:15" ht="13.5">
      <c r="N224" s="35">
        <v>17.8</v>
      </c>
      <c r="O224" s="201">
        <v>10.312678552552676</v>
      </c>
    </row>
    <row r="225" spans="14:15" ht="13.5">
      <c r="N225" s="35">
        <v>21.3</v>
      </c>
      <c r="O225" s="201">
        <v>9.4355901676619442</v>
      </c>
    </row>
    <row r="226" spans="14:15" ht="13.5">
      <c r="N226" s="35">
        <v>18.5</v>
      </c>
      <c r="O226" s="201">
        <v>9.783263821999487</v>
      </c>
    </row>
    <row r="227" spans="14:15" ht="13.5">
      <c r="N227" s="35">
        <v>19.600000000000001</v>
      </c>
      <c r="O227" s="201">
        <v>8.2110547981603847</v>
      </c>
    </row>
    <row r="228" spans="14:15" ht="13.5">
      <c r="N228" s="35">
        <v>21.2</v>
      </c>
      <c r="O228" s="201">
        <v>6.9234099332311683</v>
      </c>
    </row>
    <row r="229" spans="14:15" ht="13.5">
      <c r="N229" s="35">
        <v>21.8</v>
      </c>
      <c r="O229" s="201">
        <v>7.3668446779369878</v>
      </c>
    </row>
    <row r="230" spans="14:15" ht="13.5">
      <c r="N230" s="35">
        <v>22.4</v>
      </c>
      <c r="O230" s="201">
        <v>9.7670232192684825</v>
      </c>
    </row>
    <row r="231" spans="14:15" ht="13.5">
      <c r="N231" s="35">
        <v>24.2</v>
      </c>
      <c r="O231" s="201">
        <v>11.167922323338225</v>
      </c>
    </row>
    <row r="232" spans="14:15" ht="13.5">
      <c r="N232" s="35">
        <v>24.5</v>
      </c>
      <c r="O232" s="201">
        <v>10.026823971800567</v>
      </c>
    </row>
    <row r="233" spans="14:15" ht="13.5">
      <c r="N233" s="35">
        <v>22.8</v>
      </c>
      <c r="O233" s="201">
        <v>9.4132470458749733</v>
      </c>
    </row>
    <row r="234" spans="14:15" ht="13.5">
      <c r="N234" s="35">
        <v>23.9</v>
      </c>
      <c r="O234" s="201">
        <v>8.927941037229445</v>
      </c>
    </row>
    <row r="235" spans="14:15" ht="13.5">
      <c r="N235" s="35">
        <v>21.7</v>
      </c>
      <c r="O235" s="201">
        <v>7.1940898431987028</v>
      </c>
    </row>
    <row r="236" spans="14:15" ht="13.5">
      <c r="N236" s="35">
        <v>20.9</v>
      </c>
      <c r="O236" s="201">
        <v>6.9528310502999888</v>
      </c>
    </row>
    <row r="237" spans="14:15" ht="13.5">
      <c r="N237" s="35">
        <v>17.8</v>
      </c>
      <c r="O237" s="201">
        <v>9.7083654227121539</v>
      </c>
    </row>
    <row r="238" spans="14:15" ht="13.5">
      <c r="N238" s="35">
        <v>20.5</v>
      </c>
      <c r="O238" s="201">
        <v>9.7295149744620488</v>
      </c>
    </row>
    <row r="239" spans="14:15" ht="13.5">
      <c r="N239" s="35">
        <v>17.899999999999999</v>
      </c>
      <c r="O239" s="201">
        <v>9.1996745808195062</v>
      </c>
    </row>
    <row r="240" spans="14:15" ht="13.5">
      <c r="N240" s="35">
        <v>15.9</v>
      </c>
      <c r="O240" s="201">
        <v>8.7923653939366897</v>
      </c>
    </row>
    <row r="241" spans="14:15" ht="13.5">
      <c r="N241" s="35">
        <v>19.600000000000001</v>
      </c>
      <c r="O241" s="201">
        <v>8.3712382751493788</v>
      </c>
    </row>
    <row r="242" spans="14:15" ht="13.5">
      <c r="N242" s="35">
        <v>23.3</v>
      </c>
      <c r="O242" s="201">
        <v>6.7688309553299302</v>
      </c>
    </row>
    <row r="243" spans="14:15" ht="13.5">
      <c r="N243" s="35">
        <v>19.399999999999999</v>
      </c>
      <c r="O243" s="201">
        <v>7.8551554761692843</v>
      </c>
    </row>
    <row r="244" spans="14:15" ht="13.5">
      <c r="N244" s="35">
        <v>17.399999999999999</v>
      </c>
      <c r="O244" s="201">
        <v>11.1946133716911</v>
      </c>
    </row>
    <row r="245" spans="14:15" ht="13.5">
      <c r="N245" s="35">
        <v>19.399999999999999</v>
      </c>
      <c r="O245" s="201">
        <v>10.838862528182316</v>
      </c>
    </row>
    <row r="246" spans="14:15" ht="13.5">
      <c r="N246" s="35">
        <v>22.7</v>
      </c>
      <c r="O246" s="201">
        <v>10.615635947080293</v>
      </c>
    </row>
    <row r="247" spans="14:15" ht="13.5">
      <c r="N247" s="35">
        <v>23</v>
      </c>
      <c r="O247" s="201">
        <v>11.682594851928052</v>
      </c>
    </row>
    <row r="248" spans="14:15" ht="13.5">
      <c r="N248" s="35">
        <v>23.1</v>
      </c>
      <c r="O248" s="201">
        <v>9.923718796507579</v>
      </c>
    </row>
    <row r="249" spans="14:15" ht="13.5">
      <c r="N249" s="35">
        <v>21.6</v>
      </c>
      <c r="O249" s="201">
        <v>8.0357730418419013</v>
      </c>
    </row>
    <row r="250" spans="14:15" ht="13.5">
      <c r="N250" s="35">
        <v>20.7</v>
      </c>
      <c r="O250" s="201">
        <v>7.7297911715914047</v>
      </c>
    </row>
    <row r="251" spans="14:15" ht="13.5">
      <c r="N251" s="35">
        <v>21.8</v>
      </c>
      <c r="O251" s="201">
        <v>10.637200292185337</v>
      </c>
    </row>
    <row r="252" spans="14:15" ht="13.5">
      <c r="N252" s="35">
        <v>22.6</v>
      </c>
      <c r="O252" s="201">
        <v>11.502358229294513</v>
      </c>
    </row>
    <row r="253" spans="14:15" ht="13.5">
      <c r="N253" s="35">
        <v>23.3</v>
      </c>
      <c r="O253" s="201">
        <v>11.008603023098132</v>
      </c>
    </row>
    <row r="254" spans="14:15" ht="13.5">
      <c r="N254" s="35">
        <v>23</v>
      </c>
      <c r="O254" s="201">
        <v>9.2643251697781253</v>
      </c>
    </row>
    <row r="255" spans="14:15" ht="13.5">
      <c r="N255" s="35">
        <v>20.6</v>
      </c>
      <c r="O255" s="201">
        <v>9.8011103203432075</v>
      </c>
    </row>
    <row r="256" spans="14:15" ht="13.5">
      <c r="N256" s="35">
        <v>21.6</v>
      </c>
      <c r="O256" s="201">
        <v>8.1328297797037283</v>
      </c>
    </row>
    <row r="257" spans="14:15" ht="13.5">
      <c r="N257" s="35">
        <v>23.2</v>
      </c>
      <c r="O257" s="201">
        <v>8.2537922532254537</v>
      </c>
    </row>
    <row r="258" spans="14:15" ht="13.5">
      <c r="N258" s="35">
        <v>15.6</v>
      </c>
      <c r="O258" s="201">
        <v>11.544957577174838</v>
      </c>
    </row>
    <row r="259" spans="14:15" ht="13.5">
      <c r="N259" s="35">
        <v>14.2</v>
      </c>
      <c r="O259" s="201">
        <v>9.8881974784715609</v>
      </c>
    </row>
    <row r="260" spans="14:15" ht="13.5">
      <c r="N260" s="35">
        <v>14</v>
      </c>
      <c r="O260" s="201">
        <v>9.8345415791739477</v>
      </c>
    </row>
    <row r="261" spans="14:15" ht="13.5">
      <c r="N261" s="35">
        <v>8.6999999999999993</v>
      </c>
      <c r="O261" s="201">
        <v>11.602135810441712</v>
      </c>
    </row>
    <row r="262" spans="14:15" ht="13.5">
      <c r="N262" s="35">
        <v>8.1</v>
      </c>
      <c r="O262" s="201">
        <v>11.743641617758596</v>
      </c>
    </row>
    <row r="263" spans="14:15" ht="13.5">
      <c r="N263" s="35">
        <v>10.6</v>
      </c>
      <c r="O263" s="201">
        <v>10.793086534728847</v>
      </c>
    </row>
    <row r="264" spans="14:15" ht="13.5">
      <c r="N264" s="35">
        <v>10.3</v>
      </c>
      <c r="O264" s="201">
        <v>11.710144758952135</v>
      </c>
    </row>
    <row r="265" spans="14:15" ht="13.5">
      <c r="N265" s="35">
        <v>13.3</v>
      </c>
      <c r="O265" s="201">
        <v>15.024952885088368</v>
      </c>
    </row>
    <row r="266" spans="14:15" ht="13.5">
      <c r="N266" s="35">
        <v>15.4</v>
      </c>
      <c r="O266" s="201">
        <v>13.115184983586676</v>
      </c>
    </row>
    <row r="267" spans="14:15" ht="13.5">
      <c r="N267" s="35">
        <v>16.3</v>
      </c>
      <c r="O267" s="201">
        <v>11.68542806869223</v>
      </c>
    </row>
    <row r="268" spans="14:15" ht="13.5">
      <c r="N268" s="35">
        <v>14.6</v>
      </c>
      <c r="O268" s="201">
        <v>12.444497748690877</v>
      </c>
    </row>
    <row r="269" spans="14:15" ht="13.5">
      <c r="N269" s="35">
        <v>14</v>
      </c>
      <c r="O269" s="201">
        <v>11.082350586047038</v>
      </c>
    </row>
    <row r="270" spans="14:15" ht="13.5">
      <c r="N270" s="35">
        <v>13.8</v>
      </c>
      <c r="O270" s="201">
        <v>9.3238640666261006</v>
      </c>
    </row>
    <row r="271" spans="14:15" ht="13.5">
      <c r="N271" s="35">
        <v>13.9</v>
      </c>
      <c r="O271" s="201">
        <v>10.305888988220978</v>
      </c>
    </row>
    <row r="272" spans="14:15" ht="13.5">
      <c r="N272" s="35">
        <v>14.9</v>
      </c>
      <c r="O272" s="201">
        <v>12.74066914704486</v>
      </c>
    </row>
    <row r="273" spans="14:15" ht="13.5">
      <c r="N273" s="35">
        <v>13.4</v>
      </c>
      <c r="O273" s="201">
        <v>12.23181917568898</v>
      </c>
    </row>
    <row r="274" spans="14:15" ht="13.5">
      <c r="N274" s="35">
        <v>14.6</v>
      </c>
      <c r="O274" s="201">
        <v>11.553170535726117</v>
      </c>
    </row>
    <row r="275" spans="14:15" ht="13.5">
      <c r="N275" s="35">
        <v>15.6</v>
      </c>
      <c r="O275" s="201">
        <v>11.706119752384941</v>
      </c>
    </row>
    <row r="276" spans="14:15" ht="13.5">
      <c r="N276" s="35">
        <v>13.7</v>
      </c>
      <c r="O276" s="201">
        <v>12.25226660431912</v>
      </c>
    </row>
    <row r="277" spans="14:15" ht="13.5">
      <c r="N277" s="35">
        <v>10.3</v>
      </c>
      <c r="O277" s="201">
        <v>10.954809070170423</v>
      </c>
    </row>
    <row r="278" spans="14:15" ht="13.5">
      <c r="N278" s="35">
        <v>6.8</v>
      </c>
      <c r="O278" s="201">
        <v>12.69116480842812</v>
      </c>
    </row>
    <row r="279" spans="14:15" ht="13.5">
      <c r="N279" s="35">
        <v>8</v>
      </c>
      <c r="O279" s="201">
        <v>15.985046015808495</v>
      </c>
    </row>
    <row r="280" spans="14:15" ht="13.5">
      <c r="N280" s="35">
        <v>10.3</v>
      </c>
      <c r="O280" s="201">
        <v>17.36853358521827</v>
      </c>
    </row>
    <row r="281" spans="14:15" ht="13.5">
      <c r="N281" s="35">
        <v>9.6</v>
      </c>
      <c r="O281" s="201">
        <v>18.520866419007895</v>
      </c>
    </row>
    <row r="282" spans="14:15" ht="13.5">
      <c r="N282" s="35">
        <v>9</v>
      </c>
      <c r="O282" s="201">
        <v>18.57185923051771</v>
      </c>
    </row>
    <row r="283" spans="14:15" ht="13.5">
      <c r="N283" s="35">
        <v>8.6999999999999993</v>
      </c>
      <c r="O283" s="201">
        <v>19.117822264938191</v>
      </c>
    </row>
    <row r="284" spans="14:15" ht="13.5">
      <c r="N284" s="35">
        <v>8.4</v>
      </c>
      <c r="O284" s="201">
        <v>15.736993944451747</v>
      </c>
    </row>
    <row r="285" spans="14:15" ht="13.5">
      <c r="N285" s="35">
        <v>7.4</v>
      </c>
      <c r="O285" s="201">
        <v>16.053180105281825</v>
      </c>
    </row>
    <row r="286" spans="14:15" ht="13.5">
      <c r="N286" s="35">
        <v>10.4</v>
      </c>
      <c r="O286" s="201">
        <v>18.424353457711945</v>
      </c>
    </row>
    <row r="287" spans="14:15" ht="13.5">
      <c r="N287" s="35">
        <v>14</v>
      </c>
      <c r="O287" s="201">
        <v>17.694555191435384</v>
      </c>
    </row>
    <row r="288" spans="14:15" ht="13.5">
      <c r="N288" s="35">
        <v>14.6</v>
      </c>
      <c r="O288" s="201">
        <v>16.235393653535162</v>
      </c>
    </row>
    <row r="289" spans="14:15" ht="13.5">
      <c r="N289" s="35">
        <v>12.8</v>
      </c>
      <c r="O289" s="201">
        <v>15.230587270972066</v>
      </c>
    </row>
    <row r="290" spans="14:15" ht="13.5">
      <c r="N290" s="35">
        <v>7.9</v>
      </c>
      <c r="O290" s="201">
        <v>16.76622303574857</v>
      </c>
    </row>
    <row r="291" spans="14:15" ht="13.5">
      <c r="N291" s="35">
        <v>7.5</v>
      </c>
      <c r="O291" s="201">
        <v>15.360793254522951</v>
      </c>
    </row>
    <row r="292" spans="14:15" ht="13.5">
      <c r="N292" s="35">
        <v>9.1</v>
      </c>
      <c r="O292" s="201">
        <v>16.376818093604577</v>
      </c>
    </row>
    <row r="293" spans="14:15" ht="13.5">
      <c r="N293" s="35">
        <v>7.7</v>
      </c>
      <c r="O293" s="201">
        <v>20.061405515756963</v>
      </c>
    </row>
    <row r="294" spans="14:15" ht="13.5">
      <c r="N294" s="35">
        <v>6.2</v>
      </c>
      <c r="O294" s="201">
        <v>20.814605579913415</v>
      </c>
    </row>
    <row r="295" spans="14:15" ht="13.5">
      <c r="N295" s="35">
        <v>8.1</v>
      </c>
      <c r="O295" s="201">
        <v>19.804749003449121</v>
      </c>
    </row>
    <row r="296" spans="14:15" ht="13.5">
      <c r="N296" s="35">
        <v>10.4</v>
      </c>
      <c r="O296" s="201">
        <v>18.99053953503762</v>
      </c>
    </row>
    <row r="297" spans="14:15" ht="13.5">
      <c r="N297" s="35">
        <v>11.4</v>
      </c>
      <c r="O297" s="201">
        <v>17.018976439422524</v>
      </c>
    </row>
    <row r="298" spans="14:15" ht="13.5">
      <c r="N298" s="35">
        <v>9.6999999999999993</v>
      </c>
      <c r="O298" s="201">
        <v>15.272925981801462</v>
      </c>
    </row>
    <row r="299" spans="14:15" ht="13.5">
      <c r="N299" s="35">
        <v>9</v>
      </c>
      <c r="O299" s="201">
        <v>16.151726641699707</v>
      </c>
    </row>
    <row r="300" spans="14:15" ht="13.5">
      <c r="N300" s="35">
        <v>9.9</v>
      </c>
      <c r="O300" s="201">
        <v>19.80326898560736</v>
      </c>
    </row>
    <row r="301" spans="14:15" ht="13.5">
      <c r="N301" s="35">
        <v>10.5</v>
      </c>
      <c r="O301" s="201">
        <v>20.303322384339161</v>
      </c>
    </row>
    <row r="302" spans="14:15" ht="13.5">
      <c r="N302" s="35">
        <v>9.1</v>
      </c>
      <c r="O302" s="201">
        <v>20.767309741188669</v>
      </c>
    </row>
    <row r="303" spans="14:15" ht="13.5">
      <c r="N303" s="35">
        <v>9.8000000000000007</v>
      </c>
      <c r="O303" s="201">
        <v>20.168442268111225</v>
      </c>
    </row>
    <row r="304" spans="14:15" ht="13.5">
      <c r="N304" s="35">
        <v>10.4</v>
      </c>
      <c r="O304" s="201">
        <v>18.761108272386675</v>
      </c>
    </row>
    <row r="305" spans="13:15" ht="13.5">
      <c r="N305" s="35">
        <v>11.2</v>
      </c>
      <c r="O305" s="201">
        <v>15.703398122450773</v>
      </c>
    </row>
    <row r="306" spans="13:15" ht="13.5">
      <c r="N306" s="35">
        <v>11.5</v>
      </c>
      <c r="O306" s="201">
        <v>15.064493233404173</v>
      </c>
    </row>
    <row r="307" spans="13:15" ht="13.5">
      <c r="N307" s="35">
        <v>11.6</v>
      </c>
      <c r="O307" s="201">
        <v>16.810047470805277</v>
      </c>
    </row>
    <row r="308" spans="13:15" ht="13.5">
      <c r="N308" s="35">
        <v>10.7</v>
      </c>
      <c r="O308" s="201">
        <v>19.872535517018765</v>
      </c>
    </row>
    <row r="309" spans="13:15" ht="13.5">
      <c r="N309" s="35">
        <v>11</v>
      </c>
      <c r="O309" s="201">
        <v>19.996523108511798</v>
      </c>
    </row>
    <row r="310" spans="13:15" ht="13.5">
      <c r="N310" s="35">
        <v>9.1999999999999993</v>
      </c>
      <c r="O310" s="201">
        <v>18.358267954488692</v>
      </c>
    </row>
    <row r="311" spans="13:15" ht="13.5">
      <c r="M311" s="1339"/>
      <c r="N311" s="35">
        <v>7.5</v>
      </c>
      <c r="O311" s="201">
        <v>18.50867909905714</v>
      </c>
    </row>
    <row r="312" spans="13:15" ht="13.5">
      <c r="M312" s="1339"/>
      <c r="N312" s="35">
        <v>6.2</v>
      </c>
      <c r="O312" s="201">
        <v>19.445567858874206</v>
      </c>
    </row>
    <row r="313" spans="13:15" ht="13.5">
      <c r="M313" s="1339"/>
      <c r="N313" s="35">
        <v>2.2000000000000002</v>
      </c>
      <c r="O313" s="201">
        <v>21.623233667621609</v>
      </c>
    </row>
    <row r="314" spans="13:15" ht="13.5">
      <c r="M314" s="1339"/>
      <c r="N314" s="35">
        <v>3.8</v>
      </c>
      <c r="O314" s="201">
        <v>27.813663378927618</v>
      </c>
    </row>
    <row r="315" spans="13:15" ht="13.5">
      <c r="M315" s="1339"/>
      <c r="N315" s="35">
        <v>4</v>
      </c>
      <c r="O315" s="201">
        <v>27.93264689869299</v>
      </c>
    </row>
    <row r="316" spans="13:15" ht="13.5">
      <c r="M316" s="1339"/>
      <c r="N316" s="35">
        <v>4.4000000000000004</v>
      </c>
      <c r="O316" s="201">
        <v>28.785428580364503</v>
      </c>
    </row>
    <row r="317" spans="13:15" ht="13.5">
      <c r="M317" s="1339"/>
      <c r="N317" s="35">
        <v>4.5999999999999996</v>
      </c>
      <c r="O317" s="201">
        <v>27.982410535312606</v>
      </c>
    </row>
    <row r="318" spans="13:15" ht="13.5">
      <c r="M318" s="1339"/>
      <c r="N318" s="35">
        <v>3.4</v>
      </c>
      <c r="O318" s="201">
        <v>27.145973663121254</v>
      </c>
    </row>
    <row r="319" spans="13:15" ht="13.5">
      <c r="M319" s="1339"/>
      <c r="N319" s="35">
        <v>2.2000000000000002</v>
      </c>
      <c r="O319" s="201">
        <v>24.550036211203217</v>
      </c>
    </row>
    <row r="320" spans="13:15" ht="13.5">
      <c r="M320" s="1339"/>
      <c r="N320" s="35">
        <v>0.3</v>
      </c>
      <c r="O320" s="201">
        <v>27.336441293310195</v>
      </c>
    </row>
    <row r="321" spans="13:15" ht="13.5">
      <c r="M321" s="1339"/>
      <c r="N321" s="35">
        <v>0.1</v>
      </c>
      <c r="O321" s="201">
        <v>32.922608924283672</v>
      </c>
    </row>
    <row r="322" spans="13:15" ht="13.5">
      <c r="M322" s="1339"/>
      <c r="N322" s="35">
        <v>0.4</v>
      </c>
      <c r="O322" s="201">
        <v>34.826663885530508</v>
      </c>
    </row>
    <row r="323" spans="13:15" ht="13.5">
      <c r="M323" s="1339"/>
      <c r="N323" s="35">
        <v>0.9</v>
      </c>
      <c r="O323" s="201">
        <v>34.072388925521139</v>
      </c>
    </row>
    <row r="324" spans="13:15" ht="13.5">
      <c r="M324" s="1339"/>
      <c r="N324" s="35">
        <v>3.4</v>
      </c>
      <c r="O324" s="201">
        <v>31.915109446616714</v>
      </c>
    </row>
    <row r="325" spans="13:15" ht="13.5">
      <c r="M325" s="1339"/>
      <c r="N325" s="35">
        <v>5</v>
      </c>
      <c r="O325" s="201">
        <v>28.17488865053722</v>
      </c>
    </row>
    <row r="326" spans="13:15" ht="13.5">
      <c r="M326" s="1339"/>
      <c r="N326" s="35">
        <v>3.7</v>
      </c>
      <c r="O326" s="201">
        <v>23.382285263867168</v>
      </c>
    </row>
    <row r="327" spans="13:15" ht="13.5">
      <c r="M327" s="1339"/>
      <c r="N327" s="35">
        <v>3.2</v>
      </c>
      <c r="O327" s="201">
        <v>26.834040935796288</v>
      </c>
    </row>
    <row r="328" spans="13:15" ht="13.5">
      <c r="M328" s="1339"/>
      <c r="N328" s="35">
        <v>2.8</v>
      </c>
      <c r="O328" s="201">
        <v>31.324204820636073</v>
      </c>
    </row>
    <row r="329" spans="13:15" ht="13.5">
      <c r="M329" s="1339"/>
      <c r="N329" s="35">
        <v>6.5</v>
      </c>
      <c r="O329" s="201">
        <v>29.609476045350384</v>
      </c>
    </row>
    <row r="330" spans="13:15" ht="13.5">
      <c r="M330" s="1339"/>
      <c r="N330" s="35">
        <v>1.2</v>
      </c>
      <c r="O330" s="201">
        <v>32.112269440029422</v>
      </c>
    </row>
    <row r="331" spans="13:15" ht="13.5">
      <c r="M331" s="1339"/>
      <c r="N331" s="35">
        <v>-0.1</v>
      </c>
      <c r="O331" s="201">
        <v>33.798683186206638</v>
      </c>
    </row>
    <row r="332" spans="13:15" ht="13.5">
      <c r="M332" s="1339"/>
      <c r="N332" s="35">
        <v>-0.6</v>
      </c>
      <c r="O332" s="201">
        <v>33.742532343495498</v>
      </c>
    </row>
    <row r="333" spans="13:15" ht="13.5">
      <c r="M333" s="1339"/>
      <c r="N333" s="35">
        <v>0.1</v>
      </c>
      <c r="O333" s="201">
        <v>28.860603085542905</v>
      </c>
    </row>
    <row r="334" spans="13:15" ht="13.5">
      <c r="M334" s="1339"/>
      <c r="N334" s="35">
        <v>3.9</v>
      </c>
      <c r="O334" s="201">
        <v>28.846077163301111</v>
      </c>
    </row>
    <row r="335" spans="13:15" ht="13.5">
      <c r="M335" s="1339"/>
      <c r="N335" s="35">
        <v>4</v>
      </c>
      <c r="O335" s="201">
        <v>30.752049675512556</v>
      </c>
    </row>
    <row r="336" spans="13:15" ht="13.5">
      <c r="M336" s="1339"/>
      <c r="N336" s="35">
        <v>4.2</v>
      </c>
      <c r="O336" s="201">
        <v>32.224894683524596</v>
      </c>
    </row>
    <row r="337" spans="13:15" ht="13.5">
      <c r="M337" s="1339"/>
      <c r="N337" s="35">
        <v>3.2</v>
      </c>
      <c r="O337" s="201">
        <v>31.7927235853134</v>
      </c>
    </row>
    <row r="338" spans="13:15" ht="13.5">
      <c r="M338" s="1339"/>
      <c r="N338" s="35">
        <v>5.0999999999999996</v>
      </c>
      <c r="O338" s="201">
        <v>31.255374060799447</v>
      </c>
    </row>
    <row r="339" spans="13:15" ht="13.5">
      <c r="M339" s="1339"/>
      <c r="N339" s="35">
        <v>2.8</v>
      </c>
      <c r="O339" s="201">
        <v>30.604414104735529</v>
      </c>
    </row>
    <row r="340" spans="13:15" ht="13.5">
      <c r="M340" s="1339"/>
      <c r="N340" s="35">
        <v>0.4</v>
      </c>
      <c r="O340" s="201">
        <v>27.302083318733818</v>
      </c>
    </row>
    <row r="341" spans="13:15" ht="13.5">
      <c r="M341" s="1339"/>
      <c r="N341" s="35">
        <v>-0.4</v>
      </c>
      <c r="O341" s="201">
        <v>28.853504536251158</v>
      </c>
    </row>
    <row r="342" spans="13:15" ht="13.5">
      <c r="M342" s="1339"/>
      <c r="N342" s="35">
        <v>0.5</v>
      </c>
      <c r="O342" s="201">
        <v>34.339038749980205</v>
      </c>
    </row>
    <row r="343" spans="13:15" ht="13.5">
      <c r="M343" s="1339"/>
      <c r="N343" s="35">
        <v>2</v>
      </c>
      <c r="O343" s="201">
        <v>34.482531515801732</v>
      </c>
    </row>
    <row r="344" spans="13:15" ht="13.5">
      <c r="M344" s="1339"/>
      <c r="N344" s="35">
        <v>1.2</v>
      </c>
      <c r="O344" s="201">
        <v>34.636517617525293</v>
      </c>
    </row>
    <row r="345" spans="13:15" ht="13.5">
      <c r="M345" s="1339"/>
      <c r="N345" s="35">
        <v>0.1</v>
      </c>
      <c r="O345" s="201">
        <v>34.745519681680157</v>
      </c>
    </row>
    <row r="346" spans="13:15" ht="13.5">
      <c r="M346" s="1339"/>
      <c r="N346" s="35">
        <v>1.8</v>
      </c>
      <c r="O346" s="201">
        <v>33.073991914693991</v>
      </c>
    </row>
    <row r="347" spans="13:15" ht="13.5">
      <c r="M347" s="1339"/>
      <c r="N347" s="35">
        <v>2.5</v>
      </c>
      <c r="O347" s="201">
        <v>27.616250965943163</v>
      </c>
    </row>
    <row r="348" spans="13:15" ht="13.5">
      <c r="M348" s="1339"/>
      <c r="N348" s="35">
        <v>1.5</v>
      </c>
      <c r="O348" s="201">
        <v>28.184111630635226</v>
      </c>
    </row>
    <row r="349" spans="13:15" ht="13.5">
      <c r="M349" s="1339"/>
      <c r="N349" s="35">
        <v>1.4</v>
      </c>
      <c r="O349" s="201">
        <v>34.367685164134528</v>
      </c>
    </row>
    <row r="350" spans="13:15" ht="13.5">
      <c r="M350" s="1339"/>
      <c r="N350" s="35">
        <v>0.3</v>
      </c>
      <c r="O350" s="201">
        <v>36.495974042336691</v>
      </c>
    </row>
    <row r="351" spans="13:15" ht="13.5">
      <c r="M351" s="1339"/>
      <c r="N351" s="35">
        <v>-0.3</v>
      </c>
      <c r="O351" s="201">
        <v>37.355172306785114</v>
      </c>
    </row>
    <row r="352" spans="13:15" ht="13.5">
      <c r="M352" s="1339"/>
      <c r="N352" s="35">
        <v>-0.8</v>
      </c>
      <c r="O352" s="201">
        <v>38.118645015085853</v>
      </c>
    </row>
    <row r="353" spans="13:15" ht="13.5">
      <c r="M353" s="1339"/>
      <c r="N353" s="35">
        <v>-1.1000000000000001</v>
      </c>
      <c r="O353" s="201">
        <v>36.699182220668341</v>
      </c>
    </row>
    <row r="354" spans="13:15" ht="13.5">
      <c r="M354" s="1339"/>
      <c r="N354" s="35">
        <v>-0.2</v>
      </c>
      <c r="O354" s="201">
        <v>32.034752678108198</v>
      </c>
    </row>
    <row r="355" spans="13:15" ht="13.5">
      <c r="M355" s="1339"/>
      <c r="N355" s="35">
        <v>2.2000000000000002</v>
      </c>
      <c r="O355" s="201">
        <v>30.278952287128451</v>
      </c>
    </row>
    <row r="356" spans="13:15" ht="13.5">
      <c r="M356" s="1339"/>
      <c r="N356" s="35">
        <v>6.5</v>
      </c>
      <c r="O356" s="201">
        <v>29.806953791316214</v>
      </c>
    </row>
    <row r="357" spans="13:15" ht="13.5">
      <c r="M357" s="1339"/>
      <c r="N357" s="35">
        <v>6.4</v>
      </c>
      <c r="O357" s="201">
        <v>27.281907981983913</v>
      </c>
    </row>
    <row r="358" spans="13:15" ht="13.5">
      <c r="M358" s="1339"/>
      <c r="N358" s="35">
        <v>5.0999999999999996</v>
      </c>
      <c r="O358" s="201">
        <v>27.190480406317036</v>
      </c>
    </row>
    <row r="359" spans="13:15" ht="13.5">
      <c r="M359" s="1339"/>
      <c r="N359" s="35">
        <v>6.3</v>
      </c>
      <c r="O359" s="201">
        <v>25.83429238742519</v>
      </c>
    </row>
    <row r="360" spans="13:15" ht="13.5">
      <c r="M360" s="1339"/>
      <c r="N360" s="35">
        <v>2.6</v>
      </c>
      <c r="O360" s="201">
        <v>26.387054151338155</v>
      </c>
    </row>
    <row r="361" spans="13:15" ht="13.5">
      <c r="M361" s="1339"/>
      <c r="N361" s="35">
        <v>1.8</v>
      </c>
      <c r="O361" s="201">
        <v>24.982252388690579</v>
      </c>
    </row>
    <row r="362" spans="13:15" ht="13.5">
      <c r="M362" s="1339"/>
      <c r="N362" s="35">
        <v>2.7</v>
      </c>
      <c r="O362" s="201">
        <v>25.01523799846623</v>
      </c>
    </row>
    <row r="363" spans="13:15" ht="13.5">
      <c r="M363" s="1339"/>
      <c r="N363" s="35">
        <v>0.7</v>
      </c>
      <c r="O363" s="201">
        <v>26.534959947747943</v>
      </c>
    </row>
    <row r="364" spans="13:15" ht="13.5">
      <c r="M364" s="1339"/>
      <c r="N364" s="35">
        <v>1.4</v>
      </c>
      <c r="O364" s="201">
        <v>25.462935211100245</v>
      </c>
    </row>
    <row r="365" spans="13:15" ht="13.5">
      <c r="M365" s="1339"/>
      <c r="N365" s="35">
        <v>-0.7</v>
      </c>
      <c r="O365" s="201">
        <v>26.44513711602848</v>
      </c>
    </row>
    <row r="366" spans="13:15" ht="13.5">
      <c r="M366" s="1339"/>
      <c r="N366" s="35">
        <v>-2.2000000000000002</v>
      </c>
      <c r="O366" s="201">
        <v>28.90379227764905</v>
      </c>
    </row>
    <row r="367" spans="13:15" ht="13.5">
      <c r="M367" s="1339"/>
      <c r="N367" s="35">
        <v>-1.5</v>
      </c>
      <c r="O367" s="201">
        <v>30.411687167801308</v>
      </c>
    </row>
    <row r="368" spans="13:15" ht="13.5">
      <c r="M368" s="1339"/>
      <c r="N368" s="35">
        <v>-1.3</v>
      </c>
      <c r="O368" s="201">
        <v>29.651991547474044</v>
      </c>
    </row>
    <row r="369" spans="13:15" ht="13.5">
      <c r="M369" s="1339"/>
      <c r="N369" s="35">
        <v>-1.9</v>
      </c>
      <c r="O369" s="201">
        <v>30.165062057031065</v>
      </c>
    </row>
    <row r="370" spans="13:15" ht="13.5">
      <c r="M370" s="1339"/>
      <c r="N370" s="35">
        <v>-2.4</v>
      </c>
      <c r="O370" s="201">
        <v>31.589867288415579</v>
      </c>
    </row>
    <row r="371" spans="13:15" ht="13.5">
      <c r="M371" s="1339"/>
      <c r="N371" s="35">
        <v>-2.6</v>
      </c>
      <c r="O371" s="201">
        <v>32.299451043440357</v>
      </c>
    </row>
  </sheetData>
  <mergeCells count="15">
    <mergeCell ref="K4:K5"/>
    <mergeCell ref="L4:L5"/>
    <mergeCell ref="A1:L1"/>
    <mergeCell ref="H3:I5"/>
    <mergeCell ref="B3:D3"/>
    <mergeCell ref="E3:G3"/>
    <mergeCell ref="J3:L3"/>
    <mergeCell ref="A3:A5"/>
    <mergeCell ref="B4:B5"/>
    <mergeCell ref="C4:C5"/>
    <mergeCell ref="D4:D5"/>
    <mergeCell ref="E4:E5"/>
    <mergeCell ref="F4:F5"/>
    <mergeCell ref="G4:G5"/>
    <mergeCell ref="J4:J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4"/>
  <dimension ref="A1:X55"/>
  <sheetViews>
    <sheetView showGridLines="0" topLeftCell="A7" zoomScaleNormal="100" zoomScaleSheetLayoutView="100" workbookViewId="0">
      <selection activeCell="C1" sqref="C1"/>
    </sheetView>
  </sheetViews>
  <sheetFormatPr defaultRowHeight="11.25"/>
  <cols>
    <col min="1" max="1" width="8.140625" style="207" customWidth="1"/>
    <col min="2" max="12" width="7.7109375" style="207" customWidth="1"/>
    <col min="13" max="15" width="9.7109375" style="207" customWidth="1"/>
    <col min="16" max="16" width="13.5703125" style="207" customWidth="1"/>
    <col min="17" max="17" width="1.7109375" style="207" customWidth="1"/>
    <col min="18" max="254" width="9.140625" style="207"/>
    <col min="255" max="255" width="3" style="207" customWidth="1"/>
    <col min="256" max="256" width="4.5703125" style="207" customWidth="1"/>
    <col min="257" max="266" width="11.7109375" style="207" customWidth="1"/>
    <col min="267" max="510" width="9.140625" style="207"/>
    <col min="511" max="511" width="3" style="207" customWidth="1"/>
    <col min="512" max="512" width="4.5703125" style="207" customWidth="1"/>
    <col min="513" max="522" width="11.7109375" style="207" customWidth="1"/>
    <col min="523" max="766" width="9.140625" style="207"/>
    <col min="767" max="767" width="3" style="207" customWidth="1"/>
    <col min="768" max="768" width="4.5703125" style="207" customWidth="1"/>
    <col min="769" max="778" width="11.7109375" style="207" customWidth="1"/>
    <col min="779" max="1022" width="9.140625" style="207"/>
    <col min="1023" max="1023" width="3" style="207" customWidth="1"/>
    <col min="1024" max="1024" width="4.5703125" style="207" customWidth="1"/>
    <col min="1025" max="1034" width="11.7109375" style="207" customWidth="1"/>
    <col min="1035" max="1278" width="9.140625" style="207"/>
    <col min="1279" max="1279" width="3" style="207" customWidth="1"/>
    <col min="1280" max="1280" width="4.5703125" style="207" customWidth="1"/>
    <col min="1281" max="1290" width="11.7109375" style="207" customWidth="1"/>
    <col min="1291" max="1534" width="9.140625" style="207"/>
    <col min="1535" max="1535" width="3" style="207" customWidth="1"/>
    <col min="1536" max="1536" width="4.5703125" style="207" customWidth="1"/>
    <col min="1537" max="1546" width="11.7109375" style="207" customWidth="1"/>
    <col min="1547" max="1790" width="9.140625" style="207"/>
    <col min="1791" max="1791" width="3" style="207" customWidth="1"/>
    <col min="1792" max="1792" width="4.5703125" style="207" customWidth="1"/>
    <col min="1793" max="1802" width="11.7109375" style="207" customWidth="1"/>
    <col min="1803" max="2046" width="9.140625" style="207"/>
    <col min="2047" max="2047" width="3" style="207" customWidth="1"/>
    <col min="2048" max="2048" width="4.5703125" style="207" customWidth="1"/>
    <col min="2049" max="2058" width="11.7109375" style="207" customWidth="1"/>
    <col min="2059" max="2302" width="9.140625" style="207"/>
    <col min="2303" max="2303" width="3" style="207" customWidth="1"/>
    <col min="2304" max="2304" width="4.5703125" style="207" customWidth="1"/>
    <col min="2305" max="2314" width="11.7109375" style="207" customWidth="1"/>
    <col min="2315" max="2558" width="9.140625" style="207"/>
    <col min="2559" max="2559" width="3" style="207" customWidth="1"/>
    <col min="2560" max="2560" width="4.5703125" style="207" customWidth="1"/>
    <col min="2561" max="2570" width="11.7109375" style="207" customWidth="1"/>
    <col min="2571" max="2814" width="9.140625" style="207"/>
    <col min="2815" max="2815" width="3" style="207" customWidth="1"/>
    <col min="2816" max="2816" width="4.5703125" style="207" customWidth="1"/>
    <col min="2817" max="2826" width="11.7109375" style="207" customWidth="1"/>
    <col min="2827" max="3070" width="9.140625" style="207"/>
    <col min="3071" max="3071" width="3" style="207" customWidth="1"/>
    <col min="3072" max="3072" width="4.5703125" style="207" customWidth="1"/>
    <col min="3073" max="3082" width="11.7109375" style="207" customWidth="1"/>
    <col min="3083" max="3326" width="9.140625" style="207"/>
    <col min="3327" max="3327" width="3" style="207" customWidth="1"/>
    <col min="3328" max="3328" width="4.5703125" style="207" customWidth="1"/>
    <col min="3329" max="3338" width="11.7109375" style="207" customWidth="1"/>
    <col min="3339" max="3582" width="9.140625" style="207"/>
    <col min="3583" max="3583" width="3" style="207" customWidth="1"/>
    <col min="3584" max="3584" width="4.5703125" style="207" customWidth="1"/>
    <col min="3585" max="3594" width="11.7109375" style="207" customWidth="1"/>
    <col min="3595" max="3838" width="9.140625" style="207"/>
    <col min="3839" max="3839" width="3" style="207" customWidth="1"/>
    <col min="3840" max="3840" width="4.5703125" style="207" customWidth="1"/>
    <col min="3841" max="3850" width="11.7109375" style="207" customWidth="1"/>
    <col min="3851" max="4094" width="9.140625" style="207"/>
    <col min="4095" max="4095" width="3" style="207" customWidth="1"/>
    <col min="4096" max="4096" width="4.5703125" style="207" customWidth="1"/>
    <col min="4097" max="4106" width="11.7109375" style="207" customWidth="1"/>
    <col min="4107" max="4350" width="9.140625" style="207"/>
    <col min="4351" max="4351" width="3" style="207" customWidth="1"/>
    <col min="4352" max="4352" width="4.5703125" style="207" customWidth="1"/>
    <col min="4353" max="4362" width="11.7109375" style="207" customWidth="1"/>
    <col min="4363" max="4606" width="9.140625" style="207"/>
    <col min="4607" max="4607" width="3" style="207" customWidth="1"/>
    <col min="4608" max="4608" width="4.5703125" style="207" customWidth="1"/>
    <col min="4609" max="4618" width="11.7109375" style="207" customWidth="1"/>
    <col min="4619" max="4862" width="9.140625" style="207"/>
    <col min="4863" max="4863" width="3" style="207" customWidth="1"/>
    <col min="4864" max="4864" width="4.5703125" style="207" customWidth="1"/>
    <col min="4865" max="4874" width="11.7109375" style="207" customWidth="1"/>
    <col min="4875" max="5118" width="9.140625" style="207"/>
    <col min="5119" max="5119" width="3" style="207" customWidth="1"/>
    <col min="5120" max="5120" width="4.5703125" style="207" customWidth="1"/>
    <col min="5121" max="5130" width="11.7109375" style="207" customWidth="1"/>
    <col min="5131" max="5374" width="9.140625" style="207"/>
    <col min="5375" max="5375" width="3" style="207" customWidth="1"/>
    <col min="5376" max="5376" width="4.5703125" style="207" customWidth="1"/>
    <col min="5377" max="5386" width="11.7109375" style="207" customWidth="1"/>
    <col min="5387" max="5630" width="9.140625" style="207"/>
    <col min="5631" max="5631" width="3" style="207" customWidth="1"/>
    <col min="5632" max="5632" width="4.5703125" style="207" customWidth="1"/>
    <col min="5633" max="5642" width="11.7109375" style="207" customWidth="1"/>
    <col min="5643" max="5886" width="9.140625" style="207"/>
    <col min="5887" max="5887" width="3" style="207" customWidth="1"/>
    <col min="5888" max="5888" width="4.5703125" style="207" customWidth="1"/>
    <col min="5889" max="5898" width="11.7109375" style="207" customWidth="1"/>
    <col min="5899" max="6142" width="9.140625" style="207"/>
    <col min="6143" max="6143" width="3" style="207" customWidth="1"/>
    <col min="6144" max="6144" width="4.5703125" style="207" customWidth="1"/>
    <col min="6145" max="6154" width="11.7109375" style="207" customWidth="1"/>
    <col min="6155" max="6398" width="9.140625" style="207"/>
    <col min="6399" max="6399" width="3" style="207" customWidth="1"/>
    <col min="6400" max="6400" width="4.5703125" style="207" customWidth="1"/>
    <col min="6401" max="6410" width="11.7109375" style="207" customWidth="1"/>
    <col min="6411" max="6654" width="9.140625" style="207"/>
    <col min="6655" max="6655" width="3" style="207" customWidth="1"/>
    <col min="6656" max="6656" width="4.5703125" style="207" customWidth="1"/>
    <col min="6657" max="6666" width="11.7109375" style="207" customWidth="1"/>
    <col min="6667" max="6910" width="9.140625" style="207"/>
    <col min="6911" max="6911" width="3" style="207" customWidth="1"/>
    <col min="6912" max="6912" width="4.5703125" style="207" customWidth="1"/>
    <col min="6913" max="6922" width="11.7109375" style="207" customWidth="1"/>
    <col min="6923" max="7166" width="9.140625" style="207"/>
    <col min="7167" max="7167" width="3" style="207" customWidth="1"/>
    <col min="7168" max="7168" width="4.5703125" style="207" customWidth="1"/>
    <col min="7169" max="7178" width="11.7109375" style="207" customWidth="1"/>
    <col min="7179" max="7422" width="9.140625" style="207"/>
    <col min="7423" max="7423" width="3" style="207" customWidth="1"/>
    <col min="7424" max="7424" width="4.5703125" style="207" customWidth="1"/>
    <col min="7425" max="7434" width="11.7109375" style="207" customWidth="1"/>
    <col min="7435" max="7678" width="9.140625" style="207"/>
    <col min="7679" max="7679" width="3" style="207" customWidth="1"/>
    <col min="7680" max="7680" width="4.5703125" style="207" customWidth="1"/>
    <col min="7681" max="7690" width="11.7109375" style="207" customWidth="1"/>
    <col min="7691" max="7934" width="9.140625" style="207"/>
    <col min="7935" max="7935" width="3" style="207" customWidth="1"/>
    <col min="7936" max="7936" width="4.5703125" style="207" customWidth="1"/>
    <col min="7937" max="7946" width="11.7109375" style="207" customWidth="1"/>
    <col min="7947" max="8190" width="9.140625" style="207"/>
    <col min="8191" max="8191" width="3" style="207" customWidth="1"/>
    <col min="8192" max="8192" width="4.5703125" style="207" customWidth="1"/>
    <col min="8193" max="8202" width="11.7109375" style="207" customWidth="1"/>
    <col min="8203" max="8446" width="9.140625" style="207"/>
    <col min="8447" max="8447" width="3" style="207" customWidth="1"/>
    <col min="8448" max="8448" width="4.5703125" style="207" customWidth="1"/>
    <col min="8449" max="8458" width="11.7109375" style="207" customWidth="1"/>
    <col min="8459" max="8702" width="9.140625" style="207"/>
    <col min="8703" max="8703" width="3" style="207" customWidth="1"/>
    <col min="8704" max="8704" width="4.5703125" style="207" customWidth="1"/>
    <col min="8705" max="8714" width="11.7109375" style="207" customWidth="1"/>
    <col min="8715" max="8958" width="9.140625" style="207"/>
    <col min="8959" max="8959" width="3" style="207" customWidth="1"/>
    <col min="8960" max="8960" width="4.5703125" style="207" customWidth="1"/>
    <col min="8961" max="8970" width="11.7109375" style="207" customWidth="1"/>
    <col min="8971" max="9214" width="9.140625" style="207"/>
    <col min="9215" max="9215" width="3" style="207" customWidth="1"/>
    <col min="9216" max="9216" width="4.5703125" style="207" customWidth="1"/>
    <col min="9217" max="9226" width="11.7109375" style="207" customWidth="1"/>
    <col min="9227" max="9470" width="9.140625" style="207"/>
    <col min="9471" max="9471" width="3" style="207" customWidth="1"/>
    <col min="9472" max="9472" width="4.5703125" style="207" customWidth="1"/>
    <col min="9473" max="9482" width="11.7109375" style="207" customWidth="1"/>
    <col min="9483" max="9726" width="9.140625" style="207"/>
    <col min="9727" max="9727" width="3" style="207" customWidth="1"/>
    <col min="9728" max="9728" width="4.5703125" style="207" customWidth="1"/>
    <col min="9729" max="9738" width="11.7109375" style="207" customWidth="1"/>
    <col min="9739" max="9982" width="9.140625" style="207"/>
    <col min="9983" max="9983" width="3" style="207" customWidth="1"/>
    <col min="9984" max="9984" width="4.5703125" style="207" customWidth="1"/>
    <col min="9985" max="9994" width="11.7109375" style="207" customWidth="1"/>
    <col min="9995" max="10238" width="9.140625" style="207"/>
    <col min="10239" max="10239" width="3" style="207" customWidth="1"/>
    <col min="10240" max="10240" width="4.5703125" style="207" customWidth="1"/>
    <col min="10241" max="10250" width="11.7109375" style="207" customWidth="1"/>
    <col min="10251" max="10494" width="9.140625" style="207"/>
    <col min="10495" max="10495" width="3" style="207" customWidth="1"/>
    <col min="10496" max="10496" width="4.5703125" style="207" customWidth="1"/>
    <col min="10497" max="10506" width="11.7109375" style="207" customWidth="1"/>
    <col min="10507" max="10750" width="9.140625" style="207"/>
    <col min="10751" max="10751" width="3" style="207" customWidth="1"/>
    <col min="10752" max="10752" width="4.5703125" style="207" customWidth="1"/>
    <col min="10753" max="10762" width="11.7109375" style="207" customWidth="1"/>
    <col min="10763" max="11006" width="9.140625" style="207"/>
    <col min="11007" max="11007" width="3" style="207" customWidth="1"/>
    <col min="11008" max="11008" width="4.5703125" style="207" customWidth="1"/>
    <col min="11009" max="11018" width="11.7109375" style="207" customWidth="1"/>
    <col min="11019" max="11262" width="9.140625" style="207"/>
    <col min="11263" max="11263" width="3" style="207" customWidth="1"/>
    <col min="11264" max="11264" width="4.5703125" style="207" customWidth="1"/>
    <col min="11265" max="11274" width="11.7109375" style="207" customWidth="1"/>
    <col min="11275" max="11518" width="9.140625" style="207"/>
    <col min="11519" max="11519" width="3" style="207" customWidth="1"/>
    <col min="11520" max="11520" width="4.5703125" style="207" customWidth="1"/>
    <col min="11521" max="11530" width="11.7109375" style="207" customWidth="1"/>
    <col min="11531" max="11774" width="9.140625" style="207"/>
    <col min="11775" max="11775" width="3" style="207" customWidth="1"/>
    <col min="11776" max="11776" width="4.5703125" style="207" customWidth="1"/>
    <col min="11777" max="11786" width="11.7109375" style="207" customWidth="1"/>
    <col min="11787" max="12030" width="9.140625" style="207"/>
    <col min="12031" max="12031" width="3" style="207" customWidth="1"/>
    <col min="12032" max="12032" width="4.5703125" style="207" customWidth="1"/>
    <col min="12033" max="12042" width="11.7109375" style="207" customWidth="1"/>
    <col min="12043" max="12286" width="9.140625" style="207"/>
    <col min="12287" max="12287" width="3" style="207" customWidth="1"/>
    <col min="12288" max="12288" width="4.5703125" style="207" customWidth="1"/>
    <col min="12289" max="12298" width="11.7109375" style="207" customWidth="1"/>
    <col min="12299" max="12542" width="9.140625" style="207"/>
    <col min="12543" max="12543" width="3" style="207" customWidth="1"/>
    <col min="12544" max="12544" width="4.5703125" style="207" customWidth="1"/>
    <col min="12545" max="12554" width="11.7109375" style="207" customWidth="1"/>
    <col min="12555" max="12798" width="9.140625" style="207"/>
    <col min="12799" max="12799" width="3" style="207" customWidth="1"/>
    <col min="12800" max="12800" width="4.5703125" style="207" customWidth="1"/>
    <col min="12801" max="12810" width="11.7109375" style="207" customWidth="1"/>
    <col min="12811" max="13054" width="9.140625" style="207"/>
    <col min="13055" max="13055" width="3" style="207" customWidth="1"/>
    <col min="13056" max="13056" width="4.5703125" style="207" customWidth="1"/>
    <col min="13057" max="13066" width="11.7109375" style="207" customWidth="1"/>
    <col min="13067" max="13310" width="9.140625" style="207"/>
    <col min="13311" max="13311" width="3" style="207" customWidth="1"/>
    <col min="13312" max="13312" width="4.5703125" style="207" customWidth="1"/>
    <col min="13313" max="13322" width="11.7109375" style="207" customWidth="1"/>
    <col min="13323" max="13566" width="9.140625" style="207"/>
    <col min="13567" max="13567" width="3" style="207" customWidth="1"/>
    <col min="13568" max="13568" width="4.5703125" style="207" customWidth="1"/>
    <col min="13569" max="13578" width="11.7109375" style="207" customWidth="1"/>
    <col min="13579" max="13822" width="9.140625" style="207"/>
    <col min="13823" max="13823" width="3" style="207" customWidth="1"/>
    <col min="13824" max="13824" width="4.5703125" style="207" customWidth="1"/>
    <col min="13825" max="13834" width="11.7109375" style="207" customWidth="1"/>
    <col min="13835" max="14078" width="9.140625" style="207"/>
    <col min="14079" max="14079" width="3" style="207" customWidth="1"/>
    <col min="14080" max="14080" width="4.5703125" style="207" customWidth="1"/>
    <col min="14081" max="14090" width="11.7109375" style="207" customWidth="1"/>
    <col min="14091" max="14334" width="9.140625" style="207"/>
    <col min="14335" max="14335" width="3" style="207" customWidth="1"/>
    <col min="14336" max="14336" width="4.5703125" style="207" customWidth="1"/>
    <col min="14337" max="14346" width="11.7109375" style="207" customWidth="1"/>
    <col min="14347" max="14590" width="9.140625" style="207"/>
    <col min="14591" max="14591" width="3" style="207" customWidth="1"/>
    <col min="14592" max="14592" width="4.5703125" style="207" customWidth="1"/>
    <col min="14593" max="14602" width="11.7109375" style="207" customWidth="1"/>
    <col min="14603" max="14846" width="9.140625" style="207"/>
    <col min="14847" max="14847" width="3" style="207" customWidth="1"/>
    <col min="14848" max="14848" width="4.5703125" style="207" customWidth="1"/>
    <col min="14849" max="14858" width="11.7109375" style="207" customWidth="1"/>
    <col min="14859" max="15102" width="9.140625" style="207"/>
    <col min="15103" max="15103" width="3" style="207" customWidth="1"/>
    <col min="15104" max="15104" width="4.5703125" style="207" customWidth="1"/>
    <col min="15105" max="15114" width="11.7109375" style="207" customWidth="1"/>
    <col min="15115" max="15358" width="9.140625" style="207"/>
    <col min="15359" max="15359" width="3" style="207" customWidth="1"/>
    <col min="15360" max="15360" width="4.5703125" style="207" customWidth="1"/>
    <col min="15361" max="15370" width="11.7109375" style="207" customWidth="1"/>
    <col min="15371" max="15614" width="9.140625" style="207"/>
    <col min="15615" max="15615" width="3" style="207" customWidth="1"/>
    <col min="15616" max="15616" width="4.5703125" style="207" customWidth="1"/>
    <col min="15617" max="15626" width="11.7109375" style="207" customWidth="1"/>
    <col min="15627" max="15870" width="9.140625" style="207"/>
    <col min="15871" max="15871" width="3" style="207" customWidth="1"/>
    <col min="15872" max="15872" width="4.5703125" style="207" customWidth="1"/>
    <col min="15873" max="15882" width="11.7109375" style="207" customWidth="1"/>
    <col min="15883" max="16126" width="9.140625" style="207"/>
    <col min="16127" max="16127" width="3" style="207" customWidth="1"/>
    <col min="16128" max="16128" width="4.5703125" style="207" customWidth="1"/>
    <col min="16129" max="16138" width="11.7109375" style="207" customWidth="1"/>
    <col min="16139" max="16383" width="9.140625" style="207"/>
    <col min="16384" max="16384" width="9.140625" style="207" customWidth="1"/>
  </cols>
  <sheetData>
    <row r="1" spans="1:24" ht="20.25">
      <c r="A1" s="551" t="s">
        <v>313</v>
      </c>
      <c r="B1" s="216"/>
      <c r="C1" s="216"/>
      <c r="D1" s="216"/>
      <c r="E1" s="216"/>
      <c r="F1" s="216"/>
      <c r="G1" s="216"/>
      <c r="H1" s="216"/>
      <c r="I1" s="216"/>
      <c r="J1" s="217"/>
      <c r="K1" s="218"/>
      <c r="L1" s="219"/>
    </row>
    <row r="2" spans="1:24" ht="5.0999999999999996" customHeight="1">
      <c r="A2" s="220"/>
      <c r="B2" s="220"/>
      <c r="C2" s="220"/>
      <c r="D2" s="220"/>
      <c r="E2" s="220"/>
      <c r="F2" s="220"/>
      <c r="G2" s="220"/>
      <c r="H2" s="220"/>
      <c r="I2" s="220"/>
      <c r="J2" s="221"/>
      <c r="L2" s="222"/>
    </row>
    <row r="3" spans="1:24" ht="18">
      <c r="A3" s="557" t="s">
        <v>314</v>
      </c>
      <c r="B3" s="557"/>
      <c r="C3" s="557"/>
      <c r="D3" s="557"/>
      <c r="E3" s="557"/>
      <c r="F3" s="557"/>
      <c r="G3" s="557"/>
      <c r="H3" s="557"/>
      <c r="I3" s="557"/>
      <c r="J3" s="557"/>
      <c r="K3" s="8"/>
      <c r="L3" s="223"/>
      <c r="M3" s="224"/>
      <c r="N3" s="224"/>
      <c r="P3" s="225"/>
      <c r="Q3" s="225"/>
    </row>
    <row r="4" spans="1:24" ht="5.0999999999999996" customHeight="1">
      <c r="A4" s="215"/>
      <c r="C4" s="215"/>
      <c r="D4" s="215"/>
      <c r="E4" s="215"/>
      <c r="F4" s="215"/>
      <c r="G4" s="215"/>
      <c r="H4" s="215"/>
      <c r="I4" s="215"/>
      <c r="J4" s="215"/>
      <c r="K4" s="215"/>
      <c r="L4" s="215"/>
      <c r="M4" s="215"/>
      <c r="N4" s="215"/>
      <c r="O4" s="215"/>
      <c r="P4" s="215"/>
      <c r="Q4" s="215"/>
    </row>
    <row r="5" spans="1:24" ht="15" customHeight="1">
      <c r="A5" s="510"/>
      <c r="B5" s="1657" t="s">
        <v>322</v>
      </c>
      <c r="C5" s="1658"/>
      <c r="D5" s="1658"/>
      <c r="E5" s="1658"/>
      <c r="F5" s="1658"/>
      <c r="G5" s="1658"/>
      <c r="H5" s="1658"/>
      <c r="I5" s="1658"/>
      <c r="J5" s="1658"/>
      <c r="K5" s="1658"/>
      <c r="L5" s="1658"/>
      <c r="M5" s="215"/>
      <c r="N5" s="215"/>
      <c r="O5" s="215"/>
      <c r="P5" s="215"/>
      <c r="Q5" s="215"/>
    </row>
    <row r="6" spans="1:24" ht="15" customHeight="1">
      <c r="A6" s="1663" t="s">
        <v>315</v>
      </c>
      <c r="B6" s="1659" t="s">
        <v>316</v>
      </c>
      <c r="C6" s="1660"/>
      <c r="D6" s="1660"/>
      <c r="E6" s="1660"/>
      <c r="F6" s="1661"/>
      <c r="G6" s="1660" t="s">
        <v>317</v>
      </c>
      <c r="H6" s="1660"/>
      <c r="I6" s="1660"/>
      <c r="J6" s="1660"/>
      <c r="K6" s="1660"/>
      <c r="L6" s="1183" t="s">
        <v>43</v>
      </c>
      <c r="M6" s="9"/>
      <c r="N6" s="9"/>
      <c r="O6" s="9"/>
      <c r="P6" s="9"/>
    </row>
    <row r="7" spans="1:24" ht="63.75" customHeight="1">
      <c r="A7" s="1664"/>
      <c r="B7" s="987" t="s">
        <v>48</v>
      </c>
      <c r="C7" s="492" t="s">
        <v>49</v>
      </c>
      <c r="D7" s="492" t="s">
        <v>54</v>
      </c>
      <c r="E7" s="492" t="s">
        <v>129</v>
      </c>
      <c r="F7" s="988" t="s">
        <v>160</v>
      </c>
      <c r="G7" s="987" t="s">
        <v>48</v>
      </c>
      <c r="H7" s="492" t="s">
        <v>49</v>
      </c>
      <c r="I7" s="492" t="s">
        <v>54</v>
      </c>
      <c r="J7" s="492" t="s">
        <v>129</v>
      </c>
      <c r="K7" s="988" t="s">
        <v>160</v>
      </c>
      <c r="L7" s="1440" t="s">
        <v>552</v>
      </c>
      <c r="S7" s="1656"/>
      <c r="T7" s="1656"/>
      <c r="U7" s="1656"/>
      <c r="V7" s="1656"/>
    </row>
    <row r="8" spans="1:24" ht="12.95" customHeight="1">
      <c r="A8" s="892">
        <v>0.29166666666666669</v>
      </c>
      <c r="B8" s="918">
        <v>267.23468546593887</v>
      </c>
      <c r="C8" s="593">
        <v>1577.9419474170604</v>
      </c>
      <c r="D8" s="594">
        <v>82.474432418631579</v>
      </c>
      <c r="E8" s="594">
        <v>151.84194725806492</v>
      </c>
      <c r="F8" s="922">
        <f>SUM(B8:E8)</f>
        <v>2079.4930125596957</v>
      </c>
      <c r="G8" s="593">
        <v>2915.8947765416665</v>
      </c>
      <c r="H8" s="593">
        <v>17194.668679916664</v>
      </c>
      <c r="I8" s="594">
        <v>898.58739751879477</v>
      </c>
      <c r="J8" s="594">
        <v>1657.0522571908598</v>
      </c>
      <c r="K8" s="594">
        <f>SUM(G8:J8)</f>
        <v>22666.203111167983</v>
      </c>
      <c r="L8" s="995">
        <v>-12.2</v>
      </c>
      <c r="M8" s="214"/>
      <c r="N8" s="213"/>
      <c r="O8" s="213"/>
      <c r="P8" s="211"/>
      <c r="Q8" s="211"/>
      <c r="R8" s="211"/>
      <c r="S8" s="211"/>
      <c r="T8" s="211"/>
      <c r="U8" s="211"/>
      <c r="V8" s="211"/>
      <c r="W8" s="211"/>
      <c r="X8" s="211"/>
    </row>
    <row r="9" spans="1:24" ht="12.95" customHeight="1">
      <c r="A9" s="687">
        <v>0.33333333333333298</v>
      </c>
      <c r="B9" s="919">
        <v>278.55868546593888</v>
      </c>
      <c r="C9" s="596">
        <v>1649.8429474170605</v>
      </c>
      <c r="D9" s="597">
        <v>88.826432418631569</v>
      </c>
      <c r="E9" s="597">
        <v>158.90894725806447</v>
      </c>
      <c r="F9" s="923">
        <f t="shared" ref="F9:F31" si="0">SUM(B9:E9)</f>
        <v>2176.1370125596954</v>
      </c>
      <c r="G9" s="596">
        <v>3039.2863695416663</v>
      </c>
      <c r="H9" s="596">
        <v>17980.951626916663</v>
      </c>
      <c r="I9" s="597">
        <v>967.78039999712553</v>
      </c>
      <c r="J9" s="597">
        <v>1734.8072291908602</v>
      </c>
      <c r="K9" s="597">
        <f t="shared" ref="K9:K31" si="1">SUM(G9:J9)</f>
        <v>23722.825625646317</v>
      </c>
      <c r="L9" s="996">
        <v>-11.1</v>
      </c>
      <c r="M9" s="213"/>
      <c r="N9" s="213"/>
      <c r="O9" s="213"/>
      <c r="P9" s="211"/>
      <c r="Q9" s="211"/>
      <c r="R9" s="211"/>
      <c r="S9" s="211"/>
      <c r="T9" s="211"/>
      <c r="U9" s="211"/>
      <c r="V9" s="211"/>
      <c r="W9" s="211"/>
    </row>
    <row r="10" spans="1:24" ht="12.95" customHeight="1">
      <c r="A10" s="687">
        <v>0.375</v>
      </c>
      <c r="B10" s="919">
        <v>279.31668546593886</v>
      </c>
      <c r="C10" s="596">
        <v>1703.2889474170602</v>
      </c>
      <c r="D10" s="597">
        <v>91.35943241863157</v>
      </c>
      <c r="E10" s="597">
        <v>160.58894725806476</v>
      </c>
      <c r="F10" s="923">
        <f t="shared" si="0"/>
        <v>2234.5540125596954</v>
      </c>
      <c r="G10" s="596">
        <v>3047.0021775416662</v>
      </c>
      <c r="H10" s="596">
        <v>18561.172457916662</v>
      </c>
      <c r="I10" s="597">
        <v>995.37263477004933</v>
      </c>
      <c r="J10" s="597">
        <v>1754.1025101908604</v>
      </c>
      <c r="K10" s="597">
        <f>SUM(G10:J10)</f>
        <v>24357.64978041924</v>
      </c>
      <c r="L10" s="996">
        <v>-10.8</v>
      </c>
      <c r="M10" s="213"/>
      <c r="N10" s="213"/>
      <c r="O10" s="213"/>
      <c r="P10" s="211"/>
      <c r="Q10" s="211"/>
      <c r="R10" s="211"/>
      <c r="S10" s="211"/>
      <c r="T10" s="211"/>
      <c r="U10" s="211"/>
      <c r="V10" s="211"/>
      <c r="W10" s="211"/>
    </row>
    <row r="11" spans="1:24" ht="12.95" customHeight="1">
      <c r="A11" s="687">
        <v>0.41666666666666702</v>
      </c>
      <c r="B11" s="919">
        <v>270.85668546593888</v>
      </c>
      <c r="C11" s="596">
        <v>1697.4559474170601</v>
      </c>
      <c r="D11" s="597">
        <v>89.496432418631571</v>
      </c>
      <c r="E11" s="597">
        <v>160.89094725806444</v>
      </c>
      <c r="F11" s="923">
        <f t="shared" si="0"/>
        <v>2218.7000125596951</v>
      </c>
      <c r="G11" s="596">
        <v>2955.3822735416661</v>
      </c>
      <c r="H11" s="596">
        <v>18497.149557916666</v>
      </c>
      <c r="I11" s="597">
        <v>975.07878029631979</v>
      </c>
      <c r="J11" s="597">
        <v>1757.3883201908604</v>
      </c>
      <c r="K11" s="597">
        <f t="shared" si="1"/>
        <v>24184.998931945513</v>
      </c>
      <c r="L11" s="996">
        <v>-9.1999999999999993</v>
      </c>
      <c r="M11" s="213"/>
      <c r="N11" s="213"/>
      <c r="O11" s="213"/>
      <c r="P11" s="211"/>
      <c r="Q11" s="211"/>
      <c r="R11" s="211"/>
      <c r="S11" s="211"/>
      <c r="T11" s="211"/>
      <c r="U11" s="211"/>
      <c r="V11" s="211"/>
      <c r="W11" s="211"/>
    </row>
    <row r="12" spans="1:24" ht="12.95" customHeight="1">
      <c r="A12" s="687">
        <v>0.45833333333333298</v>
      </c>
      <c r="B12" s="919">
        <v>252.92268546593886</v>
      </c>
      <c r="C12" s="596">
        <v>1649.7139474170604</v>
      </c>
      <c r="D12" s="597">
        <v>85.289432418631577</v>
      </c>
      <c r="E12" s="597">
        <v>164.13094725806468</v>
      </c>
      <c r="F12" s="923">
        <f t="shared" si="0"/>
        <v>2152.0570125596955</v>
      </c>
      <c r="G12" s="596">
        <v>2759.6174055416664</v>
      </c>
      <c r="H12" s="596">
        <v>17976.588065916661</v>
      </c>
      <c r="I12" s="597">
        <v>929.25148788033471</v>
      </c>
      <c r="J12" s="597">
        <v>1792.0294401908602</v>
      </c>
      <c r="K12" s="597">
        <f t="shared" si="1"/>
        <v>23457.486399529524</v>
      </c>
      <c r="L12" s="996">
        <v>-8.6</v>
      </c>
      <c r="M12" s="211"/>
      <c r="N12" s="211"/>
      <c r="O12" s="211"/>
      <c r="P12" s="211"/>
      <c r="Q12" s="211"/>
      <c r="R12" s="211"/>
      <c r="S12" s="211"/>
      <c r="T12" s="211"/>
      <c r="U12" s="211"/>
      <c r="V12" s="211"/>
      <c r="W12" s="211"/>
    </row>
    <row r="13" spans="1:24" ht="12.95" customHeight="1">
      <c r="A13" s="687">
        <v>0.5</v>
      </c>
      <c r="B13" s="919">
        <v>236.55268546593885</v>
      </c>
      <c r="C13" s="596">
        <v>1573.8569474170604</v>
      </c>
      <c r="D13" s="597">
        <v>80.907432418631572</v>
      </c>
      <c r="E13" s="597">
        <v>158.31594725806485</v>
      </c>
      <c r="F13" s="923">
        <f t="shared" si="0"/>
        <v>2049.6330125596955</v>
      </c>
      <c r="G13" s="596">
        <v>2579.5772855416662</v>
      </c>
      <c r="H13" s="596">
        <v>17148.887888916663</v>
      </c>
      <c r="I13" s="597">
        <v>881.5179021026197</v>
      </c>
      <c r="J13" s="597">
        <v>1728.1987611908601</v>
      </c>
      <c r="K13" s="597">
        <f t="shared" si="1"/>
        <v>22338.181837751807</v>
      </c>
      <c r="L13" s="996">
        <v>-7.6</v>
      </c>
      <c r="M13" s="211"/>
      <c r="N13" s="211"/>
      <c r="O13" s="211"/>
      <c r="P13" s="211"/>
      <c r="Q13" s="211"/>
      <c r="R13" s="211"/>
      <c r="S13" s="211"/>
      <c r="T13" s="211"/>
      <c r="U13" s="211"/>
      <c r="V13" s="211"/>
      <c r="W13" s="211"/>
    </row>
    <row r="14" spans="1:24" ht="12.95" customHeight="1">
      <c r="A14" s="687">
        <v>0.54166666666666696</v>
      </c>
      <c r="B14" s="919">
        <v>226.22168546593886</v>
      </c>
      <c r="C14" s="596">
        <v>1524.2909474170606</v>
      </c>
      <c r="D14" s="597">
        <v>77.894432418631581</v>
      </c>
      <c r="E14" s="597">
        <v>158.83394725806465</v>
      </c>
      <c r="F14" s="923">
        <f t="shared" si="0"/>
        <v>1987.2410125596957</v>
      </c>
      <c r="G14" s="596">
        <v>2466.1060115416662</v>
      </c>
      <c r="H14" s="596">
        <v>16608.237438916662</v>
      </c>
      <c r="I14" s="597">
        <v>848.6969769660941</v>
      </c>
      <c r="J14" s="597">
        <v>1733.7302041908601</v>
      </c>
      <c r="K14" s="597">
        <f t="shared" si="1"/>
        <v>21656.77063161528</v>
      </c>
      <c r="L14" s="996">
        <v>-6.8</v>
      </c>
      <c r="M14" s="211"/>
      <c r="N14" s="211"/>
      <c r="O14" s="211"/>
      <c r="P14" s="211"/>
      <c r="Q14" s="211"/>
      <c r="R14" s="211"/>
      <c r="S14" s="211"/>
      <c r="T14" s="211"/>
      <c r="U14" s="211"/>
      <c r="V14" s="211"/>
      <c r="W14" s="211"/>
    </row>
    <row r="15" spans="1:24" ht="12.95" customHeight="1">
      <c r="A15" s="687">
        <v>0.58333333333333304</v>
      </c>
      <c r="B15" s="919">
        <v>219.48368546593886</v>
      </c>
      <c r="C15" s="596">
        <v>1475.7199474170604</v>
      </c>
      <c r="D15" s="597">
        <v>74.529432418631572</v>
      </c>
      <c r="E15" s="597">
        <v>160.48194725806457</v>
      </c>
      <c r="F15" s="923">
        <f t="shared" si="0"/>
        <v>1930.2150125596954</v>
      </c>
      <c r="G15" s="596">
        <v>2392.4629325416663</v>
      </c>
      <c r="H15" s="596">
        <v>16077.756282916664</v>
      </c>
      <c r="I15" s="597">
        <v>812.04167889626046</v>
      </c>
      <c r="J15" s="597">
        <v>1751.7072031908599</v>
      </c>
      <c r="K15" s="597">
        <f t="shared" si="1"/>
        <v>21033.968097545454</v>
      </c>
      <c r="L15" s="996">
        <v>-6.6</v>
      </c>
      <c r="M15" s="211"/>
      <c r="N15" s="211"/>
      <c r="O15" s="211"/>
      <c r="P15" s="211"/>
      <c r="Q15" s="211"/>
      <c r="R15" s="211"/>
      <c r="S15" s="211"/>
      <c r="T15" s="211"/>
      <c r="U15" s="211"/>
      <c r="V15" s="211"/>
      <c r="W15" s="211"/>
    </row>
    <row r="16" spans="1:24" ht="12.95" customHeight="1">
      <c r="A16" s="892">
        <v>0.625</v>
      </c>
      <c r="B16" s="918">
        <v>218.15468546593885</v>
      </c>
      <c r="C16" s="593">
        <v>1452.5609474170606</v>
      </c>
      <c r="D16" s="594">
        <v>72.73343241863158</v>
      </c>
      <c r="E16" s="594">
        <v>160.84194725806469</v>
      </c>
      <c r="F16" s="922">
        <f t="shared" si="0"/>
        <v>1904.2910125596957</v>
      </c>
      <c r="G16" s="593">
        <v>2378.306610541666</v>
      </c>
      <c r="H16" s="593">
        <v>15825.118657916661</v>
      </c>
      <c r="I16" s="594">
        <v>792.47766245245032</v>
      </c>
      <c r="J16" s="594">
        <v>1755.3210751908603</v>
      </c>
      <c r="K16" s="594">
        <f t="shared" si="1"/>
        <v>20751.224006101635</v>
      </c>
      <c r="L16" s="995">
        <v>-6.4</v>
      </c>
      <c r="M16" s="211"/>
      <c r="N16" s="211"/>
      <c r="O16" s="211"/>
      <c r="P16" s="211"/>
      <c r="Q16" s="211"/>
      <c r="R16" s="211"/>
      <c r="S16" s="211"/>
      <c r="T16" s="211"/>
      <c r="U16" s="211"/>
      <c r="V16" s="211"/>
      <c r="W16" s="211"/>
    </row>
    <row r="17" spans="1:23" ht="12.95" customHeight="1">
      <c r="A17" s="687">
        <v>0.66666666666666696</v>
      </c>
      <c r="B17" s="919">
        <v>225.15668546593886</v>
      </c>
      <c r="C17" s="596">
        <v>1453.9059474170604</v>
      </c>
      <c r="D17" s="597">
        <v>72.681432418631573</v>
      </c>
      <c r="E17" s="597">
        <v>160.05294725806471</v>
      </c>
      <c r="F17" s="923">
        <f t="shared" si="0"/>
        <v>1911.7970125596955</v>
      </c>
      <c r="G17" s="596">
        <v>2454.9601015416665</v>
      </c>
      <c r="H17" s="596">
        <v>15840.84542891666</v>
      </c>
      <c r="I17" s="597">
        <v>791.91122099639347</v>
      </c>
      <c r="J17" s="597">
        <v>1746.7127161908604</v>
      </c>
      <c r="K17" s="597">
        <f t="shared" si="1"/>
        <v>20834.429467645579</v>
      </c>
      <c r="L17" s="996">
        <v>-6.8</v>
      </c>
      <c r="M17" s="211"/>
      <c r="N17" s="211"/>
      <c r="O17" s="211"/>
      <c r="P17" s="211"/>
      <c r="Q17" s="211"/>
      <c r="R17" s="211"/>
      <c r="S17" s="211"/>
      <c r="T17" s="211"/>
      <c r="U17" s="211"/>
      <c r="V17" s="211"/>
      <c r="W17" s="211"/>
    </row>
    <row r="18" spans="1:23" ht="12.95" customHeight="1">
      <c r="A18" s="687">
        <v>0.70833333333333304</v>
      </c>
      <c r="B18" s="919">
        <v>238.65168546593884</v>
      </c>
      <c r="C18" s="596">
        <v>1493.9899474170602</v>
      </c>
      <c r="D18" s="597">
        <v>75.268432418631576</v>
      </c>
      <c r="E18" s="597">
        <v>159.98894725806463</v>
      </c>
      <c r="F18" s="923">
        <f t="shared" si="0"/>
        <v>1967.8990125596954</v>
      </c>
      <c r="G18" s="596">
        <v>2602.3549655416659</v>
      </c>
      <c r="H18" s="596">
        <v>16278.795349916662</v>
      </c>
      <c r="I18" s="597">
        <v>820.09168343522242</v>
      </c>
      <c r="J18" s="597">
        <v>1745.8738331908605</v>
      </c>
      <c r="K18" s="597">
        <f t="shared" si="1"/>
        <v>21447.115832084408</v>
      </c>
      <c r="L18" s="996">
        <v>-7.1</v>
      </c>
      <c r="M18" s="211"/>
      <c r="N18" s="211"/>
      <c r="O18" s="211"/>
      <c r="P18" s="211"/>
      <c r="Q18" s="211"/>
      <c r="R18" s="211"/>
      <c r="S18" s="211"/>
      <c r="T18" s="211"/>
      <c r="U18" s="211"/>
      <c r="V18" s="211"/>
      <c r="W18" s="211"/>
    </row>
    <row r="19" spans="1:23" ht="12.95" customHeight="1">
      <c r="A19" s="687">
        <v>0.75</v>
      </c>
      <c r="B19" s="919">
        <v>246.41568546593885</v>
      </c>
      <c r="C19" s="596">
        <v>1528.6109474170603</v>
      </c>
      <c r="D19" s="597">
        <v>76.715432418631579</v>
      </c>
      <c r="E19" s="597">
        <v>159.88194725806511</v>
      </c>
      <c r="F19" s="923">
        <f t="shared" si="0"/>
        <v>2011.6240125596958</v>
      </c>
      <c r="G19" s="596">
        <v>2686.8538335416665</v>
      </c>
      <c r="H19" s="596">
        <v>16655.838301916661</v>
      </c>
      <c r="I19" s="597">
        <v>835.85400626049704</v>
      </c>
      <c r="J19" s="597">
        <v>1744.2460821908603</v>
      </c>
      <c r="K19" s="597">
        <f t="shared" si="1"/>
        <v>21922.792223909688</v>
      </c>
      <c r="L19" s="996">
        <v>-7.2</v>
      </c>
      <c r="M19" s="211"/>
      <c r="N19" s="211"/>
      <c r="O19" s="211"/>
      <c r="P19" s="211"/>
      <c r="Q19" s="211"/>
      <c r="R19" s="211"/>
      <c r="S19" s="211"/>
      <c r="T19" s="211"/>
      <c r="U19" s="211"/>
      <c r="V19" s="211"/>
      <c r="W19" s="211"/>
    </row>
    <row r="20" spans="1:23" ht="12.95" customHeight="1">
      <c r="A20" s="687">
        <v>0.79166666666666696</v>
      </c>
      <c r="B20" s="919">
        <v>247.85768546593886</v>
      </c>
      <c r="C20" s="596">
        <v>1551.0059474170603</v>
      </c>
      <c r="D20" s="597">
        <v>77.363432418631575</v>
      </c>
      <c r="E20" s="597">
        <v>159.91894725806469</v>
      </c>
      <c r="F20" s="923">
        <f t="shared" si="0"/>
        <v>2036.1460125596955</v>
      </c>
      <c r="G20" s="596">
        <v>2702.4757755416663</v>
      </c>
      <c r="H20" s="596">
        <v>16900.275692916661</v>
      </c>
      <c r="I20" s="597">
        <v>842.91273825135966</v>
      </c>
      <c r="J20" s="597">
        <v>1744.9565311908602</v>
      </c>
      <c r="K20" s="597">
        <f t="shared" si="1"/>
        <v>22190.620737900543</v>
      </c>
      <c r="L20" s="996">
        <v>-7.7</v>
      </c>
      <c r="M20" s="211"/>
      <c r="N20" s="211"/>
      <c r="O20" s="211"/>
      <c r="P20" s="211"/>
      <c r="Q20" s="211"/>
      <c r="R20" s="211"/>
      <c r="S20" s="211"/>
      <c r="T20" s="211"/>
      <c r="U20" s="211"/>
      <c r="V20" s="211"/>
      <c r="W20" s="211"/>
    </row>
    <row r="21" spans="1:23" ht="12.95" customHeight="1">
      <c r="A21" s="687">
        <v>0.83333333333333304</v>
      </c>
      <c r="B21" s="919">
        <v>250.30668546593884</v>
      </c>
      <c r="C21" s="596">
        <v>1563.8439474170605</v>
      </c>
      <c r="D21" s="597">
        <v>77.023432418631572</v>
      </c>
      <c r="E21" s="597">
        <v>159.89994725806491</v>
      </c>
      <c r="F21" s="923">
        <f t="shared" si="0"/>
        <v>2051.0740125596958</v>
      </c>
      <c r="G21" s="596">
        <v>2729.3170735416666</v>
      </c>
      <c r="H21" s="596">
        <v>17039.974050916662</v>
      </c>
      <c r="I21" s="597">
        <v>839.20908257714166</v>
      </c>
      <c r="J21" s="597">
        <v>1744.9059671908603</v>
      </c>
      <c r="K21" s="597">
        <f t="shared" si="1"/>
        <v>22353.406174226333</v>
      </c>
      <c r="L21" s="996">
        <v>-7.8</v>
      </c>
      <c r="M21" s="211"/>
      <c r="N21" s="211"/>
      <c r="O21" s="211"/>
      <c r="P21" s="211"/>
      <c r="Q21" s="211"/>
      <c r="R21" s="211"/>
      <c r="S21" s="211"/>
      <c r="T21" s="211"/>
      <c r="U21" s="211"/>
      <c r="V21" s="211"/>
      <c r="W21" s="211"/>
    </row>
    <row r="22" spans="1:23" ht="12.95" customHeight="1">
      <c r="A22" s="687">
        <v>0.875</v>
      </c>
      <c r="B22" s="919">
        <v>246.08868546593885</v>
      </c>
      <c r="C22" s="596">
        <v>1551.6989474170605</v>
      </c>
      <c r="D22" s="597">
        <v>76.23143241863157</v>
      </c>
      <c r="E22" s="597">
        <v>160.32294725806446</v>
      </c>
      <c r="F22" s="923">
        <f t="shared" si="0"/>
        <v>2034.3420125596954</v>
      </c>
      <c r="G22" s="596">
        <v>2683.6406865416666</v>
      </c>
      <c r="H22" s="596">
        <v>16908.037363916665</v>
      </c>
      <c r="I22" s="597">
        <v>830.58174347719864</v>
      </c>
      <c r="J22" s="597">
        <v>1749.6802551908602</v>
      </c>
      <c r="K22" s="597">
        <f t="shared" si="1"/>
        <v>22171.940049126388</v>
      </c>
      <c r="L22" s="996">
        <v>-7.9</v>
      </c>
      <c r="Q22" s="211"/>
      <c r="R22" s="211"/>
      <c r="S22" s="211"/>
      <c r="T22" s="211"/>
      <c r="U22" s="211"/>
      <c r="V22" s="211"/>
      <c r="W22" s="211"/>
    </row>
    <row r="23" spans="1:23" ht="12.95" customHeight="1">
      <c r="A23" s="687">
        <v>0.91666666666666696</v>
      </c>
      <c r="B23" s="919">
        <v>234.70868546593886</v>
      </c>
      <c r="C23" s="596">
        <v>1504.6839474170602</v>
      </c>
      <c r="D23" s="597">
        <v>72.413432418631572</v>
      </c>
      <c r="E23" s="597">
        <v>157.61594725806481</v>
      </c>
      <c r="F23" s="923">
        <f t="shared" si="0"/>
        <v>1969.4220125596953</v>
      </c>
      <c r="G23" s="596">
        <v>2559.0122155416661</v>
      </c>
      <c r="H23" s="596">
        <v>16394.609893916662</v>
      </c>
      <c r="I23" s="597">
        <v>788.99186887671578</v>
      </c>
      <c r="J23" s="597">
        <v>1714.5242991908601</v>
      </c>
      <c r="K23" s="597">
        <f t="shared" si="1"/>
        <v>21457.138277525904</v>
      </c>
      <c r="L23" s="996">
        <v>-9</v>
      </c>
      <c r="Q23" s="211"/>
      <c r="R23" s="211"/>
      <c r="S23" s="211"/>
      <c r="T23" s="211"/>
      <c r="U23" s="211"/>
      <c r="V23" s="211"/>
      <c r="W23" s="211"/>
    </row>
    <row r="24" spans="1:23" ht="12.95" customHeight="1">
      <c r="A24" s="892">
        <v>0.95833333333333304</v>
      </c>
      <c r="B24" s="918">
        <v>215.31768546593887</v>
      </c>
      <c r="C24" s="593">
        <v>1410.7379474170605</v>
      </c>
      <c r="D24" s="594">
        <v>65.849432418631579</v>
      </c>
      <c r="E24" s="594">
        <v>158.26994725806458</v>
      </c>
      <c r="F24" s="922">
        <f t="shared" si="0"/>
        <v>1850.1750125596955</v>
      </c>
      <c r="G24" s="593">
        <v>2347.6580695416665</v>
      </c>
      <c r="H24" s="593">
        <v>15370.358356916659</v>
      </c>
      <c r="I24" s="594">
        <v>717.48952815446091</v>
      </c>
      <c r="J24" s="594">
        <v>1721.0285131908602</v>
      </c>
      <c r="K24" s="594">
        <f t="shared" si="1"/>
        <v>20156.534467803645</v>
      </c>
      <c r="L24" s="995">
        <v>-10.199999999999999</v>
      </c>
      <c r="M24" s="211"/>
      <c r="N24" s="211"/>
      <c r="O24" s="211"/>
      <c r="P24" s="211"/>
      <c r="Q24" s="211"/>
      <c r="R24" s="211"/>
      <c r="W24" s="211"/>
    </row>
    <row r="25" spans="1:23" ht="12.95" customHeight="1">
      <c r="A25" s="687">
        <v>1</v>
      </c>
      <c r="B25" s="919">
        <v>197.89068546593884</v>
      </c>
      <c r="C25" s="596">
        <v>1335.6079474170601</v>
      </c>
      <c r="D25" s="597">
        <v>60.515432418631576</v>
      </c>
      <c r="E25" s="597">
        <v>54.769947258064349</v>
      </c>
      <c r="F25" s="923">
        <f t="shared" si="0"/>
        <v>1648.7840125596949</v>
      </c>
      <c r="G25" s="596">
        <v>2157.9030135416665</v>
      </c>
      <c r="H25" s="596">
        <v>14551.877003916661</v>
      </c>
      <c r="I25" s="597">
        <v>659.38570648893563</v>
      </c>
      <c r="J25" s="597">
        <v>595.54555719086011</v>
      </c>
      <c r="K25" s="597">
        <f t="shared" si="1"/>
        <v>17964.711281138123</v>
      </c>
      <c r="L25" s="996">
        <v>-12</v>
      </c>
      <c r="M25" s="211"/>
      <c r="N25" s="211"/>
      <c r="O25" s="211"/>
      <c r="P25" s="211"/>
      <c r="Q25" s="211"/>
      <c r="R25" s="211"/>
      <c r="S25" s="211"/>
      <c r="T25" s="211"/>
      <c r="U25" s="211"/>
      <c r="V25" s="211"/>
      <c r="W25" s="211"/>
    </row>
    <row r="26" spans="1:23" ht="12.95" customHeight="1">
      <c r="A26" s="687">
        <v>1.0416666666666701</v>
      </c>
      <c r="B26" s="919">
        <v>191.53068546593886</v>
      </c>
      <c r="C26" s="596">
        <v>1255.3209474170606</v>
      </c>
      <c r="D26" s="597">
        <v>57.096432418631579</v>
      </c>
      <c r="E26" s="597">
        <v>5.8469472580645743</v>
      </c>
      <c r="F26" s="923">
        <f>SUM(B26:E26)</f>
        <v>1509.7950125596956</v>
      </c>
      <c r="G26" s="596">
        <v>2088.4845365416659</v>
      </c>
      <c r="H26" s="596">
        <v>13675.931633916662</v>
      </c>
      <c r="I26" s="597">
        <v>622.14218075319673</v>
      </c>
      <c r="J26" s="597">
        <v>63.427182190860158</v>
      </c>
      <c r="K26" s="597">
        <f t="shared" si="1"/>
        <v>16449.985533402381</v>
      </c>
      <c r="L26" s="996">
        <v>-13.3</v>
      </c>
      <c r="M26" s="211"/>
      <c r="N26" s="212"/>
      <c r="O26" s="212"/>
      <c r="P26" s="212"/>
      <c r="Q26" s="211"/>
      <c r="R26" s="211"/>
      <c r="S26" s="211"/>
      <c r="T26" s="211"/>
      <c r="U26" s="211"/>
      <c r="V26" s="211"/>
      <c r="W26" s="211"/>
    </row>
    <row r="27" spans="1:23" ht="12.95" customHeight="1">
      <c r="A27" s="687">
        <v>1.0833333333333299</v>
      </c>
      <c r="B27" s="919">
        <v>192.20568546593884</v>
      </c>
      <c r="C27" s="596">
        <v>1267.1619474170604</v>
      </c>
      <c r="D27" s="597">
        <v>56.722432418631577</v>
      </c>
      <c r="E27" s="597">
        <v>5.6219472580646652</v>
      </c>
      <c r="F27" s="923">
        <f t="shared" si="0"/>
        <v>1521.7120125596955</v>
      </c>
      <c r="G27" s="596">
        <v>2095.8420535416667</v>
      </c>
      <c r="H27" s="596">
        <v>13806.275754916662</v>
      </c>
      <c r="I27" s="597">
        <v>618.06815951155704</v>
      </c>
      <c r="J27" s="597">
        <v>60.971866190860155</v>
      </c>
      <c r="K27" s="597">
        <f t="shared" si="1"/>
        <v>16581.157834160746</v>
      </c>
      <c r="L27" s="996">
        <v>-13.9</v>
      </c>
      <c r="M27" s="211"/>
      <c r="N27" s="211"/>
      <c r="O27" s="211"/>
      <c r="P27" s="211"/>
      <c r="Q27" s="211"/>
      <c r="R27" s="211"/>
      <c r="S27" s="211"/>
      <c r="T27" s="211"/>
      <c r="U27" s="211"/>
      <c r="V27" s="211"/>
      <c r="W27" s="211"/>
    </row>
    <row r="28" spans="1:23" ht="12.95" customHeight="1">
      <c r="A28" s="687">
        <v>1.125</v>
      </c>
      <c r="B28" s="919">
        <v>194.17768546593885</v>
      </c>
      <c r="C28" s="596">
        <v>1278.3169474170604</v>
      </c>
      <c r="D28" s="597">
        <v>56.674432418631575</v>
      </c>
      <c r="E28" s="597">
        <v>5.6989472580646634</v>
      </c>
      <c r="F28" s="923">
        <f t="shared" si="0"/>
        <v>1534.8680125596954</v>
      </c>
      <c r="G28" s="596">
        <v>2117.2796225416664</v>
      </c>
      <c r="H28" s="596">
        <v>13927.907140916661</v>
      </c>
      <c r="I28" s="597">
        <v>617.54529047519691</v>
      </c>
      <c r="J28" s="597">
        <v>61.811964190860159</v>
      </c>
      <c r="K28" s="597">
        <f t="shared" si="1"/>
        <v>16724.544018124383</v>
      </c>
      <c r="L28" s="996">
        <v>-13.7</v>
      </c>
      <c r="M28" s="211"/>
      <c r="N28" s="211"/>
      <c r="O28" s="211"/>
      <c r="P28" s="211"/>
      <c r="Q28" s="211"/>
      <c r="R28" s="211"/>
      <c r="S28" s="211"/>
      <c r="T28" s="211"/>
      <c r="U28" s="211"/>
      <c r="V28" s="211"/>
      <c r="W28" s="211"/>
    </row>
    <row r="29" spans="1:23" ht="12.95" customHeight="1">
      <c r="A29" s="687">
        <v>1.1666666666666701</v>
      </c>
      <c r="B29" s="919">
        <v>200.06668546593886</v>
      </c>
      <c r="C29" s="596">
        <v>1304.0619474170603</v>
      </c>
      <c r="D29" s="597">
        <v>58.539432418631577</v>
      </c>
      <c r="E29" s="597">
        <v>6.0339472580646998</v>
      </c>
      <c r="F29" s="923">
        <f t="shared" si="0"/>
        <v>1568.7020125596955</v>
      </c>
      <c r="G29" s="596">
        <v>2181.4288085416665</v>
      </c>
      <c r="H29" s="596">
        <v>14208.608825916663</v>
      </c>
      <c r="I29" s="597">
        <v>637.86093115877486</v>
      </c>
      <c r="J29" s="597">
        <v>65.463801190860153</v>
      </c>
      <c r="K29" s="597">
        <f t="shared" si="1"/>
        <v>17093.362366807964</v>
      </c>
      <c r="L29" s="996">
        <v>-13</v>
      </c>
      <c r="M29" s="211"/>
      <c r="N29" s="211"/>
      <c r="O29" s="211"/>
      <c r="P29" s="211"/>
      <c r="Q29" s="211"/>
      <c r="R29" s="211"/>
      <c r="S29" s="211"/>
      <c r="T29" s="211"/>
      <c r="U29" s="211"/>
      <c r="V29" s="211"/>
      <c r="W29" s="211"/>
    </row>
    <row r="30" spans="1:23" ht="12.95" customHeight="1">
      <c r="A30" s="687">
        <v>1.2083333333333299</v>
      </c>
      <c r="B30" s="919">
        <v>212.66968546593884</v>
      </c>
      <c r="C30" s="596">
        <v>1388.8839474170604</v>
      </c>
      <c r="D30" s="597">
        <v>62.872432418631576</v>
      </c>
      <c r="E30" s="597">
        <v>7.8499472580647307</v>
      </c>
      <c r="F30" s="923">
        <f t="shared" si="0"/>
        <v>1672.2760125596956</v>
      </c>
      <c r="G30" s="596">
        <v>2318.6622895416663</v>
      </c>
      <c r="H30" s="596">
        <v>15132.208006916662</v>
      </c>
      <c r="I30" s="597">
        <v>685.06075479520541</v>
      </c>
      <c r="J30" s="597">
        <v>85.240661190860166</v>
      </c>
      <c r="K30" s="597">
        <f t="shared" si="1"/>
        <v>18221.171712444393</v>
      </c>
      <c r="L30" s="996">
        <v>-11.4</v>
      </c>
      <c r="M30" s="211"/>
      <c r="N30" s="211"/>
      <c r="O30" s="211"/>
      <c r="P30" s="211"/>
      <c r="Q30" s="211"/>
      <c r="R30" s="211"/>
      <c r="S30" s="211"/>
      <c r="T30" s="211"/>
      <c r="U30" s="211"/>
      <c r="V30" s="211"/>
      <c r="W30" s="211"/>
    </row>
    <row r="31" spans="1:23" ht="12.95" customHeight="1">
      <c r="A31" s="893">
        <v>1.25</v>
      </c>
      <c r="B31" s="920">
        <v>239.53868546593884</v>
      </c>
      <c r="C31" s="599">
        <v>1503.5029474170603</v>
      </c>
      <c r="D31" s="600">
        <v>73.252432418631571</v>
      </c>
      <c r="E31" s="600">
        <v>108.69994725806464</v>
      </c>
      <c r="F31" s="924">
        <f t="shared" si="0"/>
        <v>1924.9940125596954</v>
      </c>
      <c r="G31" s="599">
        <v>2611.5021115416662</v>
      </c>
      <c r="H31" s="599">
        <v>16381.624536916663</v>
      </c>
      <c r="I31" s="600">
        <v>798.13118390809484</v>
      </c>
      <c r="J31" s="600">
        <v>1183.6964361908601</v>
      </c>
      <c r="K31" s="600">
        <f t="shared" si="1"/>
        <v>20974.954268557285</v>
      </c>
      <c r="L31" s="997">
        <v>-10.199999999999999</v>
      </c>
      <c r="M31" s="211"/>
      <c r="N31" s="1194"/>
      <c r="O31" s="1194"/>
      <c r="P31" s="1194"/>
      <c r="Q31" s="211"/>
      <c r="R31" s="211"/>
      <c r="S31" s="211"/>
      <c r="T31" s="211"/>
      <c r="U31" s="211"/>
      <c r="V31" s="211"/>
      <c r="W31" s="211"/>
    </row>
    <row r="32" spans="1:23" ht="12.95" customHeight="1">
      <c r="A32" s="878" t="s">
        <v>160</v>
      </c>
      <c r="B32" s="989">
        <f>SUM(B8:B31)</f>
        <v>5581.8854511825321</v>
      </c>
      <c r="C32" s="879">
        <f t="shared" ref="C32:K32" si="2">SUM(C8:C31)</f>
        <v>35696.006738009448</v>
      </c>
      <c r="D32" s="879">
        <f t="shared" si="2"/>
        <v>1762.7303780471577</v>
      </c>
      <c r="E32" s="879">
        <f t="shared" si="2"/>
        <v>2905.308734193552</v>
      </c>
      <c r="F32" s="990">
        <f>SUM(F8:F31)</f>
        <v>45945.931301432698</v>
      </c>
      <c r="G32" s="879">
        <f t="shared" si="2"/>
        <v>60871.010999999991</v>
      </c>
      <c r="H32" s="879">
        <f t="shared" si="2"/>
        <v>388943.69799999992</v>
      </c>
      <c r="I32" s="879">
        <f t="shared" si="2"/>
        <v>19206.041000000005</v>
      </c>
      <c r="J32" s="879">
        <f t="shared" si="2"/>
        <v>31692.422666580642</v>
      </c>
      <c r="K32" s="879">
        <f t="shared" si="2"/>
        <v>500713.17266658053</v>
      </c>
      <c r="L32" s="989">
        <f>AVERAGE(L8:L31)</f>
        <v>-9.6041666666666661</v>
      </c>
      <c r="M32" s="211"/>
      <c r="N32" s="211"/>
      <c r="O32" s="211"/>
      <c r="P32" s="211"/>
      <c r="Q32" s="211"/>
      <c r="R32" s="211"/>
      <c r="S32" s="211"/>
      <c r="T32" s="211"/>
      <c r="U32" s="211"/>
      <c r="V32" s="211"/>
      <c r="W32" s="211"/>
    </row>
    <row r="33" spans="1:23" ht="12.95" customHeight="1">
      <c r="A33" s="1406" t="s">
        <v>319</v>
      </c>
      <c r="B33" s="991">
        <f>MAX(B8:B31)</f>
        <v>279.31668546593886</v>
      </c>
      <c r="C33" s="689">
        <f t="shared" ref="C33:K33" si="3">MAX(C8:C31)</f>
        <v>1703.2889474170602</v>
      </c>
      <c r="D33" s="689">
        <f t="shared" si="3"/>
        <v>91.35943241863157</v>
      </c>
      <c r="E33" s="689">
        <f t="shared" si="3"/>
        <v>164.13094725806468</v>
      </c>
      <c r="F33" s="992">
        <f t="shared" si="3"/>
        <v>2234.5540125596954</v>
      </c>
      <c r="G33" s="689">
        <f t="shared" si="3"/>
        <v>3047.0021775416662</v>
      </c>
      <c r="H33" s="689">
        <f t="shared" si="3"/>
        <v>18561.172457916662</v>
      </c>
      <c r="I33" s="689">
        <f t="shared" si="3"/>
        <v>995.37263477004933</v>
      </c>
      <c r="J33" s="689">
        <f t="shared" si="3"/>
        <v>1792.0294401908602</v>
      </c>
      <c r="K33" s="689">
        <f t="shared" si="3"/>
        <v>24357.64978041924</v>
      </c>
      <c r="L33" s="991">
        <f>MAX(L8:L31)</f>
        <v>-6.4</v>
      </c>
    </row>
    <row r="34" spans="1:23" ht="12.95" customHeight="1">
      <c r="A34" s="1407" t="s">
        <v>320</v>
      </c>
      <c r="B34" s="993">
        <f>MIN(B8:B31)</f>
        <v>191.53068546593886</v>
      </c>
      <c r="C34" s="685">
        <f t="shared" ref="C34:K34" si="4">MIN(C8:C31)</f>
        <v>1255.3209474170606</v>
      </c>
      <c r="D34" s="685">
        <f t="shared" si="4"/>
        <v>56.674432418631575</v>
      </c>
      <c r="E34" s="685">
        <f t="shared" si="4"/>
        <v>5.6219472580646652</v>
      </c>
      <c r="F34" s="994">
        <f>MIN(F8:F31)</f>
        <v>1509.7950125596956</v>
      </c>
      <c r="G34" s="685">
        <f t="shared" si="4"/>
        <v>2088.4845365416659</v>
      </c>
      <c r="H34" s="685">
        <f t="shared" si="4"/>
        <v>13675.931633916662</v>
      </c>
      <c r="I34" s="685">
        <f t="shared" si="4"/>
        <v>617.54529047519691</v>
      </c>
      <c r="J34" s="685">
        <f t="shared" si="4"/>
        <v>60.971866190860155</v>
      </c>
      <c r="K34" s="685">
        <f t="shared" si="4"/>
        <v>16449.985533402381</v>
      </c>
      <c r="L34" s="993">
        <f>MIN(L8:L31)</f>
        <v>-13.9</v>
      </c>
    </row>
    <row r="35" spans="1:23" ht="4.5" customHeight="1">
      <c r="A35" s="205"/>
      <c r="B35" s="206"/>
      <c r="C35" s="206"/>
      <c r="D35" s="206"/>
      <c r="E35" s="206"/>
      <c r="F35" s="206"/>
      <c r="G35" s="206"/>
      <c r="H35" s="206"/>
      <c r="I35" s="206"/>
      <c r="J35" s="206"/>
      <c r="K35" s="206"/>
      <c r="L35" s="206"/>
    </row>
    <row r="36" spans="1:23" ht="7.5" customHeight="1">
      <c r="A36" s="208"/>
      <c r="B36" s="25"/>
      <c r="C36" s="25"/>
      <c r="D36" s="26"/>
      <c r="E36" s="26"/>
      <c r="F36" s="26"/>
      <c r="G36" s="25"/>
      <c r="H36" s="25"/>
      <c r="I36" s="26"/>
      <c r="J36" s="26"/>
      <c r="K36" s="26"/>
      <c r="L36" s="209"/>
      <c r="M36" s="210"/>
      <c r="N36" s="210"/>
      <c r="O36" s="210"/>
      <c r="P36" s="210"/>
      <c r="Q36" s="210"/>
      <c r="R36" s="210"/>
      <c r="S36" s="210"/>
      <c r="T36" s="210"/>
      <c r="U36" s="210"/>
      <c r="V36" s="210"/>
      <c r="W36" s="210"/>
    </row>
    <row r="37" spans="1:23" ht="15.75" customHeight="1">
      <c r="A37" s="1662" t="s">
        <v>321</v>
      </c>
      <c r="B37" s="1662"/>
      <c r="C37" s="1662"/>
      <c r="D37" s="1662"/>
      <c r="E37" s="1662"/>
      <c r="F37" s="1662"/>
      <c r="G37" s="1662"/>
      <c r="H37" s="1662"/>
      <c r="I37" s="1662"/>
      <c r="J37" s="1662"/>
      <c r="K37" s="432"/>
      <c r="L37" s="432"/>
    </row>
    <row r="38" spans="1:23" ht="12.95" customHeight="1"/>
    <row r="39" spans="1:23" ht="12.95" customHeight="1">
      <c r="A39" s="1655"/>
      <c r="B39" s="1655"/>
      <c r="C39" s="1655"/>
      <c r="D39" s="1655"/>
      <c r="E39" s="1655"/>
      <c r="F39" s="1655"/>
      <c r="G39" s="1655"/>
      <c r="H39" s="1655"/>
      <c r="I39" s="1655"/>
      <c r="J39" s="1655"/>
      <c r="K39" s="1655"/>
      <c r="L39" s="1655"/>
      <c r="M39" s="1655"/>
      <c r="N39" s="1655"/>
      <c r="O39" s="1655"/>
      <c r="P39" s="1655"/>
      <c r="Q39" s="1655"/>
    </row>
    <row r="40" spans="1:23" ht="12.95" customHeight="1">
      <c r="B40" s="211"/>
      <c r="C40" s="211"/>
      <c r="D40" s="211"/>
      <c r="E40" s="211"/>
      <c r="F40" s="211"/>
      <c r="G40" s="211"/>
      <c r="H40" s="211"/>
      <c r="I40" s="211"/>
      <c r="J40" s="211"/>
      <c r="K40" s="211"/>
    </row>
    <row r="41" spans="1:23" ht="12.95" customHeight="1">
      <c r="B41" s="577"/>
      <c r="C41" s="577"/>
      <c r="D41" s="577"/>
      <c r="E41" s="577"/>
      <c r="F41" s="577"/>
      <c r="G41" s="577"/>
      <c r="H41" s="577"/>
      <c r="I41" s="577"/>
      <c r="J41" s="578"/>
      <c r="K41" s="578"/>
    </row>
    <row r="42" spans="1:23" ht="12.95" customHeight="1">
      <c r="B42" s="211"/>
      <c r="C42" s="211"/>
      <c r="D42" s="211"/>
      <c r="E42" s="211"/>
      <c r="F42" s="211"/>
      <c r="G42" s="211"/>
      <c r="H42" s="211"/>
      <c r="I42" s="211"/>
      <c r="J42" s="579"/>
      <c r="K42" s="579"/>
      <c r="M42" s="579"/>
      <c r="N42" s="579"/>
    </row>
    <row r="43" spans="1:23" ht="12.95" customHeight="1">
      <c r="B43" s="211"/>
      <c r="C43" s="211"/>
      <c r="D43" s="211"/>
      <c r="E43" s="211"/>
      <c r="F43" s="211"/>
      <c r="G43" s="211"/>
      <c r="J43" s="579"/>
      <c r="K43" s="579"/>
    </row>
    <row r="44" spans="1:23" ht="12.95" customHeight="1"/>
    <row r="45" spans="1:23" ht="12.95" customHeight="1"/>
    <row r="46" spans="1:23" ht="12.95" customHeight="1"/>
    <row r="47" spans="1:23" ht="12.95" customHeight="1"/>
    <row r="48" spans="1:23" ht="12.95" customHeight="1"/>
    <row r="49" ht="12.95" customHeight="1"/>
    <row r="50" ht="12.95" customHeight="1"/>
    <row r="51" ht="12.95" customHeight="1"/>
    <row r="52" ht="12.95" customHeight="1"/>
    <row r="53" ht="12.95" customHeight="1"/>
    <row r="54" ht="12.95" customHeight="1"/>
    <row r="55" ht="12.95" customHeight="1"/>
  </sheetData>
  <mergeCells count="7">
    <mergeCell ref="A39:Q39"/>
    <mergeCell ref="S7:V7"/>
    <mergeCell ref="B5:L5"/>
    <mergeCell ref="B6:F6"/>
    <mergeCell ref="G6:K6"/>
    <mergeCell ref="A37:J37"/>
    <mergeCell ref="A6:A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5"/>
  <dimension ref="A1:X55"/>
  <sheetViews>
    <sheetView showGridLines="0" zoomScaleNormal="100" zoomScaleSheetLayoutView="100" workbookViewId="0">
      <selection activeCell="C1" sqref="C1"/>
    </sheetView>
  </sheetViews>
  <sheetFormatPr defaultColWidth="9.140625" defaultRowHeight="12.75"/>
  <cols>
    <col min="1" max="1" width="11.42578125" style="226" customWidth="1"/>
    <col min="2" max="2" width="10.28515625" style="226" customWidth="1"/>
    <col min="3" max="3" width="17.7109375" style="226" customWidth="1"/>
    <col min="4" max="4" width="8.85546875" style="226" customWidth="1"/>
    <col min="5" max="5" width="9.7109375" style="226" customWidth="1"/>
    <col min="6" max="9" width="8.7109375" style="226" customWidth="1"/>
    <col min="10" max="10" width="3.5703125" style="226" customWidth="1"/>
    <col min="11" max="11" width="2.7109375" style="226" customWidth="1"/>
    <col min="12" max="12" width="9.140625" style="226"/>
    <col min="13" max="23" width="9.140625" style="411"/>
    <col min="24" max="16384" width="9.140625" style="226"/>
  </cols>
  <sheetData>
    <row r="1" spans="1:24" s="16" customFormat="1" ht="18" customHeight="1">
      <c r="A1" s="1488" t="s">
        <v>323</v>
      </c>
      <c r="B1" s="1488"/>
      <c r="C1" s="1488"/>
      <c r="D1" s="1488"/>
      <c r="E1" s="1488"/>
      <c r="F1" s="1488"/>
      <c r="G1" s="1488"/>
      <c r="H1" s="1488"/>
      <c r="I1" s="1488"/>
      <c r="J1" s="1665"/>
      <c r="K1" s="1665"/>
      <c r="M1" s="410"/>
      <c r="N1" s="410"/>
      <c r="O1" s="410"/>
      <c r="P1" s="410"/>
      <c r="Q1" s="410"/>
      <c r="R1" s="410"/>
      <c r="S1" s="410"/>
      <c r="T1" s="410"/>
      <c r="U1" s="410"/>
      <c r="V1" s="410"/>
      <c r="W1" s="410"/>
    </row>
    <row r="2" spans="1:24" ht="5.0999999999999996" customHeight="1">
      <c r="A2" s="855"/>
      <c r="B2" s="855"/>
      <c r="C2" s="855"/>
      <c r="D2" s="855"/>
      <c r="E2" s="855"/>
      <c r="F2" s="855"/>
      <c r="G2" s="855"/>
      <c r="H2" s="855"/>
      <c r="I2" s="855"/>
      <c r="J2" s="855"/>
      <c r="K2" s="855"/>
    </row>
    <row r="3" spans="1:24" ht="24.95" customHeight="1">
      <c r="A3" s="1666" t="str">
        <f>'7.1'!B5</f>
        <v>KHO – 9 January 2024</v>
      </c>
      <c r="B3" s="1666"/>
      <c r="C3" s="1666"/>
      <c r="D3" s="1666"/>
      <c r="E3" s="1666"/>
      <c r="F3" s="1666"/>
      <c r="G3" s="1666"/>
      <c r="H3" s="1666"/>
      <c r="I3" s="1666"/>
      <c r="J3" s="1666"/>
      <c r="K3" s="1666"/>
    </row>
    <row r="4" spans="1:24" ht="20.100000000000001" customHeight="1">
      <c r="A4" s="438"/>
      <c r="B4" s="438"/>
      <c r="C4" s="438"/>
      <c r="D4" s="488" t="s">
        <v>153</v>
      </c>
      <c r="E4" s="574" t="s">
        <v>154</v>
      </c>
      <c r="F4" s="1486" t="s">
        <v>155</v>
      </c>
      <c r="G4" s="1486"/>
      <c r="H4" s="1486"/>
      <c r="I4" s="1486"/>
      <c r="J4" s="1486"/>
      <c r="K4" s="1486"/>
      <c r="N4" s="411" t="str">
        <f>B5</f>
        <v>Into CR</v>
      </c>
      <c r="O4" s="411" t="str">
        <f>B8</f>
        <v>From CR</v>
      </c>
      <c r="P4" s="411" t="str">
        <f>B14</f>
        <v>From UGS</v>
      </c>
      <c r="Q4" s="411" t="str">
        <f>B18</f>
        <v>Into UGS</v>
      </c>
      <c r="R4" s="411" t="str">
        <f>A27</f>
        <v>Gas production 
in the CR</v>
      </c>
      <c r="S4" s="411" t="s">
        <v>172</v>
      </c>
      <c r="T4" s="411" t="s">
        <v>318</v>
      </c>
      <c r="U4" s="411" t="s">
        <v>14</v>
      </c>
    </row>
    <row r="5" spans="1:24" ht="15" customHeight="1">
      <c r="A5" s="1490" t="s">
        <v>553</v>
      </c>
      <c r="B5" s="1498" t="s">
        <v>157</v>
      </c>
      <c r="C5" s="1391" t="s">
        <v>158</v>
      </c>
      <c r="D5" s="678">
        <v>12960.452999999996</v>
      </c>
      <c r="E5" s="678">
        <v>141256.91000000006</v>
      </c>
      <c r="F5" s="14"/>
      <c r="G5" s="14"/>
      <c r="H5" s="14"/>
      <c r="I5" s="14"/>
      <c r="J5" s="14"/>
      <c r="K5" s="14"/>
      <c r="L5" s="493"/>
      <c r="M5" s="494">
        <v>0.29166666666666669</v>
      </c>
      <c r="N5" s="412">
        <v>540.36073914809378</v>
      </c>
      <c r="O5" s="412">
        <v>-101.33262351877467</v>
      </c>
      <c r="P5" s="412">
        <v>1479.3415000000002</v>
      </c>
      <c r="Q5" s="412">
        <v>-0.57254166666666662</v>
      </c>
      <c r="R5" s="412">
        <v>12.069455701201376</v>
      </c>
      <c r="S5" s="412">
        <v>2079.4930125596957</v>
      </c>
      <c r="T5" s="412">
        <v>-12.2</v>
      </c>
      <c r="U5" s="412">
        <v>-149.62648289584149</v>
      </c>
      <c r="X5" s="227"/>
    </row>
    <row r="6" spans="1:24" ht="15" customHeight="1">
      <c r="A6" s="1490"/>
      <c r="B6" s="1499"/>
      <c r="C6" s="1392" t="s">
        <v>159</v>
      </c>
      <c r="D6" s="856">
        <v>8.2047395542521997</v>
      </c>
      <c r="E6" s="856">
        <v>94.459000000000003</v>
      </c>
      <c r="F6" s="14"/>
      <c r="G6" s="14"/>
      <c r="H6" s="14"/>
      <c r="I6" s="14"/>
      <c r="J6" s="14"/>
      <c r="K6" s="14"/>
      <c r="L6" s="493"/>
      <c r="M6" s="494">
        <v>0.33333333333333298</v>
      </c>
      <c r="N6" s="412">
        <v>540.36073914809378</v>
      </c>
      <c r="O6" s="412">
        <v>-101.33262351877467</v>
      </c>
      <c r="P6" s="412">
        <v>1479.3415000000002</v>
      </c>
      <c r="Q6" s="412">
        <v>-0.57254166666666662</v>
      </c>
      <c r="R6" s="412">
        <v>12.097455701201376</v>
      </c>
      <c r="S6" s="412">
        <v>2176.1370125596954</v>
      </c>
      <c r="T6" s="412">
        <v>-11.1</v>
      </c>
      <c r="U6" s="412">
        <v>-246.24248289584125</v>
      </c>
      <c r="X6" s="227"/>
    </row>
    <row r="7" spans="1:24" ht="15" customHeight="1">
      <c r="A7" s="1490"/>
      <c r="B7" s="1500"/>
      <c r="C7" s="1393" t="s">
        <v>160</v>
      </c>
      <c r="D7" s="679">
        <v>12968.657739554248</v>
      </c>
      <c r="E7" s="679">
        <v>141351.36900000006</v>
      </c>
      <c r="F7" s="14"/>
      <c r="G7" s="14"/>
      <c r="H7" s="14"/>
      <c r="I7" s="14"/>
      <c r="J7" s="14"/>
      <c r="K7" s="14"/>
      <c r="L7" s="493"/>
      <c r="M7" s="494">
        <v>0.374999999999999</v>
      </c>
      <c r="N7" s="412">
        <v>540.36073914809378</v>
      </c>
      <c r="O7" s="412">
        <v>-101.33262351877467</v>
      </c>
      <c r="P7" s="412">
        <v>1479.3415000000002</v>
      </c>
      <c r="Q7" s="412">
        <v>-0.57254166666666662</v>
      </c>
      <c r="R7" s="412">
        <v>12.170455701201377</v>
      </c>
      <c r="S7" s="412">
        <v>2234.5540125596954</v>
      </c>
      <c r="T7" s="412">
        <v>-10.8</v>
      </c>
      <c r="U7" s="412">
        <v>-304.58648289584107</v>
      </c>
      <c r="X7" s="227"/>
    </row>
    <row r="8" spans="1:24" ht="15" customHeight="1">
      <c r="A8" s="1490"/>
      <c r="B8" s="1498" t="s">
        <v>161</v>
      </c>
      <c r="C8" s="1391" t="s">
        <v>158</v>
      </c>
      <c r="D8" s="678">
        <v>2429.6790000000001</v>
      </c>
      <c r="E8" s="678">
        <v>26408.988000000016</v>
      </c>
      <c r="F8" s="14"/>
      <c r="G8" s="14"/>
      <c r="H8" s="14"/>
      <c r="I8" s="14"/>
      <c r="J8" s="14"/>
      <c r="K8" s="14"/>
      <c r="L8" s="493"/>
      <c r="M8" s="494">
        <v>0.41666666666666602</v>
      </c>
      <c r="N8" s="412">
        <v>540.36073914809378</v>
      </c>
      <c r="O8" s="412">
        <v>-101.33262351877467</v>
      </c>
      <c r="P8" s="412">
        <v>1479.3415000000002</v>
      </c>
      <c r="Q8" s="412">
        <v>-0.57254166666666662</v>
      </c>
      <c r="R8" s="412">
        <v>12.369455701201375</v>
      </c>
      <c r="S8" s="412">
        <v>2218.7000125596951</v>
      </c>
      <c r="T8" s="412">
        <v>-9.1999999999999993</v>
      </c>
      <c r="U8" s="412">
        <v>-288.53348289584096</v>
      </c>
      <c r="X8" s="227"/>
    </row>
    <row r="9" spans="1:24" ht="15" customHeight="1">
      <c r="A9" s="1490"/>
      <c r="B9" s="1499"/>
      <c r="C9" s="1392" t="s">
        <v>159</v>
      </c>
      <c r="D9" s="856">
        <v>2.30396445059201</v>
      </c>
      <c r="E9" s="856">
        <v>25.103999999999999</v>
      </c>
      <c r="F9" s="14"/>
      <c r="G9" s="14"/>
      <c r="H9" s="14"/>
      <c r="I9" s="14"/>
      <c r="J9" s="14"/>
      <c r="K9" s="14"/>
      <c r="L9" s="493"/>
      <c r="M9" s="494">
        <v>0.45833333333333198</v>
      </c>
      <c r="N9" s="412">
        <v>540.36073914809378</v>
      </c>
      <c r="O9" s="412">
        <v>-101.33262351877467</v>
      </c>
      <c r="P9" s="412">
        <v>1479.3415000000002</v>
      </c>
      <c r="Q9" s="412">
        <v>-0.57254166666666662</v>
      </c>
      <c r="R9" s="412">
        <v>11.760455701201376</v>
      </c>
      <c r="S9" s="412">
        <v>2152.0570125596955</v>
      </c>
      <c r="T9" s="412">
        <v>-8.6</v>
      </c>
      <c r="U9" s="412">
        <v>-222.49948289584131</v>
      </c>
      <c r="X9" s="227"/>
    </row>
    <row r="10" spans="1:24" ht="15" customHeight="1">
      <c r="A10" s="1490"/>
      <c r="B10" s="1500"/>
      <c r="C10" s="1393" t="s">
        <v>160</v>
      </c>
      <c r="D10" s="679">
        <v>2431.9829644505921</v>
      </c>
      <c r="E10" s="679">
        <v>26434.092000000015</v>
      </c>
      <c r="F10" s="14"/>
      <c r="G10" s="14"/>
      <c r="H10" s="14"/>
      <c r="I10" s="14"/>
      <c r="J10" s="14"/>
      <c r="K10" s="14"/>
      <c r="L10" s="493"/>
      <c r="M10" s="494">
        <v>0.499999999999998</v>
      </c>
      <c r="N10" s="412">
        <v>540.36073914809378</v>
      </c>
      <c r="O10" s="412">
        <v>-101.33262351877467</v>
      </c>
      <c r="P10" s="412">
        <v>1479.3415000000002</v>
      </c>
      <c r="Q10" s="412">
        <v>-0.57254166666666662</v>
      </c>
      <c r="R10" s="412">
        <v>12.550455701201377</v>
      </c>
      <c r="S10" s="412">
        <v>2049.6330125596955</v>
      </c>
      <c r="T10" s="412">
        <v>-7.6</v>
      </c>
      <c r="U10" s="412">
        <v>-119.28548289584137</v>
      </c>
      <c r="X10" s="227"/>
    </row>
    <row r="11" spans="1:24" ht="15" customHeight="1">
      <c r="A11" s="1490"/>
      <c r="B11" s="1495" t="s">
        <v>162</v>
      </c>
      <c r="C11" s="586" t="s">
        <v>158</v>
      </c>
      <c r="D11" s="678">
        <v>10530.773999999996</v>
      </c>
      <c r="E11" s="678">
        <v>114847.92200000005</v>
      </c>
      <c r="F11" s="14"/>
      <c r="G11" s="14"/>
      <c r="H11" s="14"/>
      <c r="I11" s="14"/>
      <c r="J11" s="14"/>
      <c r="K11" s="14"/>
      <c r="L11" s="493"/>
      <c r="M11" s="494">
        <v>0.54166666666666496</v>
      </c>
      <c r="N11" s="412">
        <v>540.36073914809378</v>
      </c>
      <c r="O11" s="412">
        <v>-101.33262351877467</v>
      </c>
      <c r="P11" s="412">
        <v>1479.3415000000002</v>
      </c>
      <c r="Q11" s="412">
        <v>-0.57254166666666662</v>
      </c>
      <c r="R11" s="412">
        <v>12.359455701201375</v>
      </c>
      <c r="S11" s="412">
        <v>1987.2410125596957</v>
      </c>
      <c r="T11" s="412">
        <v>-6.8</v>
      </c>
      <c r="U11" s="412">
        <v>-57.084482895841575</v>
      </c>
      <c r="X11" s="227"/>
    </row>
    <row r="12" spans="1:24" ht="15" customHeight="1">
      <c r="A12" s="1490"/>
      <c r="B12" s="1501"/>
      <c r="C12" s="1394" t="s">
        <v>159</v>
      </c>
      <c r="D12" s="856">
        <v>5.9007751036601892</v>
      </c>
      <c r="E12" s="856">
        <v>69.355000000000004</v>
      </c>
      <c r="F12" s="14"/>
      <c r="G12" s="14"/>
      <c r="H12" s="14"/>
      <c r="I12" s="14"/>
      <c r="J12" s="14"/>
      <c r="K12" s="14"/>
      <c r="L12" s="493"/>
      <c r="M12" s="494">
        <v>0.58333333333333104</v>
      </c>
      <c r="N12" s="412">
        <v>540.36073914809378</v>
      </c>
      <c r="O12" s="412">
        <v>-101.33262351877467</v>
      </c>
      <c r="P12" s="412">
        <v>1479.3415000000002</v>
      </c>
      <c r="Q12" s="412">
        <v>-0.57254166666666662</v>
      </c>
      <c r="R12" s="412">
        <v>12.151455701201375</v>
      </c>
      <c r="S12" s="412">
        <v>1930.2150125596954</v>
      </c>
      <c r="T12" s="412">
        <v>-6.6</v>
      </c>
      <c r="U12" s="412">
        <v>-0.26648289584113627</v>
      </c>
      <c r="X12" s="227"/>
    </row>
    <row r="13" spans="1:24" ht="15" customHeight="1">
      <c r="A13" s="1490"/>
      <c r="B13" s="1502"/>
      <c r="C13" s="1395" t="s">
        <v>160</v>
      </c>
      <c r="D13" s="679">
        <v>10536.674775103656</v>
      </c>
      <c r="E13" s="679">
        <v>114917.27700000005</v>
      </c>
      <c r="F13" s="17"/>
      <c r="G13" s="17"/>
      <c r="H13" s="17"/>
      <c r="I13" s="17"/>
      <c r="J13" s="17"/>
      <c r="K13" s="17"/>
      <c r="L13" s="493"/>
      <c r="M13" s="494">
        <v>0.624999999999997</v>
      </c>
      <c r="N13" s="412">
        <v>540.36073914809378</v>
      </c>
      <c r="O13" s="412">
        <v>-101.33262351877467</v>
      </c>
      <c r="P13" s="412">
        <v>1479.3415000000002</v>
      </c>
      <c r="Q13" s="412">
        <v>-0.57254166666666662</v>
      </c>
      <c r="R13" s="412">
        <v>11.959455701201376</v>
      </c>
      <c r="S13" s="412">
        <v>1904.2910125596957</v>
      </c>
      <c r="T13" s="412">
        <v>-6.4</v>
      </c>
      <c r="U13" s="412">
        <v>25.465517104158607</v>
      </c>
      <c r="X13" s="227"/>
    </row>
    <row r="14" spans="1:24" ht="15" customHeight="1">
      <c r="A14" s="1489" t="s">
        <v>163</v>
      </c>
      <c r="B14" s="1498" t="s">
        <v>164</v>
      </c>
      <c r="C14" s="1391" t="s">
        <v>77</v>
      </c>
      <c r="D14" s="678">
        <v>23450.456999999988</v>
      </c>
      <c r="E14" s="678">
        <v>255527.66799999998</v>
      </c>
      <c r="F14" s="14"/>
      <c r="G14" s="14"/>
      <c r="H14" s="14"/>
      <c r="I14" s="14"/>
      <c r="J14" s="14"/>
      <c r="K14" s="14"/>
      <c r="L14" s="493"/>
      <c r="M14" s="494">
        <v>0.66666666666666397</v>
      </c>
      <c r="N14" s="412">
        <v>540.36073914809378</v>
      </c>
      <c r="O14" s="412">
        <v>-101.33262351877467</v>
      </c>
      <c r="P14" s="412">
        <v>1479.3415000000002</v>
      </c>
      <c r="Q14" s="412">
        <v>-0.57254166666666662</v>
      </c>
      <c r="R14" s="412">
        <v>12.050455701201376</v>
      </c>
      <c r="S14" s="412">
        <v>1911.7970125596955</v>
      </c>
      <c r="T14" s="412">
        <v>-6.8</v>
      </c>
      <c r="U14" s="412">
        <v>18.050517104158644</v>
      </c>
      <c r="X14" s="227"/>
    </row>
    <row r="15" spans="1:24" ht="15" customHeight="1">
      <c r="A15" s="1490"/>
      <c r="B15" s="1499"/>
      <c r="C15" s="1392" t="s">
        <v>76</v>
      </c>
      <c r="D15" s="856">
        <v>6565.5569999999998</v>
      </c>
      <c r="E15" s="856">
        <v>71751.629400999998</v>
      </c>
      <c r="F15" s="14"/>
      <c r="G15" s="14"/>
      <c r="H15" s="14"/>
      <c r="I15" s="14"/>
      <c r="J15" s="14"/>
      <c r="K15" s="14"/>
      <c r="L15" s="493"/>
      <c r="M15" s="494">
        <v>0.70833333333333004</v>
      </c>
      <c r="N15" s="412">
        <v>540.36073914809378</v>
      </c>
      <c r="O15" s="412">
        <v>-101.33262351877467</v>
      </c>
      <c r="P15" s="412">
        <v>1479.3415000000002</v>
      </c>
      <c r="Q15" s="412">
        <v>-0.57254166666666662</v>
      </c>
      <c r="R15" s="412">
        <v>12.250455701201375</v>
      </c>
      <c r="S15" s="412">
        <v>1967.8990125596954</v>
      </c>
      <c r="T15" s="412">
        <v>-7.1</v>
      </c>
      <c r="U15" s="412">
        <v>-37.851482895841173</v>
      </c>
      <c r="X15" s="227"/>
    </row>
    <row r="16" spans="1:24" ht="15" customHeight="1">
      <c r="A16" s="1490"/>
      <c r="B16" s="1499"/>
      <c r="C16" s="1392" t="s">
        <v>79</v>
      </c>
      <c r="D16" s="856">
        <v>5488.1819999999998</v>
      </c>
      <c r="E16" s="856">
        <v>59973.765599000006</v>
      </c>
      <c r="F16" s="14"/>
      <c r="G16" s="14"/>
      <c r="H16" s="14"/>
      <c r="I16" s="14"/>
      <c r="J16" s="14"/>
      <c r="K16" s="14"/>
      <c r="L16" s="493"/>
      <c r="M16" s="494">
        <v>0.749999999999996</v>
      </c>
      <c r="N16" s="412">
        <v>540.36073914809378</v>
      </c>
      <c r="O16" s="412">
        <v>-101.33262351877467</v>
      </c>
      <c r="P16" s="412">
        <v>1479.3415000000002</v>
      </c>
      <c r="Q16" s="412">
        <v>-0.57254166666666662</v>
      </c>
      <c r="R16" s="412">
        <v>12.141455701201377</v>
      </c>
      <c r="S16" s="412">
        <v>2011.6240125596958</v>
      </c>
      <c r="T16" s="412">
        <v>-7.2</v>
      </c>
      <c r="U16" s="412">
        <v>-81.685482895841687</v>
      </c>
      <c r="X16" s="227"/>
    </row>
    <row r="17" spans="1:24" ht="15" customHeight="1">
      <c r="A17" s="1490"/>
      <c r="B17" s="1500"/>
      <c r="C17" s="1393" t="s">
        <v>160</v>
      </c>
      <c r="D17" s="679">
        <v>35504.195999999989</v>
      </c>
      <c r="E17" s="679">
        <v>387253.06299999997</v>
      </c>
      <c r="F17" s="14"/>
      <c r="G17" s="14"/>
      <c r="H17" s="14"/>
      <c r="I17" s="14"/>
      <c r="J17" s="14"/>
      <c r="K17" s="14"/>
      <c r="L17" s="493"/>
      <c r="M17" s="494">
        <v>0.79166666666666297</v>
      </c>
      <c r="N17" s="412">
        <v>540.36073914809378</v>
      </c>
      <c r="O17" s="412">
        <v>-101.33262351877467</v>
      </c>
      <c r="P17" s="412">
        <v>1479.3415000000002</v>
      </c>
      <c r="Q17" s="412">
        <v>-0.57254166666666662</v>
      </c>
      <c r="R17" s="412">
        <v>12.051455701201377</v>
      </c>
      <c r="S17" s="412">
        <v>2036.1460125596955</v>
      </c>
      <c r="T17" s="412">
        <v>-7.7</v>
      </c>
      <c r="U17" s="412">
        <v>-106.29748289584131</v>
      </c>
      <c r="X17" s="227"/>
    </row>
    <row r="18" spans="1:24" ht="15" customHeight="1">
      <c r="A18" s="1490"/>
      <c r="B18" s="1499" t="s">
        <v>165</v>
      </c>
      <c r="C18" s="1392" t="s">
        <v>77</v>
      </c>
      <c r="D18" s="678">
        <v>13.740999999999994</v>
      </c>
      <c r="E18" s="678">
        <v>149.50099799999998</v>
      </c>
      <c r="F18" s="14"/>
      <c r="G18" s="14"/>
      <c r="H18" s="14"/>
      <c r="I18" s="14"/>
      <c r="J18" s="14"/>
      <c r="K18" s="14"/>
      <c r="L18" s="493"/>
      <c r="M18" s="494">
        <v>0.83333333333332904</v>
      </c>
      <c r="N18" s="412">
        <v>540.36073914809378</v>
      </c>
      <c r="O18" s="412">
        <v>-101.33262351877467</v>
      </c>
      <c r="P18" s="412">
        <v>1479.3415000000002</v>
      </c>
      <c r="Q18" s="412">
        <v>-0.57254166666666662</v>
      </c>
      <c r="R18" s="412">
        <v>11.879455701201376</v>
      </c>
      <c r="S18" s="412">
        <v>2051.0740125596958</v>
      </c>
      <c r="T18" s="412">
        <v>-7.8</v>
      </c>
      <c r="U18" s="412">
        <v>-121.39748289584168</v>
      </c>
      <c r="X18" s="227"/>
    </row>
    <row r="19" spans="1:24" ht="15" customHeight="1">
      <c r="A19" s="1490"/>
      <c r="B19" s="1499"/>
      <c r="C19" s="1392" t="s">
        <v>76</v>
      </c>
      <c r="D19" s="856">
        <v>0</v>
      </c>
      <c r="E19" s="856">
        <v>0</v>
      </c>
      <c r="F19" s="14"/>
      <c r="G19" s="14"/>
      <c r="H19" s="14"/>
      <c r="I19" s="14"/>
      <c r="J19" s="14"/>
      <c r="K19" s="14"/>
      <c r="L19" s="493"/>
      <c r="M19" s="494">
        <v>0.874999999999995</v>
      </c>
      <c r="N19" s="412">
        <v>540.36073914809378</v>
      </c>
      <c r="O19" s="412">
        <v>-101.33262351877467</v>
      </c>
      <c r="P19" s="412">
        <v>1479.3415000000002</v>
      </c>
      <c r="Q19" s="412">
        <v>-0.57254166666666662</v>
      </c>
      <c r="R19" s="412">
        <v>12.241455701201374</v>
      </c>
      <c r="S19" s="412">
        <v>2034.3420125596954</v>
      </c>
      <c r="T19" s="412">
        <v>-7.9</v>
      </c>
      <c r="U19" s="412">
        <v>-104.30348289584117</v>
      </c>
      <c r="X19" s="227"/>
    </row>
    <row r="20" spans="1:24" ht="15" customHeight="1">
      <c r="A20" s="1490"/>
      <c r="B20" s="1499"/>
      <c r="C20" s="1392" t="s">
        <v>79</v>
      </c>
      <c r="D20" s="856">
        <v>0</v>
      </c>
      <c r="E20" s="856">
        <v>0</v>
      </c>
      <c r="F20" s="14"/>
      <c r="G20" s="14"/>
      <c r="H20" s="14"/>
      <c r="I20" s="14"/>
      <c r="J20" s="14"/>
      <c r="K20" s="14"/>
      <c r="L20" s="493"/>
      <c r="M20" s="494">
        <v>0.91666666666666097</v>
      </c>
      <c r="N20" s="412">
        <v>540.36073914809378</v>
      </c>
      <c r="O20" s="412">
        <v>-101.33262351877467</v>
      </c>
      <c r="P20" s="412">
        <v>1479.3415000000002</v>
      </c>
      <c r="Q20" s="412">
        <v>-0.57254166666666662</v>
      </c>
      <c r="R20" s="412">
        <v>11.931455701201376</v>
      </c>
      <c r="S20" s="412">
        <v>1969.4220125596953</v>
      </c>
      <c r="T20" s="412">
        <v>-9</v>
      </c>
      <c r="U20" s="412">
        <v>-39.693482895841044</v>
      </c>
      <c r="X20" s="227"/>
    </row>
    <row r="21" spans="1:24" ht="15" customHeight="1">
      <c r="A21" s="1490"/>
      <c r="B21" s="1499"/>
      <c r="C21" s="1392" t="s">
        <v>160</v>
      </c>
      <c r="D21" s="679">
        <v>13.740999999999994</v>
      </c>
      <c r="E21" s="679">
        <v>149.50099799999998</v>
      </c>
      <c r="F21" s="14"/>
      <c r="G21" s="14"/>
      <c r="H21" s="14"/>
      <c r="I21" s="14"/>
      <c r="J21" s="14"/>
      <c r="K21" s="14"/>
      <c r="L21" s="493"/>
      <c r="M21" s="494">
        <v>0.95833333333332804</v>
      </c>
      <c r="N21" s="412">
        <v>540.36073914809378</v>
      </c>
      <c r="O21" s="412">
        <v>-101.33262351877467</v>
      </c>
      <c r="P21" s="412">
        <v>1479.3415000000002</v>
      </c>
      <c r="Q21" s="412">
        <v>-0.57254166666666662</v>
      </c>
      <c r="R21" s="412">
        <v>12.042455701201375</v>
      </c>
      <c r="S21" s="412">
        <v>1850.1750125596955</v>
      </c>
      <c r="T21" s="412">
        <v>-10.199999999999999</v>
      </c>
      <c r="U21" s="412">
        <v>79.664517104158676</v>
      </c>
      <c r="X21" s="227"/>
    </row>
    <row r="22" spans="1:24" ht="15" customHeight="1">
      <c r="A22" s="1490"/>
      <c r="B22" s="1495" t="s">
        <v>166</v>
      </c>
      <c r="C22" s="586" t="s">
        <v>77</v>
      </c>
      <c r="D22" s="678">
        <v>23436.715999999986</v>
      </c>
      <c r="E22" s="678">
        <v>255378.16700199997</v>
      </c>
      <c r="F22" s="14"/>
      <c r="G22" s="14"/>
      <c r="H22" s="14"/>
      <c r="I22" s="14"/>
      <c r="J22" s="14"/>
      <c r="K22" s="14"/>
      <c r="L22" s="493"/>
      <c r="M22" s="494">
        <v>0.999999999999994</v>
      </c>
      <c r="N22" s="412">
        <v>540.36073914809378</v>
      </c>
      <c r="O22" s="412">
        <v>-101.33262351877467</v>
      </c>
      <c r="P22" s="412">
        <v>1479.3415000000002</v>
      </c>
      <c r="Q22" s="412">
        <v>-0.57254166666666662</v>
      </c>
      <c r="R22" s="412">
        <v>11.951455701201375</v>
      </c>
      <c r="S22" s="412">
        <v>1648.7840125596949</v>
      </c>
      <c r="T22" s="412">
        <v>-12</v>
      </c>
      <c r="U22" s="412">
        <v>280.96451710415931</v>
      </c>
      <c r="X22" s="227"/>
    </row>
    <row r="23" spans="1:24" ht="15" customHeight="1">
      <c r="A23" s="1490"/>
      <c r="B23" s="1501"/>
      <c r="C23" s="1394" t="s">
        <v>76</v>
      </c>
      <c r="D23" s="856">
        <v>6565.5569999999998</v>
      </c>
      <c r="E23" s="856">
        <v>71751.629400999998</v>
      </c>
      <c r="F23" s="14"/>
      <c r="G23" s="14"/>
      <c r="H23" s="14"/>
      <c r="I23" s="14"/>
      <c r="J23" s="14"/>
      <c r="K23" s="14"/>
      <c r="L23" s="493"/>
      <c r="M23" s="494">
        <v>1.0416666666666601</v>
      </c>
      <c r="N23" s="412">
        <v>540.36073914809378</v>
      </c>
      <c r="O23" s="412">
        <v>-101.33262351877467</v>
      </c>
      <c r="P23" s="412">
        <v>1479.3415000000002</v>
      </c>
      <c r="Q23" s="412">
        <v>-0.57254166666666662</v>
      </c>
      <c r="R23" s="412">
        <v>11.941455701201376</v>
      </c>
      <c r="S23" s="412">
        <v>1509.7950125596956</v>
      </c>
      <c r="T23" s="412">
        <v>-13.3</v>
      </c>
      <c r="U23" s="412">
        <v>419.94351710415867</v>
      </c>
      <c r="X23" s="227"/>
    </row>
    <row r="24" spans="1:24" ht="15" customHeight="1">
      <c r="A24" s="1490"/>
      <c r="B24" s="1501"/>
      <c r="C24" s="1394" t="s">
        <v>79</v>
      </c>
      <c r="D24" s="856">
        <v>5488.1819999999998</v>
      </c>
      <c r="E24" s="856">
        <v>59973.765599000006</v>
      </c>
      <c r="F24" s="14"/>
      <c r="G24" s="14"/>
      <c r="H24" s="14"/>
      <c r="I24" s="14"/>
      <c r="J24" s="14"/>
      <c r="K24" s="14"/>
      <c r="L24" s="493"/>
      <c r="M24" s="494">
        <v>1.0833333333333299</v>
      </c>
      <c r="N24" s="412">
        <v>540.36073914809378</v>
      </c>
      <c r="O24" s="412">
        <v>-101.33262351877467</v>
      </c>
      <c r="P24" s="412">
        <v>1479.3415000000002</v>
      </c>
      <c r="Q24" s="412">
        <v>-0.57254166666666662</v>
      </c>
      <c r="R24" s="412">
        <v>12.041455701201375</v>
      </c>
      <c r="S24" s="412">
        <v>1521.7120125596955</v>
      </c>
      <c r="T24" s="412">
        <v>-13.9</v>
      </c>
      <c r="U24" s="412">
        <v>408.12651710415867</v>
      </c>
      <c r="X24" s="227"/>
    </row>
    <row r="25" spans="1:24" ht="15" customHeight="1">
      <c r="A25" s="1490"/>
      <c r="B25" s="1502"/>
      <c r="C25" s="1395" t="s">
        <v>160</v>
      </c>
      <c r="D25" s="679">
        <v>35490.454999999987</v>
      </c>
      <c r="E25" s="679">
        <v>387103.56200199999</v>
      </c>
      <c r="F25" s="14"/>
      <c r="G25" s="14"/>
      <c r="H25" s="14"/>
      <c r="I25" s="14"/>
      <c r="J25" s="14"/>
      <c r="K25" s="14"/>
      <c r="L25" s="493"/>
      <c r="M25" s="494">
        <v>1.125</v>
      </c>
      <c r="N25" s="412">
        <v>540.36073914809378</v>
      </c>
      <c r="O25" s="412">
        <v>-101.33262351877467</v>
      </c>
      <c r="P25" s="412">
        <v>1479.3415000000002</v>
      </c>
      <c r="Q25" s="412">
        <v>-0.57254166666666662</v>
      </c>
      <c r="R25" s="412">
        <v>12.142455701201374</v>
      </c>
      <c r="S25" s="412">
        <v>1534.8680125596954</v>
      </c>
      <c r="T25" s="412">
        <v>-13.7</v>
      </c>
      <c r="U25" s="412">
        <v>395.07151710415883</v>
      </c>
      <c r="X25" s="227"/>
    </row>
    <row r="26" spans="1:24" ht="15" customHeight="1">
      <c r="A26" s="1491"/>
      <c r="B26" s="1503" t="s">
        <v>167</v>
      </c>
      <c r="C26" s="1503"/>
      <c r="D26" s="680">
        <v>2917172.6597324908</v>
      </c>
      <c r="E26" s="680">
        <v>31708647.16108859</v>
      </c>
      <c r="F26" s="17"/>
      <c r="G26" s="17"/>
      <c r="H26" s="17"/>
      <c r="I26" s="17"/>
      <c r="J26" s="17"/>
      <c r="K26" s="17"/>
      <c r="L26" s="493"/>
      <c r="M26" s="494">
        <v>1.1666666666666601</v>
      </c>
      <c r="N26" s="412">
        <v>540.36073914809378</v>
      </c>
      <c r="O26" s="412">
        <v>-101.33262351877467</v>
      </c>
      <c r="P26" s="412">
        <v>1479.3415000000002</v>
      </c>
      <c r="Q26" s="412">
        <v>-0.57254166666666662</v>
      </c>
      <c r="R26" s="412">
        <v>12.241455701201374</v>
      </c>
      <c r="S26" s="412">
        <v>1568.7020125596955</v>
      </c>
      <c r="T26" s="412">
        <v>-13</v>
      </c>
      <c r="U26" s="412">
        <v>361.3365171041587</v>
      </c>
      <c r="X26" s="227"/>
    </row>
    <row r="27" spans="1:24" ht="15" customHeight="1">
      <c r="A27" s="1489" t="s">
        <v>324</v>
      </c>
      <c r="B27" s="1492" t="s">
        <v>169</v>
      </c>
      <c r="C27" s="1391" t="s">
        <v>170</v>
      </c>
      <c r="D27" s="678">
        <v>243.7187755385109</v>
      </c>
      <c r="E27" s="678">
        <v>2681.9840000000004</v>
      </c>
      <c r="F27" s="14"/>
      <c r="G27" s="14"/>
      <c r="H27" s="14"/>
      <c r="I27" s="14"/>
      <c r="J27" s="14"/>
      <c r="K27" s="14"/>
      <c r="L27" s="493"/>
      <c r="M27" s="494">
        <v>1.2083333333333299</v>
      </c>
      <c r="N27" s="412">
        <v>540.36073914809378</v>
      </c>
      <c r="O27" s="412">
        <v>-101.33262351877467</v>
      </c>
      <c r="P27" s="412">
        <v>1479.3415000000002</v>
      </c>
      <c r="Q27" s="412">
        <v>-0.57254166666666662</v>
      </c>
      <c r="R27" s="412">
        <v>12.351455701201376</v>
      </c>
      <c r="S27" s="412">
        <v>1672.2760125596956</v>
      </c>
      <c r="T27" s="412">
        <v>-11.4</v>
      </c>
      <c r="U27" s="412">
        <v>257.87251710415853</v>
      </c>
      <c r="X27" s="227"/>
    </row>
    <row r="28" spans="1:24" ht="15" customHeight="1">
      <c r="A28" s="1490"/>
      <c r="B28" s="1493"/>
      <c r="C28" s="1392" t="s">
        <v>23</v>
      </c>
      <c r="D28" s="856">
        <v>11.304967741935499</v>
      </c>
      <c r="E28" s="856">
        <v>128.93725806451599</v>
      </c>
      <c r="F28" s="14"/>
      <c r="G28" s="14"/>
      <c r="H28" s="14"/>
      <c r="I28" s="14"/>
      <c r="J28" s="14"/>
      <c r="K28" s="14"/>
      <c r="L28" s="493"/>
      <c r="M28" s="494">
        <v>1.25</v>
      </c>
      <c r="N28" s="412">
        <v>540.36073914809378</v>
      </c>
      <c r="O28" s="412">
        <v>-101.33262351877467</v>
      </c>
      <c r="P28" s="412">
        <v>1479.3415000000002</v>
      </c>
      <c r="Q28" s="412">
        <v>-0.57254166666666662</v>
      </c>
      <c r="R28" s="412">
        <v>12.340455701201376</v>
      </c>
      <c r="S28" s="412">
        <v>1924.9940125596954</v>
      </c>
      <c r="T28" s="412">
        <v>-10.199999999999999</v>
      </c>
      <c r="U28" s="412">
        <v>5.1435171041587182</v>
      </c>
      <c r="X28" s="227"/>
    </row>
    <row r="29" spans="1:24" ht="15" customHeight="1">
      <c r="A29" s="1490"/>
      <c r="B29" s="1494"/>
      <c r="C29" s="1393" t="s">
        <v>160</v>
      </c>
      <c r="D29" s="679">
        <v>255.02374328044641</v>
      </c>
      <c r="E29" s="679">
        <v>2810.9212580645162</v>
      </c>
      <c r="F29" s="14"/>
      <c r="G29" s="14"/>
      <c r="H29" s="14"/>
      <c r="I29" s="14"/>
      <c r="J29" s="14"/>
      <c r="K29" s="14"/>
      <c r="L29" s="493"/>
      <c r="N29" s="412">
        <f>SUM(N5:N28)</f>
        <v>12968.657739554257</v>
      </c>
      <c r="O29" s="412">
        <f t="shared" ref="O29:U29" si="0">SUM(O5:O28)</f>
        <v>-2431.9829644505921</v>
      </c>
      <c r="P29" s="412">
        <f t="shared" si="0"/>
        <v>35504.195999999989</v>
      </c>
      <c r="Q29" s="412">
        <f t="shared" si="0"/>
        <v>-13.740999999999994</v>
      </c>
      <c r="R29" s="412">
        <f t="shared" si="0"/>
        <v>291.08693682883302</v>
      </c>
      <c r="S29" s="412">
        <f t="shared" si="0"/>
        <v>45945.931301432698</v>
      </c>
      <c r="T29" s="412">
        <f>AVERAGE(T5:T28)</f>
        <v>-9.6041666666666661</v>
      </c>
      <c r="U29" s="412">
        <f t="shared" si="0"/>
        <v>372.28541049980913</v>
      </c>
      <c r="X29" s="227"/>
    </row>
    <row r="30" spans="1:24" ht="15" customHeight="1">
      <c r="A30" s="1490"/>
      <c r="B30" s="1492" t="s">
        <v>171</v>
      </c>
      <c r="C30" s="1391" t="s">
        <v>170</v>
      </c>
      <c r="D30" s="856">
        <v>36.063193548387098</v>
      </c>
      <c r="E30" s="856">
        <v>380.34953225806447</v>
      </c>
      <c r="F30" s="14"/>
      <c r="G30" s="14"/>
      <c r="H30" s="14"/>
      <c r="I30" s="14"/>
      <c r="J30" s="14"/>
      <c r="K30" s="14"/>
      <c r="L30" s="493"/>
      <c r="X30" s="227"/>
    </row>
    <row r="31" spans="1:24" ht="15" customHeight="1">
      <c r="A31" s="1490"/>
      <c r="B31" s="1493"/>
      <c r="C31" s="1392" t="s">
        <v>23</v>
      </c>
      <c r="D31" s="856">
        <v>0</v>
      </c>
      <c r="E31" s="856">
        <v>0</v>
      </c>
      <c r="F31" s="14"/>
      <c r="G31" s="14"/>
      <c r="H31" s="14"/>
      <c r="I31" s="14"/>
      <c r="J31" s="14"/>
      <c r="K31" s="14"/>
      <c r="L31" s="493"/>
      <c r="X31" s="227"/>
    </row>
    <row r="32" spans="1:24" ht="15" customHeight="1">
      <c r="A32" s="1490"/>
      <c r="B32" s="1494"/>
      <c r="C32" s="1393" t="s">
        <v>160</v>
      </c>
      <c r="D32" s="856">
        <v>36.063193548387098</v>
      </c>
      <c r="E32" s="856">
        <v>380.34953225806447</v>
      </c>
      <c r="F32" s="14"/>
      <c r="G32" s="14"/>
      <c r="H32" s="14"/>
      <c r="I32" s="14"/>
      <c r="J32" s="14"/>
      <c r="K32" s="14"/>
      <c r="L32" s="493"/>
      <c r="N32" s="412"/>
      <c r="O32" s="412"/>
    </row>
    <row r="33" spans="1:13" ht="15" customHeight="1">
      <c r="A33" s="1490"/>
      <c r="B33" s="1495" t="s">
        <v>160</v>
      </c>
      <c r="C33" s="586" t="s">
        <v>170</v>
      </c>
      <c r="D33" s="678">
        <v>279.78196908689802</v>
      </c>
      <c r="E33" s="678">
        <v>3062.3335322580647</v>
      </c>
      <c r="F33" s="14"/>
      <c r="G33" s="14"/>
      <c r="H33" s="14"/>
      <c r="I33" s="14"/>
      <c r="J33" s="14"/>
      <c r="K33" s="14"/>
      <c r="L33" s="493"/>
    </row>
    <row r="34" spans="1:13" ht="15" customHeight="1">
      <c r="A34" s="1490"/>
      <c r="B34" s="1496"/>
      <c r="C34" s="1394" t="s">
        <v>23</v>
      </c>
      <c r="D34" s="856">
        <v>11.304967741935499</v>
      </c>
      <c r="E34" s="856">
        <v>128.93725806451599</v>
      </c>
      <c r="F34" s="14"/>
      <c r="G34" s="14"/>
      <c r="H34" s="14"/>
      <c r="I34" s="14"/>
      <c r="J34" s="14"/>
      <c r="K34" s="14"/>
      <c r="L34" s="493"/>
    </row>
    <row r="35" spans="1:13" ht="15" customHeight="1">
      <c r="A35" s="1491"/>
      <c r="B35" s="1497"/>
      <c r="C35" s="1395" t="s">
        <v>160</v>
      </c>
      <c r="D35" s="679">
        <v>291.08693682883353</v>
      </c>
      <c r="E35" s="679">
        <v>3191.2707903225805</v>
      </c>
      <c r="F35" s="17"/>
      <c r="G35" s="17"/>
      <c r="H35" s="17"/>
      <c r="I35" s="17"/>
      <c r="J35" s="17"/>
      <c r="K35" s="17"/>
      <c r="L35" s="493"/>
    </row>
    <row r="36" spans="1:13" ht="15" customHeight="1">
      <c r="A36" s="1489" t="s">
        <v>554</v>
      </c>
      <c r="B36" s="1492" t="s">
        <v>325</v>
      </c>
      <c r="C36" s="1391" t="s">
        <v>95</v>
      </c>
      <c r="D36" s="856">
        <v>42182.827117339511</v>
      </c>
      <c r="E36" s="856">
        <v>459673.21326133294</v>
      </c>
      <c r="F36" s="14"/>
      <c r="G36" s="14"/>
      <c r="H36" s="14"/>
      <c r="I36" s="14"/>
      <c r="J36" s="14"/>
      <c r="K36" s="14"/>
      <c r="L36" s="493"/>
    </row>
    <row r="37" spans="1:13" ht="15" customHeight="1">
      <c r="A37" s="1490"/>
      <c r="B37" s="1493"/>
      <c r="C37" s="1392" t="s">
        <v>127</v>
      </c>
      <c r="D37" s="856">
        <v>860.87402280284721</v>
      </c>
      <c r="E37" s="856">
        <v>9381.0859849251628</v>
      </c>
      <c r="F37" s="14"/>
      <c r="G37" s="14"/>
      <c r="H37" s="14"/>
      <c r="I37" s="14"/>
      <c r="J37" s="14"/>
      <c r="K37" s="14"/>
      <c r="L37" s="493"/>
      <c r="M37" s="495"/>
    </row>
    <row r="38" spans="1:13" ht="15" customHeight="1">
      <c r="A38" s="1490"/>
      <c r="B38" s="1494"/>
      <c r="C38" s="1393" t="s">
        <v>160</v>
      </c>
      <c r="D38" s="856">
        <v>43043.701140142359</v>
      </c>
      <c r="E38" s="856">
        <v>469054.2992462581</v>
      </c>
      <c r="F38" s="14"/>
      <c r="G38" s="14"/>
      <c r="H38" s="14"/>
      <c r="I38" s="14"/>
      <c r="J38" s="14"/>
      <c r="K38" s="14"/>
      <c r="L38" s="493"/>
    </row>
    <row r="39" spans="1:13" ht="15" customHeight="1">
      <c r="A39" s="1490"/>
      <c r="B39" s="1492" t="s">
        <v>326</v>
      </c>
      <c r="C39" s="1391" t="s">
        <v>95</v>
      </c>
      <c r="D39" s="678">
        <v>36.063193548387098</v>
      </c>
      <c r="E39" s="678">
        <v>380.34953225806447</v>
      </c>
      <c r="F39" s="14"/>
      <c r="G39" s="14"/>
      <c r="H39" s="14"/>
      <c r="I39" s="14"/>
      <c r="J39" s="14"/>
      <c r="K39" s="14"/>
      <c r="L39" s="493"/>
    </row>
    <row r="40" spans="1:13" ht="15" customHeight="1">
      <c r="A40" s="1490"/>
      <c r="B40" s="1493"/>
      <c r="C40" s="1392" t="s">
        <v>127</v>
      </c>
      <c r="D40" s="856">
        <v>0</v>
      </c>
      <c r="E40" s="856">
        <v>0</v>
      </c>
      <c r="F40" s="14"/>
      <c r="G40" s="14"/>
      <c r="H40" s="14"/>
      <c r="I40" s="14"/>
      <c r="J40" s="14"/>
      <c r="K40" s="14"/>
      <c r="L40" s="493"/>
    </row>
    <row r="41" spans="1:13" ht="15" customHeight="1">
      <c r="A41" s="1490"/>
      <c r="B41" s="1494"/>
      <c r="C41" s="1393" t="s">
        <v>160</v>
      </c>
      <c r="D41" s="679">
        <v>36.063193548387098</v>
      </c>
      <c r="E41" s="679">
        <v>380.34953225806447</v>
      </c>
      <c r="F41" s="14"/>
      <c r="G41" s="14"/>
      <c r="H41" s="14"/>
      <c r="I41" s="14"/>
      <c r="J41" s="14"/>
      <c r="K41" s="14"/>
      <c r="L41" s="493"/>
    </row>
    <row r="42" spans="1:13" ht="15" customHeight="1">
      <c r="A42" s="1490"/>
      <c r="B42" s="1504" t="s">
        <v>175</v>
      </c>
      <c r="C42" s="1504"/>
      <c r="D42" s="856">
        <v>11.304967741935499</v>
      </c>
      <c r="E42" s="856">
        <v>128.93725806451599</v>
      </c>
      <c r="F42" s="14"/>
      <c r="G42" s="14"/>
      <c r="H42" s="14"/>
      <c r="I42" s="14"/>
      <c r="J42" s="14"/>
      <c r="K42" s="14"/>
      <c r="L42" s="493"/>
    </row>
    <row r="43" spans="1:13" ht="15" customHeight="1">
      <c r="A43" s="1490"/>
      <c r="B43" s="1504" t="s">
        <v>327</v>
      </c>
      <c r="C43" s="1504"/>
      <c r="D43" s="680">
        <v>2854.8620000000001</v>
      </c>
      <c r="E43" s="680">
        <v>31149.586629999998</v>
      </c>
      <c r="F43" s="14"/>
      <c r="G43" s="14"/>
      <c r="H43" s="14"/>
      <c r="I43" s="14"/>
      <c r="J43" s="14"/>
      <c r="K43" s="14"/>
      <c r="L43" s="493"/>
    </row>
    <row r="44" spans="1:13" ht="15" customHeight="1">
      <c r="A44" s="1490"/>
      <c r="B44" s="1495" t="s">
        <v>177</v>
      </c>
      <c r="C44" s="586" t="s">
        <v>95</v>
      </c>
      <c r="D44" s="678">
        <v>45073.752310887903</v>
      </c>
      <c r="E44" s="678">
        <v>491203.14942359098</v>
      </c>
      <c r="F44" s="14"/>
      <c r="G44" s="14"/>
      <c r="H44" s="14"/>
      <c r="I44" s="14"/>
      <c r="J44" s="14"/>
      <c r="K44" s="14"/>
      <c r="L44" s="493"/>
    </row>
    <row r="45" spans="1:13" ht="15" customHeight="1">
      <c r="A45" s="1490"/>
      <c r="B45" s="1496"/>
      <c r="C45" s="1394" t="s">
        <v>178</v>
      </c>
      <c r="D45" s="856">
        <v>872.17899054478266</v>
      </c>
      <c r="E45" s="856">
        <v>9510.0232429896787</v>
      </c>
      <c r="F45" s="14"/>
      <c r="G45" s="14"/>
      <c r="H45" s="14"/>
      <c r="I45" s="14"/>
      <c r="J45" s="14"/>
      <c r="K45" s="14"/>
      <c r="L45" s="493"/>
    </row>
    <row r="46" spans="1:13" ht="15" customHeight="1">
      <c r="A46" s="1491"/>
      <c r="B46" s="1497"/>
      <c r="C46" s="1395" t="s">
        <v>160</v>
      </c>
      <c r="D46" s="856">
        <v>45945.931301432684</v>
      </c>
      <c r="E46" s="856">
        <v>500713.17266658065</v>
      </c>
      <c r="F46" s="18"/>
      <c r="G46" s="18"/>
      <c r="H46" s="14"/>
      <c r="I46" s="14"/>
      <c r="J46" s="14"/>
      <c r="K46" s="14"/>
      <c r="L46" s="493"/>
    </row>
    <row r="47" spans="1:13" ht="15" customHeight="1">
      <c r="A47" s="1502" t="s">
        <v>179</v>
      </c>
      <c r="B47" s="1502"/>
      <c r="C47" s="1502"/>
      <c r="D47" s="680">
        <v>-372.28541049979685</v>
      </c>
      <c r="E47" s="680">
        <v>-4498.9371257419698</v>
      </c>
      <c r="F47" s="439"/>
      <c r="G47" s="17"/>
      <c r="H47" s="439"/>
      <c r="I47" s="440"/>
      <c r="J47" s="439"/>
      <c r="K47" s="17"/>
      <c r="L47" s="493"/>
    </row>
    <row r="48" spans="1:13" ht="5.0999999999999996" customHeight="1">
      <c r="A48" s="16"/>
      <c r="B48" s="16"/>
      <c r="C48" s="18"/>
      <c r="E48" s="18"/>
      <c r="F48" s="16"/>
      <c r="G48" s="16"/>
      <c r="H48" s="16"/>
      <c r="I48" s="16"/>
      <c r="J48" s="16"/>
      <c r="K48" s="16"/>
    </row>
    <row r="49" spans="1:11" ht="12.75" customHeight="1">
      <c r="A49" s="1667" t="s">
        <v>328</v>
      </c>
      <c r="B49" s="1667"/>
      <c r="C49" s="1667"/>
      <c r="D49" s="1667"/>
      <c r="E49" s="1667"/>
      <c r="F49" s="1667"/>
      <c r="G49" s="1667"/>
      <c r="H49" s="1667"/>
      <c r="I49" s="1667"/>
      <c r="J49" s="1667"/>
      <c r="K49" s="1667"/>
    </row>
    <row r="50" spans="1:11">
      <c r="A50" s="1441"/>
      <c r="B50" s="1441"/>
      <c r="C50" s="1441"/>
      <c r="D50" s="1441"/>
      <c r="E50" s="1441"/>
      <c r="F50" s="1441"/>
      <c r="G50" s="1441"/>
      <c r="H50" s="1441"/>
      <c r="I50" s="1441"/>
      <c r="J50" s="1441"/>
      <c r="K50" s="1441"/>
    </row>
    <row r="51" spans="1:11">
      <c r="D51" s="228"/>
      <c r="E51" s="228"/>
    </row>
    <row r="52" spans="1:11">
      <c r="D52" s="228"/>
      <c r="E52" s="228"/>
    </row>
    <row r="53" spans="1:11">
      <c r="D53" s="227"/>
      <c r="E53" s="227"/>
    </row>
    <row r="54" spans="1:11">
      <c r="D54" s="228"/>
      <c r="E54" s="228"/>
    </row>
    <row r="55" spans="1:11">
      <c r="D55" s="228"/>
      <c r="E55" s="228"/>
    </row>
  </sheetData>
  <mergeCells count="25">
    <mergeCell ref="B42:C42"/>
    <mergeCell ref="B43:C43"/>
    <mergeCell ref="B44:B46"/>
    <mergeCell ref="A49:K49"/>
    <mergeCell ref="A14:A26"/>
    <mergeCell ref="B14:B17"/>
    <mergeCell ref="B18:B21"/>
    <mergeCell ref="B22:B25"/>
    <mergeCell ref="B30:B32"/>
    <mergeCell ref="J1:K1"/>
    <mergeCell ref="A1:I1"/>
    <mergeCell ref="A47:C47"/>
    <mergeCell ref="F4:K4"/>
    <mergeCell ref="A36:A46"/>
    <mergeCell ref="B36:B38"/>
    <mergeCell ref="A3:K3"/>
    <mergeCell ref="B26:C26"/>
    <mergeCell ref="A27:A35"/>
    <mergeCell ref="B33:B35"/>
    <mergeCell ref="A5:A13"/>
    <mergeCell ref="B5:B7"/>
    <mergeCell ref="B8:B10"/>
    <mergeCell ref="B11:B13"/>
    <mergeCell ref="B27:B29"/>
    <mergeCell ref="B39:B4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ignoredErrors>
    <ignoredError sqref="T29"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6"/>
  <dimension ref="A1:P74"/>
  <sheetViews>
    <sheetView showGridLines="0" topLeftCell="A13" zoomScaleNormal="100" zoomScaleSheetLayoutView="100" workbookViewId="0">
      <selection activeCell="C1" sqref="C1"/>
    </sheetView>
  </sheetViews>
  <sheetFormatPr defaultRowHeight="12.75"/>
  <cols>
    <col min="1" max="1" width="7.28515625" style="10" customWidth="1"/>
    <col min="2" max="2" width="15.7109375" style="10" customWidth="1"/>
    <col min="3" max="6" width="15.7109375" style="9" customWidth="1"/>
    <col min="7" max="7" width="8.7109375" style="9" customWidth="1"/>
    <col min="8" max="8" width="5.85546875" style="9" customWidth="1"/>
    <col min="9" max="9" width="11.5703125" style="9" bestFit="1" customWidth="1"/>
    <col min="10" max="10" width="13.42578125" style="9" customWidth="1"/>
    <col min="11" max="11" width="14.5703125" style="9" customWidth="1"/>
    <col min="12" max="256" width="9.140625" style="9"/>
    <col min="257" max="257" width="2.7109375" style="9" customWidth="1"/>
    <col min="258" max="262" width="15.7109375" style="9" customWidth="1"/>
    <col min="263" max="263" width="2.7109375" style="9" customWidth="1"/>
    <col min="264" max="264" width="5.85546875" style="9" customWidth="1"/>
    <col min="265" max="265" width="11.5703125" style="9" bestFit="1" customWidth="1"/>
    <col min="266" max="266" width="13.42578125" style="9" customWidth="1"/>
    <col min="267" max="267" width="14.5703125" style="9" customWidth="1"/>
    <col min="268" max="512" width="9.140625" style="9"/>
    <col min="513" max="513" width="2.7109375" style="9" customWidth="1"/>
    <col min="514" max="518" width="15.7109375" style="9" customWidth="1"/>
    <col min="519" max="519" width="2.7109375" style="9" customWidth="1"/>
    <col min="520" max="520" width="5.85546875" style="9" customWidth="1"/>
    <col min="521" max="521" width="11.5703125" style="9" bestFit="1" customWidth="1"/>
    <col min="522" max="522" width="13.42578125" style="9" customWidth="1"/>
    <col min="523" max="523" width="14.5703125" style="9" customWidth="1"/>
    <col min="524" max="768" width="9.140625" style="9"/>
    <col min="769" max="769" width="2.7109375" style="9" customWidth="1"/>
    <col min="770" max="774" width="15.7109375" style="9" customWidth="1"/>
    <col min="775" max="775" width="2.7109375" style="9" customWidth="1"/>
    <col min="776" max="776" width="5.85546875" style="9" customWidth="1"/>
    <col min="777" max="777" width="11.5703125" style="9" bestFit="1" customWidth="1"/>
    <col min="778" max="778" width="13.42578125" style="9" customWidth="1"/>
    <col min="779" max="779" width="14.5703125" style="9" customWidth="1"/>
    <col min="780" max="1024" width="9.140625" style="9"/>
    <col min="1025" max="1025" width="2.7109375" style="9" customWidth="1"/>
    <col min="1026" max="1030" width="15.7109375" style="9" customWidth="1"/>
    <col min="1031" max="1031" width="2.7109375" style="9" customWidth="1"/>
    <col min="1032" max="1032" width="5.85546875" style="9" customWidth="1"/>
    <col min="1033" max="1033" width="11.5703125" style="9" bestFit="1" customWidth="1"/>
    <col min="1034" max="1034" width="13.42578125" style="9" customWidth="1"/>
    <col min="1035" max="1035" width="14.5703125" style="9" customWidth="1"/>
    <col min="1036" max="1280" width="9.140625" style="9"/>
    <col min="1281" max="1281" width="2.7109375" style="9" customWidth="1"/>
    <col min="1282" max="1286" width="15.7109375" style="9" customWidth="1"/>
    <col min="1287" max="1287" width="2.7109375" style="9" customWidth="1"/>
    <col min="1288" max="1288" width="5.85546875" style="9" customWidth="1"/>
    <col min="1289" max="1289" width="11.5703125" style="9" bestFit="1" customWidth="1"/>
    <col min="1290" max="1290" width="13.42578125" style="9" customWidth="1"/>
    <col min="1291" max="1291" width="14.5703125" style="9" customWidth="1"/>
    <col min="1292" max="1536" width="9.140625" style="9"/>
    <col min="1537" max="1537" width="2.7109375" style="9" customWidth="1"/>
    <col min="1538" max="1542" width="15.7109375" style="9" customWidth="1"/>
    <col min="1543" max="1543" width="2.7109375" style="9" customWidth="1"/>
    <col min="1544" max="1544" width="5.85546875" style="9" customWidth="1"/>
    <col min="1545" max="1545" width="11.5703125" style="9" bestFit="1" customWidth="1"/>
    <col min="1546" max="1546" width="13.42578125" style="9" customWidth="1"/>
    <col min="1547" max="1547" width="14.5703125" style="9" customWidth="1"/>
    <col min="1548" max="1792" width="9.140625" style="9"/>
    <col min="1793" max="1793" width="2.7109375" style="9" customWidth="1"/>
    <col min="1794" max="1798" width="15.7109375" style="9" customWidth="1"/>
    <col min="1799" max="1799" width="2.7109375" style="9" customWidth="1"/>
    <col min="1800" max="1800" width="5.85546875" style="9" customWidth="1"/>
    <col min="1801" max="1801" width="11.5703125" style="9" bestFit="1" customWidth="1"/>
    <col min="1802" max="1802" width="13.42578125" style="9" customWidth="1"/>
    <col min="1803" max="1803" width="14.5703125" style="9" customWidth="1"/>
    <col min="1804" max="2048" width="9.140625" style="9"/>
    <col min="2049" max="2049" width="2.7109375" style="9" customWidth="1"/>
    <col min="2050" max="2054" width="15.7109375" style="9" customWidth="1"/>
    <col min="2055" max="2055" width="2.7109375" style="9" customWidth="1"/>
    <col min="2056" max="2056" width="5.85546875" style="9" customWidth="1"/>
    <col min="2057" max="2057" width="11.5703125" style="9" bestFit="1" customWidth="1"/>
    <col min="2058" max="2058" width="13.42578125" style="9" customWidth="1"/>
    <col min="2059" max="2059" width="14.5703125" style="9" customWidth="1"/>
    <col min="2060" max="2304" width="9.140625" style="9"/>
    <col min="2305" max="2305" width="2.7109375" style="9" customWidth="1"/>
    <col min="2306" max="2310" width="15.7109375" style="9" customWidth="1"/>
    <col min="2311" max="2311" width="2.7109375" style="9" customWidth="1"/>
    <col min="2312" max="2312" width="5.85546875" style="9" customWidth="1"/>
    <col min="2313" max="2313" width="11.5703125" style="9" bestFit="1" customWidth="1"/>
    <col min="2314" max="2314" width="13.42578125" style="9" customWidth="1"/>
    <col min="2315" max="2315" width="14.5703125" style="9" customWidth="1"/>
    <col min="2316" max="2560" width="9.140625" style="9"/>
    <col min="2561" max="2561" width="2.7109375" style="9" customWidth="1"/>
    <col min="2562" max="2566" width="15.7109375" style="9" customWidth="1"/>
    <col min="2567" max="2567" width="2.7109375" style="9" customWidth="1"/>
    <col min="2568" max="2568" width="5.85546875" style="9" customWidth="1"/>
    <col min="2569" max="2569" width="11.5703125" style="9" bestFit="1" customWidth="1"/>
    <col min="2570" max="2570" width="13.42578125" style="9" customWidth="1"/>
    <col min="2571" max="2571" width="14.5703125" style="9" customWidth="1"/>
    <col min="2572" max="2816" width="9.140625" style="9"/>
    <col min="2817" max="2817" width="2.7109375" style="9" customWidth="1"/>
    <col min="2818" max="2822" width="15.7109375" style="9" customWidth="1"/>
    <col min="2823" max="2823" width="2.7109375" style="9" customWidth="1"/>
    <col min="2824" max="2824" width="5.85546875" style="9" customWidth="1"/>
    <col min="2825" max="2825" width="11.5703125" style="9" bestFit="1" customWidth="1"/>
    <col min="2826" max="2826" width="13.42578125" style="9" customWidth="1"/>
    <col min="2827" max="2827" width="14.5703125" style="9" customWidth="1"/>
    <col min="2828" max="3072" width="9.140625" style="9"/>
    <col min="3073" max="3073" width="2.7109375" style="9" customWidth="1"/>
    <col min="3074" max="3078" width="15.7109375" style="9" customWidth="1"/>
    <col min="3079" max="3079" width="2.7109375" style="9" customWidth="1"/>
    <col min="3080" max="3080" width="5.85546875" style="9" customWidth="1"/>
    <col min="3081" max="3081" width="11.5703125" style="9" bestFit="1" customWidth="1"/>
    <col min="3082" max="3082" width="13.42578125" style="9" customWidth="1"/>
    <col min="3083" max="3083" width="14.5703125" style="9" customWidth="1"/>
    <col min="3084" max="3328" width="9.140625" style="9"/>
    <col min="3329" max="3329" width="2.7109375" style="9" customWidth="1"/>
    <col min="3330" max="3334" width="15.7109375" style="9" customWidth="1"/>
    <col min="3335" max="3335" width="2.7109375" style="9" customWidth="1"/>
    <col min="3336" max="3336" width="5.85546875" style="9" customWidth="1"/>
    <col min="3337" max="3337" width="11.5703125" style="9" bestFit="1" customWidth="1"/>
    <col min="3338" max="3338" width="13.42578125" style="9" customWidth="1"/>
    <col min="3339" max="3339" width="14.5703125" style="9" customWidth="1"/>
    <col min="3340" max="3584" width="9.140625" style="9"/>
    <col min="3585" max="3585" width="2.7109375" style="9" customWidth="1"/>
    <col min="3586" max="3590" width="15.7109375" style="9" customWidth="1"/>
    <col min="3591" max="3591" width="2.7109375" style="9" customWidth="1"/>
    <col min="3592" max="3592" width="5.85546875" style="9" customWidth="1"/>
    <col min="3593" max="3593" width="11.5703125" style="9" bestFit="1" customWidth="1"/>
    <col min="3594" max="3594" width="13.42578125" style="9" customWidth="1"/>
    <col min="3595" max="3595" width="14.5703125" style="9" customWidth="1"/>
    <col min="3596" max="3840" width="9.140625" style="9"/>
    <col min="3841" max="3841" width="2.7109375" style="9" customWidth="1"/>
    <col min="3842" max="3846" width="15.7109375" style="9" customWidth="1"/>
    <col min="3847" max="3847" width="2.7109375" style="9" customWidth="1"/>
    <col min="3848" max="3848" width="5.85546875" style="9" customWidth="1"/>
    <col min="3849" max="3849" width="11.5703125" style="9" bestFit="1" customWidth="1"/>
    <col min="3850" max="3850" width="13.42578125" style="9" customWidth="1"/>
    <col min="3851" max="3851" width="14.5703125" style="9" customWidth="1"/>
    <col min="3852" max="4096" width="9.140625" style="9"/>
    <col min="4097" max="4097" width="2.7109375" style="9" customWidth="1"/>
    <col min="4098" max="4102" width="15.7109375" style="9" customWidth="1"/>
    <col min="4103" max="4103" width="2.7109375" style="9" customWidth="1"/>
    <col min="4104" max="4104" width="5.85546875" style="9" customWidth="1"/>
    <col min="4105" max="4105" width="11.5703125" style="9" bestFit="1" customWidth="1"/>
    <col min="4106" max="4106" width="13.42578125" style="9" customWidth="1"/>
    <col min="4107" max="4107" width="14.5703125" style="9" customWidth="1"/>
    <col min="4108" max="4352" width="9.140625" style="9"/>
    <col min="4353" max="4353" width="2.7109375" style="9" customWidth="1"/>
    <col min="4354" max="4358" width="15.7109375" style="9" customWidth="1"/>
    <col min="4359" max="4359" width="2.7109375" style="9" customWidth="1"/>
    <col min="4360" max="4360" width="5.85546875" style="9" customWidth="1"/>
    <col min="4361" max="4361" width="11.5703125" style="9" bestFit="1" customWidth="1"/>
    <col min="4362" max="4362" width="13.42578125" style="9" customWidth="1"/>
    <col min="4363" max="4363" width="14.5703125" style="9" customWidth="1"/>
    <col min="4364" max="4608" width="9.140625" style="9"/>
    <col min="4609" max="4609" width="2.7109375" style="9" customWidth="1"/>
    <col min="4610" max="4614" width="15.7109375" style="9" customWidth="1"/>
    <col min="4615" max="4615" width="2.7109375" style="9" customWidth="1"/>
    <col min="4616" max="4616" width="5.85546875" style="9" customWidth="1"/>
    <col min="4617" max="4617" width="11.5703125" style="9" bestFit="1" customWidth="1"/>
    <col min="4618" max="4618" width="13.42578125" style="9" customWidth="1"/>
    <col min="4619" max="4619" width="14.5703125" style="9" customWidth="1"/>
    <col min="4620" max="4864" width="9.140625" style="9"/>
    <col min="4865" max="4865" width="2.7109375" style="9" customWidth="1"/>
    <col min="4866" max="4870" width="15.7109375" style="9" customWidth="1"/>
    <col min="4871" max="4871" width="2.7109375" style="9" customWidth="1"/>
    <col min="4872" max="4872" width="5.85546875" style="9" customWidth="1"/>
    <col min="4873" max="4873" width="11.5703125" style="9" bestFit="1" customWidth="1"/>
    <col min="4874" max="4874" width="13.42578125" style="9" customWidth="1"/>
    <col min="4875" max="4875" width="14.5703125" style="9" customWidth="1"/>
    <col min="4876" max="5120" width="9.140625" style="9"/>
    <col min="5121" max="5121" width="2.7109375" style="9" customWidth="1"/>
    <col min="5122" max="5126" width="15.7109375" style="9" customWidth="1"/>
    <col min="5127" max="5127" width="2.7109375" style="9" customWidth="1"/>
    <col min="5128" max="5128" width="5.85546875" style="9" customWidth="1"/>
    <col min="5129" max="5129" width="11.5703125" style="9" bestFit="1" customWidth="1"/>
    <col min="5130" max="5130" width="13.42578125" style="9" customWidth="1"/>
    <col min="5131" max="5131" width="14.5703125" style="9" customWidth="1"/>
    <col min="5132" max="5376" width="9.140625" style="9"/>
    <col min="5377" max="5377" width="2.7109375" style="9" customWidth="1"/>
    <col min="5378" max="5382" width="15.7109375" style="9" customWidth="1"/>
    <col min="5383" max="5383" width="2.7109375" style="9" customWidth="1"/>
    <col min="5384" max="5384" width="5.85546875" style="9" customWidth="1"/>
    <col min="5385" max="5385" width="11.5703125" style="9" bestFit="1" customWidth="1"/>
    <col min="5386" max="5386" width="13.42578125" style="9" customWidth="1"/>
    <col min="5387" max="5387" width="14.5703125" style="9" customWidth="1"/>
    <col min="5388" max="5632" width="9.140625" style="9"/>
    <col min="5633" max="5633" width="2.7109375" style="9" customWidth="1"/>
    <col min="5634" max="5638" width="15.7109375" style="9" customWidth="1"/>
    <col min="5639" max="5639" width="2.7109375" style="9" customWidth="1"/>
    <col min="5640" max="5640" width="5.85546875" style="9" customWidth="1"/>
    <col min="5641" max="5641" width="11.5703125" style="9" bestFit="1" customWidth="1"/>
    <col min="5642" max="5642" width="13.42578125" style="9" customWidth="1"/>
    <col min="5643" max="5643" width="14.5703125" style="9" customWidth="1"/>
    <col min="5644" max="5888" width="9.140625" style="9"/>
    <col min="5889" max="5889" width="2.7109375" style="9" customWidth="1"/>
    <col min="5890" max="5894" width="15.7109375" style="9" customWidth="1"/>
    <col min="5895" max="5895" width="2.7109375" style="9" customWidth="1"/>
    <col min="5896" max="5896" width="5.85546875" style="9" customWidth="1"/>
    <col min="5897" max="5897" width="11.5703125" style="9" bestFit="1" customWidth="1"/>
    <col min="5898" max="5898" width="13.42578125" style="9" customWidth="1"/>
    <col min="5899" max="5899" width="14.5703125" style="9" customWidth="1"/>
    <col min="5900" max="6144" width="9.140625" style="9"/>
    <col min="6145" max="6145" width="2.7109375" style="9" customWidth="1"/>
    <col min="6146" max="6150" width="15.7109375" style="9" customWidth="1"/>
    <col min="6151" max="6151" width="2.7109375" style="9" customWidth="1"/>
    <col min="6152" max="6152" width="5.85546875" style="9" customWidth="1"/>
    <col min="6153" max="6153" width="11.5703125" style="9" bestFit="1" customWidth="1"/>
    <col min="6154" max="6154" width="13.42578125" style="9" customWidth="1"/>
    <col min="6155" max="6155" width="14.5703125" style="9" customWidth="1"/>
    <col min="6156" max="6400" width="9.140625" style="9"/>
    <col min="6401" max="6401" width="2.7109375" style="9" customWidth="1"/>
    <col min="6402" max="6406" width="15.7109375" style="9" customWidth="1"/>
    <col min="6407" max="6407" width="2.7109375" style="9" customWidth="1"/>
    <col min="6408" max="6408" width="5.85546875" style="9" customWidth="1"/>
    <col min="6409" max="6409" width="11.5703125" style="9" bestFit="1" customWidth="1"/>
    <col min="6410" max="6410" width="13.42578125" style="9" customWidth="1"/>
    <col min="6411" max="6411" width="14.5703125" style="9" customWidth="1"/>
    <col min="6412" max="6656" width="9.140625" style="9"/>
    <col min="6657" max="6657" width="2.7109375" style="9" customWidth="1"/>
    <col min="6658" max="6662" width="15.7109375" style="9" customWidth="1"/>
    <col min="6663" max="6663" width="2.7109375" style="9" customWidth="1"/>
    <col min="6664" max="6664" width="5.85546875" style="9" customWidth="1"/>
    <col min="6665" max="6665" width="11.5703125" style="9" bestFit="1" customWidth="1"/>
    <col min="6666" max="6666" width="13.42578125" style="9" customWidth="1"/>
    <col min="6667" max="6667" width="14.5703125" style="9" customWidth="1"/>
    <col min="6668" max="6912" width="9.140625" style="9"/>
    <col min="6913" max="6913" width="2.7109375" style="9" customWidth="1"/>
    <col min="6914" max="6918" width="15.7109375" style="9" customWidth="1"/>
    <col min="6919" max="6919" width="2.7109375" style="9" customWidth="1"/>
    <col min="6920" max="6920" width="5.85546875" style="9" customWidth="1"/>
    <col min="6921" max="6921" width="11.5703125" style="9" bestFit="1" customWidth="1"/>
    <col min="6922" max="6922" width="13.42578125" style="9" customWidth="1"/>
    <col min="6923" max="6923" width="14.5703125" style="9" customWidth="1"/>
    <col min="6924" max="7168" width="9.140625" style="9"/>
    <col min="7169" max="7169" width="2.7109375" style="9" customWidth="1"/>
    <col min="7170" max="7174" width="15.7109375" style="9" customWidth="1"/>
    <col min="7175" max="7175" width="2.7109375" style="9" customWidth="1"/>
    <col min="7176" max="7176" width="5.85546875" style="9" customWidth="1"/>
    <col min="7177" max="7177" width="11.5703125" style="9" bestFit="1" customWidth="1"/>
    <col min="7178" max="7178" width="13.42578125" style="9" customWidth="1"/>
    <col min="7179" max="7179" width="14.5703125" style="9" customWidth="1"/>
    <col min="7180" max="7424" width="9.140625" style="9"/>
    <col min="7425" max="7425" width="2.7109375" style="9" customWidth="1"/>
    <col min="7426" max="7430" width="15.7109375" style="9" customWidth="1"/>
    <col min="7431" max="7431" width="2.7109375" style="9" customWidth="1"/>
    <col min="7432" max="7432" width="5.85546875" style="9" customWidth="1"/>
    <col min="7433" max="7433" width="11.5703125" style="9" bestFit="1" customWidth="1"/>
    <col min="7434" max="7434" width="13.42578125" style="9" customWidth="1"/>
    <col min="7435" max="7435" width="14.5703125" style="9" customWidth="1"/>
    <col min="7436" max="7680" width="9.140625" style="9"/>
    <col min="7681" max="7681" width="2.7109375" style="9" customWidth="1"/>
    <col min="7682" max="7686" width="15.7109375" style="9" customWidth="1"/>
    <col min="7687" max="7687" width="2.7109375" style="9" customWidth="1"/>
    <col min="7688" max="7688" width="5.85546875" style="9" customWidth="1"/>
    <col min="7689" max="7689" width="11.5703125" style="9" bestFit="1" customWidth="1"/>
    <col min="7690" max="7690" width="13.42578125" style="9" customWidth="1"/>
    <col min="7691" max="7691" width="14.5703125" style="9" customWidth="1"/>
    <col min="7692" max="7936" width="9.140625" style="9"/>
    <col min="7937" max="7937" width="2.7109375" style="9" customWidth="1"/>
    <col min="7938" max="7942" width="15.7109375" style="9" customWidth="1"/>
    <col min="7943" max="7943" width="2.7109375" style="9" customWidth="1"/>
    <col min="7944" max="7944" width="5.85546875" style="9" customWidth="1"/>
    <col min="7945" max="7945" width="11.5703125" style="9" bestFit="1" customWidth="1"/>
    <col min="7946" max="7946" width="13.42578125" style="9" customWidth="1"/>
    <col min="7947" max="7947" width="14.5703125" style="9" customWidth="1"/>
    <col min="7948" max="8192" width="9.140625" style="9"/>
    <col min="8193" max="8193" width="2.7109375" style="9" customWidth="1"/>
    <col min="8194" max="8198" width="15.7109375" style="9" customWidth="1"/>
    <col min="8199" max="8199" width="2.7109375" style="9" customWidth="1"/>
    <col min="8200" max="8200" width="5.85546875" style="9" customWidth="1"/>
    <col min="8201" max="8201" width="11.5703125" style="9" bestFit="1" customWidth="1"/>
    <col min="8202" max="8202" width="13.42578125" style="9" customWidth="1"/>
    <col min="8203" max="8203" width="14.5703125" style="9" customWidth="1"/>
    <col min="8204" max="8448" width="9.140625" style="9"/>
    <col min="8449" max="8449" width="2.7109375" style="9" customWidth="1"/>
    <col min="8450" max="8454" width="15.7109375" style="9" customWidth="1"/>
    <col min="8455" max="8455" width="2.7109375" style="9" customWidth="1"/>
    <col min="8456" max="8456" width="5.85546875" style="9" customWidth="1"/>
    <col min="8457" max="8457" width="11.5703125" style="9" bestFit="1" customWidth="1"/>
    <col min="8458" max="8458" width="13.42578125" style="9" customWidth="1"/>
    <col min="8459" max="8459" width="14.5703125" style="9" customWidth="1"/>
    <col min="8460" max="8704" width="9.140625" style="9"/>
    <col min="8705" max="8705" width="2.7109375" style="9" customWidth="1"/>
    <col min="8706" max="8710" width="15.7109375" style="9" customWidth="1"/>
    <col min="8711" max="8711" width="2.7109375" style="9" customWidth="1"/>
    <col min="8712" max="8712" width="5.85546875" style="9" customWidth="1"/>
    <col min="8713" max="8713" width="11.5703125" style="9" bestFit="1" customWidth="1"/>
    <col min="8714" max="8714" width="13.42578125" style="9" customWidth="1"/>
    <col min="8715" max="8715" width="14.5703125" style="9" customWidth="1"/>
    <col min="8716" max="8960" width="9.140625" style="9"/>
    <col min="8961" max="8961" width="2.7109375" style="9" customWidth="1"/>
    <col min="8962" max="8966" width="15.7109375" style="9" customWidth="1"/>
    <col min="8967" max="8967" width="2.7109375" style="9" customWidth="1"/>
    <col min="8968" max="8968" width="5.85546875" style="9" customWidth="1"/>
    <col min="8969" max="8969" width="11.5703125" style="9" bestFit="1" customWidth="1"/>
    <col min="8970" max="8970" width="13.42578125" style="9" customWidth="1"/>
    <col min="8971" max="8971" width="14.5703125" style="9" customWidth="1"/>
    <col min="8972" max="9216" width="9.140625" style="9"/>
    <col min="9217" max="9217" width="2.7109375" style="9" customWidth="1"/>
    <col min="9218" max="9222" width="15.7109375" style="9" customWidth="1"/>
    <col min="9223" max="9223" width="2.7109375" style="9" customWidth="1"/>
    <col min="9224" max="9224" width="5.85546875" style="9" customWidth="1"/>
    <col min="9225" max="9225" width="11.5703125" style="9" bestFit="1" customWidth="1"/>
    <col min="9226" max="9226" width="13.42578125" style="9" customWidth="1"/>
    <col min="9227" max="9227" width="14.5703125" style="9" customWidth="1"/>
    <col min="9228" max="9472" width="9.140625" style="9"/>
    <col min="9473" max="9473" width="2.7109375" style="9" customWidth="1"/>
    <col min="9474" max="9478" width="15.7109375" style="9" customWidth="1"/>
    <col min="9479" max="9479" width="2.7109375" style="9" customWidth="1"/>
    <col min="9480" max="9480" width="5.85546875" style="9" customWidth="1"/>
    <col min="9481" max="9481" width="11.5703125" style="9" bestFit="1" customWidth="1"/>
    <col min="9482" max="9482" width="13.42578125" style="9" customWidth="1"/>
    <col min="9483" max="9483" width="14.5703125" style="9" customWidth="1"/>
    <col min="9484" max="9728" width="9.140625" style="9"/>
    <col min="9729" max="9729" width="2.7109375" style="9" customWidth="1"/>
    <col min="9730" max="9734" width="15.7109375" style="9" customWidth="1"/>
    <col min="9735" max="9735" width="2.7109375" style="9" customWidth="1"/>
    <col min="9736" max="9736" width="5.85546875" style="9" customWidth="1"/>
    <col min="9737" max="9737" width="11.5703125" style="9" bestFit="1" customWidth="1"/>
    <col min="9738" max="9738" width="13.42578125" style="9" customWidth="1"/>
    <col min="9739" max="9739" width="14.5703125" style="9" customWidth="1"/>
    <col min="9740" max="9984" width="9.140625" style="9"/>
    <col min="9985" max="9985" width="2.7109375" style="9" customWidth="1"/>
    <col min="9986" max="9990" width="15.7109375" style="9" customWidth="1"/>
    <col min="9991" max="9991" width="2.7109375" style="9" customWidth="1"/>
    <col min="9992" max="9992" width="5.85546875" style="9" customWidth="1"/>
    <col min="9993" max="9993" width="11.5703125" style="9" bestFit="1" customWidth="1"/>
    <col min="9994" max="9994" width="13.42578125" style="9" customWidth="1"/>
    <col min="9995" max="9995" width="14.5703125" style="9" customWidth="1"/>
    <col min="9996" max="10240" width="9.140625" style="9"/>
    <col min="10241" max="10241" width="2.7109375" style="9" customWidth="1"/>
    <col min="10242" max="10246" width="15.7109375" style="9" customWidth="1"/>
    <col min="10247" max="10247" width="2.7109375" style="9" customWidth="1"/>
    <col min="10248" max="10248" width="5.85546875" style="9" customWidth="1"/>
    <col min="10249" max="10249" width="11.5703125" style="9" bestFit="1" customWidth="1"/>
    <col min="10250" max="10250" width="13.42578125" style="9" customWidth="1"/>
    <col min="10251" max="10251" width="14.5703125" style="9" customWidth="1"/>
    <col min="10252" max="10496" width="9.140625" style="9"/>
    <col min="10497" max="10497" width="2.7109375" style="9" customWidth="1"/>
    <col min="10498" max="10502" width="15.7109375" style="9" customWidth="1"/>
    <col min="10503" max="10503" width="2.7109375" style="9" customWidth="1"/>
    <col min="10504" max="10504" width="5.85546875" style="9" customWidth="1"/>
    <col min="10505" max="10505" width="11.5703125" style="9" bestFit="1" customWidth="1"/>
    <col min="10506" max="10506" width="13.42578125" style="9" customWidth="1"/>
    <col min="10507" max="10507" width="14.5703125" style="9" customWidth="1"/>
    <col min="10508" max="10752" width="9.140625" style="9"/>
    <col min="10753" max="10753" width="2.7109375" style="9" customWidth="1"/>
    <col min="10754" max="10758" width="15.7109375" style="9" customWidth="1"/>
    <col min="10759" max="10759" width="2.7109375" style="9" customWidth="1"/>
    <col min="10760" max="10760" width="5.85546875" style="9" customWidth="1"/>
    <col min="10761" max="10761" width="11.5703125" style="9" bestFit="1" customWidth="1"/>
    <col min="10762" max="10762" width="13.42578125" style="9" customWidth="1"/>
    <col min="10763" max="10763" width="14.5703125" style="9" customWidth="1"/>
    <col min="10764" max="11008" width="9.140625" style="9"/>
    <col min="11009" max="11009" width="2.7109375" style="9" customWidth="1"/>
    <col min="11010" max="11014" width="15.7109375" style="9" customWidth="1"/>
    <col min="11015" max="11015" width="2.7109375" style="9" customWidth="1"/>
    <col min="11016" max="11016" width="5.85546875" style="9" customWidth="1"/>
    <col min="11017" max="11017" width="11.5703125" style="9" bestFit="1" customWidth="1"/>
    <col min="11018" max="11018" width="13.42578125" style="9" customWidth="1"/>
    <col min="11019" max="11019" width="14.5703125" style="9" customWidth="1"/>
    <col min="11020" max="11264" width="9.140625" style="9"/>
    <col min="11265" max="11265" width="2.7109375" style="9" customWidth="1"/>
    <col min="11266" max="11270" width="15.7109375" style="9" customWidth="1"/>
    <col min="11271" max="11271" width="2.7109375" style="9" customWidth="1"/>
    <col min="11272" max="11272" width="5.85546875" style="9" customWidth="1"/>
    <col min="11273" max="11273" width="11.5703125" style="9" bestFit="1" customWidth="1"/>
    <col min="11274" max="11274" width="13.42578125" style="9" customWidth="1"/>
    <col min="11275" max="11275" width="14.5703125" style="9" customWidth="1"/>
    <col min="11276" max="11520" width="9.140625" style="9"/>
    <col min="11521" max="11521" width="2.7109375" style="9" customWidth="1"/>
    <col min="11522" max="11526" width="15.7109375" style="9" customWidth="1"/>
    <col min="11527" max="11527" width="2.7109375" style="9" customWidth="1"/>
    <col min="11528" max="11528" width="5.85546875" style="9" customWidth="1"/>
    <col min="11529" max="11529" width="11.5703125" style="9" bestFit="1" customWidth="1"/>
    <col min="11530" max="11530" width="13.42578125" style="9" customWidth="1"/>
    <col min="11531" max="11531" width="14.5703125" style="9" customWidth="1"/>
    <col min="11532" max="11776" width="9.140625" style="9"/>
    <col min="11777" max="11777" width="2.7109375" style="9" customWidth="1"/>
    <col min="11778" max="11782" width="15.7109375" style="9" customWidth="1"/>
    <col min="11783" max="11783" width="2.7109375" style="9" customWidth="1"/>
    <col min="11784" max="11784" width="5.85546875" style="9" customWidth="1"/>
    <col min="11785" max="11785" width="11.5703125" style="9" bestFit="1" customWidth="1"/>
    <col min="11786" max="11786" width="13.42578125" style="9" customWidth="1"/>
    <col min="11787" max="11787" width="14.5703125" style="9" customWidth="1"/>
    <col min="11788" max="12032" width="9.140625" style="9"/>
    <col min="12033" max="12033" width="2.7109375" style="9" customWidth="1"/>
    <col min="12034" max="12038" width="15.7109375" style="9" customWidth="1"/>
    <col min="12039" max="12039" width="2.7109375" style="9" customWidth="1"/>
    <col min="12040" max="12040" width="5.85546875" style="9" customWidth="1"/>
    <col min="12041" max="12041" width="11.5703125" style="9" bestFit="1" customWidth="1"/>
    <col min="12042" max="12042" width="13.42578125" style="9" customWidth="1"/>
    <col min="12043" max="12043" width="14.5703125" style="9" customWidth="1"/>
    <col min="12044" max="12288" width="9.140625" style="9"/>
    <col min="12289" max="12289" width="2.7109375" style="9" customWidth="1"/>
    <col min="12290" max="12294" width="15.7109375" style="9" customWidth="1"/>
    <col min="12295" max="12295" width="2.7109375" style="9" customWidth="1"/>
    <col min="12296" max="12296" width="5.85546875" style="9" customWidth="1"/>
    <col min="12297" max="12297" width="11.5703125" style="9" bestFit="1" customWidth="1"/>
    <col min="12298" max="12298" width="13.42578125" style="9" customWidth="1"/>
    <col min="12299" max="12299" width="14.5703125" style="9" customWidth="1"/>
    <col min="12300" max="12544" width="9.140625" style="9"/>
    <col min="12545" max="12545" width="2.7109375" style="9" customWidth="1"/>
    <col min="12546" max="12550" width="15.7109375" style="9" customWidth="1"/>
    <col min="12551" max="12551" width="2.7109375" style="9" customWidth="1"/>
    <col min="12552" max="12552" width="5.85546875" style="9" customWidth="1"/>
    <col min="12553" max="12553" width="11.5703125" style="9" bestFit="1" customWidth="1"/>
    <col min="12554" max="12554" width="13.42578125" style="9" customWidth="1"/>
    <col min="12555" max="12555" width="14.5703125" style="9" customWidth="1"/>
    <col min="12556" max="12800" width="9.140625" style="9"/>
    <col min="12801" max="12801" width="2.7109375" style="9" customWidth="1"/>
    <col min="12802" max="12806" width="15.7109375" style="9" customWidth="1"/>
    <col min="12807" max="12807" width="2.7109375" style="9" customWidth="1"/>
    <col min="12808" max="12808" width="5.85546875" style="9" customWidth="1"/>
    <col min="12809" max="12809" width="11.5703125" style="9" bestFit="1" customWidth="1"/>
    <col min="12810" max="12810" width="13.42578125" style="9" customWidth="1"/>
    <col min="12811" max="12811" width="14.5703125" style="9" customWidth="1"/>
    <col min="12812" max="13056" width="9.140625" style="9"/>
    <col min="13057" max="13057" width="2.7109375" style="9" customWidth="1"/>
    <col min="13058" max="13062" width="15.7109375" style="9" customWidth="1"/>
    <col min="13063" max="13063" width="2.7109375" style="9" customWidth="1"/>
    <col min="13064" max="13064" width="5.85546875" style="9" customWidth="1"/>
    <col min="13065" max="13065" width="11.5703125" style="9" bestFit="1" customWidth="1"/>
    <col min="13066" max="13066" width="13.42578125" style="9" customWidth="1"/>
    <col min="13067" max="13067" width="14.5703125" style="9" customWidth="1"/>
    <col min="13068" max="13312" width="9.140625" style="9"/>
    <col min="13313" max="13313" width="2.7109375" style="9" customWidth="1"/>
    <col min="13314" max="13318" width="15.7109375" style="9" customWidth="1"/>
    <col min="13319" max="13319" width="2.7109375" style="9" customWidth="1"/>
    <col min="13320" max="13320" width="5.85546875" style="9" customWidth="1"/>
    <col min="13321" max="13321" width="11.5703125" style="9" bestFit="1" customWidth="1"/>
    <col min="13322" max="13322" width="13.42578125" style="9" customWidth="1"/>
    <col min="13323" max="13323" width="14.5703125" style="9" customWidth="1"/>
    <col min="13324" max="13568" width="9.140625" style="9"/>
    <col min="13569" max="13569" width="2.7109375" style="9" customWidth="1"/>
    <col min="13570" max="13574" width="15.7109375" style="9" customWidth="1"/>
    <col min="13575" max="13575" width="2.7109375" style="9" customWidth="1"/>
    <col min="13576" max="13576" width="5.85546875" style="9" customWidth="1"/>
    <col min="13577" max="13577" width="11.5703125" style="9" bestFit="1" customWidth="1"/>
    <col min="13578" max="13578" width="13.42578125" style="9" customWidth="1"/>
    <col min="13579" max="13579" width="14.5703125" style="9" customWidth="1"/>
    <col min="13580" max="13824" width="9.140625" style="9"/>
    <col min="13825" max="13825" width="2.7109375" style="9" customWidth="1"/>
    <col min="13826" max="13830" width="15.7109375" style="9" customWidth="1"/>
    <col min="13831" max="13831" width="2.7109375" style="9" customWidth="1"/>
    <col min="13832" max="13832" width="5.85546875" style="9" customWidth="1"/>
    <col min="13833" max="13833" width="11.5703125" style="9" bestFit="1" customWidth="1"/>
    <col min="13834" max="13834" width="13.42578125" style="9" customWidth="1"/>
    <col min="13835" max="13835" width="14.5703125" style="9" customWidth="1"/>
    <col min="13836" max="14080" width="9.140625" style="9"/>
    <col min="14081" max="14081" width="2.7109375" style="9" customWidth="1"/>
    <col min="14082" max="14086" width="15.7109375" style="9" customWidth="1"/>
    <col min="14087" max="14087" width="2.7109375" style="9" customWidth="1"/>
    <col min="14088" max="14088" width="5.85546875" style="9" customWidth="1"/>
    <col min="14089" max="14089" width="11.5703125" style="9" bestFit="1" customWidth="1"/>
    <col min="14090" max="14090" width="13.42578125" style="9" customWidth="1"/>
    <col min="14091" max="14091" width="14.5703125" style="9" customWidth="1"/>
    <col min="14092" max="14336" width="9.140625" style="9"/>
    <col min="14337" max="14337" width="2.7109375" style="9" customWidth="1"/>
    <col min="14338" max="14342" width="15.7109375" style="9" customWidth="1"/>
    <col min="14343" max="14343" width="2.7109375" style="9" customWidth="1"/>
    <col min="14344" max="14344" width="5.85546875" style="9" customWidth="1"/>
    <col min="14345" max="14345" width="11.5703125" style="9" bestFit="1" customWidth="1"/>
    <col min="14346" max="14346" width="13.42578125" style="9" customWidth="1"/>
    <col min="14347" max="14347" width="14.5703125" style="9" customWidth="1"/>
    <col min="14348" max="14592" width="9.140625" style="9"/>
    <col min="14593" max="14593" width="2.7109375" style="9" customWidth="1"/>
    <col min="14594" max="14598" width="15.7109375" style="9" customWidth="1"/>
    <col min="14599" max="14599" width="2.7109375" style="9" customWidth="1"/>
    <col min="14600" max="14600" width="5.85546875" style="9" customWidth="1"/>
    <col min="14601" max="14601" width="11.5703125" style="9" bestFit="1" customWidth="1"/>
    <col min="14602" max="14602" width="13.42578125" style="9" customWidth="1"/>
    <col min="14603" max="14603" width="14.5703125" style="9" customWidth="1"/>
    <col min="14604" max="14848" width="9.140625" style="9"/>
    <col min="14849" max="14849" width="2.7109375" style="9" customWidth="1"/>
    <col min="14850" max="14854" width="15.7109375" style="9" customWidth="1"/>
    <col min="14855" max="14855" width="2.7109375" style="9" customWidth="1"/>
    <col min="14856" max="14856" width="5.85546875" style="9" customWidth="1"/>
    <col min="14857" max="14857" width="11.5703125" style="9" bestFit="1" customWidth="1"/>
    <col min="14858" max="14858" width="13.42578125" style="9" customWidth="1"/>
    <col min="14859" max="14859" width="14.5703125" style="9" customWidth="1"/>
    <col min="14860" max="15104" width="9.140625" style="9"/>
    <col min="15105" max="15105" width="2.7109375" style="9" customWidth="1"/>
    <col min="15106" max="15110" width="15.7109375" style="9" customWidth="1"/>
    <col min="15111" max="15111" width="2.7109375" style="9" customWidth="1"/>
    <col min="15112" max="15112" width="5.85546875" style="9" customWidth="1"/>
    <col min="15113" max="15113" width="11.5703125" style="9" bestFit="1" customWidth="1"/>
    <col min="15114" max="15114" width="13.42578125" style="9" customWidth="1"/>
    <col min="15115" max="15115" width="14.5703125" style="9" customWidth="1"/>
    <col min="15116" max="15360" width="9.140625" style="9"/>
    <col min="15361" max="15361" width="2.7109375" style="9" customWidth="1"/>
    <col min="15362" max="15366" width="15.7109375" style="9" customWidth="1"/>
    <col min="15367" max="15367" width="2.7109375" style="9" customWidth="1"/>
    <col min="15368" max="15368" width="5.85546875" style="9" customWidth="1"/>
    <col min="15369" max="15369" width="11.5703125" style="9" bestFit="1" customWidth="1"/>
    <col min="15370" max="15370" width="13.42578125" style="9" customWidth="1"/>
    <col min="15371" max="15371" width="14.5703125" style="9" customWidth="1"/>
    <col min="15372" max="15616" width="9.140625" style="9"/>
    <col min="15617" max="15617" width="2.7109375" style="9" customWidth="1"/>
    <col min="15618" max="15622" width="15.7109375" style="9" customWidth="1"/>
    <col min="15623" max="15623" width="2.7109375" style="9" customWidth="1"/>
    <col min="15624" max="15624" width="5.85546875" style="9" customWidth="1"/>
    <col min="15625" max="15625" width="11.5703125" style="9" bestFit="1" customWidth="1"/>
    <col min="15626" max="15626" width="13.42578125" style="9" customWidth="1"/>
    <col min="15627" max="15627" width="14.5703125" style="9" customWidth="1"/>
    <col min="15628" max="15872" width="9.140625" style="9"/>
    <col min="15873" max="15873" width="2.7109375" style="9" customWidth="1"/>
    <col min="15874" max="15878" width="15.7109375" style="9" customWidth="1"/>
    <col min="15879" max="15879" width="2.7109375" style="9" customWidth="1"/>
    <col min="15880" max="15880" width="5.85546875" style="9" customWidth="1"/>
    <col min="15881" max="15881" width="11.5703125" style="9" bestFit="1" customWidth="1"/>
    <col min="15882" max="15882" width="13.42578125" style="9" customWidth="1"/>
    <col min="15883" max="15883" width="14.5703125" style="9" customWidth="1"/>
    <col min="15884" max="16128" width="9.140625" style="9"/>
    <col min="16129" max="16129" width="2.7109375" style="9" customWidth="1"/>
    <col min="16130" max="16134" width="15.7109375" style="9" customWidth="1"/>
    <col min="16135" max="16135" width="2.7109375" style="9" customWidth="1"/>
    <col min="16136" max="16136" width="5.85546875" style="9" customWidth="1"/>
    <col min="16137" max="16137" width="11.5703125" style="9" bestFit="1" customWidth="1"/>
    <col min="16138" max="16138" width="13.42578125" style="9" customWidth="1"/>
    <col min="16139" max="16139" width="14.5703125" style="9" customWidth="1"/>
    <col min="16140" max="16384" width="9.140625" style="9"/>
  </cols>
  <sheetData>
    <row r="1" spans="1:16" ht="18">
      <c r="A1" s="1672" t="s">
        <v>329</v>
      </c>
      <c r="B1" s="1672"/>
      <c r="C1" s="1672"/>
      <c r="D1" s="1672"/>
      <c r="E1" s="1672"/>
      <c r="F1" s="1672"/>
      <c r="G1" s="1672"/>
      <c r="H1" s="229"/>
      <c r="I1" s="229"/>
      <c r="K1" s="16"/>
      <c r="L1" s="16"/>
    </row>
    <row r="2" spans="1:16" ht="11.25" customHeight="1"/>
    <row r="3" spans="1:16" ht="16.5" customHeight="1">
      <c r="A3" s="1668" t="s">
        <v>330</v>
      </c>
      <c r="B3" s="1668"/>
      <c r="C3" s="1668"/>
      <c r="D3" s="1668"/>
      <c r="E3" s="1668"/>
      <c r="F3" s="1668"/>
      <c r="G3" s="1668"/>
    </row>
    <row r="4" spans="1:16" ht="20.100000000000001" customHeight="1">
      <c r="A4" s="511"/>
      <c r="B4" s="1669"/>
      <c r="C4" s="1669"/>
      <c r="D4" s="1442" t="str">
        <f>'7.2'!A3</f>
        <v>KHO – 9 January 2024</v>
      </c>
      <c r="E4" s="512"/>
      <c r="F4" s="513"/>
    </row>
    <row r="5" spans="1:16" ht="13.5" customHeight="1">
      <c r="A5" s="230"/>
      <c r="B5" s="27" t="s">
        <v>161</v>
      </c>
      <c r="C5" s="19" t="s">
        <v>573</v>
      </c>
      <c r="D5" s="230"/>
      <c r="E5" s="94" t="s">
        <v>157</v>
      </c>
      <c r="F5" s="19" t="s">
        <v>573</v>
      </c>
      <c r="G5" s="231"/>
    </row>
    <row r="6" spans="1:16" ht="20.100000000000001" customHeight="1">
      <c r="A6" s="232"/>
      <c r="B6" s="1674">
        <f>'7.2'!D8</f>
        <v>2429.6790000000001</v>
      </c>
      <c r="C6" s="1674"/>
      <c r="D6" s="233"/>
      <c r="E6" s="1674">
        <f>'7.2'!D5</f>
        <v>12960.452999999996</v>
      </c>
      <c r="F6" s="1674"/>
      <c r="G6" s="234"/>
    </row>
    <row r="7" spans="1:16" ht="20.100000000000001" customHeight="1">
      <c r="A7" s="232"/>
      <c r="B7" s="232"/>
      <c r="C7" s="232"/>
      <c r="D7" s="232"/>
      <c r="E7" s="232"/>
      <c r="F7" s="232"/>
      <c r="G7" s="234"/>
    </row>
    <row r="8" spans="1:16" ht="20.100000000000001" customHeight="1">
      <c r="A8" s="232"/>
      <c r="B8" s="231"/>
      <c r="C8" s="231"/>
      <c r="D8" s="231"/>
      <c r="E8" s="231"/>
      <c r="F8" s="231"/>
      <c r="G8" s="234"/>
    </row>
    <row r="9" spans="1:16" ht="20.100000000000001" customHeight="1">
      <c r="A9" s="232"/>
      <c r="B9" s="232"/>
      <c r="C9" s="232"/>
      <c r="D9" s="232"/>
      <c r="E9" s="232"/>
      <c r="F9" s="232"/>
      <c r="G9" s="234"/>
      <c r="I9" s="162"/>
      <c r="J9" s="235"/>
    </row>
    <row r="10" spans="1:16" ht="20.100000000000001" customHeight="1">
      <c r="A10" s="232"/>
      <c r="B10" s="236"/>
      <c r="C10" s="236"/>
      <c r="D10" s="232"/>
      <c r="E10" s="444">
        <f>'7.2'!D8</f>
        <v>2429.6790000000001</v>
      </c>
      <c r="F10" s="445">
        <f>'7.2'!D11</f>
        <v>10530.773999999996</v>
      </c>
      <c r="G10" s="234"/>
      <c r="J10" s="235"/>
    </row>
    <row r="11" spans="1:16" ht="20.100000000000001" customHeight="1">
      <c r="A11" s="232"/>
      <c r="B11" s="232"/>
      <c r="C11" s="232"/>
      <c r="D11" s="232"/>
      <c r="E11" s="232"/>
      <c r="F11" s="232"/>
      <c r="G11" s="234"/>
      <c r="J11" s="235"/>
    </row>
    <row r="12" spans="1:16" ht="20.100000000000001" customHeight="1">
      <c r="A12" s="232"/>
      <c r="B12" s="232"/>
      <c r="C12" s="232"/>
      <c r="D12" s="1676" t="s">
        <v>574</v>
      </c>
      <c r="E12" s="232"/>
      <c r="F12" s="232"/>
      <c r="G12" s="234"/>
      <c r="I12" s="237"/>
      <c r="J12" s="235"/>
    </row>
    <row r="13" spans="1:16" ht="20.100000000000001" customHeight="1">
      <c r="A13" s="232"/>
      <c r="D13" s="1676"/>
      <c r="G13" s="234"/>
      <c r="I13" s="237"/>
      <c r="J13" s="235"/>
      <c r="K13" s="162"/>
    </row>
    <row r="14" spans="1:16" ht="20.100000000000001" customHeight="1">
      <c r="A14" s="232"/>
      <c r="C14" s="232"/>
      <c r="D14" s="1676"/>
      <c r="E14" s="232"/>
      <c r="F14" s="232"/>
      <c r="G14" s="234"/>
      <c r="I14" s="162"/>
      <c r="J14" s="235"/>
      <c r="K14" s="162"/>
    </row>
    <row r="15" spans="1:16" ht="20.100000000000001" customHeight="1">
      <c r="A15" s="232"/>
      <c r="B15" s="1675" t="s">
        <v>163</v>
      </c>
      <c r="C15" s="232"/>
      <c r="D15" s="1">
        <f>E10</f>
        <v>2429.6790000000001</v>
      </c>
      <c r="E15" s="232"/>
      <c r="I15" s="237"/>
      <c r="J15" s="237"/>
      <c r="K15" s="237"/>
      <c r="L15" s="235"/>
      <c r="N15" s="235"/>
      <c r="O15" s="235"/>
      <c r="P15" s="235"/>
    </row>
    <row r="16" spans="1:16" ht="20.100000000000001" customHeight="1">
      <c r="A16" s="232"/>
      <c r="B16" s="1675"/>
      <c r="C16" s="232"/>
      <c r="D16" s="445">
        <f>F10+B21-B19</f>
        <v>46021.228999999985</v>
      </c>
      <c r="E16" s="238"/>
      <c r="I16" s="1213"/>
      <c r="J16" s="235"/>
      <c r="K16" s="235"/>
      <c r="L16" s="235"/>
      <c r="N16" s="235"/>
      <c r="O16" s="235"/>
      <c r="P16" s="235"/>
    </row>
    <row r="17" spans="1:16" ht="20.100000000000001" customHeight="1">
      <c r="A17" s="232"/>
      <c r="B17" s="1675"/>
      <c r="G17" s="234"/>
      <c r="I17" s="1213"/>
      <c r="J17" s="1214"/>
      <c r="K17" s="235"/>
      <c r="L17" s="235"/>
      <c r="M17" s="162"/>
      <c r="N17" s="235"/>
      <c r="O17" s="235"/>
      <c r="P17" s="235"/>
    </row>
    <row r="18" spans="1:16" ht="20.100000000000001" customHeight="1">
      <c r="B18" s="1675"/>
      <c r="F18" s="1673" t="s">
        <v>576</v>
      </c>
      <c r="G18" s="239"/>
      <c r="J18" s="235"/>
      <c r="K18" s="235"/>
      <c r="L18" s="235"/>
      <c r="N18" s="235"/>
      <c r="O18" s="235"/>
      <c r="P18" s="235"/>
    </row>
    <row r="19" spans="1:16" ht="20.100000000000001" customHeight="1">
      <c r="A19" s="240" t="s">
        <v>191</v>
      </c>
      <c r="B19" s="447">
        <f>'7.2'!D21</f>
        <v>13.740999999999994</v>
      </c>
      <c r="F19" s="1673"/>
      <c r="G19" s="239"/>
      <c r="J19" s="235"/>
      <c r="K19" s="235"/>
      <c r="L19" s="235"/>
      <c r="M19" s="162"/>
      <c r="N19" s="235"/>
      <c r="O19" s="235"/>
      <c r="P19" s="235"/>
    </row>
    <row r="20" spans="1:16" ht="20.100000000000001" customHeight="1">
      <c r="A20" s="232"/>
      <c r="F20" s="449">
        <f>'7.2'!D47</f>
        <v>-372.28541049979685</v>
      </c>
      <c r="G20" s="234"/>
      <c r="J20" s="235"/>
      <c r="K20" s="235"/>
      <c r="L20" s="235"/>
      <c r="N20" s="235"/>
      <c r="O20" s="235"/>
      <c r="P20" s="235"/>
    </row>
    <row r="21" spans="1:16" ht="20.100000000000001" customHeight="1">
      <c r="A21" s="240" t="s">
        <v>164</v>
      </c>
      <c r="B21" s="446">
        <f>'7.2'!D17</f>
        <v>35504.195999999989</v>
      </c>
      <c r="C21" s="232"/>
      <c r="G21" s="241"/>
      <c r="J21" s="235"/>
      <c r="K21" s="235"/>
      <c r="L21" s="235"/>
      <c r="M21" s="162"/>
      <c r="N21" s="235"/>
      <c r="O21" s="235"/>
      <c r="P21" s="235"/>
    </row>
    <row r="22" spans="1:16" ht="20.100000000000001" customHeight="1">
      <c r="A22" s="232"/>
      <c r="C22" s="232"/>
      <c r="F22" s="1671" t="s">
        <v>327</v>
      </c>
      <c r="G22" s="241"/>
      <c r="J22" s="235"/>
      <c r="K22" s="235"/>
      <c r="L22" s="235"/>
      <c r="M22" s="162"/>
      <c r="N22" s="235"/>
      <c r="O22" s="235"/>
      <c r="P22" s="235"/>
    </row>
    <row r="23" spans="1:16" ht="20.100000000000001" customHeight="1">
      <c r="A23" s="232"/>
      <c r="C23" s="232"/>
      <c r="F23" s="1671"/>
      <c r="G23" s="241"/>
      <c r="J23" s="235"/>
      <c r="K23" s="235"/>
      <c r="L23" s="235"/>
      <c r="M23" s="162"/>
      <c r="N23" s="235"/>
      <c r="O23" s="235"/>
      <c r="P23" s="235"/>
    </row>
    <row r="24" spans="1:16" ht="23.1" customHeight="1">
      <c r="A24" s="232"/>
      <c r="F24" s="448">
        <f>'7.2'!D43+('7.2'!D45-'7.2'!D37-'7.2'!D42)</f>
        <v>2854.8620000000001</v>
      </c>
      <c r="G24" s="234"/>
      <c r="H24" s="237"/>
      <c r="J24" s="235"/>
      <c r="K24" s="235"/>
      <c r="L24" s="235"/>
      <c r="N24" s="235"/>
      <c r="O24" s="235"/>
      <c r="P24" s="235"/>
    </row>
    <row r="25" spans="1:16" ht="23.1" customHeight="1">
      <c r="A25" s="232"/>
      <c r="B25" s="1670" t="s">
        <v>575</v>
      </c>
      <c r="F25" s="242"/>
      <c r="G25" s="234"/>
      <c r="H25" s="237"/>
      <c r="J25" s="235"/>
      <c r="K25" s="235"/>
      <c r="L25" s="235"/>
      <c r="N25" s="235"/>
      <c r="O25" s="235"/>
      <c r="P25" s="235"/>
    </row>
    <row r="26" spans="1:16" ht="23.1" customHeight="1">
      <c r="A26" s="232"/>
      <c r="B26" s="1670"/>
      <c r="C26" s="232"/>
      <c r="E26" s="232"/>
      <c r="G26" s="234"/>
      <c r="H26" s="237"/>
      <c r="I26" s="162"/>
      <c r="J26" s="162"/>
      <c r="K26" s="162"/>
      <c r="L26" s="235"/>
      <c r="N26" s="235"/>
      <c r="O26" s="235"/>
      <c r="P26" s="235"/>
    </row>
    <row r="27" spans="1:16" ht="23.1" customHeight="1">
      <c r="A27" s="454" t="s">
        <v>157</v>
      </c>
      <c r="B27" s="443">
        <f>'7.2'!D6</f>
        <v>8.2047395542521997</v>
      </c>
      <c r="C27" s="232"/>
      <c r="D27" s="1215" t="s">
        <v>325</v>
      </c>
      <c r="E27" s="232"/>
      <c r="F27" s="455" t="s">
        <v>554</v>
      </c>
      <c r="G27" s="234"/>
      <c r="J27" s="235"/>
      <c r="K27" s="235"/>
      <c r="L27" s="235"/>
      <c r="N27" s="235"/>
      <c r="O27" s="235"/>
      <c r="P27" s="235"/>
    </row>
    <row r="28" spans="1:16" ht="23.1" customHeight="1">
      <c r="A28" s="244"/>
      <c r="B28" s="243"/>
      <c r="C28" s="232"/>
      <c r="D28" s="443">
        <f>D16+F20-F24+B27-B29+D33</f>
        <v>43043.701140142359</v>
      </c>
      <c r="E28" s="232"/>
      <c r="F28" s="453">
        <f>D28+F24+E33+F33</f>
        <v>45945.931301432684</v>
      </c>
      <c r="G28" s="245"/>
      <c r="J28" s="235"/>
      <c r="K28" s="162"/>
      <c r="P28" s="235"/>
    </row>
    <row r="29" spans="1:16" ht="23.1" customHeight="1">
      <c r="A29" s="454" t="s">
        <v>161</v>
      </c>
      <c r="B29" s="443">
        <f>'7.2'!D9</f>
        <v>2.30396445059201</v>
      </c>
      <c r="C29" s="232"/>
      <c r="G29" s="245"/>
      <c r="I29" s="162"/>
      <c r="J29" s="235"/>
      <c r="P29" s="235"/>
    </row>
    <row r="30" spans="1:16" ht="24.95" customHeight="1">
      <c r="A30" s="245"/>
      <c r="B30" s="232"/>
      <c r="C30" s="232"/>
      <c r="G30" s="245"/>
      <c r="J30" s="235"/>
      <c r="K30" s="162"/>
    </row>
    <row r="31" spans="1:16" ht="24.95" customHeight="1">
      <c r="A31" s="241"/>
      <c r="B31" s="241"/>
      <c r="C31" s="241"/>
      <c r="G31" s="246"/>
    </row>
    <row r="32" spans="1:16" ht="24.95" customHeight="1">
      <c r="A32" s="241"/>
      <c r="B32" s="9"/>
      <c r="C32" s="241"/>
      <c r="D32" s="247" t="s">
        <v>169</v>
      </c>
      <c r="E32" s="248" t="s">
        <v>171</v>
      </c>
      <c r="F32" s="249" t="s">
        <v>23</v>
      </c>
      <c r="G32" s="246"/>
      <c r="H32" s="237"/>
    </row>
    <row r="33" spans="1:9" ht="24.95" customHeight="1">
      <c r="A33" s="241"/>
      <c r="B33" s="9"/>
      <c r="D33" s="450">
        <f>'7.2'!D27</f>
        <v>243.7187755385109</v>
      </c>
      <c r="E33" s="451">
        <f>'7.2'!D32</f>
        <v>36.063193548387098</v>
      </c>
      <c r="F33" s="452">
        <f>'7.2'!D34</f>
        <v>11.304967741935499</v>
      </c>
      <c r="G33" s="246"/>
    </row>
    <row r="34" spans="1:9" ht="24.95" customHeight="1">
      <c r="A34" s="241"/>
      <c r="B34" s="241"/>
      <c r="C34" s="241"/>
      <c r="D34" s="232"/>
      <c r="E34" s="232"/>
      <c r="F34" s="232"/>
      <c r="G34" s="246"/>
      <c r="I34" s="162"/>
    </row>
    <row r="35" spans="1:9" ht="24.95" customHeight="1">
      <c r="A35" s="241"/>
      <c r="B35" s="241"/>
      <c r="C35" s="249" t="s">
        <v>324</v>
      </c>
      <c r="D35" s="232"/>
      <c r="F35" s="232"/>
      <c r="G35" s="246"/>
    </row>
    <row r="36" spans="1:9" ht="24.95" customHeight="1">
      <c r="A36" s="241"/>
      <c r="B36" s="241"/>
      <c r="C36" s="452">
        <f>'7.2'!D35</f>
        <v>291.08693682883353</v>
      </c>
      <c r="F36" s="232"/>
      <c r="G36" s="246"/>
    </row>
    <row r="37" spans="1:9" ht="24.95" customHeight="1"/>
    <row r="38" spans="1:9" ht="12.95" customHeight="1">
      <c r="A38" s="1583"/>
      <c r="B38" s="1583"/>
      <c r="C38" s="1583"/>
      <c r="D38" s="1583"/>
      <c r="E38" s="1583"/>
      <c r="F38" s="1583"/>
      <c r="G38" s="1583"/>
    </row>
    <row r="39" spans="1:9" ht="12.95" customHeight="1">
      <c r="A39" s="1583"/>
      <c r="B39" s="1583"/>
      <c r="C39" s="1583"/>
      <c r="D39" s="1583"/>
      <c r="E39" s="1583"/>
      <c r="F39" s="1583"/>
      <c r="G39" s="1583"/>
    </row>
    <row r="40" spans="1:9" ht="12.95" customHeight="1"/>
    <row r="41" spans="1:9" ht="15" customHeight="1">
      <c r="A41" s="241"/>
      <c r="B41" s="241"/>
      <c r="C41" s="241"/>
      <c r="D41" s="241"/>
      <c r="E41" s="241"/>
      <c r="F41" s="241"/>
      <c r="G41" s="241"/>
    </row>
    <row r="42" spans="1:9" ht="15" customHeight="1">
      <c r="A42" s="94"/>
      <c r="B42" s="94"/>
      <c r="C42" s="28"/>
      <c r="D42" s="250"/>
      <c r="E42" s="251"/>
    </row>
    <row r="43" spans="1:9" ht="15" customHeight="1">
      <c r="A43" s="94"/>
      <c r="B43" s="94"/>
      <c r="C43" s="28"/>
      <c r="D43" s="250"/>
      <c r="E43" s="252"/>
    </row>
    <row r="44" spans="1:9" ht="15" customHeight="1">
      <c r="D44" s="251"/>
      <c r="E44" s="251"/>
    </row>
    <row r="45" spans="1:9" ht="15" customHeight="1">
      <c r="D45" s="251"/>
      <c r="E45" s="251"/>
    </row>
    <row r="46" spans="1:9" ht="15" customHeight="1">
      <c r="C46" s="386"/>
      <c r="D46" s="580"/>
      <c r="E46" s="251"/>
    </row>
    <row r="47" spans="1:9" ht="15" customHeight="1">
      <c r="C47" s="386"/>
      <c r="D47" s="580"/>
      <c r="E47" s="251"/>
    </row>
    <row r="48" spans="1:9" ht="15" customHeight="1">
      <c r="C48" s="386"/>
      <c r="D48" s="580"/>
      <c r="E48" s="251"/>
    </row>
    <row r="49" spans="3:16" ht="15" customHeight="1">
      <c r="C49" s="386"/>
      <c r="D49" s="580"/>
      <c r="E49" s="251"/>
    </row>
    <row r="50" spans="3:16" ht="15" customHeight="1">
      <c r="C50" s="386"/>
      <c r="D50" s="580"/>
      <c r="E50" s="251"/>
    </row>
    <row r="51" spans="3:16" ht="15" customHeight="1">
      <c r="C51" s="386"/>
      <c r="D51" s="580"/>
      <c r="E51" s="251"/>
    </row>
    <row r="52" spans="3:16" ht="15" customHeight="1">
      <c r="C52" s="386"/>
      <c r="D52" s="580"/>
      <c r="E52" s="251"/>
    </row>
    <row r="53" spans="3:16" ht="15" customHeight="1">
      <c r="C53" s="386"/>
      <c r="D53" s="580"/>
      <c r="E53" s="251"/>
    </row>
    <row r="54" spans="3:16" ht="15" customHeight="1">
      <c r="D54" s="251"/>
      <c r="E54" s="251"/>
    </row>
    <row r="55" spans="3:16" ht="15" customHeight="1">
      <c r="D55" s="251"/>
      <c r="E55" s="251"/>
    </row>
    <row r="56" spans="3:16" ht="15" customHeight="1">
      <c r="D56" s="251"/>
      <c r="E56" s="251"/>
    </row>
    <row r="57" spans="3:16" ht="15" customHeight="1">
      <c r="D57" s="251"/>
      <c r="E57" s="251"/>
    </row>
    <row r="58" spans="3:16" ht="15" customHeight="1">
      <c r="D58" s="251"/>
      <c r="E58" s="251"/>
    </row>
    <row r="59" spans="3:16" ht="15" customHeight="1">
      <c r="D59" s="251"/>
      <c r="E59" s="251"/>
    </row>
    <row r="60" spans="3:16" ht="15" customHeight="1">
      <c r="D60" s="251"/>
      <c r="E60" s="251"/>
    </row>
    <row r="61" spans="3:16" ht="15" customHeight="1"/>
    <row r="62" spans="3:16" ht="15" customHeight="1"/>
    <row r="63" spans="3:16" ht="15" customHeight="1"/>
    <row r="64" spans="3:16" s="10" customFormat="1" ht="15" customHeight="1">
      <c r="C64" s="9"/>
      <c r="D64" s="9"/>
      <c r="E64" s="9"/>
      <c r="F64" s="9"/>
      <c r="G64" s="9"/>
      <c r="H64" s="9"/>
      <c r="I64" s="9"/>
      <c r="J64" s="9"/>
      <c r="K64" s="9"/>
      <c r="L64" s="9"/>
      <c r="M64" s="9"/>
      <c r="N64" s="9"/>
      <c r="O64" s="9"/>
      <c r="P64" s="9"/>
    </row>
    <row r="65" spans="3:16" s="10" customFormat="1" ht="15" customHeight="1">
      <c r="C65" s="9"/>
      <c r="D65" s="9"/>
      <c r="E65" s="9"/>
      <c r="F65" s="9"/>
      <c r="G65" s="9"/>
      <c r="H65" s="9"/>
      <c r="I65" s="9"/>
      <c r="J65" s="9"/>
      <c r="K65" s="9"/>
      <c r="L65" s="9"/>
      <c r="M65" s="9"/>
      <c r="N65" s="9"/>
      <c r="O65" s="9"/>
      <c r="P65" s="9"/>
    </row>
    <row r="66" spans="3:16" s="10" customFormat="1" ht="15" customHeight="1">
      <c r="C66" s="9"/>
      <c r="D66" s="9"/>
      <c r="E66" s="9"/>
      <c r="F66" s="9"/>
      <c r="G66" s="9"/>
      <c r="H66" s="9"/>
      <c r="I66" s="9"/>
      <c r="J66" s="9"/>
      <c r="K66" s="9"/>
      <c r="L66" s="9"/>
      <c r="M66" s="9"/>
      <c r="N66" s="9"/>
      <c r="O66" s="9"/>
      <c r="P66" s="9"/>
    </row>
    <row r="67" spans="3:16" s="10" customFormat="1" ht="15" customHeight="1">
      <c r="C67" s="9"/>
      <c r="D67" s="9"/>
      <c r="E67" s="9"/>
      <c r="F67" s="9"/>
      <c r="G67" s="9"/>
      <c r="H67" s="9"/>
      <c r="I67" s="9"/>
      <c r="J67" s="9"/>
      <c r="K67" s="9"/>
      <c r="L67" s="9"/>
      <c r="M67" s="9"/>
      <c r="N67" s="9"/>
      <c r="O67" s="9"/>
      <c r="P67" s="9"/>
    </row>
    <row r="68" spans="3:16" s="10" customFormat="1" ht="15" customHeight="1">
      <c r="C68" s="9"/>
      <c r="D68" s="9"/>
      <c r="E68" s="9"/>
      <c r="F68" s="9"/>
      <c r="G68" s="9"/>
      <c r="H68" s="9"/>
      <c r="I68" s="9"/>
      <c r="J68" s="9"/>
      <c r="K68" s="9"/>
      <c r="L68" s="9"/>
      <c r="M68" s="9"/>
      <c r="N68" s="9"/>
      <c r="O68" s="9"/>
      <c r="P68" s="9"/>
    </row>
    <row r="69" spans="3:16" s="10" customFormat="1" ht="15" customHeight="1">
      <c r="C69" s="9"/>
      <c r="D69" s="9"/>
      <c r="E69" s="9"/>
      <c r="F69" s="9"/>
      <c r="G69" s="9"/>
      <c r="H69" s="9"/>
      <c r="I69" s="9"/>
      <c r="J69" s="9"/>
      <c r="K69" s="9"/>
      <c r="L69" s="9"/>
      <c r="M69" s="9"/>
      <c r="N69" s="9"/>
      <c r="O69" s="9"/>
      <c r="P69" s="9"/>
    </row>
    <row r="70" spans="3:16" s="10" customFormat="1" ht="15" customHeight="1">
      <c r="C70" s="9"/>
      <c r="D70" s="9"/>
      <c r="E70" s="9"/>
      <c r="F70" s="9"/>
      <c r="G70" s="9"/>
      <c r="H70" s="9"/>
      <c r="I70" s="9"/>
      <c r="J70" s="9"/>
      <c r="K70" s="9"/>
      <c r="L70" s="9"/>
      <c r="M70" s="9"/>
      <c r="N70" s="9"/>
      <c r="O70" s="9"/>
      <c r="P70" s="9"/>
    </row>
    <row r="71" spans="3:16" s="10" customFormat="1" ht="15" customHeight="1">
      <c r="C71" s="9"/>
      <c r="D71" s="9"/>
      <c r="E71" s="9"/>
      <c r="F71" s="9"/>
      <c r="G71" s="9"/>
      <c r="H71" s="9"/>
      <c r="I71" s="9"/>
      <c r="J71" s="9"/>
      <c r="K71" s="9"/>
      <c r="L71" s="9"/>
      <c r="M71" s="9"/>
      <c r="N71" s="9"/>
      <c r="O71" s="9"/>
      <c r="P71" s="9"/>
    </row>
    <row r="72" spans="3:16" s="10" customFormat="1" ht="15" customHeight="1">
      <c r="C72" s="9"/>
      <c r="D72" s="9"/>
      <c r="E72" s="9"/>
      <c r="F72" s="9"/>
      <c r="G72" s="9"/>
      <c r="H72" s="9"/>
      <c r="I72" s="9"/>
      <c r="J72" s="9"/>
      <c r="K72" s="9"/>
      <c r="L72" s="9"/>
      <c r="M72" s="9"/>
      <c r="N72" s="9"/>
      <c r="O72" s="9"/>
      <c r="P72" s="9"/>
    </row>
    <row r="73" spans="3:16" s="10" customFormat="1" ht="15" customHeight="1">
      <c r="C73" s="9"/>
      <c r="D73" s="9"/>
      <c r="E73" s="9"/>
      <c r="F73" s="9"/>
      <c r="G73" s="9"/>
      <c r="H73" s="9"/>
      <c r="I73" s="9"/>
      <c r="J73" s="9"/>
      <c r="K73" s="9"/>
      <c r="L73" s="9"/>
      <c r="M73" s="9"/>
      <c r="N73" s="9"/>
      <c r="O73" s="9"/>
      <c r="P73" s="9"/>
    </row>
    <row r="74" spans="3:16" s="10" customFormat="1" ht="15" customHeight="1">
      <c r="C74" s="9"/>
      <c r="D74" s="9"/>
      <c r="E74" s="9"/>
      <c r="F74" s="9"/>
      <c r="G74" s="9"/>
      <c r="H74" s="9"/>
      <c r="I74" s="9"/>
      <c r="J74" s="9"/>
      <c r="K74" s="9"/>
      <c r="L74" s="9"/>
      <c r="M74" s="9"/>
      <c r="N74" s="9"/>
      <c r="O74" s="9"/>
      <c r="P74" s="9"/>
    </row>
  </sheetData>
  <mergeCells count="12">
    <mergeCell ref="A39:G39"/>
    <mergeCell ref="F18:F19"/>
    <mergeCell ref="B6:C6"/>
    <mergeCell ref="E6:F6"/>
    <mergeCell ref="A38:G38"/>
    <mergeCell ref="B15:B18"/>
    <mergeCell ref="D12:D14"/>
    <mergeCell ref="A3:G3"/>
    <mergeCell ref="B4:C4"/>
    <mergeCell ref="B25:B26"/>
    <mergeCell ref="F22:F23"/>
    <mergeCell ref="A1:G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7"/>
  <dimension ref="A1:X62"/>
  <sheetViews>
    <sheetView showGridLines="0" zoomScaleNormal="100" zoomScaleSheetLayoutView="100" workbookViewId="0">
      <selection activeCell="C1" sqref="C1"/>
    </sheetView>
  </sheetViews>
  <sheetFormatPr defaultRowHeight="11.25"/>
  <cols>
    <col min="1" max="1" width="7.7109375" style="253" customWidth="1"/>
    <col min="2" max="2" width="6" style="253" customWidth="1"/>
    <col min="3" max="12" width="7.7109375" style="253" customWidth="1"/>
    <col min="13" max="15" width="7.28515625" style="253" customWidth="1"/>
    <col min="16" max="16" width="13.5703125" style="253" customWidth="1"/>
    <col min="17" max="17" width="8.140625" style="253" customWidth="1"/>
    <col min="18" max="254" width="9.140625" style="253"/>
    <col min="255" max="255" width="3" style="253" customWidth="1"/>
    <col min="256" max="256" width="4.5703125" style="253" customWidth="1"/>
    <col min="257" max="266" width="11.7109375" style="253" customWidth="1"/>
    <col min="267" max="510" width="9.140625" style="253"/>
    <col min="511" max="511" width="3" style="253" customWidth="1"/>
    <col min="512" max="512" width="4.5703125" style="253" customWidth="1"/>
    <col min="513" max="522" width="11.7109375" style="253" customWidth="1"/>
    <col min="523" max="766" width="9.140625" style="253"/>
    <col min="767" max="767" width="3" style="253" customWidth="1"/>
    <col min="768" max="768" width="4.5703125" style="253" customWidth="1"/>
    <col min="769" max="778" width="11.7109375" style="253" customWidth="1"/>
    <col min="779" max="1022" width="9.140625" style="253"/>
    <col min="1023" max="1023" width="3" style="253" customWidth="1"/>
    <col min="1024" max="1024" width="4.5703125" style="253" customWidth="1"/>
    <col min="1025" max="1034" width="11.7109375" style="253" customWidth="1"/>
    <col min="1035" max="1278" width="9.140625" style="253"/>
    <col min="1279" max="1279" width="3" style="253" customWidth="1"/>
    <col min="1280" max="1280" width="4.5703125" style="253" customWidth="1"/>
    <col min="1281" max="1290" width="11.7109375" style="253" customWidth="1"/>
    <col min="1291" max="1534" width="9.140625" style="253"/>
    <col min="1535" max="1535" width="3" style="253" customWidth="1"/>
    <col min="1536" max="1536" width="4.5703125" style="253" customWidth="1"/>
    <col min="1537" max="1546" width="11.7109375" style="253" customWidth="1"/>
    <col min="1547" max="1790" width="9.140625" style="253"/>
    <col min="1791" max="1791" width="3" style="253" customWidth="1"/>
    <col min="1792" max="1792" width="4.5703125" style="253" customWidth="1"/>
    <col min="1793" max="1802" width="11.7109375" style="253" customWidth="1"/>
    <col min="1803" max="2046" width="9.140625" style="253"/>
    <col min="2047" max="2047" width="3" style="253" customWidth="1"/>
    <col min="2048" max="2048" width="4.5703125" style="253" customWidth="1"/>
    <col min="2049" max="2058" width="11.7109375" style="253" customWidth="1"/>
    <col min="2059" max="2302" width="9.140625" style="253"/>
    <col min="2303" max="2303" width="3" style="253" customWidth="1"/>
    <col min="2304" max="2304" width="4.5703125" style="253" customWidth="1"/>
    <col min="2305" max="2314" width="11.7109375" style="253" customWidth="1"/>
    <col min="2315" max="2558" width="9.140625" style="253"/>
    <col min="2559" max="2559" width="3" style="253" customWidth="1"/>
    <col min="2560" max="2560" width="4.5703125" style="253" customWidth="1"/>
    <col min="2561" max="2570" width="11.7109375" style="253" customWidth="1"/>
    <col min="2571" max="2814" width="9.140625" style="253"/>
    <col min="2815" max="2815" width="3" style="253" customWidth="1"/>
    <col min="2816" max="2816" width="4.5703125" style="253" customWidth="1"/>
    <col min="2817" max="2826" width="11.7109375" style="253" customWidth="1"/>
    <col min="2827" max="3070" width="9.140625" style="253"/>
    <col min="3071" max="3071" width="3" style="253" customWidth="1"/>
    <col min="3072" max="3072" width="4.5703125" style="253" customWidth="1"/>
    <col min="3073" max="3082" width="11.7109375" style="253" customWidth="1"/>
    <col min="3083" max="3326" width="9.140625" style="253"/>
    <col min="3327" max="3327" width="3" style="253" customWidth="1"/>
    <col min="3328" max="3328" width="4.5703125" style="253" customWidth="1"/>
    <col min="3329" max="3338" width="11.7109375" style="253" customWidth="1"/>
    <col min="3339" max="3582" width="9.140625" style="253"/>
    <col min="3583" max="3583" width="3" style="253" customWidth="1"/>
    <col min="3584" max="3584" width="4.5703125" style="253" customWidth="1"/>
    <col min="3585" max="3594" width="11.7109375" style="253" customWidth="1"/>
    <col min="3595" max="3838" width="9.140625" style="253"/>
    <col min="3839" max="3839" width="3" style="253" customWidth="1"/>
    <col min="3840" max="3840" width="4.5703125" style="253" customWidth="1"/>
    <col min="3841" max="3850" width="11.7109375" style="253" customWidth="1"/>
    <col min="3851" max="4094" width="9.140625" style="253"/>
    <col min="4095" max="4095" width="3" style="253" customWidth="1"/>
    <col min="4096" max="4096" width="4.5703125" style="253" customWidth="1"/>
    <col min="4097" max="4106" width="11.7109375" style="253" customWidth="1"/>
    <col min="4107" max="4350" width="9.140625" style="253"/>
    <col min="4351" max="4351" width="3" style="253" customWidth="1"/>
    <col min="4352" max="4352" width="4.5703125" style="253" customWidth="1"/>
    <col min="4353" max="4362" width="11.7109375" style="253" customWidth="1"/>
    <col min="4363" max="4606" width="9.140625" style="253"/>
    <col min="4607" max="4607" width="3" style="253" customWidth="1"/>
    <col min="4608" max="4608" width="4.5703125" style="253" customWidth="1"/>
    <col min="4609" max="4618" width="11.7109375" style="253" customWidth="1"/>
    <col min="4619" max="4862" width="9.140625" style="253"/>
    <col min="4863" max="4863" width="3" style="253" customWidth="1"/>
    <col min="4864" max="4864" width="4.5703125" style="253" customWidth="1"/>
    <col min="4865" max="4874" width="11.7109375" style="253" customWidth="1"/>
    <col min="4875" max="5118" width="9.140625" style="253"/>
    <col min="5119" max="5119" width="3" style="253" customWidth="1"/>
    <col min="5120" max="5120" width="4.5703125" style="253" customWidth="1"/>
    <col min="5121" max="5130" width="11.7109375" style="253" customWidth="1"/>
    <col min="5131" max="5374" width="9.140625" style="253"/>
    <col min="5375" max="5375" width="3" style="253" customWidth="1"/>
    <col min="5376" max="5376" width="4.5703125" style="253" customWidth="1"/>
    <col min="5377" max="5386" width="11.7109375" style="253" customWidth="1"/>
    <col min="5387" max="5630" width="9.140625" style="253"/>
    <col min="5631" max="5631" width="3" style="253" customWidth="1"/>
    <col min="5632" max="5632" width="4.5703125" style="253" customWidth="1"/>
    <col min="5633" max="5642" width="11.7109375" style="253" customWidth="1"/>
    <col min="5643" max="5886" width="9.140625" style="253"/>
    <col min="5887" max="5887" width="3" style="253" customWidth="1"/>
    <col min="5888" max="5888" width="4.5703125" style="253" customWidth="1"/>
    <col min="5889" max="5898" width="11.7109375" style="253" customWidth="1"/>
    <col min="5899" max="6142" width="9.140625" style="253"/>
    <col min="6143" max="6143" width="3" style="253" customWidth="1"/>
    <col min="6144" max="6144" width="4.5703125" style="253" customWidth="1"/>
    <col min="6145" max="6154" width="11.7109375" style="253" customWidth="1"/>
    <col min="6155" max="6398" width="9.140625" style="253"/>
    <col min="6399" max="6399" width="3" style="253" customWidth="1"/>
    <col min="6400" max="6400" width="4.5703125" style="253" customWidth="1"/>
    <col min="6401" max="6410" width="11.7109375" style="253" customWidth="1"/>
    <col min="6411" max="6654" width="9.140625" style="253"/>
    <col min="6655" max="6655" width="3" style="253" customWidth="1"/>
    <col min="6656" max="6656" width="4.5703125" style="253" customWidth="1"/>
    <col min="6657" max="6666" width="11.7109375" style="253" customWidth="1"/>
    <col min="6667" max="6910" width="9.140625" style="253"/>
    <col min="6911" max="6911" width="3" style="253" customWidth="1"/>
    <col min="6912" max="6912" width="4.5703125" style="253" customWidth="1"/>
    <col min="6913" max="6922" width="11.7109375" style="253" customWidth="1"/>
    <col min="6923" max="7166" width="9.140625" style="253"/>
    <col min="7167" max="7167" width="3" style="253" customWidth="1"/>
    <col min="7168" max="7168" width="4.5703125" style="253" customWidth="1"/>
    <col min="7169" max="7178" width="11.7109375" style="253" customWidth="1"/>
    <col min="7179" max="7422" width="9.140625" style="253"/>
    <col min="7423" max="7423" width="3" style="253" customWidth="1"/>
    <col min="7424" max="7424" width="4.5703125" style="253" customWidth="1"/>
    <col min="7425" max="7434" width="11.7109375" style="253" customWidth="1"/>
    <col min="7435" max="7678" width="9.140625" style="253"/>
    <col min="7679" max="7679" width="3" style="253" customWidth="1"/>
    <col min="7680" max="7680" width="4.5703125" style="253" customWidth="1"/>
    <col min="7681" max="7690" width="11.7109375" style="253" customWidth="1"/>
    <col min="7691" max="7934" width="9.140625" style="253"/>
    <col min="7935" max="7935" width="3" style="253" customWidth="1"/>
    <col min="7936" max="7936" width="4.5703125" style="253" customWidth="1"/>
    <col min="7937" max="7946" width="11.7109375" style="253" customWidth="1"/>
    <col min="7947" max="8190" width="9.140625" style="253"/>
    <col min="8191" max="8191" width="3" style="253" customWidth="1"/>
    <col min="8192" max="8192" width="4.5703125" style="253" customWidth="1"/>
    <col min="8193" max="8202" width="11.7109375" style="253" customWidth="1"/>
    <col min="8203" max="8446" width="9.140625" style="253"/>
    <col min="8447" max="8447" width="3" style="253" customWidth="1"/>
    <col min="8448" max="8448" width="4.5703125" style="253" customWidth="1"/>
    <col min="8449" max="8458" width="11.7109375" style="253" customWidth="1"/>
    <col min="8459" max="8702" width="9.140625" style="253"/>
    <col min="8703" max="8703" width="3" style="253" customWidth="1"/>
    <col min="8704" max="8704" width="4.5703125" style="253" customWidth="1"/>
    <col min="8705" max="8714" width="11.7109375" style="253" customWidth="1"/>
    <col min="8715" max="8958" width="9.140625" style="253"/>
    <col min="8959" max="8959" width="3" style="253" customWidth="1"/>
    <col min="8960" max="8960" width="4.5703125" style="253" customWidth="1"/>
    <col min="8961" max="8970" width="11.7109375" style="253" customWidth="1"/>
    <col min="8971" max="9214" width="9.140625" style="253"/>
    <col min="9215" max="9215" width="3" style="253" customWidth="1"/>
    <col min="9216" max="9216" width="4.5703125" style="253" customWidth="1"/>
    <col min="9217" max="9226" width="11.7109375" style="253" customWidth="1"/>
    <col min="9227" max="9470" width="9.140625" style="253"/>
    <col min="9471" max="9471" width="3" style="253" customWidth="1"/>
    <col min="9472" max="9472" width="4.5703125" style="253" customWidth="1"/>
    <col min="9473" max="9482" width="11.7109375" style="253" customWidth="1"/>
    <col min="9483" max="9726" width="9.140625" style="253"/>
    <col min="9727" max="9727" width="3" style="253" customWidth="1"/>
    <col min="9728" max="9728" width="4.5703125" style="253" customWidth="1"/>
    <col min="9729" max="9738" width="11.7109375" style="253" customWidth="1"/>
    <col min="9739" max="9982" width="9.140625" style="253"/>
    <col min="9983" max="9983" width="3" style="253" customWidth="1"/>
    <col min="9984" max="9984" width="4.5703125" style="253" customWidth="1"/>
    <col min="9985" max="9994" width="11.7109375" style="253" customWidth="1"/>
    <col min="9995" max="10238" width="9.140625" style="253"/>
    <col min="10239" max="10239" width="3" style="253" customWidth="1"/>
    <col min="10240" max="10240" width="4.5703125" style="253" customWidth="1"/>
    <col min="10241" max="10250" width="11.7109375" style="253" customWidth="1"/>
    <col min="10251" max="10494" width="9.140625" style="253"/>
    <col min="10495" max="10495" width="3" style="253" customWidth="1"/>
    <col min="10496" max="10496" width="4.5703125" style="253" customWidth="1"/>
    <col min="10497" max="10506" width="11.7109375" style="253" customWidth="1"/>
    <col min="10507" max="10750" width="9.140625" style="253"/>
    <col min="10751" max="10751" width="3" style="253" customWidth="1"/>
    <col min="10752" max="10752" width="4.5703125" style="253" customWidth="1"/>
    <col min="10753" max="10762" width="11.7109375" style="253" customWidth="1"/>
    <col min="10763" max="11006" width="9.140625" style="253"/>
    <col min="11007" max="11007" width="3" style="253" customWidth="1"/>
    <col min="11008" max="11008" width="4.5703125" style="253" customWidth="1"/>
    <col min="11009" max="11018" width="11.7109375" style="253" customWidth="1"/>
    <col min="11019" max="11262" width="9.140625" style="253"/>
    <col min="11263" max="11263" width="3" style="253" customWidth="1"/>
    <col min="11264" max="11264" width="4.5703125" style="253" customWidth="1"/>
    <col min="11265" max="11274" width="11.7109375" style="253" customWidth="1"/>
    <col min="11275" max="11518" width="9.140625" style="253"/>
    <col min="11519" max="11519" width="3" style="253" customWidth="1"/>
    <col min="11520" max="11520" width="4.5703125" style="253" customWidth="1"/>
    <col min="11521" max="11530" width="11.7109375" style="253" customWidth="1"/>
    <col min="11531" max="11774" width="9.140625" style="253"/>
    <col min="11775" max="11775" width="3" style="253" customWidth="1"/>
    <col min="11776" max="11776" width="4.5703125" style="253" customWidth="1"/>
    <col min="11777" max="11786" width="11.7109375" style="253" customWidth="1"/>
    <col min="11787" max="12030" width="9.140625" style="253"/>
    <col min="12031" max="12031" width="3" style="253" customWidth="1"/>
    <col min="12032" max="12032" width="4.5703125" style="253" customWidth="1"/>
    <col min="12033" max="12042" width="11.7109375" style="253" customWidth="1"/>
    <col min="12043" max="12286" width="9.140625" style="253"/>
    <col min="12287" max="12287" width="3" style="253" customWidth="1"/>
    <col min="12288" max="12288" width="4.5703125" style="253" customWidth="1"/>
    <col min="12289" max="12298" width="11.7109375" style="253" customWidth="1"/>
    <col min="12299" max="12542" width="9.140625" style="253"/>
    <col min="12543" max="12543" width="3" style="253" customWidth="1"/>
    <col min="12544" max="12544" width="4.5703125" style="253" customWidth="1"/>
    <col min="12545" max="12554" width="11.7109375" style="253" customWidth="1"/>
    <col min="12555" max="12798" width="9.140625" style="253"/>
    <col min="12799" max="12799" width="3" style="253" customWidth="1"/>
    <col min="12800" max="12800" width="4.5703125" style="253" customWidth="1"/>
    <col min="12801" max="12810" width="11.7109375" style="253" customWidth="1"/>
    <col min="12811" max="13054" width="9.140625" style="253"/>
    <col min="13055" max="13055" width="3" style="253" customWidth="1"/>
    <col min="13056" max="13056" width="4.5703125" style="253" customWidth="1"/>
    <col min="13057" max="13066" width="11.7109375" style="253" customWidth="1"/>
    <col min="13067" max="13310" width="9.140625" style="253"/>
    <col min="13311" max="13311" width="3" style="253" customWidth="1"/>
    <col min="13312" max="13312" width="4.5703125" style="253" customWidth="1"/>
    <col min="13313" max="13322" width="11.7109375" style="253" customWidth="1"/>
    <col min="13323" max="13566" width="9.140625" style="253"/>
    <col min="13567" max="13567" width="3" style="253" customWidth="1"/>
    <col min="13568" max="13568" width="4.5703125" style="253" customWidth="1"/>
    <col min="13569" max="13578" width="11.7109375" style="253" customWidth="1"/>
    <col min="13579" max="13822" width="9.140625" style="253"/>
    <col min="13823" max="13823" width="3" style="253" customWidth="1"/>
    <col min="13824" max="13824" width="4.5703125" style="253" customWidth="1"/>
    <col min="13825" max="13834" width="11.7109375" style="253" customWidth="1"/>
    <col min="13835" max="14078" width="9.140625" style="253"/>
    <col min="14079" max="14079" width="3" style="253" customWidth="1"/>
    <col min="14080" max="14080" width="4.5703125" style="253" customWidth="1"/>
    <col min="14081" max="14090" width="11.7109375" style="253" customWidth="1"/>
    <col min="14091" max="14334" width="9.140625" style="253"/>
    <col min="14335" max="14335" width="3" style="253" customWidth="1"/>
    <col min="14336" max="14336" width="4.5703125" style="253" customWidth="1"/>
    <col min="14337" max="14346" width="11.7109375" style="253" customWidth="1"/>
    <col min="14347" max="14590" width="9.140625" style="253"/>
    <col min="14591" max="14591" width="3" style="253" customWidth="1"/>
    <col min="14592" max="14592" width="4.5703125" style="253" customWidth="1"/>
    <col min="14593" max="14602" width="11.7109375" style="253" customWidth="1"/>
    <col min="14603" max="14846" width="9.140625" style="253"/>
    <col min="14847" max="14847" width="3" style="253" customWidth="1"/>
    <col min="14848" max="14848" width="4.5703125" style="253" customWidth="1"/>
    <col min="14849" max="14858" width="11.7109375" style="253" customWidth="1"/>
    <col min="14859" max="15102" width="9.140625" style="253"/>
    <col min="15103" max="15103" width="3" style="253" customWidth="1"/>
    <col min="15104" max="15104" width="4.5703125" style="253" customWidth="1"/>
    <col min="15105" max="15114" width="11.7109375" style="253" customWidth="1"/>
    <col min="15115" max="15358" width="9.140625" style="253"/>
    <col min="15359" max="15359" width="3" style="253" customWidth="1"/>
    <col min="15360" max="15360" width="4.5703125" style="253" customWidth="1"/>
    <col min="15361" max="15370" width="11.7109375" style="253" customWidth="1"/>
    <col min="15371" max="15614" width="9.140625" style="253"/>
    <col min="15615" max="15615" width="3" style="253" customWidth="1"/>
    <col min="15616" max="15616" width="4.5703125" style="253" customWidth="1"/>
    <col min="15617" max="15626" width="11.7109375" style="253" customWidth="1"/>
    <col min="15627" max="15870" width="9.140625" style="253"/>
    <col min="15871" max="15871" width="3" style="253" customWidth="1"/>
    <col min="15872" max="15872" width="4.5703125" style="253" customWidth="1"/>
    <col min="15873" max="15882" width="11.7109375" style="253" customWidth="1"/>
    <col min="15883" max="16126" width="9.140625" style="253"/>
    <col min="16127" max="16127" width="3" style="253" customWidth="1"/>
    <col min="16128" max="16128" width="4.5703125" style="253" customWidth="1"/>
    <col min="16129" max="16138" width="11.7109375" style="253" customWidth="1"/>
    <col min="16139" max="16383" width="9.140625" style="253"/>
    <col min="16384" max="16384" width="9.140625" style="253" customWidth="1"/>
  </cols>
  <sheetData>
    <row r="1" spans="1:24" ht="18">
      <c r="A1" s="552" t="s">
        <v>331</v>
      </c>
      <c r="B1" s="154"/>
      <c r="C1" s="154"/>
      <c r="D1" s="154"/>
      <c r="E1" s="154"/>
      <c r="F1" s="154"/>
      <c r="G1" s="154"/>
      <c r="H1" s="154"/>
      <c r="I1" s="154"/>
      <c r="J1" s="154"/>
      <c r="K1" s="7"/>
      <c r="L1" s="7"/>
      <c r="M1" s="224"/>
      <c r="N1" s="224"/>
      <c r="P1" s="225"/>
      <c r="Q1" s="225"/>
    </row>
    <row r="2" spans="1:24" ht="5.0999999999999996" customHeight="1">
      <c r="B2" s="215"/>
      <c r="D2" s="215"/>
      <c r="E2" s="215"/>
      <c r="F2" s="215"/>
      <c r="G2" s="215"/>
      <c r="H2" s="215"/>
      <c r="I2" s="215"/>
      <c r="J2" s="215"/>
      <c r="K2" s="215"/>
      <c r="L2" s="215"/>
      <c r="M2" s="215"/>
      <c r="N2" s="215"/>
      <c r="O2" s="215"/>
      <c r="P2" s="215"/>
      <c r="Q2" s="215"/>
    </row>
    <row r="3" spans="1:24" ht="75" customHeight="1">
      <c r="A3" s="1681" t="s">
        <v>332</v>
      </c>
      <c r="B3" s="1681"/>
      <c r="C3" s="1467">
        <v>42040</v>
      </c>
      <c r="D3" s="1467">
        <v>42388</v>
      </c>
      <c r="E3" s="1467">
        <v>42754</v>
      </c>
      <c r="F3" s="1467">
        <v>43158</v>
      </c>
      <c r="G3" s="1467">
        <v>43488</v>
      </c>
      <c r="H3" s="1467">
        <v>43851</v>
      </c>
      <c r="I3" s="1467">
        <v>44238</v>
      </c>
      <c r="J3" s="1467">
        <v>44572</v>
      </c>
      <c r="K3" s="1467">
        <v>44964</v>
      </c>
      <c r="L3" s="1467">
        <v>45300</v>
      </c>
      <c r="O3" s="258"/>
      <c r="P3" s="258"/>
      <c r="Q3" s="258"/>
      <c r="R3" s="258"/>
      <c r="S3" s="258"/>
      <c r="T3" s="258"/>
      <c r="U3" s="258"/>
      <c r="V3" s="258"/>
      <c r="W3" s="258"/>
      <c r="X3" s="258"/>
    </row>
    <row r="4" spans="1:24" ht="9.9499999999999993" customHeight="1">
      <c r="A4" s="681"/>
      <c r="B4" s="681"/>
      <c r="C4" s="682"/>
      <c r="D4" s="682"/>
      <c r="E4" s="682"/>
      <c r="F4" s="682"/>
      <c r="G4" s="682"/>
      <c r="H4" s="682"/>
      <c r="I4" s="682"/>
      <c r="J4" s="682"/>
      <c r="K4" s="682"/>
      <c r="L4" s="682"/>
      <c r="O4" s="258"/>
      <c r="P4" s="258"/>
      <c r="Q4" s="258"/>
      <c r="R4" s="258"/>
      <c r="S4" s="258"/>
      <c r="T4" s="258"/>
      <c r="U4" s="258"/>
      <c r="V4" s="258"/>
      <c r="W4" s="258"/>
      <c r="X4" s="258"/>
    </row>
    <row r="5" spans="1:24" ht="11.45" customHeight="1">
      <c r="A5" s="1682" t="s">
        <v>333</v>
      </c>
      <c r="B5" s="892">
        <v>0.29166666666666669</v>
      </c>
      <c r="C5" s="593">
        <v>1953.2691353326843</v>
      </c>
      <c r="D5" s="593">
        <v>2201.3380119980397</v>
      </c>
      <c r="E5" s="593">
        <v>2452.6003164624221</v>
      </c>
      <c r="F5" s="593">
        <v>2591.3613018396077</v>
      </c>
      <c r="G5" s="593">
        <v>2345.9263006680926</v>
      </c>
      <c r="H5" s="604">
        <v>2017.3790236858765</v>
      </c>
      <c r="I5" s="593">
        <v>2455.6454134241321</v>
      </c>
      <c r="J5" s="593">
        <v>1984.2363501547184</v>
      </c>
      <c r="K5" s="593">
        <v>1975.5715790431689</v>
      </c>
      <c r="L5" s="593">
        <v>2079.4930125596957</v>
      </c>
      <c r="M5" s="255"/>
      <c r="N5" s="581"/>
      <c r="O5" s="255"/>
      <c r="P5" s="255"/>
      <c r="Q5" s="255"/>
      <c r="R5" s="255"/>
      <c r="S5" s="255"/>
      <c r="T5" s="255"/>
      <c r="U5" s="255"/>
      <c r="V5" s="255"/>
      <c r="W5" s="255"/>
      <c r="X5" s="255"/>
    </row>
    <row r="6" spans="1:24" ht="11.45" customHeight="1">
      <c r="A6" s="1683"/>
      <c r="B6" s="687">
        <v>0.33333333333333298</v>
      </c>
      <c r="C6" s="596">
        <v>2074.6325577326843</v>
      </c>
      <c r="D6" s="596">
        <v>2334.6570119980397</v>
      </c>
      <c r="E6" s="596">
        <v>2544.5603164624217</v>
      </c>
      <c r="F6" s="596">
        <v>2696.6163018396073</v>
      </c>
      <c r="G6" s="596">
        <v>2412.6233006680927</v>
      </c>
      <c r="H6" s="683">
        <v>2143.1190236858765</v>
      </c>
      <c r="I6" s="596">
        <v>2543.450413424132</v>
      </c>
      <c r="J6" s="596">
        <v>2091.817350154718</v>
      </c>
      <c r="K6" s="596">
        <v>2062.8305790431691</v>
      </c>
      <c r="L6" s="596">
        <v>2176.1370125596954</v>
      </c>
      <c r="M6" s="255"/>
      <c r="N6" s="581"/>
      <c r="O6" s="255"/>
      <c r="P6" s="255"/>
      <c r="Q6" s="255"/>
      <c r="R6" s="255"/>
      <c r="S6" s="255"/>
      <c r="T6" s="255"/>
      <c r="U6" s="255"/>
      <c r="V6" s="255"/>
      <c r="W6" s="255"/>
      <c r="X6" s="255"/>
    </row>
    <row r="7" spans="1:24" ht="11.45" customHeight="1">
      <c r="A7" s="1683"/>
      <c r="B7" s="687">
        <v>0.375</v>
      </c>
      <c r="C7" s="683">
        <v>2147.9999567326845</v>
      </c>
      <c r="D7" s="596">
        <v>2346.4560119980388</v>
      </c>
      <c r="E7" s="596">
        <v>2587.5763164624218</v>
      </c>
      <c r="F7" s="683">
        <v>2726.900301839607</v>
      </c>
      <c r="G7" s="683">
        <v>2426.2663006680923</v>
      </c>
      <c r="H7" s="596">
        <v>2142.9330236858764</v>
      </c>
      <c r="I7" s="683">
        <v>2582.3774134241321</v>
      </c>
      <c r="J7" s="683">
        <v>2107.0183501547185</v>
      </c>
      <c r="K7" s="683">
        <v>2104.3595790431691</v>
      </c>
      <c r="L7" s="683">
        <v>2234.5540125596954</v>
      </c>
      <c r="M7" s="255"/>
      <c r="N7" s="581"/>
      <c r="O7" s="255"/>
      <c r="P7" s="255"/>
      <c r="Q7" s="255"/>
      <c r="R7" s="255"/>
      <c r="S7" s="255"/>
      <c r="T7" s="255"/>
      <c r="U7" s="255"/>
      <c r="V7" s="255"/>
      <c r="W7" s="255"/>
      <c r="X7" s="255"/>
    </row>
    <row r="8" spans="1:24" ht="11.45" customHeight="1">
      <c r="A8" s="1683"/>
      <c r="B8" s="687">
        <v>0.41666666666666702</v>
      </c>
      <c r="C8" s="596">
        <v>2138.4938278326845</v>
      </c>
      <c r="D8" s="683">
        <v>2349.5470119980396</v>
      </c>
      <c r="E8" s="683">
        <v>2638.7143164624217</v>
      </c>
      <c r="F8" s="596">
        <v>2670.2773018396069</v>
      </c>
      <c r="G8" s="596">
        <v>2425.4673006680928</v>
      </c>
      <c r="H8" s="596">
        <v>2066.2190236858764</v>
      </c>
      <c r="I8" s="596">
        <v>2577.5094134241317</v>
      </c>
      <c r="J8" s="596">
        <v>2082.6473501547184</v>
      </c>
      <c r="K8" s="596">
        <v>2082.0335790431691</v>
      </c>
      <c r="L8" s="596">
        <v>2218.7000125596951</v>
      </c>
      <c r="M8" s="255"/>
      <c r="N8" s="581"/>
      <c r="O8" s="255"/>
      <c r="P8" s="255"/>
      <c r="Q8" s="255"/>
      <c r="R8" s="255"/>
      <c r="S8" s="255"/>
      <c r="T8" s="255"/>
      <c r="U8" s="255"/>
      <c r="V8" s="255"/>
      <c r="W8" s="255"/>
      <c r="X8" s="255"/>
    </row>
    <row r="9" spans="1:24" ht="11.45" customHeight="1">
      <c r="A9" s="1683"/>
      <c r="B9" s="687">
        <v>0.45833333333333298</v>
      </c>
      <c r="C9" s="596">
        <v>2052.8729706326844</v>
      </c>
      <c r="D9" s="596">
        <v>2311.1380119980399</v>
      </c>
      <c r="E9" s="596">
        <v>2536.1673164624217</v>
      </c>
      <c r="F9" s="596">
        <v>2583.9263018396077</v>
      </c>
      <c r="G9" s="596">
        <v>2376.9683006680921</v>
      </c>
      <c r="H9" s="596">
        <v>2002.5950236858764</v>
      </c>
      <c r="I9" s="596">
        <v>2509.7204134241324</v>
      </c>
      <c r="J9" s="596">
        <v>2041.0393501547185</v>
      </c>
      <c r="K9" s="596">
        <v>1964.900579043169</v>
      </c>
      <c r="L9" s="596">
        <v>2152.0570125596955</v>
      </c>
      <c r="M9" s="255"/>
      <c r="N9" s="581"/>
      <c r="O9" s="255"/>
      <c r="P9" s="255"/>
      <c r="Q9" s="255"/>
      <c r="R9" s="255"/>
      <c r="S9" s="255"/>
      <c r="T9" s="255"/>
      <c r="U9" s="255"/>
      <c r="V9" s="255"/>
      <c r="W9" s="255"/>
      <c r="X9" s="255"/>
    </row>
    <row r="10" spans="1:24" ht="11.45" customHeight="1">
      <c r="A10" s="1683"/>
      <c r="B10" s="687">
        <v>0.5</v>
      </c>
      <c r="C10" s="596">
        <v>1960.2654233326841</v>
      </c>
      <c r="D10" s="596">
        <v>2208.0520119980392</v>
      </c>
      <c r="E10" s="596">
        <v>2435.9553164624217</v>
      </c>
      <c r="F10" s="596">
        <v>2487.2373018396079</v>
      </c>
      <c r="G10" s="596">
        <v>2297.6783006680926</v>
      </c>
      <c r="H10" s="596">
        <v>1936.2900236858763</v>
      </c>
      <c r="I10" s="596">
        <v>2436.5314134241321</v>
      </c>
      <c r="J10" s="596">
        <v>1995.3263501547185</v>
      </c>
      <c r="K10" s="596">
        <v>1895.5675790431692</v>
      </c>
      <c r="L10" s="596">
        <v>2049.6330125596955</v>
      </c>
      <c r="M10" s="255"/>
      <c r="N10" s="581"/>
      <c r="O10" s="255"/>
      <c r="P10" s="255"/>
      <c r="Q10" s="255"/>
      <c r="R10" s="255"/>
      <c r="S10" s="255"/>
      <c r="T10" s="255"/>
      <c r="U10" s="255"/>
      <c r="V10" s="255"/>
      <c r="W10" s="255"/>
      <c r="X10" s="255"/>
    </row>
    <row r="11" spans="1:24" ht="11.45" customHeight="1">
      <c r="A11" s="1683"/>
      <c r="B11" s="687">
        <v>0.54166666666666696</v>
      </c>
      <c r="C11" s="596">
        <v>1882.0585056326843</v>
      </c>
      <c r="D11" s="596">
        <v>2138.2060119980392</v>
      </c>
      <c r="E11" s="596">
        <v>2334.8033164624217</v>
      </c>
      <c r="F11" s="596">
        <v>2452.1243018396076</v>
      </c>
      <c r="G11" s="596">
        <v>2249.7793006680927</v>
      </c>
      <c r="H11" s="596">
        <v>1900.0320236858763</v>
      </c>
      <c r="I11" s="596">
        <v>2386.4544134241319</v>
      </c>
      <c r="J11" s="596">
        <v>1937.6893501547183</v>
      </c>
      <c r="K11" s="596">
        <v>1797.1345790431692</v>
      </c>
      <c r="L11" s="596">
        <v>1987.2410125596957</v>
      </c>
      <c r="M11" s="255"/>
      <c r="N11" s="581"/>
      <c r="O11" s="255"/>
      <c r="P11" s="255"/>
      <c r="Q11" s="255"/>
      <c r="R11" s="255"/>
      <c r="S11" s="255"/>
      <c r="T11" s="255"/>
      <c r="U11" s="255"/>
      <c r="V11" s="255"/>
      <c r="W11" s="255"/>
      <c r="X11" s="255"/>
    </row>
    <row r="12" spans="1:24" ht="11.45" customHeight="1">
      <c r="A12" s="1683"/>
      <c r="B12" s="893">
        <v>0.58333333333333304</v>
      </c>
      <c r="C12" s="599">
        <v>1835.0364464326844</v>
      </c>
      <c r="D12" s="599">
        <v>2084.5030119980393</v>
      </c>
      <c r="E12" s="599">
        <v>2274.758316462422</v>
      </c>
      <c r="F12" s="599">
        <v>2368.342301839607</v>
      </c>
      <c r="G12" s="599">
        <v>2215.539300668092</v>
      </c>
      <c r="H12" s="599">
        <v>1866.7330236858763</v>
      </c>
      <c r="I12" s="599">
        <v>2356.5284134241319</v>
      </c>
      <c r="J12" s="599">
        <v>1907.0633501547186</v>
      </c>
      <c r="K12" s="599">
        <v>1716.307579043169</v>
      </c>
      <c r="L12" s="599">
        <v>1930.2150125596954</v>
      </c>
      <c r="M12" s="255"/>
      <c r="N12" s="581"/>
      <c r="O12" s="255"/>
      <c r="P12" s="255"/>
      <c r="Q12" s="255"/>
      <c r="R12" s="255"/>
      <c r="S12" s="255"/>
      <c r="T12" s="255"/>
      <c r="U12" s="255"/>
      <c r="V12" s="255"/>
      <c r="W12" s="255"/>
      <c r="X12" s="255"/>
    </row>
    <row r="13" spans="1:24" ht="11.45" customHeight="1">
      <c r="A13" s="1683"/>
      <c r="B13" s="892">
        <v>0.625</v>
      </c>
      <c r="C13" s="593">
        <v>1832.4015887326841</v>
      </c>
      <c r="D13" s="593">
        <v>2078.1570119980393</v>
      </c>
      <c r="E13" s="593">
        <v>2242.4393164624221</v>
      </c>
      <c r="F13" s="593">
        <v>2349.304301839607</v>
      </c>
      <c r="G13" s="593">
        <v>2186.7923006680926</v>
      </c>
      <c r="H13" s="593">
        <v>1846.3320236858763</v>
      </c>
      <c r="I13" s="593">
        <v>2318.1874134241316</v>
      </c>
      <c r="J13" s="593">
        <v>1881.3203501547184</v>
      </c>
      <c r="K13" s="593">
        <v>1684.4935790431691</v>
      </c>
      <c r="L13" s="593">
        <v>1904.2910125596957</v>
      </c>
      <c r="M13" s="255"/>
      <c r="N13" s="581"/>
      <c r="O13" s="255"/>
      <c r="P13" s="255"/>
      <c r="Q13" s="255"/>
      <c r="R13" s="255"/>
      <c r="S13" s="255"/>
      <c r="T13" s="255"/>
      <c r="U13" s="255"/>
      <c r="V13" s="255"/>
      <c r="W13" s="255"/>
      <c r="X13" s="255"/>
    </row>
    <row r="14" spans="1:24" ht="11.45" customHeight="1">
      <c r="A14" s="1683"/>
      <c r="B14" s="687">
        <v>0.66666666666666696</v>
      </c>
      <c r="C14" s="596">
        <v>1847.7050204326845</v>
      </c>
      <c r="D14" s="596">
        <v>2107.6250119980396</v>
      </c>
      <c r="E14" s="596">
        <v>2283.8203164624219</v>
      </c>
      <c r="F14" s="596">
        <v>2360.7003018396072</v>
      </c>
      <c r="G14" s="596">
        <v>2215.6543006680931</v>
      </c>
      <c r="H14" s="596">
        <v>1864.6110236858763</v>
      </c>
      <c r="I14" s="596">
        <v>2327.0314134241316</v>
      </c>
      <c r="J14" s="596">
        <v>1901.2053501547184</v>
      </c>
      <c r="K14" s="596">
        <v>1679.7315790431689</v>
      </c>
      <c r="L14" s="596">
        <v>1911.7970125596955</v>
      </c>
      <c r="M14" s="255"/>
      <c r="N14" s="581"/>
      <c r="O14" s="255"/>
      <c r="P14" s="255"/>
      <c r="Q14" s="255"/>
      <c r="R14" s="255"/>
      <c r="S14" s="255"/>
      <c r="T14" s="255"/>
      <c r="U14" s="255"/>
      <c r="V14" s="255"/>
      <c r="W14" s="255"/>
      <c r="X14" s="255"/>
    </row>
    <row r="15" spans="1:24" ht="11.45" customHeight="1">
      <c r="A15" s="1683"/>
      <c r="B15" s="687">
        <v>0.70833333333333304</v>
      </c>
      <c r="C15" s="596">
        <v>1909.0109820326841</v>
      </c>
      <c r="D15" s="596">
        <v>2152.2500119980396</v>
      </c>
      <c r="E15" s="596">
        <v>2353.6263164624215</v>
      </c>
      <c r="F15" s="596">
        <v>2427.5773018396076</v>
      </c>
      <c r="G15" s="596">
        <v>2244.9323006680929</v>
      </c>
      <c r="H15" s="596">
        <v>1920.5780236858766</v>
      </c>
      <c r="I15" s="596">
        <v>2358.6744134241321</v>
      </c>
      <c r="J15" s="596">
        <v>1947.1073501547185</v>
      </c>
      <c r="K15" s="596">
        <v>1731.5215790431691</v>
      </c>
      <c r="L15" s="596">
        <v>1967.8990125596954</v>
      </c>
      <c r="M15" s="255"/>
      <c r="N15" s="581"/>
      <c r="O15" s="255"/>
      <c r="P15" s="255"/>
      <c r="Q15" s="255"/>
      <c r="R15" s="255"/>
      <c r="S15" s="255"/>
      <c r="T15" s="255"/>
      <c r="U15" s="255"/>
      <c r="V15" s="255"/>
      <c r="W15" s="255"/>
      <c r="X15" s="255"/>
    </row>
    <row r="16" spans="1:24" ht="11.45" customHeight="1">
      <c r="A16" s="1683"/>
      <c r="B16" s="687">
        <v>0.75</v>
      </c>
      <c r="C16" s="596">
        <v>1974.8062833326842</v>
      </c>
      <c r="D16" s="596">
        <v>2187.2840119980392</v>
      </c>
      <c r="E16" s="596">
        <v>2422.0823164624221</v>
      </c>
      <c r="F16" s="596">
        <v>2417.7273018396072</v>
      </c>
      <c r="G16" s="596">
        <v>2265.2783006680925</v>
      </c>
      <c r="H16" s="596">
        <v>1954.9770236858765</v>
      </c>
      <c r="I16" s="596">
        <v>2399.9404134241322</v>
      </c>
      <c r="J16" s="596">
        <v>1970.2023501547185</v>
      </c>
      <c r="K16" s="596">
        <v>1793.8865790431689</v>
      </c>
      <c r="L16" s="596">
        <v>2011.6240125596958</v>
      </c>
      <c r="M16" s="255"/>
      <c r="N16" s="581"/>
      <c r="O16" s="255"/>
      <c r="P16" s="255"/>
      <c r="Q16" s="255"/>
      <c r="R16" s="255"/>
      <c r="S16" s="255"/>
      <c r="T16" s="255"/>
      <c r="U16" s="255"/>
      <c r="V16" s="255"/>
      <c r="W16" s="255"/>
      <c r="X16" s="255"/>
    </row>
    <row r="17" spans="1:24" ht="11.45" customHeight="1">
      <c r="A17" s="1683"/>
      <c r="B17" s="687">
        <v>0.79166666666666696</v>
      </c>
      <c r="C17" s="596">
        <v>1989.9747410326843</v>
      </c>
      <c r="D17" s="596">
        <v>2200.0360119980396</v>
      </c>
      <c r="E17" s="596">
        <v>2428.184316462422</v>
      </c>
      <c r="F17" s="596">
        <v>2505.7143018396073</v>
      </c>
      <c r="G17" s="596">
        <v>2257.1453006680931</v>
      </c>
      <c r="H17" s="596">
        <v>1960.5930236858765</v>
      </c>
      <c r="I17" s="596">
        <v>2405.497413424132</v>
      </c>
      <c r="J17" s="596">
        <v>1977.5503501547187</v>
      </c>
      <c r="K17" s="596">
        <v>1817.6375790431689</v>
      </c>
      <c r="L17" s="596">
        <v>2036.1460125596955</v>
      </c>
      <c r="M17" s="255"/>
      <c r="N17" s="581"/>
      <c r="O17" s="255"/>
      <c r="P17" s="255"/>
      <c r="Q17" s="255"/>
      <c r="R17" s="255"/>
      <c r="S17" s="255"/>
      <c r="T17" s="255"/>
      <c r="U17" s="255"/>
      <c r="V17" s="255"/>
      <c r="W17" s="255"/>
      <c r="X17" s="255"/>
    </row>
    <row r="18" spans="1:24" ht="11.45" customHeight="1">
      <c r="A18" s="1683"/>
      <c r="B18" s="687">
        <v>0.83333333333333304</v>
      </c>
      <c r="C18" s="596">
        <v>1990.5735591326841</v>
      </c>
      <c r="D18" s="596">
        <v>2210.9910119980395</v>
      </c>
      <c r="E18" s="596">
        <v>2437.1683164624214</v>
      </c>
      <c r="F18" s="596">
        <v>2491.3843018396069</v>
      </c>
      <c r="G18" s="596">
        <v>2248.4173006680926</v>
      </c>
      <c r="H18" s="596">
        <v>1954.5760236858764</v>
      </c>
      <c r="I18" s="596">
        <v>2405.2694134241324</v>
      </c>
      <c r="J18" s="596">
        <v>1984.6193501547184</v>
      </c>
      <c r="K18" s="596">
        <v>1827.6195790431691</v>
      </c>
      <c r="L18" s="596">
        <v>2051.0740125596958</v>
      </c>
      <c r="M18" s="255"/>
      <c r="N18" s="581"/>
      <c r="O18" s="255"/>
      <c r="P18" s="255"/>
      <c r="Q18" s="255"/>
      <c r="R18" s="255"/>
      <c r="S18" s="255"/>
      <c r="T18" s="255"/>
      <c r="U18" s="255"/>
      <c r="V18" s="255"/>
      <c r="W18" s="255"/>
      <c r="X18" s="255"/>
    </row>
    <row r="19" spans="1:24" ht="11.45" customHeight="1">
      <c r="A19" s="1683"/>
      <c r="B19" s="687">
        <v>0.875</v>
      </c>
      <c r="C19" s="596">
        <v>1861.1223130326841</v>
      </c>
      <c r="D19" s="596">
        <v>2181.6590119980392</v>
      </c>
      <c r="E19" s="596">
        <v>2420.5483164624216</v>
      </c>
      <c r="F19" s="596">
        <v>2368.6753018396071</v>
      </c>
      <c r="G19" s="596">
        <v>2212.6813006680923</v>
      </c>
      <c r="H19" s="596">
        <v>1919.8670236858763</v>
      </c>
      <c r="I19" s="596">
        <v>2382.5424134241316</v>
      </c>
      <c r="J19" s="596">
        <v>1960.8023501547189</v>
      </c>
      <c r="K19" s="596">
        <v>1806.8105790431694</v>
      </c>
      <c r="L19" s="596">
        <v>2034.3420125596954</v>
      </c>
      <c r="M19" s="255"/>
      <c r="N19" s="581"/>
      <c r="O19" s="255"/>
      <c r="P19" s="255"/>
      <c r="Q19" s="255"/>
      <c r="R19" s="255"/>
      <c r="S19" s="255"/>
      <c r="T19" s="255"/>
      <c r="U19" s="255"/>
      <c r="V19" s="255"/>
      <c r="W19" s="255"/>
      <c r="X19" s="255"/>
    </row>
    <row r="20" spans="1:24" ht="11.45" customHeight="1">
      <c r="A20" s="1683"/>
      <c r="B20" s="893">
        <v>0.91666666666666696</v>
      </c>
      <c r="C20" s="599">
        <v>1725.0926551326843</v>
      </c>
      <c r="D20" s="599">
        <v>2085.1040119980398</v>
      </c>
      <c r="E20" s="599">
        <v>2329.7683164624218</v>
      </c>
      <c r="F20" s="599">
        <v>2285.6313018396072</v>
      </c>
      <c r="G20" s="599">
        <v>2087.2173006680928</v>
      </c>
      <c r="H20" s="599">
        <v>1813.7950236858765</v>
      </c>
      <c r="I20" s="599">
        <v>2290.2484134241317</v>
      </c>
      <c r="J20" s="599">
        <v>1874.7333501547184</v>
      </c>
      <c r="K20" s="599">
        <v>1737.9415790431688</v>
      </c>
      <c r="L20" s="599">
        <v>1969.4220125596953</v>
      </c>
      <c r="M20" s="255"/>
      <c r="N20" s="581"/>
      <c r="O20" s="255"/>
      <c r="P20" s="255"/>
      <c r="Q20" s="255"/>
      <c r="R20" s="255"/>
      <c r="S20" s="255"/>
      <c r="T20" s="255"/>
      <c r="U20" s="255"/>
      <c r="V20" s="255"/>
      <c r="W20" s="255"/>
      <c r="X20" s="255"/>
    </row>
    <row r="21" spans="1:24" ht="11.45" customHeight="1">
      <c r="A21" s="1683"/>
      <c r="B21" s="687">
        <v>0.95833333333333304</v>
      </c>
      <c r="C21" s="596">
        <v>1553.1324124326839</v>
      </c>
      <c r="D21" s="596">
        <v>1915.8120119980395</v>
      </c>
      <c r="E21" s="596">
        <v>2138.4973164624221</v>
      </c>
      <c r="F21" s="596">
        <v>2112.6863018396079</v>
      </c>
      <c r="G21" s="596">
        <v>1880.4143006680929</v>
      </c>
      <c r="H21" s="596">
        <v>1666.4400236858764</v>
      </c>
      <c r="I21" s="596">
        <v>2109.3494134241319</v>
      </c>
      <c r="J21" s="596">
        <v>1710.6493501547184</v>
      </c>
      <c r="K21" s="596">
        <v>1634.1465790431689</v>
      </c>
      <c r="L21" s="596">
        <v>1850.1750125596955</v>
      </c>
      <c r="M21" s="255"/>
      <c r="N21" s="581"/>
      <c r="O21" s="255"/>
      <c r="P21" s="255"/>
      <c r="Q21" s="255"/>
      <c r="R21" s="255"/>
      <c r="S21" s="255"/>
      <c r="T21" s="255"/>
      <c r="U21" s="255"/>
      <c r="V21" s="255"/>
      <c r="W21" s="255"/>
      <c r="X21" s="255"/>
    </row>
    <row r="22" spans="1:24" ht="11.45" customHeight="1">
      <c r="A22" s="1683"/>
      <c r="B22" s="687">
        <v>1</v>
      </c>
      <c r="C22" s="596">
        <v>1401.1587703326841</v>
      </c>
      <c r="D22" s="596">
        <v>1781.6290119980392</v>
      </c>
      <c r="E22" s="596">
        <v>1995.1463164624222</v>
      </c>
      <c r="F22" s="596">
        <v>1929.6453018396076</v>
      </c>
      <c r="G22" s="596">
        <v>1733.1783006680926</v>
      </c>
      <c r="H22" s="596">
        <v>1508.2010236858764</v>
      </c>
      <c r="I22" s="596">
        <v>1964.4714134241322</v>
      </c>
      <c r="J22" s="596">
        <v>1549.5513501547184</v>
      </c>
      <c r="K22" s="596">
        <v>1555.083579043169</v>
      </c>
      <c r="L22" s="596">
        <v>1648.7840125596949</v>
      </c>
      <c r="M22" s="255"/>
      <c r="N22" s="581"/>
      <c r="O22" s="255"/>
      <c r="P22" s="255"/>
      <c r="Q22" s="255"/>
      <c r="R22" s="255"/>
      <c r="S22" s="255"/>
      <c r="T22" s="255"/>
      <c r="U22" s="255"/>
      <c r="V22" s="255"/>
      <c r="W22" s="255"/>
      <c r="X22" s="255"/>
    </row>
    <row r="23" spans="1:24" ht="11.45" customHeight="1">
      <c r="A23" s="1683"/>
      <c r="B23" s="687">
        <v>1.0416666666666701</v>
      </c>
      <c r="C23" s="596">
        <v>1334.7265074326838</v>
      </c>
      <c r="D23" s="596">
        <v>1665.4260119980393</v>
      </c>
      <c r="E23" s="596">
        <v>1895.9083164624219</v>
      </c>
      <c r="F23" s="684">
        <v>1884.2693018396076</v>
      </c>
      <c r="G23" s="684">
        <v>1640.9033006680925</v>
      </c>
      <c r="H23" s="596">
        <v>1443.7620236858763</v>
      </c>
      <c r="I23" s="684">
        <v>1907.1094134241318</v>
      </c>
      <c r="J23" s="596">
        <v>1435.3983501547186</v>
      </c>
      <c r="K23" s="596">
        <v>1403.1405790431691</v>
      </c>
      <c r="L23" s="684">
        <v>1509.7950125596956</v>
      </c>
      <c r="M23" s="255"/>
      <c r="N23" s="581"/>
      <c r="O23" s="255"/>
      <c r="P23" s="255"/>
      <c r="Q23" s="255"/>
      <c r="R23" s="255"/>
      <c r="S23" s="255"/>
      <c r="T23" s="255"/>
      <c r="U23" s="255"/>
      <c r="V23" s="255"/>
      <c r="W23" s="255"/>
      <c r="X23" s="255"/>
    </row>
    <row r="24" spans="1:24" ht="11.45" customHeight="1">
      <c r="A24" s="1683"/>
      <c r="B24" s="687">
        <v>1.0833333333333299</v>
      </c>
      <c r="C24" s="684">
        <v>1325.833667132684</v>
      </c>
      <c r="D24" s="684">
        <v>1652.9030119980393</v>
      </c>
      <c r="E24" s="684">
        <v>1886.3903164624217</v>
      </c>
      <c r="F24" s="596">
        <v>1890.7623018396071</v>
      </c>
      <c r="G24" s="596">
        <v>1650.7973006680925</v>
      </c>
      <c r="H24" s="684">
        <v>1436.1510236858765</v>
      </c>
      <c r="I24" s="596">
        <v>1912.5774134241315</v>
      </c>
      <c r="J24" s="684">
        <v>1395.1903501547185</v>
      </c>
      <c r="K24" s="684">
        <v>1328.279579043169</v>
      </c>
      <c r="L24" s="596">
        <v>1521.7120125596955</v>
      </c>
      <c r="M24" s="255"/>
      <c r="N24" s="581"/>
      <c r="O24" s="255"/>
      <c r="P24" s="255"/>
      <c r="Q24" s="255"/>
      <c r="R24" s="255"/>
      <c r="S24" s="255"/>
      <c r="T24" s="255"/>
      <c r="U24" s="255"/>
      <c r="V24" s="255"/>
      <c r="W24" s="255"/>
      <c r="X24" s="255"/>
    </row>
    <row r="25" spans="1:24" ht="11.45" customHeight="1">
      <c r="A25" s="1683"/>
      <c r="B25" s="687">
        <v>1.125</v>
      </c>
      <c r="C25" s="596">
        <v>1342.3667297326845</v>
      </c>
      <c r="D25" s="596">
        <v>1660.9950119980394</v>
      </c>
      <c r="E25" s="596">
        <v>1901.8053164624221</v>
      </c>
      <c r="F25" s="596">
        <v>1923.1903018396076</v>
      </c>
      <c r="G25" s="596">
        <v>1686.8763006680929</v>
      </c>
      <c r="H25" s="596">
        <v>1452.7270236858762</v>
      </c>
      <c r="I25" s="596">
        <v>1947.5604134241316</v>
      </c>
      <c r="J25" s="596">
        <v>1410.1223501547181</v>
      </c>
      <c r="K25" s="596">
        <v>1332.4655790431693</v>
      </c>
      <c r="L25" s="596">
        <v>1534.8680125596954</v>
      </c>
      <c r="M25" s="255"/>
      <c r="N25" s="581"/>
      <c r="O25" s="255"/>
      <c r="P25" s="255"/>
      <c r="Q25" s="255"/>
      <c r="R25" s="255"/>
      <c r="S25" s="255"/>
      <c r="T25" s="255"/>
      <c r="U25" s="255"/>
      <c r="V25" s="255"/>
      <c r="W25" s="255"/>
      <c r="X25" s="255"/>
    </row>
    <row r="26" spans="1:24" ht="11.45" customHeight="1">
      <c r="A26" s="1683"/>
      <c r="B26" s="687">
        <v>1.1666666666666701</v>
      </c>
      <c r="C26" s="596">
        <v>1366.4663079326842</v>
      </c>
      <c r="D26" s="596">
        <v>1684.3140119980392</v>
      </c>
      <c r="E26" s="596">
        <v>1955.702316462422</v>
      </c>
      <c r="F26" s="596">
        <v>1976.4903018396071</v>
      </c>
      <c r="G26" s="596">
        <v>1755.2353006680926</v>
      </c>
      <c r="H26" s="596">
        <v>1498.5350236858762</v>
      </c>
      <c r="I26" s="596">
        <v>2014.181413424132</v>
      </c>
      <c r="J26" s="596">
        <v>1473.1783501547181</v>
      </c>
      <c r="K26" s="596">
        <v>1365.8875790431691</v>
      </c>
      <c r="L26" s="596">
        <v>1568.7020125596955</v>
      </c>
      <c r="M26" s="255"/>
      <c r="N26" s="581"/>
      <c r="O26" s="255"/>
      <c r="P26" s="255"/>
      <c r="Q26" s="255"/>
      <c r="R26" s="255"/>
      <c r="S26" s="255"/>
      <c r="T26" s="255"/>
      <c r="U26" s="255"/>
      <c r="V26" s="255"/>
      <c r="W26" s="255"/>
      <c r="X26" s="255"/>
    </row>
    <row r="27" spans="1:24" ht="11.45" customHeight="1">
      <c r="A27" s="1683"/>
      <c r="B27" s="687">
        <v>1.2083333333333299</v>
      </c>
      <c r="C27" s="596">
        <v>1467.8294474326844</v>
      </c>
      <c r="D27" s="596">
        <v>1773.4780119980392</v>
      </c>
      <c r="E27" s="596">
        <v>2078.240316462422</v>
      </c>
      <c r="F27" s="596">
        <v>2084.5113018396073</v>
      </c>
      <c r="G27" s="596">
        <v>1872.4783006680927</v>
      </c>
      <c r="H27" s="596">
        <v>1615.4220236858764</v>
      </c>
      <c r="I27" s="596">
        <v>2137.8074134241319</v>
      </c>
      <c r="J27" s="596">
        <v>1589.7693501547183</v>
      </c>
      <c r="K27" s="596">
        <v>1445.4245790431692</v>
      </c>
      <c r="L27" s="596">
        <v>1672.2760125596956</v>
      </c>
      <c r="M27" s="255"/>
      <c r="N27" s="581"/>
      <c r="O27" s="255"/>
      <c r="P27" s="255"/>
      <c r="Q27" s="255"/>
      <c r="R27" s="255"/>
      <c r="S27" s="255"/>
      <c r="T27" s="255"/>
      <c r="U27" s="255"/>
      <c r="V27" s="255"/>
      <c r="W27" s="255"/>
      <c r="X27" s="255"/>
    </row>
    <row r="28" spans="1:24" ht="11.45" customHeight="1">
      <c r="A28" s="1683"/>
      <c r="B28" s="893">
        <v>1.25</v>
      </c>
      <c r="C28" s="599">
        <v>1659.7278114326841</v>
      </c>
      <c r="D28" s="599">
        <v>1977.3327462969796</v>
      </c>
      <c r="E28" s="599">
        <v>2311.6453164624218</v>
      </c>
      <c r="F28" s="599">
        <v>2313.5433018396079</v>
      </c>
      <c r="G28" s="599">
        <v>2115.2913006680928</v>
      </c>
      <c r="H28" s="599">
        <v>1850.8520236858765</v>
      </c>
      <c r="I28" s="599">
        <v>2336.776413424132</v>
      </c>
      <c r="J28" s="599">
        <v>1837.0963501547183</v>
      </c>
      <c r="K28" s="599">
        <v>1707.0145790431691</v>
      </c>
      <c r="L28" s="599">
        <v>1924.9940125596954</v>
      </c>
      <c r="M28" s="255"/>
      <c r="N28" s="581"/>
      <c r="O28" s="255"/>
      <c r="P28" s="255"/>
      <c r="Q28" s="255"/>
      <c r="R28" s="255"/>
      <c r="S28" s="255"/>
      <c r="T28" s="255"/>
      <c r="U28" s="255"/>
      <c r="V28" s="255"/>
      <c r="W28" s="255"/>
      <c r="X28" s="255"/>
    </row>
    <row r="29" spans="1:24" ht="11.45" customHeight="1">
      <c r="A29" s="1684"/>
      <c r="B29" s="1407" t="s">
        <v>160</v>
      </c>
      <c r="C29" s="685">
        <v>42626.557620384425</v>
      </c>
      <c r="D29" s="685">
        <v>49288.89302225189</v>
      </c>
      <c r="E29" s="685">
        <v>54886.108595098136</v>
      </c>
      <c r="F29" s="685">
        <v>55898.598244150569</v>
      </c>
      <c r="G29" s="685">
        <v>50803.541216034224</v>
      </c>
      <c r="H29" s="685">
        <v>43782.719568461034</v>
      </c>
      <c r="I29" s="685">
        <f t="shared" ref="I29:J29" si="0">SUM(I5:I28)</f>
        <v>55065.441922179154</v>
      </c>
      <c r="J29" s="685">
        <f t="shared" si="0"/>
        <v>44045.334403713241</v>
      </c>
      <c r="K29" s="685">
        <f t="shared" ref="K29" si="1">SUM(K5:K28)</f>
        <v>41449.790897036059</v>
      </c>
      <c r="L29" s="685">
        <v>45945.931301432698</v>
      </c>
      <c r="M29" s="255"/>
      <c r="N29" s="255"/>
      <c r="O29" s="254"/>
      <c r="P29" s="254"/>
      <c r="Q29" s="255"/>
      <c r="R29" s="255"/>
      <c r="S29" s="255"/>
    </row>
    <row r="30" spans="1:24" ht="11.45" customHeight="1">
      <c r="A30" s="1679" t="s">
        <v>319</v>
      </c>
      <c r="B30" s="1679"/>
      <c r="C30" s="689">
        <v>2147.9999567326845</v>
      </c>
      <c r="D30" s="689">
        <v>2349.5470119980396</v>
      </c>
      <c r="E30" s="689">
        <v>2638.7143164624217</v>
      </c>
      <c r="F30" s="689">
        <v>2726.900301839607</v>
      </c>
      <c r="G30" s="689">
        <v>2426.2663006680923</v>
      </c>
      <c r="H30" s="689">
        <v>2143.1190236858765</v>
      </c>
      <c r="I30" s="689">
        <f t="shared" ref="I30:J30" si="2">MAX(I5:I28)</f>
        <v>2582.3774134241321</v>
      </c>
      <c r="J30" s="689">
        <f t="shared" si="2"/>
        <v>2107.0183501547185</v>
      </c>
      <c r="K30" s="689">
        <f t="shared" ref="K30" si="3">MAX(K5:K28)</f>
        <v>2104.3595790431691</v>
      </c>
      <c r="L30" s="689">
        <v>2234.5540125596954</v>
      </c>
      <c r="O30" s="254"/>
      <c r="P30" s="254"/>
      <c r="R30" s="255"/>
    </row>
    <row r="31" spans="1:24" ht="11.45" customHeight="1">
      <c r="A31" s="1680" t="s">
        <v>320</v>
      </c>
      <c r="B31" s="1680"/>
      <c r="C31" s="685">
        <v>1325.833667132684</v>
      </c>
      <c r="D31" s="685">
        <v>1652.9030119980393</v>
      </c>
      <c r="E31" s="685">
        <v>1886.3903164624217</v>
      </c>
      <c r="F31" s="685">
        <v>1884.2693018396076</v>
      </c>
      <c r="G31" s="685">
        <v>1640.9033006680925</v>
      </c>
      <c r="H31" s="685">
        <v>1436.1510236858765</v>
      </c>
      <c r="I31" s="685">
        <f t="shared" ref="I31:J31" si="4">MIN(I5:I28)</f>
        <v>1907.1094134241318</v>
      </c>
      <c r="J31" s="685">
        <f t="shared" si="4"/>
        <v>1395.1903501547185</v>
      </c>
      <c r="K31" s="685">
        <f t="shared" ref="K31" si="5">MIN(K5:K28)</f>
        <v>1328.279579043169</v>
      </c>
      <c r="L31" s="685">
        <v>1509.7950125596956</v>
      </c>
      <c r="O31" s="254"/>
      <c r="P31" s="254"/>
      <c r="R31" s="255"/>
    </row>
    <row r="32" spans="1:24" ht="9.9499999999999993" customHeight="1">
      <c r="A32" s="686"/>
      <c r="B32" s="687"/>
      <c r="C32" s="688"/>
      <c r="D32" s="688"/>
      <c r="E32" s="688"/>
      <c r="F32" s="688"/>
      <c r="G32" s="688"/>
      <c r="H32" s="688"/>
      <c r="I32" s="688"/>
      <c r="J32" s="688"/>
      <c r="K32" s="688"/>
      <c r="L32" s="688"/>
      <c r="O32" s="254"/>
      <c r="P32" s="254"/>
    </row>
    <row r="33" spans="1:17" ht="11.45" customHeight="1">
      <c r="A33" s="1677" t="s">
        <v>29</v>
      </c>
      <c r="B33" s="892">
        <v>0.29166666666666669</v>
      </c>
      <c r="C33" s="593">
        <v>20767.560091830124</v>
      </c>
      <c r="D33" s="593">
        <v>23478.139575631645</v>
      </c>
      <c r="E33" s="593">
        <v>26184.565835779566</v>
      </c>
      <c r="F33" s="593">
        <v>27640.519581221317</v>
      </c>
      <c r="G33" s="593">
        <v>25079.59785983467</v>
      </c>
      <c r="H33" s="593">
        <v>21504.074012570683</v>
      </c>
      <c r="I33" s="593">
        <v>26235.058011505949</v>
      </c>
      <c r="J33" s="593">
        <v>21195.972888752694</v>
      </c>
      <c r="K33" s="593">
        <v>21348.482060052087</v>
      </c>
      <c r="L33" s="593">
        <v>22666.203111167983</v>
      </c>
      <c r="O33" s="254"/>
      <c r="P33" s="254"/>
    </row>
    <row r="34" spans="1:17" ht="11.45" customHeight="1">
      <c r="A34" s="1678"/>
      <c r="B34" s="687">
        <v>0.33333333333333298</v>
      </c>
      <c r="C34" s="596">
        <v>22057.299015316061</v>
      </c>
      <c r="D34" s="596">
        <v>24900.073323844281</v>
      </c>
      <c r="E34" s="596">
        <v>27166.94962977957</v>
      </c>
      <c r="F34" s="596">
        <v>28761.335546385391</v>
      </c>
      <c r="G34" s="596">
        <v>25802.583209834673</v>
      </c>
      <c r="H34" s="683">
        <v>22977.231440570686</v>
      </c>
      <c r="I34" s="596">
        <v>27172.337095505951</v>
      </c>
      <c r="J34" s="596">
        <v>22344.50700575269</v>
      </c>
      <c r="K34" s="596">
        <v>22264.116108052087</v>
      </c>
      <c r="L34" s="596">
        <v>23722.825625646317</v>
      </c>
      <c r="O34" s="254"/>
      <c r="P34" s="257"/>
    </row>
    <row r="35" spans="1:17" ht="11.45" customHeight="1">
      <c r="A35" s="1678"/>
      <c r="B35" s="687">
        <v>0.375</v>
      </c>
      <c r="C35" s="683">
        <v>22837.458170956761</v>
      </c>
      <c r="D35" s="596">
        <v>25026.028534198285</v>
      </c>
      <c r="E35" s="596">
        <v>27626.826953779568</v>
      </c>
      <c r="F35" s="683">
        <v>29083.726557086287</v>
      </c>
      <c r="G35" s="683">
        <v>25942.769669834674</v>
      </c>
      <c r="H35" s="596">
        <v>22666.445650570688</v>
      </c>
      <c r="I35" s="683">
        <v>27596.970016505955</v>
      </c>
      <c r="J35" s="683">
        <v>22505.256582752689</v>
      </c>
      <c r="K35" s="683">
        <v>22709.013444052089</v>
      </c>
      <c r="L35" s="683">
        <v>24357.64978041924</v>
      </c>
      <c r="O35" s="256"/>
      <c r="P35" s="256"/>
      <c r="Q35" s="21"/>
    </row>
    <row r="36" spans="1:17" ht="11.45" customHeight="1">
      <c r="A36" s="1678"/>
      <c r="B36" s="687">
        <v>0.41666666666666702</v>
      </c>
      <c r="C36" s="596">
        <v>22736.074307451792</v>
      </c>
      <c r="D36" s="683">
        <v>25059.023722618178</v>
      </c>
      <c r="E36" s="683">
        <v>28171.296493779566</v>
      </c>
      <c r="F36" s="596">
        <v>28479.87263305586</v>
      </c>
      <c r="G36" s="596">
        <v>25929.390606834673</v>
      </c>
      <c r="H36" s="596">
        <v>22009.719316570681</v>
      </c>
      <c r="I36" s="596">
        <v>27542.895620505955</v>
      </c>
      <c r="J36" s="596">
        <v>22244.680698752687</v>
      </c>
      <c r="K36" s="596">
        <v>22532.43521605209</v>
      </c>
      <c r="L36" s="596">
        <v>24184.998931945513</v>
      </c>
      <c r="O36" s="254"/>
      <c r="P36" s="254"/>
    </row>
    <row r="37" spans="1:17" ht="11.45" customHeight="1">
      <c r="A37" s="1678"/>
      <c r="B37" s="687">
        <v>0.45833333333333298</v>
      </c>
      <c r="C37" s="596">
        <v>21825.4551559096</v>
      </c>
      <c r="D37" s="596">
        <v>24648.795421492523</v>
      </c>
      <c r="E37" s="596">
        <v>27076.159659779565</v>
      </c>
      <c r="F37" s="596">
        <v>27558.681909699972</v>
      </c>
      <c r="G37" s="596">
        <v>25412.341273834671</v>
      </c>
      <c r="H37" s="596">
        <v>21322.506860570684</v>
      </c>
      <c r="I37" s="596">
        <v>26819.009421505951</v>
      </c>
      <c r="J37" s="596">
        <v>21799.736891752684</v>
      </c>
      <c r="K37" s="596">
        <v>21301.645538052086</v>
      </c>
      <c r="L37" s="596">
        <v>23457.486399529524</v>
      </c>
      <c r="O37" s="254"/>
      <c r="P37" s="254"/>
    </row>
    <row r="38" spans="1:17" ht="11.45" customHeight="1">
      <c r="A38" s="1678"/>
      <c r="B38" s="687">
        <v>0.5</v>
      </c>
      <c r="C38" s="596">
        <v>20840.382035821978</v>
      </c>
      <c r="D38" s="596">
        <v>23547.992291357779</v>
      </c>
      <c r="E38" s="596">
        <v>26005.188849779566</v>
      </c>
      <c r="F38" s="596">
        <v>26527.14239962443</v>
      </c>
      <c r="G38" s="596">
        <v>24565.015977834672</v>
      </c>
      <c r="H38" s="596">
        <v>20618.972051570683</v>
      </c>
      <c r="I38" s="596">
        <v>26035.843061505948</v>
      </c>
      <c r="J38" s="596">
        <v>21311.44697675269</v>
      </c>
      <c r="K38" s="596">
        <v>20575.015504052084</v>
      </c>
      <c r="L38" s="596">
        <v>22338.181837751807</v>
      </c>
    </row>
    <row r="39" spans="1:17" ht="11.45" customHeight="1">
      <c r="A39" s="1678"/>
      <c r="B39" s="687">
        <v>0.54166666666666696</v>
      </c>
      <c r="C39" s="596">
        <v>20008.800558322451</v>
      </c>
      <c r="D39" s="596">
        <v>22802.59622884318</v>
      </c>
      <c r="E39" s="596">
        <v>24925.715650779566</v>
      </c>
      <c r="F39" s="596">
        <v>26153.79974725399</v>
      </c>
      <c r="G39" s="596">
        <v>24048.561186834668</v>
      </c>
      <c r="H39" s="596">
        <v>20228.161005570684</v>
      </c>
      <c r="I39" s="596">
        <v>25499.888805505951</v>
      </c>
      <c r="J39" s="596">
        <v>20695.880252752693</v>
      </c>
      <c r="K39" s="596">
        <v>19540.380509052087</v>
      </c>
      <c r="L39" s="596">
        <v>21656.77063161528</v>
      </c>
    </row>
    <row r="40" spans="1:17" ht="11.45" customHeight="1">
      <c r="A40" s="1678"/>
      <c r="B40" s="893">
        <v>0.58333333333333304</v>
      </c>
      <c r="C40" s="599">
        <v>19508.309503871733</v>
      </c>
      <c r="D40" s="599">
        <v>22229.839457419126</v>
      </c>
      <c r="E40" s="599">
        <v>24284.284614779568</v>
      </c>
      <c r="F40" s="599">
        <v>25259.70306706944</v>
      </c>
      <c r="G40" s="599">
        <v>23680.224947834668</v>
      </c>
      <c r="H40" s="599">
        <v>19880.608777570684</v>
      </c>
      <c r="I40" s="599">
        <v>25178.909599505951</v>
      </c>
      <c r="J40" s="599">
        <v>20368.927650752688</v>
      </c>
      <c r="K40" s="599">
        <v>18686.03444505209</v>
      </c>
      <c r="L40" s="599">
        <v>21033.968097545454</v>
      </c>
    </row>
    <row r="41" spans="1:17" ht="11.45" customHeight="1">
      <c r="A41" s="1678"/>
      <c r="B41" s="892">
        <v>0.625</v>
      </c>
      <c r="C41" s="593">
        <v>19480.288207103615</v>
      </c>
      <c r="D41" s="593">
        <v>22162.231810354926</v>
      </c>
      <c r="E41" s="593">
        <v>23938.892584779569</v>
      </c>
      <c r="F41" s="593">
        <v>25055.573584802762</v>
      </c>
      <c r="G41" s="593">
        <v>23373.962599834675</v>
      </c>
      <c r="H41" s="593">
        <v>19669.040368570681</v>
      </c>
      <c r="I41" s="593">
        <v>24768.530850505944</v>
      </c>
      <c r="J41" s="593">
        <v>20097.208940752695</v>
      </c>
      <c r="K41" s="593">
        <v>18346.518061052087</v>
      </c>
      <c r="L41" s="593">
        <v>20751.224006101635</v>
      </c>
    </row>
    <row r="42" spans="1:17" ht="11.45" customHeight="1">
      <c r="A42" s="1678"/>
      <c r="B42" s="687">
        <v>0.66666666666666696</v>
      </c>
      <c r="C42" s="596">
        <v>19643.098836568686</v>
      </c>
      <c r="D42" s="596">
        <v>22476.358523062405</v>
      </c>
      <c r="E42" s="596">
        <v>24380.650299779569</v>
      </c>
      <c r="F42" s="596">
        <v>25178.529644050683</v>
      </c>
      <c r="G42" s="596">
        <v>23684.09418583467</v>
      </c>
      <c r="H42" s="596">
        <v>19860.962934570685</v>
      </c>
      <c r="I42" s="596">
        <v>24864.281561505952</v>
      </c>
      <c r="J42" s="596">
        <v>20309.983582752688</v>
      </c>
      <c r="K42" s="596">
        <v>18294.495557052087</v>
      </c>
      <c r="L42" s="596">
        <v>20834.429467645579</v>
      </c>
    </row>
    <row r="43" spans="1:17" ht="11.45" customHeight="1">
      <c r="A43" s="1678"/>
      <c r="B43" s="687">
        <v>0.70833333333333304</v>
      </c>
      <c r="C43" s="596">
        <v>20295.060118404675</v>
      </c>
      <c r="D43" s="596">
        <v>22952.213278560539</v>
      </c>
      <c r="E43" s="596">
        <v>25126.268493779568</v>
      </c>
      <c r="F43" s="596">
        <v>25891.637818205221</v>
      </c>
      <c r="G43" s="596">
        <v>23999.143515834672</v>
      </c>
      <c r="H43" s="596">
        <v>20454.95733157068</v>
      </c>
      <c r="I43" s="596">
        <v>25201.637000505954</v>
      </c>
      <c r="J43" s="596">
        <v>20804.163973752697</v>
      </c>
      <c r="K43" s="596">
        <v>18831.648778052087</v>
      </c>
      <c r="L43" s="596">
        <v>21447.115832084408</v>
      </c>
    </row>
    <row r="44" spans="1:17" ht="11.45" customHeight="1">
      <c r="A44" s="1678"/>
      <c r="B44" s="687">
        <v>0.75</v>
      </c>
      <c r="C44" s="596">
        <v>20994.779338839322</v>
      </c>
      <c r="D44" s="596">
        <v>23325.603702677421</v>
      </c>
      <c r="E44" s="596">
        <v>25857.642327779566</v>
      </c>
      <c r="F44" s="596">
        <v>25787.774646751732</v>
      </c>
      <c r="G44" s="596">
        <v>24222.977407834671</v>
      </c>
      <c r="H44" s="596">
        <v>20818.619149570684</v>
      </c>
      <c r="I44" s="596">
        <v>25641.925226505951</v>
      </c>
      <c r="J44" s="596">
        <v>21051.56535675269</v>
      </c>
      <c r="K44" s="596">
        <v>19482.861805052082</v>
      </c>
      <c r="L44" s="596">
        <v>21922.792223909688</v>
      </c>
    </row>
    <row r="45" spans="1:17" ht="11.45" customHeight="1">
      <c r="A45" s="1678"/>
      <c r="B45" s="687">
        <v>0.79166666666666696</v>
      </c>
      <c r="C45" s="596">
        <v>21155.566235424962</v>
      </c>
      <c r="D45" s="596">
        <v>23461.552352738458</v>
      </c>
      <c r="E45" s="596">
        <v>25922.100714779575</v>
      </c>
      <c r="F45" s="596">
        <v>26724.860003128713</v>
      </c>
      <c r="G45" s="596">
        <v>24137.052218834669</v>
      </c>
      <c r="H45" s="596">
        <v>20884.77529957068</v>
      </c>
      <c r="I45" s="596">
        <v>25702.001701505949</v>
      </c>
      <c r="J45" s="596">
        <v>21130.27321075269</v>
      </c>
      <c r="K45" s="596">
        <v>19731.291787052087</v>
      </c>
      <c r="L45" s="596">
        <v>22190.620737900543</v>
      </c>
    </row>
    <row r="46" spans="1:17" ht="11.45" customHeight="1">
      <c r="A46" s="1678"/>
      <c r="B46" s="687">
        <v>0.83333333333333304</v>
      </c>
      <c r="C46" s="596">
        <v>21162.473088260838</v>
      </c>
      <c r="D46" s="596">
        <v>23578.102281802781</v>
      </c>
      <c r="E46" s="596">
        <v>26018.282735779569</v>
      </c>
      <c r="F46" s="596">
        <v>26573.153350881748</v>
      </c>
      <c r="G46" s="596">
        <v>24041.847463834671</v>
      </c>
      <c r="H46" s="596">
        <v>20823.006865570682</v>
      </c>
      <c r="I46" s="596">
        <v>25698.47285050595</v>
      </c>
      <c r="J46" s="596">
        <v>21205.576485752692</v>
      </c>
      <c r="K46" s="596">
        <v>19828.910284052086</v>
      </c>
      <c r="L46" s="596">
        <v>22353.406174226333</v>
      </c>
    </row>
    <row r="47" spans="1:17" ht="11.45" customHeight="1">
      <c r="A47" s="1678"/>
      <c r="B47" s="687">
        <v>0.875</v>
      </c>
      <c r="C47" s="596">
        <v>19787.99399001932</v>
      </c>
      <c r="D47" s="596">
        <v>23266.167479951964</v>
      </c>
      <c r="E47" s="596">
        <v>25840.560569779565</v>
      </c>
      <c r="F47" s="596">
        <v>25266.516816292537</v>
      </c>
      <c r="G47" s="596">
        <v>23658.904246834671</v>
      </c>
      <c r="H47" s="596">
        <v>20465.069547570685</v>
      </c>
      <c r="I47" s="596">
        <v>25458.369095505954</v>
      </c>
      <c r="J47" s="596">
        <v>20951.070594752695</v>
      </c>
      <c r="K47" s="596">
        <v>19610.018409052089</v>
      </c>
      <c r="L47" s="596">
        <v>22171.940049126388</v>
      </c>
    </row>
    <row r="48" spans="1:17" ht="11.45" customHeight="1">
      <c r="A48" s="1678"/>
      <c r="B48" s="893">
        <v>0.91666666666666696</v>
      </c>
      <c r="C48" s="599">
        <v>18341.996673993002</v>
      </c>
      <c r="D48" s="599">
        <v>22235.203064032743</v>
      </c>
      <c r="E48" s="599">
        <v>24870.553728779567</v>
      </c>
      <c r="F48" s="599">
        <v>24381.416138497752</v>
      </c>
      <c r="G48" s="599">
        <v>22309.642231834674</v>
      </c>
      <c r="H48" s="599">
        <v>19344.652349570686</v>
      </c>
      <c r="I48" s="599">
        <v>24472.486784505953</v>
      </c>
      <c r="J48" s="599">
        <v>20031.247283752691</v>
      </c>
      <c r="K48" s="599">
        <v>18850.989879052086</v>
      </c>
      <c r="L48" s="599">
        <v>21457.138277525904</v>
      </c>
    </row>
    <row r="49" spans="1:14" ht="11.45" customHeight="1">
      <c r="A49" s="1678"/>
      <c r="B49" s="892">
        <v>0.95833333333333304</v>
      </c>
      <c r="C49" s="593">
        <v>16513.924218120268</v>
      </c>
      <c r="D49" s="593">
        <v>20428.786934513802</v>
      </c>
      <c r="E49" s="593">
        <v>22827.106623779568</v>
      </c>
      <c r="F49" s="593">
        <v>22536.339934192791</v>
      </c>
      <c r="G49" s="593">
        <v>20102.881457834668</v>
      </c>
      <c r="H49" s="593">
        <v>17785.979692570683</v>
      </c>
      <c r="I49" s="593">
        <v>22538.774498505947</v>
      </c>
      <c r="J49" s="593">
        <v>18276.732500752689</v>
      </c>
      <c r="K49" s="593">
        <v>17759.984896052087</v>
      </c>
      <c r="L49" s="593">
        <v>20156.534467803645</v>
      </c>
    </row>
    <row r="50" spans="1:14" ht="11.45" customHeight="1">
      <c r="A50" s="1678"/>
      <c r="B50" s="687">
        <v>1</v>
      </c>
      <c r="C50" s="596">
        <v>14897.64734228369</v>
      </c>
      <c r="D50" s="596">
        <v>18997.321202347706</v>
      </c>
      <c r="E50" s="596">
        <v>21297.609765779562</v>
      </c>
      <c r="F50" s="596">
        <v>20581.625208083442</v>
      </c>
      <c r="G50" s="596">
        <v>18521.489338834668</v>
      </c>
      <c r="H50" s="596">
        <v>16119.123125570684</v>
      </c>
      <c r="I50" s="596">
        <v>20991.207307505949</v>
      </c>
      <c r="J50" s="596">
        <v>16555.406761752693</v>
      </c>
      <c r="K50" s="596">
        <v>16930.001491052084</v>
      </c>
      <c r="L50" s="596">
        <v>17964.711281138123</v>
      </c>
    </row>
    <row r="51" spans="1:14" ht="11.45" customHeight="1">
      <c r="A51" s="1678"/>
      <c r="B51" s="687">
        <v>1.0416666666666701</v>
      </c>
      <c r="C51" s="596">
        <v>14191.016803078854</v>
      </c>
      <c r="D51" s="596">
        <v>17758.564484110844</v>
      </c>
      <c r="E51" s="596">
        <v>20238.494465779568</v>
      </c>
      <c r="F51" s="684">
        <v>20097.796419182672</v>
      </c>
      <c r="G51" s="684">
        <v>17544.698338834671</v>
      </c>
      <c r="H51" s="596">
        <v>15443.940610570684</v>
      </c>
      <c r="I51" s="684">
        <v>20377.580983505952</v>
      </c>
      <c r="J51" s="596">
        <v>15335.594135752692</v>
      </c>
      <c r="K51" s="596">
        <v>15299.046906052088</v>
      </c>
      <c r="L51" s="684">
        <v>16449.985533402381</v>
      </c>
    </row>
    <row r="52" spans="1:14" ht="11.45" customHeight="1">
      <c r="A52" s="1678"/>
      <c r="B52" s="687">
        <v>1.0833333333333299</v>
      </c>
      <c r="C52" s="684">
        <v>14096.13986650462</v>
      </c>
      <c r="D52" s="684">
        <v>17624.715751427364</v>
      </c>
      <c r="E52" s="684">
        <v>20136.681044779569</v>
      </c>
      <c r="F52" s="596">
        <v>20167.264561850185</v>
      </c>
      <c r="G52" s="596">
        <v>17648.579615834671</v>
      </c>
      <c r="H52" s="684">
        <v>15375.169981570682</v>
      </c>
      <c r="I52" s="596">
        <v>20436.577659505954</v>
      </c>
      <c r="J52" s="684">
        <v>14905.777564752692</v>
      </c>
      <c r="K52" s="684">
        <v>14483.116193052087</v>
      </c>
      <c r="L52" s="596">
        <v>16581.157834160746</v>
      </c>
    </row>
    <row r="53" spans="1:14" ht="11.45" customHeight="1">
      <c r="A53" s="1678"/>
      <c r="B53" s="687">
        <v>1.125</v>
      </c>
      <c r="C53" s="596">
        <v>14271.662843498405</v>
      </c>
      <c r="D53" s="596">
        <v>17711.401626131767</v>
      </c>
      <c r="E53" s="596">
        <v>20301.668427779572</v>
      </c>
      <c r="F53" s="596">
        <v>20513.61691004071</v>
      </c>
      <c r="G53" s="596">
        <v>18022.363320834669</v>
      </c>
      <c r="H53" s="596">
        <v>15560.153392570683</v>
      </c>
      <c r="I53" s="596">
        <v>20810.913817505949</v>
      </c>
      <c r="J53" s="596">
        <v>15065.005779752692</v>
      </c>
      <c r="K53" s="596">
        <v>14521.813910052088</v>
      </c>
      <c r="L53" s="596">
        <v>16724.544018124383</v>
      </c>
    </row>
    <row r="54" spans="1:14" ht="11.45" customHeight="1">
      <c r="A54" s="1678"/>
      <c r="B54" s="687">
        <v>1.1666666666666701</v>
      </c>
      <c r="C54" s="596">
        <v>14528.042572374854</v>
      </c>
      <c r="D54" s="596">
        <v>17960.600369067924</v>
      </c>
      <c r="E54" s="596">
        <v>20877.209869779566</v>
      </c>
      <c r="F54" s="596">
        <v>21082.85518205574</v>
      </c>
      <c r="G54" s="596">
        <v>18763.156633834671</v>
      </c>
      <c r="H54" s="596">
        <v>16048.701331570686</v>
      </c>
      <c r="I54" s="596">
        <v>21521.157509505949</v>
      </c>
      <c r="J54" s="596">
        <v>15738.76645275269</v>
      </c>
      <c r="K54" s="596">
        <v>14878.743216052089</v>
      </c>
      <c r="L54" s="596">
        <v>17093.362366807964</v>
      </c>
    </row>
    <row r="55" spans="1:14" ht="11.45" customHeight="1">
      <c r="A55" s="1678"/>
      <c r="B55" s="687">
        <v>1.2083333333333299</v>
      </c>
      <c r="C55" s="596">
        <v>15605.996585709316</v>
      </c>
      <c r="D55" s="596">
        <v>18912.362880320183</v>
      </c>
      <c r="E55" s="596">
        <v>22185.296305779564</v>
      </c>
      <c r="F55" s="596">
        <v>22234.441667870909</v>
      </c>
      <c r="G55" s="596">
        <v>20009.864565834672</v>
      </c>
      <c r="H55" s="596">
        <v>17283.355154570683</v>
      </c>
      <c r="I55" s="596">
        <v>22842.234621505948</v>
      </c>
      <c r="J55" s="596">
        <v>16985.14652275269</v>
      </c>
      <c r="K55" s="596">
        <v>15706.838462052086</v>
      </c>
      <c r="L55" s="596">
        <v>18221.171712444393</v>
      </c>
    </row>
    <row r="56" spans="1:14" ht="11.45" customHeight="1">
      <c r="A56" s="1678"/>
      <c r="B56" s="893">
        <v>1.25</v>
      </c>
      <c r="C56" s="599">
        <v>17594.748226049236</v>
      </c>
      <c r="D56" s="599">
        <v>21094.251413171598</v>
      </c>
      <c r="E56" s="599">
        <v>24678.178531779569</v>
      </c>
      <c r="F56" s="599">
        <v>24680.171423287149</v>
      </c>
      <c r="G56" s="599">
        <v>22608.423364834671</v>
      </c>
      <c r="H56" s="599">
        <v>19761.830189570683</v>
      </c>
      <c r="I56" s="599">
        <v>24969.687549505958</v>
      </c>
      <c r="J56" s="599">
        <v>19627.958928752691</v>
      </c>
      <c r="K56" s="599">
        <v>18492.246505052088</v>
      </c>
      <c r="L56" s="599">
        <v>20974.954268557285</v>
      </c>
    </row>
    <row r="57" spans="1:14" ht="11.45" customHeight="1">
      <c r="A57" s="1678"/>
      <c r="B57" s="1406" t="s">
        <v>160</v>
      </c>
      <c r="C57" s="689">
        <f t="shared" ref="C57:K57" si="6">SUM(C33:C56)</f>
        <v>453141.77378571429</v>
      </c>
      <c r="D57" s="689">
        <f t="shared" si="6"/>
        <v>525637.92570967751</v>
      </c>
      <c r="E57" s="689">
        <f t="shared" si="6"/>
        <v>585938.18417870963</v>
      </c>
      <c r="F57" s="689">
        <f t="shared" si="6"/>
        <v>596218.35475057131</v>
      </c>
      <c r="G57" s="689">
        <f t="shared" si="6"/>
        <v>543109.56524003216</v>
      </c>
      <c r="H57" s="689">
        <f t="shared" si="6"/>
        <v>466907.05644069635</v>
      </c>
      <c r="I57" s="689">
        <f t="shared" si="6"/>
        <v>588376.75065014279</v>
      </c>
      <c r="J57" s="689">
        <f t="shared" si="6"/>
        <v>470537.88702406455</v>
      </c>
      <c r="K57" s="689">
        <f t="shared" si="6"/>
        <v>450005.64896425011</v>
      </c>
      <c r="L57" s="689">
        <v>500713.17266658053</v>
      </c>
    </row>
    <row r="58" spans="1:14" ht="11.45" customHeight="1">
      <c r="A58" s="1679" t="s">
        <v>319</v>
      </c>
      <c r="B58" s="1679"/>
      <c r="C58" s="689">
        <f t="shared" ref="C58:K58" si="7">MAX(C33:C56)</f>
        <v>22837.458170956761</v>
      </c>
      <c r="D58" s="689">
        <f t="shared" si="7"/>
        <v>25059.023722618178</v>
      </c>
      <c r="E58" s="689">
        <f t="shared" si="7"/>
        <v>28171.296493779566</v>
      </c>
      <c r="F58" s="689">
        <f t="shared" si="7"/>
        <v>29083.726557086287</v>
      </c>
      <c r="G58" s="689">
        <f t="shared" si="7"/>
        <v>25942.769669834674</v>
      </c>
      <c r="H58" s="689">
        <f t="shared" si="7"/>
        <v>22977.231440570686</v>
      </c>
      <c r="I58" s="689">
        <f t="shared" si="7"/>
        <v>27596.970016505955</v>
      </c>
      <c r="J58" s="689">
        <f t="shared" si="7"/>
        <v>22505.256582752689</v>
      </c>
      <c r="K58" s="689">
        <f t="shared" si="7"/>
        <v>22709.013444052089</v>
      </c>
      <c r="L58" s="689">
        <v>24357.64978041924</v>
      </c>
    </row>
    <row r="59" spans="1:14" ht="11.45" customHeight="1">
      <c r="A59" s="1680" t="s">
        <v>320</v>
      </c>
      <c r="B59" s="1680"/>
      <c r="C59" s="685">
        <f t="shared" ref="C59:K59" si="8">MIN(C33:C56)</f>
        <v>14096.13986650462</v>
      </c>
      <c r="D59" s="685">
        <f t="shared" si="8"/>
        <v>17624.715751427364</v>
      </c>
      <c r="E59" s="685">
        <f t="shared" si="8"/>
        <v>20136.681044779569</v>
      </c>
      <c r="F59" s="685">
        <f t="shared" si="8"/>
        <v>20097.796419182672</v>
      </c>
      <c r="G59" s="685">
        <f t="shared" si="8"/>
        <v>17544.698338834671</v>
      </c>
      <c r="H59" s="685">
        <f t="shared" si="8"/>
        <v>15375.169981570682</v>
      </c>
      <c r="I59" s="685">
        <f t="shared" si="8"/>
        <v>20377.580983505952</v>
      </c>
      <c r="J59" s="685">
        <f t="shared" si="8"/>
        <v>14905.777564752692</v>
      </c>
      <c r="K59" s="685">
        <f t="shared" si="8"/>
        <v>14483.116193052087</v>
      </c>
      <c r="L59" s="685">
        <v>16449.985533402381</v>
      </c>
    </row>
    <row r="60" spans="1:14" ht="11.1" customHeight="1">
      <c r="A60" s="690"/>
      <c r="B60" s="690"/>
      <c r="C60" s="690"/>
      <c r="D60" s="690"/>
      <c r="E60" s="690"/>
      <c r="F60" s="690"/>
      <c r="G60" s="690"/>
      <c r="H60" s="690"/>
      <c r="I60" s="690"/>
      <c r="J60" s="690"/>
      <c r="K60" s="690"/>
      <c r="L60" s="690"/>
    </row>
    <row r="61" spans="1:14">
      <c r="H61" s="254"/>
      <c r="M61" s="255"/>
      <c r="N61" s="255"/>
    </row>
    <row r="62" spans="1:14">
      <c r="H62" s="254"/>
    </row>
  </sheetData>
  <mergeCells count="7">
    <mergeCell ref="A33:A57"/>
    <mergeCell ref="A58:B58"/>
    <mergeCell ref="A59:B59"/>
    <mergeCell ref="A3:B3"/>
    <mergeCell ref="A5:A29"/>
    <mergeCell ref="A30:B30"/>
    <mergeCell ref="A31:B3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8"/>
  <dimension ref="A1:AH65"/>
  <sheetViews>
    <sheetView showGridLines="0" zoomScaleNormal="100" zoomScaleSheetLayoutView="100" workbookViewId="0">
      <selection activeCell="C1" sqref="C1"/>
    </sheetView>
  </sheetViews>
  <sheetFormatPr defaultRowHeight="11.25"/>
  <cols>
    <col min="1" max="1" width="7.7109375" style="253" customWidth="1"/>
    <col min="2" max="2" width="3.7109375" style="253" customWidth="1"/>
    <col min="3" max="12" width="7.28515625" style="253" customWidth="1"/>
    <col min="13" max="13" width="1.7109375" style="253" customWidth="1"/>
    <col min="14" max="14" width="7.28515625" style="1308" customWidth="1"/>
    <col min="15" max="15" width="7.28515625" style="262" customWidth="1"/>
    <col min="16" max="16" width="9.7109375" style="262" customWidth="1"/>
    <col min="17" max="17" width="13.5703125" style="262" customWidth="1"/>
    <col min="18" max="18" width="8.140625" style="262" customWidth="1"/>
    <col min="19" max="19" width="13.42578125" style="262" bestFit="1" customWidth="1"/>
    <col min="20" max="21" width="12.5703125" style="262" bestFit="1" customWidth="1"/>
    <col min="22" max="22" width="13.42578125" style="262" bestFit="1" customWidth="1"/>
    <col min="23" max="23" width="12.5703125" style="262" bestFit="1" customWidth="1"/>
    <col min="24" max="24" width="13.42578125" style="262" bestFit="1" customWidth="1"/>
    <col min="25" max="25" width="12.5703125" style="262" bestFit="1" customWidth="1"/>
    <col min="26" max="28" width="9.140625" style="262"/>
    <col min="29" max="29" width="13.42578125" style="262" bestFit="1" customWidth="1"/>
    <col min="30" max="30" width="12.5703125" style="262" bestFit="1" customWidth="1"/>
    <col min="31" max="32" width="9.140625" style="1308"/>
    <col min="33" max="34" width="9.140625" style="1340"/>
    <col min="35" max="255" width="9.140625" style="253"/>
    <col min="256" max="256" width="3" style="253" customWidth="1"/>
    <col min="257" max="257" width="4.5703125" style="253" customWidth="1"/>
    <col min="258" max="267" width="11.7109375" style="253" customWidth="1"/>
    <col min="268" max="511" width="9.140625" style="253"/>
    <col min="512" max="512" width="3" style="253" customWidth="1"/>
    <col min="513" max="513" width="4.5703125" style="253" customWidth="1"/>
    <col min="514" max="523" width="11.7109375" style="253" customWidth="1"/>
    <col min="524" max="767" width="9.140625" style="253"/>
    <col min="768" max="768" width="3" style="253" customWidth="1"/>
    <col min="769" max="769" width="4.5703125" style="253" customWidth="1"/>
    <col min="770" max="779" width="11.7109375" style="253" customWidth="1"/>
    <col min="780" max="1023" width="9.140625" style="253"/>
    <col min="1024" max="1024" width="3" style="253" customWidth="1"/>
    <col min="1025" max="1025" width="4.5703125" style="253" customWidth="1"/>
    <col min="1026" max="1035" width="11.7109375" style="253" customWidth="1"/>
    <col min="1036" max="1279" width="9.140625" style="253"/>
    <col min="1280" max="1280" width="3" style="253" customWidth="1"/>
    <col min="1281" max="1281" width="4.5703125" style="253" customWidth="1"/>
    <col min="1282" max="1291" width="11.7109375" style="253" customWidth="1"/>
    <col min="1292" max="1535" width="9.140625" style="253"/>
    <col min="1536" max="1536" width="3" style="253" customWidth="1"/>
    <col min="1537" max="1537" width="4.5703125" style="253" customWidth="1"/>
    <col min="1538" max="1547" width="11.7109375" style="253" customWidth="1"/>
    <col min="1548" max="1791" width="9.140625" style="253"/>
    <col min="1792" max="1792" width="3" style="253" customWidth="1"/>
    <col min="1793" max="1793" width="4.5703125" style="253" customWidth="1"/>
    <col min="1794" max="1803" width="11.7109375" style="253" customWidth="1"/>
    <col min="1804" max="2047" width="9.140625" style="253"/>
    <col min="2048" max="2048" width="3" style="253" customWidth="1"/>
    <col min="2049" max="2049" width="4.5703125" style="253" customWidth="1"/>
    <col min="2050" max="2059" width="11.7109375" style="253" customWidth="1"/>
    <col min="2060" max="2303" width="9.140625" style="253"/>
    <col min="2304" max="2304" width="3" style="253" customWidth="1"/>
    <col min="2305" max="2305" width="4.5703125" style="253" customWidth="1"/>
    <col min="2306" max="2315" width="11.7109375" style="253" customWidth="1"/>
    <col min="2316" max="2559" width="9.140625" style="253"/>
    <col min="2560" max="2560" width="3" style="253" customWidth="1"/>
    <col min="2561" max="2561" width="4.5703125" style="253" customWidth="1"/>
    <col min="2562" max="2571" width="11.7109375" style="253" customWidth="1"/>
    <col min="2572" max="2815" width="9.140625" style="253"/>
    <col min="2816" max="2816" width="3" style="253" customWidth="1"/>
    <col min="2817" max="2817" width="4.5703125" style="253" customWidth="1"/>
    <col min="2818" max="2827" width="11.7109375" style="253" customWidth="1"/>
    <col min="2828" max="3071" width="9.140625" style="253"/>
    <col min="3072" max="3072" width="3" style="253" customWidth="1"/>
    <col min="3073" max="3073" width="4.5703125" style="253" customWidth="1"/>
    <col min="3074" max="3083" width="11.7109375" style="253" customWidth="1"/>
    <col min="3084" max="3327" width="9.140625" style="253"/>
    <col min="3328" max="3328" width="3" style="253" customWidth="1"/>
    <col min="3329" max="3329" width="4.5703125" style="253" customWidth="1"/>
    <col min="3330" max="3339" width="11.7109375" style="253" customWidth="1"/>
    <col min="3340" max="3583" width="9.140625" style="253"/>
    <col min="3584" max="3584" width="3" style="253" customWidth="1"/>
    <col min="3585" max="3585" width="4.5703125" style="253" customWidth="1"/>
    <col min="3586" max="3595" width="11.7109375" style="253" customWidth="1"/>
    <col min="3596" max="3839" width="9.140625" style="253"/>
    <col min="3840" max="3840" width="3" style="253" customWidth="1"/>
    <col min="3841" max="3841" width="4.5703125" style="253" customWidth="1"/>
    <col min="3842" max="3851" width="11.7109375" style="253" customWidth="1"/>
    <col min="3852" max="4095" width="9.140625" style="253"/>
    <col min="4096" max="4096" width="3" style="253" customWidth="1"/>
    <col min="4097" max="4097" width="4.5703125" style="253" customWidth="1"/>
    <col min="4098" max="4107" width="11.7109375" style="253" customWidth="1"/>
    <col min="4108" max="4351" width="9.140625" style="253"/>
    <col min="4352" max="4352" width="3" style="253" customWidth="1"/>
    <col min="4353" max="4353" width="4.5703125" style="253" customWidth="1"/>
    <col min="4354" max="4363" width="11.7109375" style="253" customWidth="1"/>
    <col min="4364" max="4607" width="9.140625" style="253"/>
    <col min="4608" max="4608" width="3" style="253" customWidth="1"/>
    <col min="4609" max="4609" width="4.5703125" style="253" customWidth="1"/>
    <col min="4610" max="4619" width="11.7109375" style="253" customWidth="1"/>
    <col min="4620" max="4863" width="9.140625" style="253"/>
    <col min="4864" max="4864" width="3" style="253" customWidth="1"/>
    <col min="4865" max="4865" width="4.5703125" style="253" customWidth="1"/>
    <col min="4866" max="4875" width="11.7109375" style="253" customWidth="1"/>
    <col min="4876" max="5119" width="9.140625" style="253"/>
    <col min="5120" max="5120" width="3" style="253" customWidth="1"/>
    <col min="5121" max="5121" width="4.5703125" style="253" customWidth="1"/>
    <col min="5122" max="5131" width="11.7109375" style="253" customWidth="1"/>
    <col min="5132" max="5375" width="9.140625" style="253"/>
    <col min="5376" max="5376" width="3" style="253" customWidth="1"/>
    <col min="5377" max="5377" width="4.5703125" style="253" customWidth="1"/>
    <col min="5378" max="5387" width="11.7109375" style="253" customWidth="1"/>
    <col min="5388" max="5631" width="9.140625" style="253"/>
    <col min="5632" max="5632" width="3" style="253" customWidth="1"/>
    <col min="5633" max="5633" width="4.5703125" style="253" customWidth="1"/>
    <col min="5634" max="5643" width="11.7109375" style="253" customWidth="1"/>
    <col min="5644" max="5887" width="9.140625" style="253"/>
    <col min="5888" max="5888" width="3" style="253" customWidth="1"/>
    <col min="5889" max="5889" width="4.5703125" style="253" customWidth="1"/>
    <col min="5890" max="5899" width="11.7109375" style="253" customWidth="1"/>
    <col min="5900" max="6143" width="9.140625" style="253"/>
    <col min="6144" max="6144" width="3" style="253" customWidth="1"/>
    <col min="6145" max="6145" width="4.5703125" style="253" customWidth="1"/>
    <col min="6146" max="6155" width="11.7109375" style="253" customWidth="1"/>
    <col min="6156" max="6399" width="9.140625" style="253"/>
    <col min="6400" max="6400" width="3" style="253" customWidth="1"/>
    <col min="6401" max="6401" width="4.5703125" style="253" customWidth="1"/>
    <col min="6402" max="6411" width="11.7109375" style="253" customWidth="1"/>
    <col min="6412" max="6655" width="9.140625" style="253"/>
    <col min="6656" max="6656" width="3" style="253" customWidth="1"/>
    <col min="6657" max="6657" width="4.5703125" style="253" customWidth="1"/>
    <col min="6658" max="6667" width="11.7109375" style="253" customWidth="1"/>
    <col min="6668" max="6911" width="9.140625" style="253"/>
    <col min="6912" max="6912" width="3" style="253" customWidth="1"/>
    <col min="6913" max="6913" width="4.5703125" style="253" customWidth="1"/>
    <col min="6914" max="6923" width="11.7109375" style="253" customWidth="1"/>
    <col min="6924" max="7167" width="9.140625" style="253"/>
    <col min="7168" max="7168" width="3" style="253" customWidth="1"/>
    <col min="7169" max="7169" width="4.5703125" style="253" customWidth="1"/>
    <col min="7170" max="7179" width="11.7109375" style="253" customWidth="1"/>
    <col min="7180" max="7423" width="9.140625" style="253"/>
    <col min="7424" max="7424" width="3" style="253" customWidth="1"/>
    <col min="7425" max="7425" width="4.5703125" style="253" customWidth="1"/>
    <col min="7426" max="7435" width="11.7109375" style="253" customWidth="1"/>
    <col min="7436" max="7679" width="9.140625" style="253"/>
    <col min="7680" max="7680" width="3" style="253" customWidth="1"/>
    <col min="7681" max="7681" width="4.5703125" style="253" customWidth="1"/>
    <col min="7682" max="7691" width="11.7109375" style="253" customWidth="1"/>
    <col min="7692" max="7935" width="9.140625" style="253"/>
    <col min="7936" max="7936" width="3" style="253" customWidth="1"/>
    <col min="7937" max="7937" width="4.5703125" style="253" customWidth="1"/>
    <col min="7938" max="7947" width="11.7109375" style="253" customWidth="1"/>
    <col min="7948" max="8191" width="9.140625" style="253"/>
    <col min="8192" max="8192" width="3" style="253" customWidth="1"/>
    <col min="8193" max="8193" width="4.5703125" style="253" customWidth="1"/>
    <col min="8194" max="8203" width="11.7109375" style="253" customWidth="1"/>
    <col min="8204" max="8447" width="9.140625" style="253"/>
    <col min="8448" max="8448" width="3" style="253" customWidth="1"/>
    <col min="8449" max="8449" width="4.5703125" style="253" customWidth="1"/>
    <col min="8450" max="8459" width="11.7109375" style="253" customWidth="1"/>
    <col min="8460" max="8703" width="9.140625" style="253"/>
    <col min="8704" max="8704" width="3" style="253" customWidth="1"/>
    <col min="8705" max="8705" width="4.5703125" style="253" customWidth="1"/>
    <col min="8706" max="8715" width="11.7109375" style="253" customWidth="1"/>
    <col min="8716" max="8959" width="9.140625" style="253"/>
    <col min="8960" max="8960" width="3" style="253" customWidth="1"/>
    <col min="8961" max="8961" width="4.5703125" style="253" customWidth="1"/>
    <col min="8962" max="8971" width="11.7109375" style="253" customWidth="1"/>
    <col min="8972" max="9215" width="9.140625" style="253"/>
    <col min="9216" max="9216" width="3" style="253" customWidth="1"/>
    <col min="9217" max="9217" width="4.5703125" style="253" customWidth="1"/>
    <col min="9218" max="9227" width="11.7109375" style="253" customWidth="1"/>
    <col min="9228" max="9471" width="9.140625" style="253"/>
    <col min="9472" max="9472" width="3" style="253" customWidth="1"/>
    <col min="9473" max="9473" width="4.5703125" style="253" customWidth="1"/>
    <col min="9474" max="9483" width="11.7109375" style="253" customWidth="1"/>
    <col min="9484" max="9727" width="9.140625" style="253"/>
    <col min="9728" max="9728" width="3" style="253" customWidth="1"/>
    <col min="9729" max="9729" width="4.5703125" style="253" customWidth="1"/>
    <col min="9730" max="9739" width="11.7109375" style="253" customWidth="1"/>
    <col min="9740" max="9983" width="9.140625" style="253"/>
    <col min="9984" max="9984" width="3" style="253" customWidth="1"/>
    <col min="9985" max="9985" width="4.5703125" style="253" customWidth="1"/>
    <col min="9986" max="9995" width="11.7109375" style="253" customWidth="1"/>
    <col min="9996" max="10239" width="9.140625" style="253"/>
    <col min="10240" max="10240" width="3" style="253" customWidth="1"/>
    <col min="10241" max="10241" width="4.5703125" style="253" customWidth="1"/>
    <col min="10242" max="10251" width="11.7109375" style="253" customWidth="1"/>
    <col min="10252" max="10495" width="9.140625" style="253"/>
    <col min="10496" max="10496" width="3" style="253" customWidth="1"/>
    <col min="10497" max="10497" width="4.5703125" style="253" customWidth="1"/>
    <col min="10498" max="10507" width="11.7109375" style="253" customWidth="1"/>
    <col min="10508" max="10751" width="9.140625" style="253"/>
    <col min="10752" max="10752" width="3" style="253" customWidth="1"/>
    <col min="10753" max="10753" width="4.5703125" style="253" customWidth="1"/>
    <col min="10754" max="10763" width="11.7109375" style="253" customWidth="1"/>
    <col min="10764" max="11007" width="9.140625" style="253"/>
    <col min="11008" max="11008" width="3" style="253" customWidth="1"/>
    <col min="11009" max="11009" width="4.5703125" style="253" customWidth="1"/>
    <col min="11010" max="11019" width="11.7109375" style="253" customWidth="1"/>
    <col min="11020" max="11263" width="9.140625" style="253"/>
    <col min="11264" max="11264" width="3" style="253" customWidth="1"/>
    <col min="11265" max="11265" width="4.5703125" style="253" customWidth="1"/>
    <col min="11266" max="11275" width="11.7109375" style="253" customWidth="1"/>
    <col min="11276" max="11519" width="9.140625" style="253"/>
    <col min="11520" max="11520" width="3" style="253" customWidth="1"/>
    <col min="11521" max="11521" width="4.5703125" style="253" customWidth="1"/>
    <col min="11522" max="11531" width="11.7109375" style="253" customWidth="1"/>
    <col min="11532" max="11775" width="9.140625" style="253"/>
    <col min="11776" max="11776" width="3" style="253" customWidth="1"/>
    <col min="11777" max="11777" width="4.5703125" style="253" customWidth="1"/>
    <col min="11778" max="11787" width="11.7109375" style="253" customWidth="1"/>
    <col min="11788" max="12031" width="9.140625" style="253"/>
    <col min="12032" max="12032" width="3" style="253" customWidth="1"/>
    <col min="12033" max="12033" width="4.5703125" style="253" customWidth="1"/>
    <col min="12034" max="12043" width="11.7109375" style="253" customWidth="1"/>
    <col min="12044" max="12287" width="9.140625" style="253"/>
    <col min="12288" max="12288" width="3" style="253" customWidth="1"/>
    <col min="12289" max="12289" width="4.5703125" style="253" customWidth="1"/>
    <col min="12290" max="12299" width="11.7109375" style="253" customWidth="1"/>
    <col min="12300" max="12543" width="9.140625" style="253"/>
    <col min="12544" max="12544" width="3" style="253" customWidth="1"/>
    <col min="12545" max="12545" width="4.5703125" style="253" customWidth="1"/>
    <col min="12546" max="12555" width="11.7109375" style="253" customWidth="1"/>
    <col min="12556" max="12799" width="9.140625" style="253"/>
    <col min="12800" max="12800" width="3" style="253" customWidth="1"/>
    <col min="12801" max="12801" width="4.5703125" style="253" customWidth="1"/>
    <col min="12802" max="12811" width="11.7109375" style="253" customWidth="1"/>
    <col min="12812" max="13055" width="9.140625" style="253"/>
    <col min="13056" max="13056" width="3" style="253" customWidth="1"/>
    <col min="13057" max="13057" width="4.5703125" style="253" customWidth="1"/>
    <col min="13058" max="13067" width="11.7109375" style="253" customWidth="1"/>
    <col min="13068" max="13311" width="9.140625" style="253"/>
    <col min="13312" max="13312" width="3" style="253" customWidth="1"/>
    <col min="13313" max="13313" width="4.5703125" style="253" customWidth="1"/>
    <col min="13314" max="13323" width="11.7109375" style="253" customWidth="1"/>
    <col min="13324" max="13567" width="9.140625" style="253"/>
    <col min="13568" max="13568" width="3" style="253" customWidth="1"/>
    <col min="13569" max="13569" width="4.5703125" style="253" customWidth="1"/>
    <col min="13570" max="13579" width="11.7109375" style="253" customWidth="1"/>
    <col min="13580" max="13823" width="9.140625" style="253"/>
    <col min="13824" max="13824" width="3" style="253" customWidth="1"/>
    <col min="13825" max="13825" width="4.5703125" style="253" customWidth="1"/>
    <col min="13826" max="13835" width="11.7109375" style="253" customWidth="1"/>
    <col min="13836" max="14079" width="9.140625" style="253"/>
    <col min="14080" max="14080" width="3" style="253" customWidth="1"/>
    <col min="14081" max="14081" width="4.5703125" style="253" customWidth="1"/>
    <col min="14082" max="14091" width="11.7109375" style="253" customWidth="1"/>
    <col min="14092" max="14335" width="9.140625" style="253"/>
    <col min="14336" max="14336" width="3" style="253" customWidth="1"/>
    <col min="14337" max="14337" width="4.5703125" style="253" customWidth="1"/>
    <col min="14338" max="14347" width="11.7109375" style="253" customWidth="1"/>
    <col min="14348" max="14591" width="9.140625" style="253"/>
    <col min="14592" max="14592" width="3" style="253" customWidth="1"/>
    <col min="14593" max="14593" width="4.5703125" style="253" customWidth="1"/>
    <col min="14594" max="14603" width="11.7109375" style="253" customWidth="1"/>
    <col min="14604" max="14847" width="9.140625" style="253"/>
    <col min="14848" max="14848" width="3" style="253" customWidth="1"/>
    <col min="14849" max="14849" width="4.5703125" style="253" customWidth="1"/>
    <col min="14850" max="14859" width="11.7109375" style="253" customWidth="1"/>
    <col min="14860" max="15103" width="9.140625" style="253"/>
    <col min="15104" max="15104" width="3" style="253" customWidth="1"/>
    <col min="15105" max="15105" width="4.5703125" style="253" customWidth="1"/>
    <col min="15106" max="15115" width="11.7109375" style="253" customWidth="1"/>
    <col min="15116" max="15359" width="9.140625" style="253"/>
    <col min="15360" max="15360" width="3" style="253" customWidth="1"/>
    <col min="15361" max="15361" width="4.5703125" style="253" customWidth="1"/>
    <col min="15362" max="15371" width="11.7109375" style="253" customWidth="1"/>
    <col min="15372" max="15615" width="9.140625" style="253"/>
    <col min="15616" max="15616" width="3" style="253" customWidth="1"/>
    <col min="15617" max="15617" width="4.5703125" style="253" customWidth="1"/>
    <col min="15618" max="15627" width="11.7109375" style="253" customWidth="1"/>
    <col min="15628" max="15871" width="9.140625" style="253"/>
    <col min="15872" max="15872" width="3" style="253" customWidth="1"/>
    <col min="15873" max="15873" width="4.5703125" style="253" customWidth="1"/>
    <col min="15874" max="15883" width="11.7109375" style="253" customWidth="1"/>
    <col min="15884" max="16127" width="9.140625" style="253"/>
    <col min="16128" max="16128" width="3" style="253" customWidth="1"/>
    <col min="16129" max="16129" width="4.5703125" style="253" customWidth="1"/>
    <col min="16130" max="16139" width="11.7109375" style="253" customWidth="1"/>
    <col min="16140" max="16384" width="9.140625" style="253"/>
  </cols>
  <sheetData>
    <row r="1" spans="1:30" ht="18" customHeight="1">
      <c r="A1" s="552" t="s">
        <v>334</v>
      </c>
      <c r="B1" s="154"/>
      <c r="C1" s="154"/>
      <c r="D1" s="154"/>
      <c r="E1" s="154"/>
      <c r="F1" s="154"/>
      <c r="G1" s="154"/>
      <c r="H1" s="154"/>
      <c r="I1" s="154"/>
      <c r="J1" s="154"/>
      <c r="K1" s="7"/>
      <c r="L1" s="7"/>
      <c r="M1" s="7"/>
      <c r="N1" s="1307"/>
      <c r="O1" s="416"/>
      <c r="Q1" s="143"/>
      <c r="R1" s="143"/>
    </row>
    <row r="2" spans="1:30" ht="13.5" customHeight="1">
      <c r="B2" s="215"/>
      <c r="D2" s="215"/>
      <c r="E2" s="215"/>
      <c r="F2" s="215"/>
      <c r="G2" s="215"/>
      <c r="H2" s="215"/>
      <c r="I2" s="215"/>
      <c r="J2" s="215"/>
      <c r="K2" s="215"/>
      <c r="L2" s="215"/>
      <c r="M2" s="215"/>
      <c r="N2" s="1309"/>
      <c r="O2" s="8"/>
      <c r="P2" s="8"/>
      <c r="Q2" s="8"/>
      <c r="R2" s="8"/>
    </row>
    <row r="3" spans="1:30" ht="20.25" customHeight="1">
      <c r="A3" s="1685" t="s">
        <v>335</v>
      </c>
      <c r="B3" s="1685"/>
      <c r="C3" s="1685"/>
      <c r="D3" s="1685"/>
      <c r="E3" s="1685"/>
      <c r="F3" s="1685"/>
      <c r="G3" s="1685"/>
      <c r="H3" s="1685"/>
      <c r="I3" s="1685"/>
      <c r="J3" s="1685"/>
      <c r="K3" s="1685"/>
      <c r="L3" s="1685"/>
      <c r="M3" s="259"/>
    </row>
    <row r="4" spans="1:30" ht="48" customHeight="1">
      <c r="A4" s="1687"/>
      <c r="B4" s="1687"/>
      <c r="C4" s="260"/>
      <c r="D4" s="260"/>
      <c r="E4" s="260"/>
      <c r="F4" s="260"/>
      <c r="G4" s="260"/>
      <c r="H4" s="260"/>
      <c r="I4" s="260"/>
      <c r="J4" s="260"/>
      <c r="K4" s="260"/>
      <c r="L4" s="260"/>
      <c r="M4" s="261"/>
      <c r="P4" s="263">
        <f>'7.4'!C3</f>
        <v>42040</v>
      </c>
      <c r="Q4" s="263">
        <f>'7.4'!D3</f>
        <v>42388</v>
      </c>
      <c r="R4" s="263">
        <f>'7.4'!E3</f>
        <v>42754</v>
      </c>
      <c r="S4" s="263">
        <f>'7.4'!F3</f>
        <v>43158</v>
      </c>
      <c r="T4" s="263">
        <f>'7.4'!G3</f>
        <v>43488</v>
      </c>
      <c r="U4" s="263">
        <f>'7.4'!H3</f>
        <v>43851</v>
      </c>
      <c r="V4" s="263">
        <f>'7.4'!I3</f>
        <v>44238</v>
      </c>
      <c r="W4" s="263">
        <f>'7.4'!J3</f>
        <v>44572</v>
      </c>
      <c r="X4" s="263">
        <f>'7.4'!K3</f>
        <v>44964</v>
      </c>
      <c r="Y4" s="263">
        <f>'7.4'!L3</f>
        <v>45300</v>
      </c>
      <c r="AB4" s="262" t="s">
        <v>336</v>
      </c>
      <c r="AC4" s="1466">
        <f>X4</f>
        <v>44964</v>
      </c>
      <c r="AD4" s="1466">
        <f>Y4</f>
        <v>45300</v>
      </c>
    </row>
    <row r="5" spans="1:30" ht="11.1" customHeight="1">
      <c r="A5" s="265"/>
      <c r="B5" s="205"/>
      <c r="C5" s="25"/>
      <c r="D5" s="25"/>
      <c r="E5" s="25"/>
      <c r="F5" s="25"/>
      <c r="G5" s="25"/>
      <c r="H5" s="25"/>
      <c r="I5" s="25"/>
      <c r="J5" s="25"/>
      <c r="K5" s="25"/>
      <c r="L5" s="25"/>
      <c r="M5" s="25"/>
      <c r="N5" s="1310"/>
      <c r="O5" s="266">
        <f>'7.4'!B5</f>
        <v>0.29166666666666669</v>
      </c>
      <c r="P5" s="267">
        <f>'7.4'!C5</f>
        <v>1953.2691353326843</v>
      </c>
      <c r="Q5" s="267">
        <f>'7.4'!D5</f>
        <v>2201.3380119980397</v>
      </c>
      <c r="R5" s="267">
        <f>'7.4'!E5</f>
        <v>2452.6003164624221</v>
      </c>
      <c r="S5" s="267">
        <f>'7.4'!F5</f>
        <v>2591.3613018396077</v>
      </c>
      <c r="T5" s="267">
        <f>'7.4'!G5</f>
        <v>2345.9263006680926</v>
      </c>
      <c r="U5" s="267">
        <f>'7.4'!H5</f>
        <v>2017.3790236858765</v>
      </c>
      <c r="V5" s="267">
        <f>'7.4'!I5</f>
        <v>2455.6454134241321</v>
      </c>
      <c r="W5" s="267">
        <f>'7.4'!J5</f>
        <v>1984.2363501547184</v>
      </c>
      <c r="X5" s="267">
        <f>'7.4'!K5</f>
        <v>1975.5715790431689</v>
      </c>
      <c r="Y5" s="267">
        <f>'7.4'!L5</f>
        <v>2079.4930125596957</v>
      </c>
      <c r="Z5" s="266">
        <v>0.29166666666666669</v>
      </c>
      <c r="AA5" s="267">
        <f>MIN(P5:W5)</f>
        <v>1953.2691353326843</v>
      </c>
      <c r="AB5" s="267">
        <f>MAX(P5:W5)-AA5</f>
        <v>638.09216650692338</v>
      </c>
      <c r="AC5" s="267">
        <f>X5</f>
        <v>1975.5715790431689</v>
      </c>
      <c r="AD5" s="267">
        <f>Y5</f>
        <v>2079.4930125596957</v>
      </c>
    </row>
    <row r="6" spans="1:30" ht="11.1" customHeight="1">
      <c r="A6" s="265"/>
      <c r="B6" s="205"/>
      <c r="C6" s="25"/>
      <c r="D6" s="25"/>
      <c r="E6" s="25"/>
      <c r="F6" s="25"/>
      <c r="G6" s="25"/>
      <c r="H6" s="25"/>
      <c r="I6" s="25"/>
      <c r="J6" s="25"/>
      <c r="K6" s="25"/>
      <c r="L6" s="25"/>
      <c r="M6" s="25"/>
      <c r="N6" s="1310"/>
      <c r="O6" s="266">
        <f>'7.4'!B6</f>
        <v>0.33333333333333298</v>
      </c>
      <c r="P6" s="267">
        <f>'7.4'!C6</f>
        <v>2074.6325577326843</v>
      </c>
      <c r="Q6" s="267">
        <f>'7.4'!D6</f>
        <v>2334.6570119980397</v>
      </c>
      <c r="R6" s="267">
        <f>'7.4'!E6</f>
        <v>2544.5603164624217</v>
      </c>
      <c r="S6" s="267">
        <f>'7.4'!F6</f>
        <v>2696.6163018396073</v>
      </c>
      <c r="T6" s="267">
        <f>'7.4'!G6</f>
        <v>2412.6233006680927</v>
      </c>
      <c r="U6" s="267">
        <f>'7.4'!H6</f>
        <v>2143.1190236858765</v>
      </c>
      <c r="V6" s="267">
        <f>'7.4'!I6</f>
        <v>2543.450413424132</v>
      </c>
      <c r="W6" s="267">
        <f>'7.4'!J6</f>
        <v>2091.817350154718</v>
      </c>
      <c r="X6" s="267">
        <f>'7.4'!K6</f>
        <v>2062.8305790431691</v>
      </c>
      <c r="Y6" s="267">
        <f>'7.4'!L6</f>
        <v>2176.1370125596954</v>
      </c>
      <c r="Z6" s="266">
        <v>0.33333333333333298</v>
      </c>
      <c r="AA6" s="267">
        <f>MIN(P6:W6)</f>
        <v>2074.6325577326843</v>
      </c>
      <c r="AB6" s="267">
        <f>MAX(P6:W6)-AA6</f>
        <v>621.98374410692304</v>
      </c>
      <c r="AC6" s="267">
        <f t="shared" ref="AC6:AC28" si="0">X6</f>
        <v>2062.8305790431691</v>
      </c>
      <c r="AD6" s="267">
        <f t="shared" ref="AD6:AD28" si="1">Y6</f>
        <v>2176.1370125596954</v>
      </c>
    </row>
    <row r="7" spans="1:30" ht="11.1" customHeight="1">
      <c r="A7" s="265"/>
      <c r="B7" s="205"/>
      <c r="C7" s="25"/>
      <c r="D7" s="25"/>
      <c r="E7" s="25"/>
      <c r="F7" s="25"/>
      <c r="G7" s="25"/>
      <c r="H7" s="25"/>
      <c r="I7" s="25"/>
      <c r="J7" s="25"/>
      <c r="K7" s="25"/>
      <c r="L7" s="25"/>
      <c r="M7" s="25"/>
      <c r="N7" s="1310"/>
      <c r="O7" s="266">
        <f>'7.4'!B7</f>
        <v>0.375</v>
      </c>
      <c r="P7" s="267">
        <f>'7.4'!C7</f>
        <v>2147.9999567326845</v>
      </c>
      <c r="Q7" s="267">
        <f>'7.4'!D7</f>
        <v>2346.4560119980388</v>
      </c>
      <c r="R7" s="267">
        <f>'7.4'!E7</f>
        <v>2587.5763164624218</v>
      </c>
      <c r="S7" s="267">
        <f>'7.4'!F7</f>
        <v>2726.900301839607</v>
      </c>
      <c r="T7" s="267">
        <f>'7.4'!G7</f>
        <v>2426.2663006680923</v>
      </c>
      <c r="U7" s="267">
        <f>'7.4'!H7</f>
        <v>2142.9330236858764</v>
      </c>
      <c r="V7" s="267">
        <f>'7.4'!I7</f>
        <v>2582.3774134241321</v>
      </c>
      <c r="W7" s="267">
        <f>'7.4'!J7</f>
        <v>2107.0183501547185</v>
      </c>
      <c r="X7" s="267">
        <f>'7.4'!K7</f>
        <v>2104.3595790431691</v>
      </c>
      <c r="Y7" s="267">
        <f>'7.4'!L7</f>
        <v>2234.5540125596954</v>
      </c>
      <c r="Z7" s="266">
        <v>0.375</v>
      </c>
      <c r="AA7" s="267">
        <f t="shared" ref="AA7:AA28" si="2">MIN(P7:W7)</f>
        <v>2107.0183501547185</v>
      </c>
      <c r="AB7" s="267">
        <f t="shared" ref="AB7:AB28" si="3">MAX(P7:W7)-AA7</f>
        <v>619.88195168488846</v>
      </c>
      <c r="AC7" s="267">
        <f t="shared" si="0"/>
        <v>2104.3595790431691</v>
      </c>
      <c r="AD7" s="267">
        <f t="shared" si="1"/>
        <v>2234.5540125596954</v>
      </c>
    </row>
    <row r="8" spans="1:30" ht="11.1" customHeight="1">
      <c r="A8" s="265"/>
      <c r="B8" s="205"/>
      <c r="C8" s="25"/>
      <c r="D8" s="25"/>
      <c r="E8" s="25"/>
      <c r="F8" s="25"/>
      <c r="G8" s="25"/>
      <c r="H8" s="25"/>
      <c r="I8" s="25"/>
      <c r="J8" s="25"/>
      <c r="K8" s="25"/>
      <c r="L8" s="25"/>
      <c r="M8" s="25"/>
      <c r="N8" s="1310"/>
      <c r="O8" s="266">
        <f>'7.4'!B8</f>
        <v>0.41666666666666702</v>
      </c>
      <c r="P8" s="267">
        <f>'7.4'!C8</f>
        <v>2138.4938278326845</v>
      </c>
      <c r="Q8" s="267">
        <f>'7.4'!D8</f>
        <v>2349.5470119980396</v>
      </c>
      <c r="R8" s="267">
        <f>'7.4'!E8</f>
        <v>2638.7143164624217</v>
      </c>
      <c r="S8" s="267">
        <f>'7.4'!F8</f>
        <v>2670.2773018396069</v>
      </c>
      <c r="T8" s="267">
        <f>'7.4'!G8</f>
        <v>2425.4673006680928</v>
      </c>
      <c r="U8" s="267">
        <f>'7.4'!H8</f>
        <v>2066.2190236858764</v>
      </c>
      <c r="V8" s="267">
        <f>'7.4'!I8</f>
        <v>2577.5094134241317</v>
      </c>
      <c r="W8" s="267">
        <f>'7.4'!J8</f>
        <v>2082.6473501547184</v>
      </c>
      <c r="X8" s="267">
        <f>'7.4'!K8</f>
        <v>2082.0335790431691</v>
      </c>
      <c r="Y8" s="267">
        <f>'7.4'!L8</f>
        <v>2218.7000125596951</v>
      </c>
      <c r="Z8" s="266">
        <v>0.41666666666666702</v>
      </c>
      <c r="AA8" s="267">
        <f t="shared" si="2"/>
        <v>2066.2190236858764</v>
      </c>
      <c r="AB8" s="267">
        <f t="shared" si="3"/>
        <v>604.0582781537305</v>
      </c>
      <c r="AC8" s="267">
        <f t="shared" si="0"/>
        <v>2082.0335790431691</v>
      </c>
      <c r="AD8" s="267">
        <f t="shared" si="1"/>
        <v>2218.7000125596951</v>
      </c>
    </row>
    <row r="9" spans="1:30" ht="11.1" customHeight="1">
      <c r="A9" s="265"/>
      <c r="B9" s="205"/>
      <c r="C9" s="25"/>
      <c r="D9" s="25"/>
      <c r="E9" s="25"/>
      <c r="F9" s="25"/>
      <c r="G9" s="25"/>
      <c r="H9" s="25"/>
      <c r="I9" s="25"/>
      <c r="J9" s="25"/>
      <c r="K9" s="25"/>
      <c r="L9" s="25"/>
      <c r="M9" s="25"/>
      <c r="N9" s="1310"/>
      <c r="O9" s="266">
        <f>'7.4'!B9</f>
        <v>0.45833333333333298</v>
      </c>
      <c r="P9" s="267">
        <f>'7.4'!C9</f>
        <v>2052.8729706326844</v>
      </c>
      <c r="Q9" s="267">
        <f>'7.4'!D9</f>
        <v>2311.1380119980399</v>
      </c>
      <c r="R9" s="267">
        <f>'7.4'!E9</f>
        <v>2536.1673164624217</v>
      </c>
      <c r="S9" s="267">
        <f>'7.4'!F9</f>
        <v>2583.9263018396077</v>
      </c>
      <c r="T9" s="267">
        <f>'7.4'!G9</f>
        <v>2376.9683006680921</v>
      </c>
      <c r="U9" s="267">
        <f>'7.4'!H9</f>
        <v>2002.5950236858764</v>
      </c>
      <c r="V9" s="267">
        <f>'7.4'!I9</f>
        <v>2509.7204134241324</v>
      </c>
      <c r="W9" s="267">
        <f>'7.4'!J9</f>
        <v>2041.0393501547185</v>
      </c>
      <c r="X9" s="267">
        <f>'7.4'!K9</f>
        <v>1964.900579043169</v>
      </c>
      <c r="Y9" s="267">
        <f>'7.4'!L9</f>
        <v>2152.0570125596955</v>
      </c>
      <c r="Z9" s="266">
        <v>0.45833333333333298</v>
      </c>
      <c r="AA9" s="267">
        <f t="shared" si="2"/>
        <v>2002.5950236858764</v>
      </c>
      <c r="AB9" s="267">
        <f t="shared" si="3"/>
        <v>581.33127815373132</v>
      </c>
      <c r="AC9" s="267">
        <f t="shared" si="0"/>
        <v>1964.900579043169</v>
      </c>
      <c r="AD9" s="267">
        <f t="shared" si="1"/>
        <v>2152.0570125596955</v>
      </c>
    </row>
    <row r="10" spans="1:30" ht="11.1" customHeight="1">
      <c r="A10" s="265"/>
      <c r="B10" s="205"/>
      <c r="C10" s="25"/>
      <c r="D10" s="25"/>
      <c r="E10" s="25"/>
      <c r="F10" s="25"/>
      <c r="G10" s="25"/>
      <c r="H10" s="25"/>
      <c r="I10" s="25"/>
      <c r="J10" s="25"/>
      <c r="K10" s="25"/>
      <c r="L10" s="25"/>
      <c r="M10" s="25"/>
      <c r="N10" s="1310"/>
      <c r="O10" s="266">
        <f>'7.4'!B10</f>
        <v>0.5</v>
      </c>
      <c r="P10" s="267">
        <f>'7.4'!C10</f>
        <v>1960.2654233326841</v>
      </c>
      <c r="Q10" s="267">
        <f>'7.4'!D10</f>
        <v>2208.0520119980392</v>
      </c>
      <c r="R10" s="267">
        <f>'7.4'!E10</f>
        <v>2435.9553164624217</v>
      </c>
      <c r="S10" s="267">
        <f>'7.4'!F10</f>
        <v>2487.2373018396079</v>
      </c>
      <c r="T10" s="267">
        <f>'7.4'!G10</f>
        <v>2297.6783006680926</v>
      </c>
      <c r="U10" s="267">
        <f>'7.4'!H10</f>
        <v>1936.2900236858763</v>
      </c>
      <c r="V10" s="267">
        <f>'7.4'!I10</f>
        <v>2436.5314134241321</v>
      </c>
      <c r="W10" s="267">
        <f>'7.4'!J10</f>
        <v>1995.3263501547185</v>
      </c>
      <c r="X10" s="267">
        <f>'7.4'!K10</f>
        <v>1895.5675790431692</v>
      </c>
      <c r="Y10" s="267">
        <f>'7.4'!L10</f>
        <v>2049.6330125596955</v>
      </c>
      <c r="Z10" s="266">
        <v>0.5</v>
      </c>
      <c r="AA10" s="267">
        <f t="shared" si="2"/>
        <v>1936.2900236858763</v>
      </c>
      <c r="AB10" s="267">
        <f t="shared" si="3"/>
        <v>550.94727815373153</v>
      </c>
      <c r="AC10" s="267">
        <f t="shared" si="0"/>
        <v>1895.5675790431692</v>
      </c>
      <c r="AD10" s="267">
        <f t="shared" si="1"/>
        <v>2049.6330125596955</v>
      </c>
    </row>
    <row r="11" spans="1:30" ht="11.1" customHeight="1">
      <c r="A11" s="265"/>
      <c r="B11" s="205"/>
      <c r="C11" s="25"/>
      <c r="D11" s="25"/>
      <c r="E11" s="25"/>
      <c r="F11" s="25"/>
      <c r="G11" s="25"/>
      <c r="H11" s="25"/>
      <c r="I11" s="25"/>
      <c r="J11" s="25"/>
      <c r="K11" s="25"/>
      <c r="L11" s="25"/>
      <c r="M11" s="25"/>
      <c r="N11" s="1310"/>
      <c r="O11" s="266">
        <f>'7.4'!B11</f>
        <v>0.54166666666666696</v>
      </c>
      <c r="P11" s="267">
        <f>'7.4'!C11</f>
        <v>1882.0585056326843</v>
      </c>
      <c r="Q11" s="267">
        <f>'7.4'!D11</f>
        <v>2138.2060119980392</v>
      </c>
      <c r="R11" s="267">
        <f>'7.4'!E11</f>
        <v>2334.8033164624217</v>
      </c>
      <c r="S11" s="267">
        <f>'7.4'!F11</f>
        <v>2452.1243018396076</v>
      </c>
      <c r="T11" s="267">
        <f>'7.4'!G11</f>
        <v>2249.7793006680927</v>
      </c>
      <c r="U11" s="267">
        <f>'7.4'!H11</f>
        <v>1900.0320236858763</v>
      </c>
      <c r="V11" s="267">
        <f>'7.4'!I11</f>
        <v>2386.4544134241319</v>
      </c>
      <c r="W11" s="267">
        <f>'7.4'!J11</f>
        <v>1937.6893501547183</v>
      </c>
      <c r="X11" s="267">
        <f>'7.4'!K11</f>
        <v>1797.1345790431692</v>
      </c>
      <c r="Y11" s="267">
        <f>'7.4'!L11</f>
        <v>1987.2410125596957</v>
      </c>
      <c r="Z11" s="266">
        <v>0.54166666666666696</v>
      </c>
      <c r="AA11" s="267">
        <f t="shared" si="2"/>
        <v>1882.0585056326843</v>
      </c>
      <c r="AB11" s="267">
        <f t="shared" si="3"/>
        <v>570.06579620692332</v>
      </c>
      <c r="AC11" s="267">
        <f t="shared" si="0"/>
        <v>1797.1345790431692</v>
      </c>
      <c r="AD11" s="267">
        <f t="shared" si="1"/>
        <v>1987.2410125596957</v>
      </c>
    </row>
    <row r="12" spans="1:30" ht="11.1" customHeight="1">
      <c r="A12" s="265"/>
      <c r="B12" s="205"/>
      <c r="C12" s="25"/>
      <c r="D12" s="25"/>
      <c r="E12" s="25"/>
      <c r="F12" s="25"/>
      <c r="G12" s="25"/>
      <c r="H12" s="25"/>
      <c r="I12" s="25"/>
      <c r="J12" s="25"/>
      <c r="K12" s="25"/>
      <c r="L12" s="25"/>
      <c r="M12" s="25"/>
      <c r="N12" s="1310"/>
      <c r="O12" s="266">
        <f>'7.4'!B12</f>
        <v>0.58333333333333304</v>
      </c>
      <c r="P12" s="267">
        <f>'7.4'!C12</f>
        <v>1835.0364464326844</v>
      </c>
      <c r="Q12" s="267">
        <f>'7.4'!D12</f>
        <v>2084.5030119980393</v>
      </c>
      <c r="R12" s="267">
        <f>'7.4'!E12</f>
        <v>2274.758316462422</v>
      </c>
      <c r="S12" s="267">
        <f>'7.4'!F12</f>
        <v>2368.342301839607</v>
      </c>
      <c r="T12" s="267">
        <f>'7.4'!G12</f>
        <v>2215.539300668092</v>
      </c>
      <c r="U12" s="267">
        <f>'7.4'!H12</f>
        <v>1866.7330236858763</v>
      </c>
      <c r="V12" s="267">
        <f>'7.4'!I12</f>
        <v>2356.5284134241319</v>
      </c>
      <c r="W12" s="267">
        <f>'7.4'!J12</f>
        <v>1907.0633501547186</v>
      </c>
      <c r="X12" s="267">
        <f>'7.4'!K12</f>
        <v>1716.307579043169</v>
      </c>
      <c r="Y12" s="267">
        <f>'7.4'!L12</f>
        <v>1930.2150125596954</v>
      </c>
      <c r="Z12" s="266">
        <v>0.58333333333333304</v>
      </c>
      <c r="AA12" s="267">
        <f t="shared" si="2"/>
        <v>1835.0364464326844</v>
      </c>
      <c r="AB12" s="267">
        <f t="shared" si="3"/>
        <v>533.30585540692255</v>
      </c>
      <c r="AC12" s="267">
        <f t="shared" si="0"/>
        <v>1716.307579043169</v>
      </c>
      <c r="AD12" s="267">
        <f t="shared" si="1"/>
        <v>1930.2150125596954</v>
      </c>
    </row>
    <row r="13" spans="1:30" ht="11.1" customHeight="1">
      <c r="A13" s="265"/>
      <c r="B13" s="205"/>
      <c r="C13" s="25"/>
      <c r="D13" s="25"/>
      <c r="E13" s="25"/>
      <c r="F13" s="25"/>
      <c r="G13" s="25"/>
      <c r="H13" s="25"/>
      <c r="I13" s="25"/>
      <c r="J13" s="25"/>
      <c r="K13" s="25"/>
      <c r="L13" s="25"/>
      <c r="M13" s="25"/>
      <c r="N13" s="1310"/>
      <c r="O13" s="266">
        <f>'7.4'!B13</f>
        <v>0.625</v>
      </c>
      <c r="P13" s="267">
        <f>'7.4'!C13</f>
        <v>1832.4015887326841</v>
      </c>
      <c r="Q13" s="267">
        <f>'7.4'!D13</f>
        <v>2078.1570119980393</v>
      </c>
      <c r="R13" s="267">
        <f>'7.4'!E13</f>
        <v>2242.4393164624221</v>
      </c>
      <c r="S13" s="267">
        <f>'7.4'!F13</f>
        <v>2349.304301839607</v>
      </c>
      <c r="T13" s="267">
        <f>'7.4'!G13</f>
        <v>2186.7923006680926</v>
      </c>
      <c r="U13" s="267">
        <f>'7.4'!H13</f>
        <v>1846.3320236858763</v>
      </c>
      <c r="V13" s="267">
        <f>'7.4'!I13</f>
        <v>2318.1874134241316</v>
      </c>
      <c r="W13" s="267">
        <f>'7.4'!J13</f>
        <v>1881.3203501547184</v>
      </c>
      <c r="X13" s="267">
        <f>'7.4'!K13</f>
        <v>1684.4935790431691</v>
      </c>
      <c r="Y13" s="267">
        <f>'7.4'!L13</f>
        <v>1904.2910125596957</v>
      </c>
      <c r="Z13" s="266">
        <v>0.625</v>
      </c>
      <c r="AA13" s="267">
        <f t="shared" si="2"/>
        <v>1832.4015887326841</v>
      </c>
      <c r="AB13" s="267">
        <f t="shared" si="3"/>
        <v>516.90271310692287</v>
      </c>
      <c r="AC13" s="267">
        <f t="shared" si="0"/>
        <v>1684.4935790431691</v>
      </c>
      <c r="AD13" s="267">
        <f t="shared" si="1"/>
        <v>1904.2910125596957</v>
      </c>
    </row>
    <row r="14" spans="1:30" ht="11.1" customHeight="1">
      <c r="A14" s="265"/>
      <c r="B14" s="205"/>
      <c r="C14" s="25"/>
      <c r="D14" s="25"/>
      <c r="E14" s="25"/>
      <c r="F14" s="25"/>
      <c r="G14" s="25"/>
      <c r="H14" s="25"/>
      <c r="I14" s="25"/>
      <c r="J14" s="25"/>
      <c r="K14" s="25"/>
      <c r="L14" s="25"/>
      <c r="M14" s="25"/>
      <c r="N14" s="1310"/>
      <c r="O14" s="266">
        <f>'7.4'!B14</f>
        <v>0.66666666666666696</v>
      </c>
      <c r="P14" s="267">
        <f>'7.4'!C14</f>
        <v>1847.7050204326845</v>
      </c>
      <c r="Q14" s="267">
        <f>'7.4'!D14</f>
        <v>2107.6250119980396</v>
      </c>
      <c r="R14" s="267">
        <f>'7.4'!E14</f>
        <v>2283.8203164624219</v>
      </c>
      <c r="S14" s="267">
        <f>'7.4'!F14</f>
        <v>2360.7003018396072</v>
      </c>
      <c r="T14" s="267">
        <f>'7.4'!G14</f>
        <v>2215.6543006680931</v>
      </c>
      <c r="U14" s="267">
        <f>'7.4'!H14</f>
        <v>1864.6110236858763</v>
      </c>
      <c r="V14" s="267">
        <f>'7.4'!I14</f>
        <v>2327.0314134241316</v>
      </c>
      <c r="W14" s="267">
        <f>'7.4'!J14</f>
        <v>1901.2053501547184</v>
      </c>
      <c r="X14" s="267">
        <f>'7.4'!K14</f>
        <v>1679.7315790431689</v>
      </c>
      <c r="Y14" s="267">
        <f>'7.4'!L14</f>
        <v>1911.7970125596955</v>
      </c>
      <c r="Z14" s="266">
        <v>0.66666666666666696</v>
      </c>
      <c r="AA14" s="267">
        <f t="shared" si="2"/>
        <v>1847.7050204326845</v>
      </c>
      <c r="AB14" s="267">
        <f t="shared" si="3"/>
        <v>512.99528140692269</v>
      </c>
      <c r="AC14" s="267">
        <f t="shared" si="0"/>
        <v>1679.7315790431689</v>
      </c>
      <c r="AD14" s="267">
        <f t="shared" si="1"/>
        <v>1911.7970125596955</v>
      </c>
    </row>
    <row r="15" spans="1:30" ht="11.1" customHeight="1">
      <c r="A15" s="265"/>
      <c r="B15" s="205"/>
      <c r="C15" s="25"/>
      <c r="D15" s="25"/>
      <c r="E15" s="25"/>
      <c r="F15" s="25"/>
      <c r="G15" s="25"/>
      <c r="H15" s="25"/>
      <c r="I15" s="25"/>
      <c r="J15" s="25"/>
      <c r="K15" s="25"/>
      <c r="L15" s="25"/>
      <c r="M15" s="25"/>
      <c r="N15" s="1310"/>
      <c r="O15" s="266">
        <f>'7.4'!B15</f>
        <v>0.70833333333333304</v>
      </c>
      <c r="P15" s="267">
        <f>'7.4'!C15</f>
        <v>1909.0109820326841</v>
      </c>
      <c r="Q15" s="267">
        <f>'7.4'!D15</f>
        <v>2152.2500119980396</v>
      </c>
      <c r="R15" s="267">
        <f>'7.4'!E15</f>
        <v>2353.6263164624215</v>
      </c>
      <c r="S15" s="267">
        <f>'7.4'!F15</f>
        <v>2427.5773018396076</v>
      </c>
      <c r="T15" s="267">
        <f>'7.4'!G15</f>
        <v>2244.9323006680929</v>
      </c>
      <c r="U15" s="267">
        <f>'7.4'!H15</f>
        <v>1920.5780236858766</v>
      </c>
      <c r="V15" s="267">
        <f>'7.4'!I15</f>
        <v>2358.6744134241321</v>
      </c>
      <c r="W15" s="267">
        <f>'7.4'!J15</f>
        <v>1947.1073501547185</v>
      </c>
      <c r="X15" s="267">
        <f>'7.4'!K15</f>
        <v>1731.5215790431691</v>
      </c>
      <c r="Y15" s="267">
        <f>'7.4'!L15</f>
        <v>1967.8990125596954</v>
      </c>
      <c r="Z15" s="266">
        <v>0.70833333333333304</v>
      </c>
      <c r="AA15" s="267">
        <f t="shared" si="2"/>
        <v>1909.0109820326841</v>
      </c>
      <c r="AB15" s="267">
        <f t="shared" si="3"/>
        <v>518.5663198069235</v>
      </c>
      <c r="AC15" s="267">
        <f t="shared" si="0"/>
        <v>1731.5215790431691</v>
      </c>
      <c r="AD15" s="267">
        <f t="shared" si="1"/>
        <v>1967.8990125596954</v>
      </c>
    </row>
    <row r="16" spans="1:30" ht="11.1" customHeight="1">
      <c r="A16" s="265"/>
      <c r="B16" s="205"/>
      <c r="C16" s="25"/>
      <c r="D16" s="25"/>
      <c r="E16" s="25"/>
      <c r="F16" s="25"/>
      <c r="G16" s="25"/>
      <c r="H16" s="25"/>
      <c r="I16" s="25"/>
      <c r="J16" s="25"/>
      <c r="K16" s="25"/>
      <c r="L16" s="25"/>
      <c r="M16" s="25"/>
      <c r="N16" s="1310"/>
      <c r="O16" s="266">
        <f>'7.4'!B16</f>
        <v>0.75</v>
      </c>
      <c r="P16" s="267">
        <f>'7.4'!C16</f>
        <v>1974.8062833326842</v>
      </c>
      <c r="Q16" s="267">
        <f>'7.4'!D16</f>
        <v>2187.2840119980392</v>
      </c>
      <c r="R16" s="267">
        <f>'7.4'!E16</f>
        <v>2422.0823164624221</v>
      </c>
      <c r="S16" s="267">
        <f>'7.4'!F16</f>
        <v>2417.7273018396072</v>
      </c>
      <c r="T16" s="267">
        <f>'7.4'!G16</f>
        <v>2265.2783006680925</v>
      </c>
      <c r="U16" s="267">
        <f>'7.4'!H16</f>
        <v>1954.9770236858765</v>
      </c>
      <c r="V16" s="267">
        <f>'7.4'!I16</f>
        <v>2399.9404134241322</v>
      </c>
      <c r="W16" s="267">
        <f>'7.4'!J16</f>
        <v>1970.2023501547185</v>
      </c>
      <c r="X16" s="267">
        <f>'7.4'!K16</f>
        <v>1793.8865790431689</v>
      </c>
      <c r="Y16" s="267">
        <f>'7.4'!L16</f>
        <v>2011.6240125596958</v>
      </c>
      <c r="Z16" s="266">
        <v>0.75</v>
      </c>
      <c r="AA16" s="267">
        <f t="shared" si="2"/>
        <v>1954.9770236858765</v>
      </c>
      <c r="AB16" s="267">
        <f t="shared" si="3"/>
        <v>467.10529277654564</v>
      </c>
      <c r="AC16" s="267">
        <f t="shared" si="0"/>
        <v>1793.8865790431689</v>
      </c>
      <c r="AD16" s="267">
        <f t="shared" si="1"/>
        <v>2011.6240125596958</v>
      </c>
    </row>
    <row r="17" spans="1:30" ht="11.1" customHeight="1">
      <c r="A17" s="265"/>
      <c r="B17" s="205"/>
      <c r="C17" s="25"/>
      <c r="D17" s="25"/>
      <c r="E17" s="25"/>
      <c r="F17" s="25"/>
      <c r="G17" s="25"/>
      <c r="H17" s="25"/>
      <c r="I17" s="25"/>
      <c r="J17" s="25"/>
      <c r="K17" s="25"/>
      <c r="L17" s="25"/>
      <c r="M17" s="25"/>
      <c r="N17" s="1310"/>
      <c r="O17" s="266">
        <f>'7.4'!B17</f>
        <v>0.79166666666666696</v>
      </c>
      <c r="P17" s="267">
        <f>'7.4'!C17</f>
        <v>1989.9747410326843</v>
      </c>
      <c r="Q17" s="267">
        <f>'7.4'!D17</f>
        <v>2200.0360119980396</v>
      </c>
      <c r="R17" s="267">
        <f>'7.4'!E17</f>
        <v>2428.184316462422</v>
      </c>
      <c r="S17" s="267">
        <f>'7.4'!F17</f>
        <v>2505.7143018396073</v>
      </c>
      <c r="T17" s="267">
        <f>'7.4'!G17</f>
        <v>2257.1453006680931</v>
      </c>
      <c r="U17" s="267">
        <f>'7.4'!H17</f>
        <v>1960.5930236858765</v>
      </c>
      <c r="V17" s="267">
        <f>'7.4'!I17</f>
        <v>2405.497413424132</v>
      </c>
      <c r="W17" s="267">
        <f>'7.4'!J17</f>
        <v>1977.5503501547187</v>
      </c>
      <c r="X17" s="267">
        <f>'7.4'!K17</f>
        <v>1817.6375790431689</v>
      </c>
      <c r="Y17" s="267">
        <f>'7.4'!L17</f>
        <v>2036.1460125596955</v>
      </c>
      <c r="Z17" s="266">
        <v>0.79166666666666696</v>
      </c>
      <c r="AA17" s="267">
        <f t="shared" si="2"/>
        <v>1960.5930236858765</v>
      </c>
      <c r="AB17" s="267">
        <f t="shared" si="3"/>
        <v>545.12127815373083</v>
      </c>
      <c r="AC17" s="267">
        <f t="shared" si="0"/>
        <v>1817.6375790431689</v>
      </c>
      <c r="AD17" s="267">
        <f t="shared" si="1"/>
        <v>2036.1460125596955</v>
      </c>
    </row>
    <row r="18" spans="1:30" ht="11.1" customHeight="1">
      <c r="A18" s="265"/>
      <c r="B18" s="205"/>
      <c r="C18" s="25"/>
      <c r="D18" s="25"/>
      <c r="E18" s="25"/>
      <c r="F18" s="25"/>
      <c r="G18" s="25"/>
      <c r="H18" s="25"/>
      <c r="I18" s="25"/>
      <c r="J18" s="25"/>
      <c r="K18" s="25"/>
      <c r="L18" s="25"/>
      <c r="M18" s="25"/>
      <c r="N18" s="1310"/>
      <c r="O18" s="266">
        <f>'7.4'!B18</f>
        <v>0.83333333333333304</v>
      </c>
      <c r="P18" s="267">
        <f>'7.4'!C18</f>
        <v>1990.5735591326841</v>
      </c>
      <c r="Q18" s="267">
        <f>'7.4'!D18</f>
        <v>2210.9910119980395</v>
      </c>
      <c r="R18" s="267">
        <f>'7.4'!E18</f>
        <v>2437.1683164624214</v>
      </c>
      <c r="S18" s="267">
        <f>'7.4'!F18</f>
        <v>2491.3843018396069</v>
      </c>
      <c r="T18" s="267">
        <f>'7.4'!G18</f>
        <v>2248.4173006680926</v>
      </c>
      <c r="U18" s="267">
        <f>'7.4'!H18</f>
        <v>1954.5760236858764</v>
      </c>
      <c r="V18" s="267">
        <f>'7.4'!I18</f>
        <v>2405.2694134241324</v>
      </c>
      <c r="W18" s="267">
        <f>'7.4'!J18</f>
        <v>1984.6193501547184</v>
      </c>
      <c r="X18" s="267">
        <f>'7.4'!K18</f>
        <v>1827.6195790431691</v>
      </c>
      <c r="Y18" s="267">
        <f>'7.4'!L18</f>
        <v>2051.0740125596958</v>
      </c>
      <c r="Z18" s="266">
        <v>0.83333333333333304</v>
      </c>
      <c r="AA18" s="267">
        <f t="shared" si="2"/>
        <v>1954.5760236858764</v>
      </c>
      <c r="AB18" s="267">
        <f t="shared" si="3"/>
        <v>536.8082781537305</v>
      </c>
      <c r="AC18" s="267">
        <f t="shared" si="0"/>
        <v>1827.6195790431691</v>
      </c>
      <c r="AD18" s="267">
        <f t="shared" si="1"/>
        <v>2051.0740125596958</v>
      </c>
    </row>
    <row r="19" spans="1:30" ht="15" customHeight="1">
      <c r="A19" s="568" t="s">
        <v>337</v>
      </c>
      <c r="B19" s="568"/>
      <c r="C19" s="568"/>
      <c r="D19" s="568"/>
      <c r="E19" s="568"/>
      <c r="F19" s="568"/>
      <c r="G19" s="568"/>
      <c r="H19" s="568"/>
      <c r="I19" s="568"/>
      <c r="J19" s="568"/>
      <c r="K19" s="568"/>
      <c r="L19" s="568"/>
      <c r="M19" s="433"/>
      <c r="N19" s="1310"/>
      <c r="O19" s="266">
        <f>'7.4'!B19</f>
        <v>0.875</v>
      </c>
      <c r="P19" s="267">
        <f>'7.4'!C19</f>
        <v>1861.1223130326841</v>
      </c>
      <c r="Q19" s="267">
        <f>'7.4'!D19</f>
        <v>2181.6590119980392</v>
      </c>
      <c r="R19" s="267">
        <f>'7.4'!E19</f>
        <v>2420.5483164624216</v>
      </c>
      <c r="S19" s="267">
        <f>'7.4'!F19</f>
        <v>2368.6753018396071</v>
      </c>
      <c r="T19" s="267">
        <f>'7.4'!G19</f>
        <v>2212.6813006680923</v>
      </c>
      <c r="U19" s="267">
        <f>'7.4'!H19</f>
        <v>1919.8670236858763</v>
      </c>
      <c r="V19" s="267">
        <f>'7.4'!I19</f>
        <v>2382.5424134241316</v>
      </c>
      <c r="W19" s="267">
        <f>'7.4'!J19</f>
        <v>1960.8023501547189</v>
      </c>
      <c r="X19" s="267">
        <f>'7.4'!K19</f>
        <v>1806.8105790431694</v>
      </c>
      <c r="Y19" s="267">
        <f>'7.4'!L19</f>
        <v>2034.3420125596954</v>
      </c>
      <c r="Z19" s="266">
        <v>0.875</v>
      </c>
      <c r="AA19" s="267">
        <f t="shared" si="2"/>
        <v>1861.1223130326841</v>
      </c>
      <c r="AB19" s="267">
        <f t="shared" si="3"/>
        <v>559.42600342973742</v>
      </c>
      <c r="AC19" s="267">
        <f t="shared" si="0"/>
        <v>1806.8105790431694</v>
      </c>
      <c r="AD19" s="267">
        <f t="shared" si="1"/>
        <v>2034.3420125596954</v>
      </c>
    </row>
    <row r="20" spans="1:30" ht="12.75" customHeight="1">
      <c r="N20" s="1310"/>
      <c r="O20" s="266">
        <f>'7.4'!B20</f>
        <v>0.91666666666666696</v>
      </c>
      <c r="P20" s="267">
        <f>'7.4'!C20</f>
        <v>1725.0926551326843</v>
      </c>
      <c r="Q20" s="267">
        <f>'7.4'!D20</f>
        <v>2085.1040119980398</v>
      </c>
      <c r="R20" s="267">
        <f>'7.4'!E20</f>
        <v>2329.7683164624218</v>
      </c>
      <c r="S20" s="267">
        <f>'7.4'!F20</f>
        <v>2285.6313018396072</v>
      </c>
      <c r="T20" s="267">
        <f>'7.4'!G20</f>
        <v>2087.2173006680928</v>
      </c>
      <c r="U20" s="267">
        <f>'7.4'!H20</f>
        <v>1813.7950236858765</v>
      </c>
      <c r="V20" s="267">
        <f>'7.4'!I20</f>
        <v>2290.2484134241317</v>
      </c>
      <c r="W20" s="267">
        <f>'7.4'!J20</f>
        <v>1874.7333501547184</v>
      </c>
      <c r="X20" s="267">
        <f>'7.4'!K20</f>
        <v>1737.9415790431688</v>
      </c>
      <c r="Y20" s="267">
        <f>'7.4'!L20</f>
        <v>1969.4220125596953</v>
      </c>
      <c r="Z20" s="266">
        <v>0.91666666666666696</v>
      </c>
      <c r="AA20" s="267">
        <f t="shared" si="2"/>
        <v>1725.0926551326843</v>
      </c>
      <c r="AB20" s="267">
        <f t="shared" si="3"/>
        <v>604.67566132973752</v>
      </c>
      <c r="AC20" s="267">
        <f t="shared" si="0"/>
        <v>1737.9415790431688</v>
      </c>
      <c r="AD20" s="267">
        <f t="shared" si="1"/>
        <v>1969.4220125596953</v>
      </c>
    </row>
    <row r="21" spans="1:30" ht="11.1" customHeight="1">
      <c r="A21" s="265"/>
      <c r="B21" s="265"/>
      <c r="C21" s="265"/>
      <c r="D21" s="265"/>
      <c r="E21" s="265"/>
      <c r="F21" s="265"/>
      <c r="G21" s="265"/>
      <c r="H21" s="265"/>
      <c r="I21" s="265"/>
      <c r="J21" s="265"/>
      <c r="K21" s="265"/>
      <c r="L21" s="265"/>
      <c r="M21" s="265"/>
      <c r="N21" s="1310"/>
      <c r="O21" s="266">
        <f>'7.4'!B21</f>
        <v>0.95833333333333304</v>
      </c>
      <c r="P21" s="267">
        <f>'7.4'!C21</f>
        <v>1553.1324124326839</v>
      </c>
      <c r="Q21" s="267">
        <f>'7.4'!D21</f>
        <v>1915.8120119980395</v>
      </c>
      <c r="R21" s="267">
        <f>'7.4'!E21</f>
        <v>2138.4973164624221</v>
      </c>
      <c r="S21" s="267">
        <f>'7.4'!F21</f>
        <v>2112.6863018396079</v>
      </c>
      <c r="T21" s="267">
        <f>'7.4'!G21</f>
        <v>1880.4143006680929</v>
      </c>
      <c r="U21" s="267">
        <f>'7.4'!H21</f>
        <v>1666.4400236858764</v>
      </c>
      <c r="V21" s="267">
        <f>'7.4'!I21</f>
        <v>2109.3494134241319</v>
      </c>
      <c r="W21" s="267">
        <f>'7.4'!J21</f>
        <v>1710.6493501547184</v>
      </c>
      <c r="X21" s="267">
        <f>'7.4'!K21</f>
        <v>1634.1465790431689</v>
      </c>
      <c r="Y21" s="267">
        <f>'7.4'!L21</f>
        <v>1850.1750125596955</v>
      </c>
      <c r="Z21" s="266">
        <v>0.95833333333333304</v>
      </c>
      <c r="AA21" s="267">
        <f t="shared" si="2"/>
        <v>1553.1324124326839</v>
      </c>
      <c r="AB21" s="267">
        <f t="shared" si="3"/>
        <v>585.36490402973823</v>
      </c>
      <c r="AC21" s="267">
        <f t="shared" si="0"/>
        <v>1634.1465790431689</v>
      </c>
      <c r="AD21" s="267">
        <f t="shared" si="1"/>
        <v>1850.1750125596955</v>
      </c>
    </row>
    <row r="22" spans="1:30" ht="11.1" customHeight="1">
      <c r="A22" s="265"/>
      <c r="B22" s="265"/>
      <c r="C22" s="265"/>
      <c r="D22" s="265"/>
      <c r="E22" s="265"/>
      <c r="F22" s="265"/>
      <c r="G22" s="265"/>
      <c r="H22" s="265"/>
      <c r="I22" s="265"/>
      <c r="J22" s="265"/>
      <c r="K22" s="265"/>
      <c r="L22" s="265"/>
      <c r="M22" s="265"/>
      <c r="N22" s="1310"/>
      <c r="O22" s="266">
        <f>'7.4'!B22</f>
        <v>1</v>
      </c>
      <c r="P22" s="267">
        <f>'7.4'!C22</f>
        <v>1401.1587703326841</v>
      </c>
      <c r="Q22" s="267">
        <f>'7.4'!D22</f>
        <v>1781.6290119980392</v>
      </c>
      <c r="R22" s="267">
        <f>'7.4'!E22</f>
        <v>1995.1463164624222</v>
      </c>
      <c r="S22" s="267">
        <f>'7.4'!F22</f>
        <v>1929.6453018396076</v>
      </c>
      <c r="T22" s="267">
        <f>'7.4'!G22</f>
        <v>1733.1783006680926</v>
      </c>
      <c r="U22" s="267">
        <f>'7.4'!H22</f>
        <v>1508.2010236858764</v>
      </c>
      <c r="V22" s="267">
        <f>'7.4'!I22</f>
        <v>1964.4714134241322</v>
      </c>
      <c r="W22" s="267">
        <f>'7.4'!J22</f>
        <v>1549.5513501547184</v>
      </c>
      <c r="X22" s="267">
        <f>'7.4'!K22</f>
        <v>1555.083579043169</v>
      </c>
      <c r="Y22" s="267">
        <f>'7.4'!L22</f>
        <v>1648.7840125596949</v>
      </c>
      <c r="Z22" s="266">
        <v>1</v>
      </c>
      <c r="AA22" s="267">
        <f t="shared" si="2"/>
        <v>1401.1587703326841</v>
      </c>
      <c r="AB22" s="267">
        <f t="shared" si="3"/>
        <v>593.98754612973812</v>
      </c>
      <c r="AC22" s="267">
        <f t="shared" si="0"/>
        <v>1555.083579043169</v>
      </c>
      <c r="AD22" s="267">
        <f t="shared" si="1"/>
        <v>1648.7840125596949</v>
      </c>
    </row>
    <row r="23" spans="1:30" ht="11.1" customHeight="1">
      <c r="A23" s="265"/>
      <c r="B23" s="265"/>
      <c r="C23" s="265"/>
      <c r="D23" s="265"/>
      <c r="E23" s="265"/>
      <c r="F23" s="265"/>
      <c r="G23" s="265"/>
      <c r="H23" s="265"/>
      <c r="I23" s="265"/>
      <c r="J23" s="265"/>
      <c r="K23" s="265"/>
      <c r="L23" s="265"/>
      <c r="M23" s="265"/>
      <c r="N23" s="1310"/>
      <c r="O23" s="266">
        <f>'7.4'!B23</f>
        <v>1.0416666666666701</v>
      </c>
      <c r="P23" s="267">
        <f>'7.4'!C23</f>
        <v>1334.7265074326838</v>
      </c>
      <c r="Q23" s="267">
        <f>'7.4'!D23</f>
        <v>1665.4260119980393</v>
      </c>
      <c r="R23" s="267">
        <f>'7.4'!E23</f>
        <v>1895.9083164624219</v>
      </c>
      <c r="S23" s="267">
        <f>'7.4'!F23</f>
        <v>1884.2693018396076</v>
      </c>
      <c r="T23" s="267">
        <f>'7.4'!G23</f>
        <v>1640.9033006680925</v>
      </c>
      <c r="U23" s="267">
        <f>'7.4'!H23</f>
        <v>1443.7620236858763</v>
      </c>
      <c r="V23" s="267">
        <f>'7.4'!I23</f>
        <v>1907.1094134241318</v>
      </c>
      <c r="W23" s="267">
        <f>'7.4'!J23</f>
        <v>1435.3983501547186</v>
      </c>
      <c r="X23" s="267">
        <f>'7.4'!K23</f>
        <v>1403.1405790431691</v>
      </c>
      <c r="Y23" s="267">
        <f>'7.4'!L23</f>
        <v>1509.7950125596956</v>
      </c>
      <c r="Z23" s="266">
        <v>1.0416666666666701</v>
      </c>
      <c r="AA23" s="267">
        <f t="shared" si="2"/>
        <v>1334.7265074326838</v>
      </c>
      <c r="AB23" s="267">
        <f t="shared" si="3"/>
        <v>572.38290599144807</v>
      </c>
      <c r="AC23" s="267">
        <f t="shared" si="0"/>
        <v>1403.1405790431691</v>
      </c>
      <c r="AD23" s="267">
        <f t="shared" si="1"/>
        <v>1509.7950125596956</v>
      </c>
    </row>
    <row r="24" spans="1:30" ht="11.1" customHeight="1">
      <c r="A24" s="265"/>
      <c r="B24" s="265"/>
      <c r="C24" s="265"/>
      <c r="D24" s="265"/>
      <c r="E24" s="265"/>
      <c r="F24" s="265"/>
      <c r="G24" s="265"/>
      <c r="H24" s="265"/>
      <c r="I24" s="265"/>
      <c r="J24" s="265"/>
      <c r="K24" s="265"/>
      <c r="L24" s="265"/>
      <c r="M24" s="265"/>
      <c r="N24" s="1310"/>
      <c r="O24" s="266">
        <f>'7.4'!B24</f>
        <v>1.0833333333333299</v>
      </c>
      <c r="P24" s="267">
        <f>'7.4'!C24</f>
        <v>1325.833667132684</v>
      </c>
      <c r="Q24" s="267">
        <f>'7.4'!D24</f>
        <v>1652.9030119980393</v>
      </c>
      <c r="R24" s="267">
        <f>'7.4'!E24</f>
        <v>1886.3903164624217</v>
      </c>
      <c r="S24" s="267">
        <f>'7.4'!F24</f>
        <v>1890.7623018396071</v>
      </c>
      <c r="T24" s="267">
        <f>'7.4'!G24</f>
        <v>1650.7973006680925</v>
      </c>
      <c r="U24" s="267">
        <f>'7.4'!H24</f>
        <v>1436.1510236858765</v>
      </c>
      <c r="V24" s="267">
        <f>'7.4'!I24</f>
        <v>1912.5774134241315</v>
      </c>
      <c r="W24" s="267">
        <f>'7.4'!J24</f>
        <v>1395.1903501547185</v>
      </c>
      <c r="X24" s="267">
        <f>'7.4'!K24</f>
        <v>1328.279579043169</v>
      </c>
      <c r="Y24" s="267">
        <f>'7.4'!L24</f>
        <v>1521.7120125596955</v>
      </c>
      <c r="Z24" s="266">
        <v>1.0833333333333299</v>
      </c>
      <c r="AA24" s="267">
        <f t="shared" si="2"/>
        <v>1325.833667132684</v>
      </c>
      <c r="AB24" s="267">
        <f t="shared" si="3"/>
        <v>586.74374629144745</v>
      </c>
      <c r="AC24" s="267">
        <f t="shared" si="0"/>
        <v>1328.279579043169</v>
      </c>
      <c r="AD24" s="267">
        <f t="shared" si="1"/>
        <v>1521.7120125596955</v>
      </c>
    </row>
    <row r="25" spans="1:30" ht="11.1" customHeight="1">
      <c r="A25" s="265"/>
      <c r="B25" s="265"/>
      <c r="C25" s="265"/>
      <c r="D25" s="265"/>
      <c r="E25" s="265"/>
      <c r="F25" s="265"/>
      <c r="G25" s="265"/>
      <c r="H25" s="265"/>
      <c r="I25" s="265"/>
      <c r="J25" s="265"/>
      <c r="K25" s="265"/>
      <c r="L25" s="265"/>
      <c r="M25" s="265"/>
      <c r="N25" s="1310"/>
      <c r="O25" s="266">
        <f>'7.4'!B25</f>
        <v>1.125</v>
      </c>
      <c r="P25" s="267">
        <f>'7.4'!C25</f>
        <v>1342.3667297326845</v>
      </c>
      <c r="Q25" s="267">
        <f>'7.4'!D25</f>
        <v>1660.9950119980394</v>
      </c>
      <c r="R25" s="267">
        <f>'7.4'!E25</f>
        <v>1901.8053164624221</v>
      </c>
      <c r="S25" s="267">
        <f>'7.4'!F25</f>
        <v>1923.1903018396076</v>
      </c>
      <c r="T25" s="267">
        <f>'7.4'!G25</f>
        <v>1686.8763006680929</v>
      </c>
      <c r="U25" s="267">
        <f>'7.4'!H25</f>
        <v>1452.7270236858762</v>
      </c>
      <c r="V25" s="267">
        <f>'7.4'!I25</f>
        <v>1947.5604134241316</v>
      </c>
      <c r="W25" s="267">
        <f>'7.4'!J25</f>
        <v>1410.1223501547181</v>
      </c>
      <c r="X25" s="267">
        <f>'7.4'!K25</f>
        <v>1332.4655790431693</v>
      </c>
      <c r="Y25" s="267">
        <f>'7.4'!L25</f>
        <v>1534.8680125596954</v>
      </c>
      <c r="Z25" s="266">
        <v>1.125</v>
      </c>
      <c r="AA25" s="267">
        <f t="shared" si="2"/>
        <v>1342.3667297326845</v>
      </c>
      <c r="AB25" s="267">
        <f t="shared" si="3"/>
        <v>605.19368369144718</v>
      </c>
      <c r="AC25" s="267">
        <f t="shared" si="0"/>
        <v>1332.4655790431693</v>
      </c>
      <c r="AD25" s="267">
        <f t="shared" si="1"/>
        <v>1534.8680125596954</v>
      </c>
    </row>
    <row r="26" spans="1:30" ht="11.1" customHeight="1">
      <c r="A26" s="265"/>
      <c r="B26" s="265"/>
      <c r="C26" s="265"/>
      <c r="D26" s="265"/>
      <c r="E26" s="265"/>
      <c r="F26" s="265"/>
      <c r="G26" s="265"/>
      <c r="H26" s="265"/>
      <c r="I26" s="265"/>
      <c r="J26" s="265"/>
      <c r="K26" s="265"/>
      <c r="L26" s="265"/>
      <c r="M26" s="265"/>
      <c r="N26" s="1310"/>
      <c r="O26" s="266">
        <f>'7.4'!B26</f>
        <v>1.1666666666666701</v>
      </c>
      <c r="P26" s="267">
        <f>'7.4'!C26</f>
        <v>1366.4663079326842</v>
      </c>
      <c r="Q26" s="267">
        <f>'7.4'!D26</f>
        <v>1684.3140119980392</v>
      </c>
      <c r="R26" s="267">
        <f>'7.4'!E26</f>
        <v>1955.702316462422</v>
      </c>
      <c r="S26" s="267">
        <f>'7.4'!F26</f>
        <v>1976.4903018396071</v>
      </c>
      <c r="T26" s="267">
        <f>'7.4'!G26</f>
        <v>1755.2353006680926</v>
      </c>
      <c r="U26" s="267">
        <f>'7.4'!H26</f>
        <v>1498.5350236858762</v>
      </c>
      <c r="V26" s="267">
        <f>'7.4'!I26</f>
        <v>2014.181413424132</v>
      </c>
      <c r="W26" s="267">
        <f>'7.4'!J26</f>
        <v>1473.1783501547181</v>
      </c>
      <c r="X26" s="267">
        <f>'7.4'!K26</f>
        <v>1365.8875790431691</v>
      </c>
      <c r="Y26" s="267">
        <f>'7.4'!L26</f>
        <v>1568.7020125596955</v>
      </c>
      <c r="Z26" s="266">
        <v>1.1666666666666701</v>
      </c>
      <c r="AA26" s="267">
        <f t="shared" si="2"/>
        <v>1366.4663079326842</v>
      </c>
      <c r="AB26" s="267">
        <f t="shared" si="3"/>
        <v>647.71510549144773</v>
      </c>
      <c r="AC26" s="267">
        <f t="shared" si="0"/>
        <v>1365.8875790431691</v>
      </c>
      <c r="AD26" s="267">
        <f t="shared" si="1"/>
        <v>1568.7020125596955</v>
      </c>
    </row>
    <row r="27" spans="1:30" ht="11.1" customHeight="1">
      <c r="A27" s="265"/>
      <c r="B27" s="265"/>
      <c r="C27" s="265"/>
      <c r="D27" s="265"/>
      <c r="E27" s="265"/>
      <c r="F27" s="265"/>
      <c r="G27" s="265"/>
      <c r="H27" s="265"/>
      <c r="I27" s="265"/>
      <c r="J27" s="265"/>
      <c r="K27" s="265"/>
      <c r="L27" s="265"/>
      <c r="M27" s="265"/>
      <c r="N27" s="1310"/>
      <c r="O27" s="266">
        <f>'7.4'!B27</f>
        <v>1.2083333333333299</v>
      </c>
      <c r="P27" s="267">
        <f>'7.4'!C27</f>
        <v>1467.8294474326844</v>
      </c>
      <c r="Q27" s="267">
        <f>'7.4'!D27</f>
        <v>1773.4780119980392</v>
      </c>
      <c r="R27" s="267">
        <f>'7.4'!E27</f>
        <v>2078.240316462422</v>
      </c>
      <c r="S27" s="267">
        <f>'7.4'!F27</f>
        <v>2084.5113018396073</v>
      </c>
      <c r="T27" s="267">
        <f>'7.4'!G27</f>
        <v>1872.4783006680927</v>
      </c>
      <c r="U27" s="267">
        <f>'7.4'!H27</f>
        <v>1615.4220236858764</v>
      </c>
      <c r="V27" s="267">
        <f>'7.4'!I27</f>
        <v>2137.8074134241319</v>
      </c>
      <c r="W27" s="267">
        <f>'7.4'!J27</f>
        <v>1589.7693501547183</v>
      </c>
      <c r="X27" s="267">
        <f>'7.4'!K27</f>
        <v>1445.4245790431692</v>
      </c>
      <c r="Y27" s="267">
        <f>'7.4'!L27</f>
        <v>1672.2760125596956</v>
      </c>
      <c r="Z27" s="266">
        <v>1.2083333333333299</v>
      </c>
      <c r="AA27" s="267">
        <f t="shared" si="2"/>
        <v>1467.8294474326844</v>
      </c>
      <c r="AB27" s="267">
        <f t="shared" si="3"/>
        <v>669.97796599144749</v>
      </c>
      <c r="AC27" s="267">
        <f t="shared" si="0"/>
        <v>1445.4245790431692</v>
      </c>
      <c r="AD27" s="267">
        <f t="shared" si="1"/>
        <v>1672.2760125596956</v>
      </c>
    </row>
    <row r="28" spans="1:30" ht="11.1" customHeight="1">
      <c r="A28" s="265"/>
      <c r="B28" s="265"/>
      <c r="C28" s="265"/>
      <c r="D28" s="265"/>
      <c r="E28" s="265"/>
      <c r="F28" s="265"/>
      <c r="G28" s="265"/>
      <c r="H28" s="265"/>
      <c r="I28" s="265"/>
      <c r="J28" s="265"/>
      <c r="K28" s="265"/>
      <c r="L28" s="265"/>
      <c r="M28" s="265"/>
      <c r="N28" s="1310"/>
      <c r="O28" s="266">
        <f>'7.4'!B28</f>
        <v>1.25</v>
      </c>
      <c r="P28" s="267">
        <f>'7.4'!C28</f>
        <v>1659.7278114326841</v>
      </c>
      <c r="Q28" s="267">
        <f>'7.4'!D28</f>
        <v>1977.3327462969796</v>
      </c>
      <c r="R28" s="267">
        <f>'7.4'!E28</f>
        <v>2311.6453164624218</v>
      </c>
      <c r="S28" s="267">
        <f>'7.4'!F28</f>
        <v>2313.5433018396079</v>
      </c>
      <c r="T28" s="267">
        <f>'7.4'!G28</f>
        <v>2115.2913006680928</v>
      </c>
      <c r="U28" s="267">
        <f>'7.4'!H28</f>
        <v>1850.8520236858765</v>
      </c>
      <c r="V28" s="267">
        <f>'7.4'!I28</f>
        <v>2336.776413424132</v>
      </c>
      <c r="W28" s="267">
        <f>'7.4'!J28</f>
        <v>1837.0963501547183</v>
      </c>
      <c r="X28" s="267">
        <f>'7.4'!K28</f>
        <v>1707.0145790431691</v>
      </c>
      <c r="Y28" s="267">
        <f>'7.4'!L28</f>
        <v>1924.9940125596954</v>
      </c>
      <c r="Z28" s="266">
        <v>1.25</v>
      </c>
      <c r="AA28" s="267">
        <f t="shared" si="2"/>
        <v>1659.7278114326841</v>
      </c>
      <c r="AB28" s="267">
        <f t="shared" si="3"/>
        <v>677.04860199144787</v>
      </c>
      <c r="AC28" s="267">
        <f t="shared" si="0"/>
        <v>1707.0145790431691</v>
      </c>
      <c r="AD28" s="267">
        <f t="shared" si="1"/>
        <v>1924.9940125596954</v>
      </c>
    </row>
    <row r="29" spans="1:30" ht="12.95" customHeight="1">
      <c r="A29" s="265"/>
      <c r="B29" s="265"/>
      <c r="C29" s="265"/>
      <c r="D29" s="265"/>
      <c r="E29" s="265"/>
      <c r="F29" s="265"/>
      <c r="G29" s="265"/>
      <c r="H29" s="265"/>
      <c r="I29" s="265"/>
      <c r="J29" s="265"/>
      <c r="K29" s="265"/>
      <c r="L29" s="265"/>
      <c r="M29" s="265"/>
      <c r="N29" s="1310"/>
      <c r="O29" s="267"/>
      <c r="P29" s="268"/>
      <c r="Q29" s="268"/>
      <c r="R29" s="267"/>
      <c r="S29" s="267"/>
      <c r="T29" s="267"/>
    </row>
    <row r="30" spans="1:30" ht="12.95" customHeight="1">
      <c r="A30" s="265"/>
      <c r="B30" s="265"/>
      <c r="C30" s="265"/>
      <c r="D30" s="265"/>
      <c r="E30" s="265"/>
      <c r="F30" s="265"/>
      <c r="G30" s="265"/>
      <c r="H30" s="265"/>
      <c r="I30" s="265"/>
      <c r="J30" s="265"/>
      <c r="K30" s="265"/>
      <c r="L30" s="265"/>
      <c r="M30" s="265"/>
      <c r="P30" s="268"/>
      <c r="Q30" s="269" t="str">
        <f>'7.4'!A30</f>
        <v>Max</v>
      </c>
      <c r="S30" s="267"/>
    </row>
    <row r="31" spans="1:30" ht="12.95" customHeight="1">
      <c r="A31" s="265"/>
      <c r="B31" s="265"/>
      <c r="C31" s="265"/>
      <c r="D31" s="265"/>
      <c r="E31" s="265"/>
      <c r="F31" s="265"/>
      <c r="G31" s="265"/>
      <c r="H31" s="265"/>
      <c r="I31" s="265"/>
      <c r="J31" s="265"/>
      <c r="K31" s="265"/>
      <c r="L31" s="265"/>
      <c r="M31" s="265"/>
      <c r="P31" s="1466">
        <f>P4</f>
        <v>42040</v>
      </c>
      <c r="Q31" s="267">
        <f>'7.4'!C30</f>
        <v>2147.9999567326845</v>
      </c>
    </row>
    <row r="32" spans="1:30" ht="11.1" customHeight="1">
      <c r="A32" s="265"/>
      <c r="B32" s="265"/>
      <c r="C32" s="265"/>
      <c r="D32" s="265"/>
      <c r="E32" s="265"/>
      <c r="F32" s="265"/>
      <c r="G32" s="265"/>
      <c r="H32" s="265"/>
      <c r="I32" s="265"/>
      <c r="J32" s="265"/>
      <c r="K32" s="265"/>
      <c r="L32" s="265"/>
      <c r="M32" s="265"/>
      <c r="P32" s="1466">
        <f>Q4</f>
        <v>42388</v>
      </c>
      <c r="Q32" s="267">
        <f>'7.4'!D30</f>
        <v>2349.5470119980396</v>
      </c>
    </row>
    <row r="33" spans="1:30" ht="11.1" customHeight="1">
      <c r="A33" s="265"/>
      <c r="B33" s="265"/>
      <c r="C33" s="265"/>
      <c r="D33" s="265"/>
      <c r="E33" s="265"/>
      <c r="F33" s="265"/>
      <c r="G33" s="265"/>
      <c r="H33" s="265"/>
      <c r="I33" s="265"/>
      <c r="J33" s="265"/>
      <c r="K33" s="265"/>
      <c r="L33" s="265"/>
      <c r="M33" s="265"/>
      <c r="N33" s="1311"/>
      <c r="O33" s="413"/>
      <c r="P33" s="1466">
        <f>R4</f>
        <v>42754</v>
      </c>
      <c r="Q33" s="267">
        <f>'7.4'!E30</f>
        <v>2638.7143164624217</v>
      </c>
      <c r="R33" s="413"/>
      <c r="S33" s="413"/>
      <c r="T33" s="413"/>
      <c r="U33" s="413"/>
      <c r="V33" s="413"/>
      <c r="W33" s="413"/>
      <c r="X33" s="413"/>
    </row>
    <row r="34" spans="1:30" ht="11.1" customHeight="1">
      <c r="A34" s="265"/>
      <c r="B34" s="265"/>
      <c r="C34" s="265"/>
      <c r="D34" s="265"/>
      <c r="E34" s="265"/>
      <c r="F34" s="265"/>
      <c r="G34" s="265"/>
      <c r="H34" s="265"/>
      <c r="I34" s="265"/>
      <c r="J34" s="265"/>
      <c r="K34" s="265"/>
      <c r="L34" s="265"/>
      <c r="M34" s="265"/>
      <c r="P34" s="1466">
        <f>S4</f>
        <v>43158</v>
      </c>
      <c r="Q34" s="267">
        <f>'7.4'!F30</f>
        <v>2726.900301839607</v>
      </c>
    </row>
    <row r="35" spans="1:30" ht="11.1" customHeight="1">
      <c r="A35" s="265"/>
      <c r="B35" s="265"/>
      <c r="C35" s="265"/>
      <c r="D35" s="265"/>
      <c r="E35" s="265"/>
      <c r="F35" s="265"/>
      <c r="G35" s="265"/>
      <c r="H35" s="265"/>
      <c r="I35" s="265"/>
      <c r="J35" s="265"/>
      <c r="K35" s="265"/>
      <c r="L35" s="265"/>
      <c r="M35" s="265"/>
      <c r="P35" s="1466">
        <f>T4</f>
        <v>43488</v>
      </c>
      <c r="Q35" s="267">
        <f>'7.4'!G30</f>
        <v>2426.2663006680923</v>
      </c>
    </row>
    <row r="36" spans="1:30" ht="11.1" customHeight="1">
      <c r="A36" s="265"/>
      <c r="B36" s="265"/>
      <c r="C36" s="265"/>
      <c r="D36" s="265"/>
      <c r="E36" s="265"/>
      <c r="F36" s="265"/>
      <c r="G36" s="265"/>
      <c r="H36" s="265"/>
      <c r="I36" s="265"/>
      <c r="J36" s="265"/>
      <c r="K36" s="265"/>
      <c r="L36" s="265"/>
      <c r="M36" s="265"/>
      <c r="P36" s="1466">
        <f>U4</f>
        <v>43851</v>
      </c>
      <c r="Q36" s="267">
        <f>'7.4'!H30</f>
        <v>2143.1190236858765</v>
      </c>
      <c r="R36" s="414"/>
    </row>
    <row r="37" spans="1:30" ht="11.1" customHeight="1">
      <c r="A37" s="265"/>
      <c r="B37" s="265"/>
      <c r="C37" s="265"/>
      <c r="D37" s="265"/>
      <c r="E37" s="265"/>
      <c r="F37" s="265"/>
      <c r="G37" s="265"/>
      <c r="H37" s="265"/>
      <c r="I37" s="265"/>
      <c r="J37" s="265"/>
      <c r="K37" s="265"/>
      <c r="L37" s="265"/>
      <c r="M37" s="265"/>
      <c r="P37" s="1466">
        <f>V4</f>
        <v>44238</v>
      </c>
      <c r="Q37" s="267">
        <f>'7.4'!I30</f>
        <v>2582.3774134241321</v>
      </c>
    </row>
    <row r="38" spans="1:30" ht="11.1" customHeight="1">
      <c r="A38" s="265"/>
      <c r="B38" s="265"/>
      <c r="C38" s="265"/>
      <c r="D38" s="265"/>
      <c r="E38" s="265"/>
      <c r="F38" s="265"/>
      <c r="G38" s="265"/>
      <c r="H38" s="265"/>
      <c r="I38" s="265"/>
      <c r="J38" s="265"/>
      <c r="K38" s="265"/>
      <c r="L38" s="265"/>
      <c r="M38" s="265"/>
      <c r="P38" s="1466">
        <f>W4</f>
        <v>44572</v>
      </c>
      <c r="Q38" s="267">
        <f>'7.4'!J30</f>
        <v>2107.0183501547185</v>
      </c>
    </row>
    <row r="39" spans="1:30" ht="15.75" customHeight="1">
      <c r="A39" s="1686" t="s">
        <v>338</v>
      </c>
      <c r="B39" s="1686"/>
      <c r="C39" s="1686"/>
      <c r="D39" s="1686"/>
      <c r="E39" s="1686"/>
      <c r="F39" s="1686"/>
      <c r="G39" s="1686"/>
      <c r="H39" s="1686"/>
      <c r="I39" s="1686"/>
      <c r="J39" s="1686"/>
      <c r="K39" s="1686"/>
      <c r="L39" s="1686"/>
      <c r="M39" s="433"/>
      <c r="P39" s="1466">
        <f>X4</f>
        <v>44964</v>
      </c>
      <c r="Q39" s="267">
        <f>'7.4'!K30</f>
        <v>2104.3595790431691</v>
      </c>
    </row>
    <row r="40" spans="1:30" ht="11.1" customHeight="1">
      <c r="A40" s="265"/>
      <c r="B40" s="265"/>
      <c r="C40" s="265"/>
      <c r="D40" s="265"/>
      <c r="E40" s="265"/>
      <c r="F40" s="265"/>
      <c r="G40" s="265"/>
      <c r="H40" s="265"/>
      <c r="I40" s="265"/>
      <c r="J40" s="265"/>
      <c r="K40" s="265"/>
      <c r="L40" s="265"/>
      <c r="M40" s="265"/>
      <c r="N40" s="262"/>
      <c r="P40" s="1466">
        <f>Y4</f>
        <v>45300</v>
      </c>
      <c r="Q40" s="267">
        <f>'7.4'!L30</f>
        <v>2234.5540125596954</v>
      </c>
    </row>
    <row r="41" spans="1:30" ht="15.75" customHeight="1">
      <c r="N41" s="262"/>
    </row>
    <row r="42" spans="1:30" ht="11.1" customHeight="1">
      <c r="A42" s="265"/>
      <c r="B42" s="265"/>
      <c r="C42" s="265"/>
      <c r="D42" s="265"/>
      <c r="E42" s="265"/>
      <c r="F42" s="265"/>
      <c r="G42" s="265"/>
      <c r="H42" s="265"/>
      <c r="I42" s="265"/>
      <c r="J42" s="265"/>
      <c r="K42" s="265"/>
      <c r="L42" s="265"/>
      <c r="M42" s="265"/>
      <c r="N42" s="262"/>
    </row>
    <row r="43" spans="1:30" ht="11.1" customHeight="1">
      <c r="A43" s="265"/>
      <c r="B43" s="265"/>
      <c r="C43" s="265"/>
      <c r="D43" s="265"/>
      <c r="E43" s="265"/>
      <c r="F43" s="265"/>
      <c r="G43" s="265"/>
      <c r="H43" s="265"/>
      <c r="I43" s="265"/>
      <c r="J43" s="265"/>
      <c r="K43" s="265"/>
      <c r="L43" s="265"/>
      <c r="M43" s="265"/>
      <c r="N43" s="262"/>
      <c r="P43" s="264">
        <f>P4</f>
        <v>42040</v>
      </c>
      <c r="Q43" s="264">
        <f t="shared" ref="Q43:Y43" si="4">Q4</f>
        <v>42388</v>
      </c>
      <c r="R43" s="264">
        <f t="shared" si="4"/>
        <v>42754</v>
      </c>
      <c r="S43" s="264">
        <f t="shared" si="4"/>
        <v>43158</v>
      </c>
      <c r="T43" s="264">
        <f t="shared" si="4"/>
        <v>43488</v>
      </c>
      <c r="U43" s="264">
        <f t="shared" si="4"/>
        <v>43851</v>
      </c>
      <c r="V43" s="264">
        <f t="shared" si="4"/>
        <v>44238</v>
      </c>
      <c r="W43" s="264">
        <f t="shared" si="4"/>
        <v>44572</v>
      </c>
      <c r="X43" s="264">
        <f t="shared" si="4"/>
        <v>44964</v>
      </c>
      <c r="Y43" s="264">
        <f t="shared" si="4"/>
        <v>45300</v>
      </c>
    </row>
    <row r="44" spans="1:30" ht="11.1" customHeight="1">
      <c r="A44" s="265"/>
      <c r="B44" s="265"/>
      <c r="C44" s="265"/>
      <c r="D44" s="265"/>
      <c r="E44" s="265"/>
      <c r="F44" s="265"/>
      <c r="G44" s="265"/>
      <c r="H44" s="265"/>
      <c r="I44" s="265"/>
      <c r="J44" s="265"/>
      <c r="K44" s="265"/>
      <c r="L44" s="265"/>
      <c r="M44" s="265"/>
      <c r="N44" s="262"/>
      <c r="O44" s="270" t="s">
        <v>339</v>
      </c>
      <c r="P44" s="267">
        <v>10812.8</v>
      </c>
      <c r="Q44" s="267">
        <v>13577.9</v>
      </c>
      <c r="R44" s="267">
        <v>16637.900000000001</v>
      </c>
      <c r="S44" s="267">
        <v>14792.9</v>
      </c>
      <c r="T44" s="267">
        <v>22278.399999999998</v>
      </c>
      <c r="U44" s="267">
        <v>14995.699999999999</v>
      </c>
      <c r="V44" s="267">
        <v>9410.8970059287258</v>
      </c>
      <c r="W44" s="267">
        <v>7896.7386853625067</v>
      </c>
      <c r="X44" s="267">
        <v>5447.651239906013</v>
      </c>
      <c r="Y44" s="267">
        <f>'7.2'!D13</f>
        <v>10536.674775103656</v>
      </c>
    </row>
    <row r="45" spans="1:30" ht="11.1" customHeight="1">
      <c r="A45" s="265"/>
      <c r="B45" s="265"/>
      <c r="C45" s="265"/>
      <c r="D45" s="265"/>
      <c r="E45" s="265"/>
      <c r="F45" s="265"/>
      <c r="G45" s="265"/>
      <c r="H45" s="265"/>
      <c r="I45" s="265"/>
      <c r="J45" s="265"/>
      <c r="K45" s="265"/>
      <c r="L45" s="265"/>
      <c r="M45" s="265"/>
      <c r="N45" s="262"/>
      <c r="O45" s="270" t="s">
        <v>340</v>
      </c>
      <c r="P45" s="267">
        <v>29497.1</v>
      </c>
      <c r="Q45" s="267">
        <v>34544.800000000003</v>
      </c>
      <c r="R45" s="267">
        <v>34571.4</v>
      </c>
      <c r="S45" s="267">
        <v>42333.3</v>
      </c>
      <c r="T45" s="267">
        <v>28752</v>
      </c>
      <c r="U45" s="267">
        <v>25504.6</v>
      </c>
      <c r="V45" s="267">
        <v>45448.627</v>
      </c>
      <c r="W45" s="267">
        <v>33076.997000000003</v>
      </c>
      <c r="X45" s="267">
        <v>34841.098000000005</v>
      </c>
      <c r="Y45" s="267">
        <f>'7.2'!D17</f>
        <v>35504.195999999989</v>
      </c>
    </row>
    <row r="46" spans="1:30" ht="11.1" customHeight="1">
      <c r="A46" s="265"/>
      <c r="B46" s="265"/>
      <c r="C46" s="265"/>
      <c r="D46" s="265"/>
      <c r="E46" s="265"/>
      <c r="F46" s="265"/>
      <c r="G46" s="265"/>
      <c r="H46" s="265"/>
      <c r="I46" s="265"/>
      <c r="J46" s="265"/>
      <c r="K46" s="265"/>
      <c r="L46" s="265"/>
      <c r="M46" s="265"/>
      <c r="N46" s="262"/>
      <c r="O46" s="270" t="s">
        <v>168</v>
      </c>
      <c r="P46" s="267">
        <v>477.7</v>
      </c>
      <c r="Q46" s="267">
        <v>396.3</v>
      </c>
      <c r="R46" s="267">
        <v>405.8</v>
      </c>
      <c r="S46" s="267">
        <v>355.8</v>
      </c>
      <c r="T46" s="267">
        <v>376.6</v>
      </c>
      <c r="U46" s="267">
        <v>367.2</v>
      </c>
      <c r="V46" s="267">
        <v>320.03533757462799</v>
      </c>
      <c r="W46" s="267">
        <v>400.51706755119142</v>
      </c>
      <c r="X46" s="267">
        <v>341.50564152069211</v>
      </c>
      <c r="Y46" s="267">
        <f>'7.2'!D35</f>
        <v>291.08693682883353</v>
      </c>
    </row>
    <row r="47" spans="1:30" ht="11.1" customHeight="1">
      <c r="A47" s="265"/>
      <c r="B47" s="265"/>
      <c r="C47" s="265"/>
      <c r="D47" s="265"/>
      <c r="E47" s="265"/>
      <c r="F47" s="265"/>
      <c r="G47" s="265"/>
      <c r="H47" s="265"/>
      <c r="I47" s="265"/>
      <c r="J47" s="265"/>
      <c r="K47" s="265"/>
      <c r="L47" s="265"/>
      <c r="M47" s="265"/>
      <c r="N47" s="262"/>
      <c r="P47" s="267">
        <v>40787.599999999991</v>
      </c>
      <c r="Q47" s="267">
        <v>48519.000000000007</v>
      </c>
      <c r="R47" s="267">
        <v>51615.100000000006</v>
      </c>
      <c r="S47" s="267">
        <v>57482.000000000007</v>
      </c>
      <c r="T47" s="267">
        <v>51406.999999999993</v>
      </c>
      <c r="U47" s="267">
        <v>40867.499999999993</v>
      </c>
      <c r="V47" s="267">
        <v>55179.559343503352</v>
      </c>
      <c r="W47" s="267">
        <v>41374.252752913701</v>
      </c>
      <c r="X47" s="267">
        <v>40630.254881426714</v>
      </c>
      <c r="Y47" s="267">
        <f>SUM(Y44:Y46)</f>
        <v>46331.957711932475</v>
      </c>
    </row>
    <row r="48" spans="1:30" ht="11.1" customHeight="1">
      <c r="A48" s="265"/>
      <c r="B48" s="265"/>
      <c r="C48" s="265"/>
      <c r="D48" s="265"/>
      <c r="E48" s="265"/>
      <c r="F48" s="265"/>
      <c r="G48" s="265"/>
      <c r="H48" s="265"/>
      <c r="I48" s="265"/>
      <c r="J48" s="265"/>
      <c r="K48" s="265"/>
      <c r="L48" s="265"/>
      <c r="M48" s="265"/>
      <c r="N48" s="262"/>
      <c r="P48" s="267">
        <v>49288.89302225189</v>
      </c>
      <c r="Q48" s="267">
        <v>54886.108595098136</v>
      </c>
      <c r="R48" s="267">
        <v>55898.598244150569</v>
      </c>
      <c r="S48" s="267">
        <v>50803.541216034224</v>
      </c>
      <c r="T48" s="267">
        <v>43782.719568461034</v>
      </c>
      <c r="U48" s="267">
        <v>55065.441922179154</v>
      </c>
      <c r="V48" s="267">
        <v>44045.334403713241</v>
      </c>
      <c r="W48" s="267">
        <v>44045.334403713241</v>
      </c>
      <c r="X48" s="267">
        <v>41449.790897036059</v>
      </c>
      <c r="Y48" s="267">
        <f>'7.4'!L29</f>
        <v>45945.931301432698</v>
      </c>
      <c r="AA48" s="1468"/>
      <c r="AB48" s="1468"/>
      <c r="AC48" s="1468"/>
      <c r="AD48" s="1468"/>
    </row>
    <row r="49" spans="1:30" ht="11.1" customHeight="1">
      <c r="A49" s="265"/>
      <c r="B49" s="265"/>
      <c r="C49" s="265"/>
      <c r="D49" s="265"/>
      <c r="E49" s="265"/>
      <c r="F49" s="265"/>
      <c r="G49" s="265"/>
      <c r="H49" s="265"/>
      <c r="I49" s="265"/>
      <c r="J49" s="265"/>
      <c r="K49" s="265"/>
      <c r="L49" s="265"/>
      <c r="M49" s="265"/>
      <c r="N49" s="262"/>
      <c r="P49" s="267">
        <v>8501.2930222518989</v>
      </c>
      <c r="Q49" s="267">
        <v>6367.1085950981287</v>
      </c>
      <c r="R49" s="267">
        <v>4283.4982441505636</v>
      </c>
      <c r="S49" s="267">
        <v>-6678.4587839657834</v>
      </c>
      <c r="T49" s="267">
        <v>-7624.2804315389585</v>
      </c>
      <c r="U49" s="267">
        <v>14197.941922179161</v>
      </c>
      <c r="V49" s="267">
        <v>-11134.224939790111</v>
      </c>
      <c r="W49" s="267">
        <v>2671.0816507995405</v>
      </c>
      <c r="X49" s="267">
        <v>819.53601560934476</v>
      </c>
      <c r="Y49" s="267">
        <f t="shared" ref="Y49" si="5">Y48-Y47</f>
        <v>-386.02641049977683</v>
      </c>
      <c r="AA49" s="1468"/>
      <c r="AB49" s="1468"/>
      <c r="AC49" s="1468"/>
      <c r="AD49" s="1468"/>
    </row>
    <row r="50" spans="1:30" ht="11.1" customHeight="1">
      <c r="A50" s="265"/>
      <c r="B50" s="265"/>
      <c r="C50" s="265"/>
      <c r="D50" s="265"/>
      <c r="E50" s="265"/>
      <c r="F50" s="265"/>
      <c r="G50" s="265"/>
      <c r="H50" s="265"/>
      <c r="I50" s="265"/>
      <c r="J50" s="265"/>
      <c r="K50" s="265"/>
      <c r="L50" s="265"/>
      <c r="M50" s="265"/>
      <c r="N50" s="262"/>
      <c r="AA50" s="1468"/>
      <c r="AB50" s="1468"/>
      <c r="AC50" s="1468"/>
      <c r="AD50" s="1468"/>
    </row>
    <row r="51" spans="1:30" ht="11.1" customHeight="1">
      <c r="A51" s="265"/>
      <c r="B51" s="265"/>
      <c r="C51" s="265"/>
      <c r="D51" s="265"/>
      <c r="E51" s="265"/>
      <c r="F51" s="265"/>
      <c r="G51" s="265"/>
      <c r="H51" s="265"/>
      <c r="I51" s="265"/>
      <c r="J51" s="265"/>
      <c r="K51" s="265"/>
      <c r="L51" s="265"/>
      <c r="M51" s="265"/>
      <c r="N51" s="262"/>
      <c r="P51" s="1466">
        <f>P43</f>
        <v>42040</v>
      </c>
      <c r="Q51" s="1466">
        <f t="shared" ref="Q51:Y51" si="6">Q43</f>
        <v>42388</v>
      </c>
      <c r="R51" s="1466">
        <f t="shared" si="6"/>
        <v>42754</v>
      </c>
      <c r="S51" s="1466">
        <f t="shared" si="6"/>
        <v>43158</v>
      </c>
      <c r="T51" s="1466">
        <f t="shared" si="6"/>
        <v>43488</v>
      </c>
      <c r="U51" s="1466">
        <f t="shared" si="6"/>
        <v>43851</v>
      </c>
      <c r="V51" s="1466">
        <f t="shared" si="6"/>
        <v>44238</v>
      </c>
      <c r="W51" s="1466">
        <f t="shared" si="6"/>
        <v>44572</v>
      </c>
      <c r="X51" s="1466">
        <f t="shared" si="6"/>
        <v>44964</v>
      </c>
      <c r="Y51" s="1466">
        <f t="shared" si="6"/>
        <v>45300</v>
      </c>
      <c r="AA51" s="1468"/>
      <c r="AB51" s="1468"/>
      <c r="AC51" s="1468"/>
      <c r="AD51" s="1468"/>
    </row>
    <row r="52" spans="1:30" ht="11.1" customHeight="1">
      <c r="A52" s="265"/>
      <c r="B52" s="265"/>
      <c r="C52" s="265"/>
      <c r="D52" s="265"/>
      <c r="E52" s="265"/>
      <c r="F52" s="265"/>
      <c r="G52" s="265"/>
      <c r="H52" s="265"/>
      <c r="I52" s="265"/>
      <c r="J52" s="265"/>
      <c r="K52" s="265"/>
      <c r="L52" s="265"/>
      <c r="M52" s="265"/>
      <c r="N52" s="262"/>
      <c r="O52" s="262" t="str">
        <f>O44</f>
        <v>Gas flow from abroad for the CR</v>
      </c>
      <c r="P52" s="271">
        <f>P44/P$47</f>
        <v>0.26510017750492798</v>
      </c>
      <c r="Q52" s="271">
        <f>Q44/Q$47</f>
        <v>0.27984707021991378</v>
      </c>
      <c r="R52" s="271">
        <f t="shared" ref="R52:X52" si="7">R44/R$47</f>
        <v>0.32234559266571217</v>
      </c>
      <c r="S52" s="271">
        <f t="shared" si="7"/>
        <v>0.25734838732124837</v>
      </c>
      <c r="T52" s="271">
        <f t="shared" si="7"/>
        <v>0.43337288696091975</v>
      </c>
      <c r="U52" s="271">
        <f t="shared" si="7"/>
        <v>0.36693460573805597</v>
      </c>
      <c r="V52" s="271">
        <f t="shared" si="7"/>
        <v>0.17055041971872384</v>
      </c>
      <c r="W52" s="271">
        <f t="shared" si="7"/>
        <v>0.19086117959692683</v>
      </c>
      <c r="X52" s="271">
        <f t="shared" si="7"/>
        <v>0.13407868731821063</v>
      </c>
      <c r="Y52" s="271">
        <f>Y44/Y$47</f>
        <v>0.22741699888045111</v>
      </c>
      <c r="AA52" s="1468"/>
      <c r="AB52" s="1468"/>
      <c r="AC52" s="1468"/>
      <c r="AD52" s="1468"/>
    </row>
    <row r="53" spans="1:30" ht="11.1" customHeight="1">
      <c r="A53" s="265"/>
      <c r="B53" s="265"/>
      <c r="C53" s="265"/>
      <c r="D53" s="265"/>
      <c r="E53" s="265"/>
      <c r="F53" s="265"/>
      <c r="G53" s="265"/>
      <c r="H53" s="265"/>
      <c r="I53" s="265"/>
      <c r="J53" s="265"/>
      <c r="K53" s="265"/>
      <c r="L53" s="265"/>
      <c r="M53" s="265"/>
      <c r="N53" s="262"/>
      <c r="O53" s="262" t="str">
        <f t="shared" ref="O53:O54" si="8">O45</f>
        <v>Gas flow from storage facilities for the CR</v>
      </c>
      <c r="P53" s="271">
        <f>P45/P$47</f>
        <v>0.72318792966489831</v>
      </c>
      <c r="Q53" s="271">
        <f t="shared" ref="Q53:Y53" si="9">Q45/Q$47</f>
        <v>0.71198499556874617</v>
      </c>
      <c r="R53" s="271">
        <f t="shared" si="9"/>
        <v>0.66979236696238109</v>
      </c>
      <c r="S53" s="271">
        <f t="shared" si="9"/>
        <v>0.73646184892662048</v>
      </c>
      <c r="T53" s="271">
        <f t="shared" si="9"/>
        <v>0.55930126247398226</v>
      </c>
      <c r="U53" s="271">
        <f t="shared" si="9"/>
        <v>0.62408025937480893</v>
      </c>
      <c r="V53" s="271">
        <f t="shared" si="9"/>
        <v>0.82364969094938889</v>
      </c>
      <c r="W53" s="271">
        <f t="shared" si="9"/>
        <v>0.79945847475567089</v>
      </c>
      <c r="X53" s="271">
        <f t="shared" si="9"/>
        <v>0.85751610718855953</v>
      </c>
      <c r="Y53" s="271">
        <f t="shared" si="9"/>
        <v>0.76630036271608115</v>
      </c>
      <c r="AA53" s="1468"/>
      <c r="AB53" s="1468"/>
      <c r="AC53" s="1468"/>
      <c r="AD53" s="1468"/>
    </row>
    <row r="54" spans="1:30" ht="11.1" customHeight="1">
      <c r="A54" s="265"/>
      <c r="B54" s="265"/>
      <c r="C54" s="265"/>
      <c r="D54" s="265"/>
      <c r="E54" s="265"/>
      <c r="F54" s="265"/>
      <c r="G54" s="265"/>
      <c r="H54" s="265"/>
      <c r="I54" s="265"/>
      <c r="J54" s="265"/>
      <c r="K54" s="265"/>
      <c r="L54" s="265"/>
      <c r="M54" s="265"/>
      <c r="N54" s="262"/>
      <c r="O54" s="262" t="str">
        <f t="shared" si="8"/>
        <v>Gas production in the CR</v>
      </c>
      <c r="P54" s="271">
        <f>P46/P$47</f>
        <v>1.1711892830173879E-2</v>
      </c>
      <c r="Q54" s="271">
        <f t="shared" ref="Q54:Y54" si="10">Q46/Q$47</f>
        <v>8.1679342113398865E-3</v>
      </c>
      <c r="R54" s="271">
        <f t="shared" si="10"/>
        <v>7.8620403719066694E-3</v>
      </c>
      <c r="S54" s="271">
        <f t="shared" si="10"/>
        <v>6.1897637521311014E-3</v>
      </c>
      <c r="T54" s="271">
        <f t="shared" si="10"/>
        <v>7.3258505650981402E-3</v>
      </c>
      <c r="U54" s="271">
        <f t="shared" si="10"/>
        <v>8.9851348871352547E-3</v>
      </c>
      <c r="V54" s="271">
        <f t="shared" si="10"/>
        <v>5.7998893318873127E-3</v>
      </c>
      <c r="W54" s="271">
        <f t="shared" si="10"/>
        <v>9.6803456474023157E-3</v>
      </c>
      <c r="X54" s="271">
        <f t="shared" si="10"/>
        <v>8.4052054932297355E-3</v>
      </c>
      <c r="Y54" s="271">
        <f t="shared" si="10"/>
        <v>6.2826384034678096E-3</v>
      </c>
      <c r="AA54" s="1468"/>
      <c r="AB54" s="1468"/>
      <c r="AC54" s="1468"/>
      <c r="AD54" s="1468"/>
    </row>
    <row r="55" spans="1:30" ht="11.1" customHeight="1">
      <c r="A55" s="265"/>
      <c r="B55" s="265"/>
      <c r="C55" s="265"/>
      <c r="D55" s="265"/>
      <c r="E55" s="265"/>
      <c r="F55" s="265"/>
      <c r="G55" s="265"/>
      <c r="H55" s="265"/>
      <c r="I55" s="265"/>
      <c r="J55" s="265"/>
      <c r="K55" s="265"/>
      <c r="L55" s="265"/>
      <c r="M55" s="265"/>
      <c r="N55" s="262"/>
      <c r="P55" s="272">
        <f>SUM(P52:P54)</f>
        <v>1.0000000000000002</v>
      </c>
      <c r="Q55" s="272">
        <f t="shared" ref="Q55:Y55" si="11">SUM(Q52:Q54)</f>
        <v>0.99999999999999978</v>
      </c>
      <c r="R55" s="272">
        <f t="shared" si="11"/>
        <v>0.99999999999999989</v>
      </c>
      <c r="S55" s="272">
        <f t="shared" si="11"/>
        <v>1</v>
      </c>
      <c r="T55" s="272">
        <f t="shared" si="11"/>
        <v>1.0000000000000002</v>
      </c>
      <c r="U55" s="272">
        <f t="shared" si="11"/>
        <v>1.0000000000000002</v>
      </c>
      <c r="V55" s="272">
        <f t="shared" si="11"/>
        <v>1</v>
      </c>
      <c r="W55" s="272">
        <f t="shared" si="11"/>
        <v>1</v>
      </c>
      <c r="X55" s="272">
        <f t="shared" si="11"/>
        <v>0.99999999999999989</v>
      </c>
      <c r="Y55" s="272">
        <f t="shared" si="11"/>
        <v>1</v>
      </c>
      <c r="AA55" s="1468"/>
      <c r="AB55" s="1468"/>
      <c r="AC55" s="1468"/>
      <c r="AD55" s="1468"/>
    </row>
    <row r="56" spans="1:30" ht="11.1" customHeight="1">
      <c r="A56" s="265"/>
      <c r="B56" s="265"/>
      <c r="C56" s="265"/>
      <c r="D56" s="265"/>
      <c r="E56" s="265"/>
      <c r="F56" s="265"/>
      <c r="G56" s="265"/>
      <c r="H56" s="265"/>
      <c r="I56" s="265"/>
      <c r="J56" s="265"/>
      <c r="K56" s="265"/>
      <c r="L56" s="265"/>
      <c r="M56" s="265"/>
      <c r="N56" s="262"/>
      <c r="AA56" s="1468"/>
      <c r="AB56" s="1468"/>
      <c r="AC56" s="1468"/>
      <c r="AD56" s="1468"/>
    </row>
    <row r="57" spans="1:30" ht="11.1" customHeight="1">
      <c r="A57" s="265"/>
      <c r="B57" s="265"/>
      <c r="C57" s="265"/>
      <c r="D57" s="265"/>
      <c r="E57" s="265"/>
      <c r="F57" s="265"/>
      <c r="G57" s="265"/>
      <c r="H57" s="265"/>
      <c r="I57" s="265"/>
      <c r="J57" s="265"/>
      <c r="K57" s="265"/>
      <c r="L57" s="265"/>
      <c r="M57" s="265"/>
      <c r="N57" s="262"/>
      <c r="AA57" s="1468"/>
      <c r="AB57" s="1468"/>
      <c r="AC57" s="1468"/>
      <c r="AD57" s="1468"/>
    </row>
    <row r="58" spans="1:30" ht="11.1" customHeight="1">
      <c r="A58" s="265"/>
      <c r="B58" s="265"/>
      <c r="C58" s="265"/>
      <c r="D58" s="265"/>
      <c r="E58" s="265"/>
      <c r="F58" s="265"/>
      <c r="G58" s="265"/>
      <c r="H58" s="265"/>
      <c r="I58" s="265"/>
      <c r="J58" s="265"/>
      <c r="K58" s="265"/>
      <c r="L58" s="265"/>
      <c r="M58" s="265"/>
      <c r="N58" s="262"/>
      <c r="P58" s="1468"/>
      <c r="Q58" s="1468"/>
      <c r="R58" s="1468"/>
      <c r="S58" s="1468"/>
      <c r="T58" s="1468"/>
      <c r="U58" s="1468"/>
      <c r="V58" s="1468"/>
      <c r="W58" s="1468"/>
      <c r="X58" s="1468"/>
      <c r="Y58" s="1468"/>
      <c r="Z58" s="1468"/>
      <c r="AA58" s="1468"/>
      <c r="AB58" s="1468"/>
      <c r="AC58" s="1468"/>
      <c r="AD58" s="1468"/>
    </row>
    <row r="59" spans="1:30" ht="11.1" customHeight="1">
      <c r="A59" s="265"/>
      <c r="B59" s="265"/>
      <c r="C59" s="265"/>
      <c r="D59" s="265"/>
      <c r="E59" s="265"/>
      <c r="F59" s="265"/>
      <c r="G59" s="265"/>
      <c r="H59" s="265"/>
      <c r="I59" s="265"/>
      <c r="J59" s="265"/>
      <c r="K59" s="265"/>
      <c r="L59" s="265"/>
      <c r="M59" s="265"/>
      <c r="N59" s="262"/>
      <c r="P59" s="1468"/>
      <c r="Q59" s="1468"/>
      <c r="R59" s="1468"/>
      <c r="S59" s="1468"/>
      <c r="T59" s="1468"/>
      <c r="U59" s="1468"/>
      <c r="V59" s="1468"/>
      <c r="W59" s="1468"/>
      <c r="X59" s="1468"/>
      <c r="Y59" s="1468"/>
      <c r="Z59" s="1468"/>
      <c r="AA59" s="1468"/>
      <c r="AB59" s="1468"/>
      <c r="AC59" s="1468"/>
      <c r="AD59" s="1468"/>
    </row>
    <row r="60" spans="1:30" ht="11.1" customHeight="1">
      <c r="A60" s="265"/>
      <c r="B60" s="265"/>
      <c r="C60" s="265"/>
      <c r="D60" s="265"/>
      <c r="E60" s="265"/>
      <c r="F60" s="265"/>
      <c r="G60" s="265"/>
      <c r="H60" s="265"/>
      <c r="I60" s="265"/>
      <c r="J60" s="265"/>
      <c r="K60" s="265"/>
      <c r="L60" s="265"/>
      <c r="M60" s="265"/>
      <c r="P60" s="1468"/>
      <c r="Q60" s="1468"/>
      <c r="R60" s="1468"/>
      <c r="S60" s="1468"/>
      <c r="T60" s="1468"/>
      <c r="U60" s="1468"/>
      <c r="V60" s="1468"/>
      <c r="W60" s="1468"/>
      <c r="X60" s="1468"/>
      <c r="Y60" s="1468"/>
      <c r="Z60" s="1468"/>
      <c r="AA60" s="1468"/>
      <c r="AB60" s="1468"/>
      <c r="AC60" s="1468"/>
      <c r="AD60" s="1468"/>
    </row>
    <row r="61" spans="1:30" ht="11.1" customHeight="1">
      <c r="P61" s="1468"/>
      <c r="Q61" s="1468"/>
      <c r="R61" s="1468"/>
      <c r="S61" s="1468"/>
      <c r="T61" s="1468"/>
      <c r="U61" s="1468"/>
      <c r="V61" s="1468"/>
      <c r="W61" s="1468"/>
      <c r="X61" s="1468"/>
      <c r="Y61" s="1468"/>
      <c r="Z61" s="1468"/>
      <c r="AA61" s="1468"/>
      <c r="AB61" s="1468"/>
      <c r="AC61" s="1468"/>
      <c r="AD61" s="1468"/>
    </row>
    <row r="62" spans="1:30">
      <c r="H62" s="254"/>
      <c r="N62" s="1310"/>
      <c r="O62" s="267"/>
      <c r="P62" s="1468"/>
      <c r="Q62" s="1468"/>
      <c r="R62" s="1468"/>
      <c r="S62" s="1468"/>
      <c r="T62" s="1468"/>
      <c r="U62" s="1468"/>
      <c r="V62" s="1468"/>
      <c r="W62" s="1468"/>
      <c r="X62" s="1468"/>
      <c r="Y62" s="1468"/>
      <c r="Z62" s="1468"/>
      <c r="AA62" s="1468"/>
      <c r="AB62" s="1468"/>
      <c r="AC62" s="1468"/>
      <c r="AD62" s="1468"/>
    </row>
    <row r="63" spans="1:30">
      <c r="H63" s="254"/>
      <c r="P63" s="1468"/>
      <c r="Q63" s="1468"/>
      <c r="R63" s="1468"/>
      <c r="S63" s="1468"/>
      <c r="T63" s="1468"/>
      <c r="U63" s="1468"/>
      <c r="V63" s="1468"/>
      <c r="W63" s="1468"/>
      <c r="X63" s="1468"/>
      <c r="Y63" s="1468"/>
      <c r="Z63" s="1468"/>
      <c r="AA63" s="1468"/>
      <c r="AB63" s="1468"/>
      <c r="AC63" s="1468"/>
      <c r="AD63" s="1468"/>
    </row>
    <row r="64" spans="1:30">
      <c r="P64" s="1468"/>
      <c r="Q64" s="1468"/>
      <c r="R64" s="1468"/>
      <c r="S64" s="1468"/>
      <c r="T64" s="1468"/>
      <c r="U64" s="1468"/>
      <c r="V64" s="1468"/>
      <c r="W64" s="1468"/>
      <c r="X64" s="1468"/>
      <c r="Y64" s="1468"/>
      <c r="Z64" s="1468"/>
      <c r="AA64" s="1468"/>
      <c r="AB64" s="1468"/>
      <c r="AC64" s="1468"/>
      <c r="AD64" s="1468"/>
    </row>
    <row r="65" spans="16:30">
      <c r="P65" s="1468"/>
      <c r="Q65" s="1468"/>
      <c r="R65" s="1468"/>
      <c r="S65" s="1468"/>
      <c r="T65" s="1468"/>
      <c r="U65" s="1468"/>
      <c r="V65" s="1468"/>
      <c r="W65" s="1468"/>
      <c r="X65" s="1468"/>
      <c r="Y65" s="1468"/>
      <c r="Z65" s="1468"/>
      <c r="AA65" s="1468"/>
      <c r="AB65" s="1468"/>
      <c r="AC65" s="1468"/>
      <c r="AD65" s="1468"/>
    </row>
  </sheetData>
  <mergeCells count="3">
    <mergeCell ref="A3:L3"/>
    <mergeCell ref="A39:L39"/>
    <mergeCell ref="A4:B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9"/>
  <dimension ref="A1:AB63"/>
  <sheetViews>
    <sheetView showGridLines="0" zoomScaleNormal="100" zoomScaleSheetLayoutView="100" workbookViewId="0">
      <selection activeCell="C1" sqref="C1"/>
    </sheetView>
  </sheetViews>
  <sheetFormatPr defaultRowHeight="11.25"/>
  <cols>
    <col min="1" max="1" width="7.85546875" style="7" customWidth="1"/>
    <col min="2" max="6" width="9.7109375" style="7" customWidth="1"/>
    <col min="7" max="7" width="10.7109375" style="7" customWidth="1"/>
    <col min="8" max="8" width="11.28515625" style="7" customWidth="1"/>
    <col min="9" max="9" width="1.7109375" style="7" customWidth="1"/>
    <col min="10" max="10" width="8.140625" style="7" customWidth="1"/>
    <col min="11" max="15" width="9.7109375" style="7" customWidth="1"/>
    <col min="16" max="16" width="5.28515625" style="7" customWidth="1"/>
    <col min="17" max="17" width="9.140625" style="7"/>
    <col min="18" max="26" width="9.140625" style="143"/>
    <col min="27" max="27" width="12.28515625" style="7" bestFit="1" customWidth="1"/>
    <col min="28"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8" ht="20.25">
      <c r="A1" s="535" t="s">
        <v>341</v>
      </c>
      <c r="B1" s="553"/>
      <c r="C1" s="553"/>
      <c r="D1" s="553"/>
      <c r="E1" s="553"/>
      <c r="F1" s="553"/>
      <c r="G1" s="553"/>
      <c r="H1" s="553"/>
      <c r="I1" s="553"/>
      <c r="J1" s="553"/>
      <c r="K1" s="553"/>
      <c r="L1" s="553"/>
      <c r="M1" s="553"/>
      <c r="N1" s="553"/>
      <c r="O1" s="553"/>
      <c r="P1" s="553"/>
    </row>
    <row r="2" spans="1:28" ht="5.0999999999999996" customHeight="1">
      <c r="A2" s="553"/>
      <c r="B2" s="553"/>
      <c r="C2" s="553"/>
      <c r="D2" s="553"/>
      <c r="E2" s="553"/>
      <c r="F2" s="553"/>
      <c r="G2" s="553"/>
      <c r="H2" s="553"/>
      <c r="I2" s="553"/>
      <c r="J2" s="553"/>
      <c r="K2" s="553"/>
      <c r="L2" s="553"/>
      <c r="M2" s="553"/>
      <c r="N2" s="553"/>
      <c r="O2" s="553"/>
      <c r="P2" s="553"/>
    </row>
    <row r="3" spans="1:28" ht="18">
      <c r="A3" s="1512" t="s">
        <v>342</v>
      </c>
      <c r="B3" s="1512"/>
      <c r="C3" s="1512"/>
      <c r="D3" s="1512"/>
      <c r="E3" s="1512"/>
      <c r="F3" s="1512"/>
      <c r="G3" s="1512"/>
      <c r="H3" s="1512"/>
      <c r="I3" s="1512"/>
      <c r="J3" s="1512"/>
      <c r="K3" s="1512"/>
      <c r="L3" s="1512"/>
      <c r="M3" s="1512"/>
      <c r="N3" s="1512"/>
      <c r="O3" s="1512"/>
      <c r="P3" s="1512"/>
    </row>
    <row r="4" spans="1:28" ht="5.0999999999999996" customHeight="1">
      <c r="A4" s="496"/>
      <c r="B4" s="496"/>
      <c r="C4" s="496"/>
      <c r="D4" s="496"/>
      <c r="F4" s="170"/>
      <c r="J4" s="1696" t="s">
        <v>347</v>
      </c>
      <c r="K4" s="1696"/>
      <c r="L4" s="1696"/>
      <c r="M4" s="1696"/>
      <c r="N4" s="1696"/>
      <c r="O4" s="1696"/>
      <c r="P4" s="1696"/>
    </row>
    <row r="5" spans="1:28" ht="12.75">
      <c r="A5" s="1603">
        <v>2021</v>
      </c>
      <c r="B5" s="1603"/>
      <c r="C5" s="1603"/>
      <c r="D5" s="1603"/>
      <c r="E5" s="1603"/>
      <c r="F5" s="1603"/>
      <c r="G5" s="1603"/>
      <c r="H5" s="1603"/>
      <c r="I5" s="278"/>
      <c r="J5" s="1696"/>
      <c r="K5" s="1696"/>
      <c r="L5" s="1696"/>
      <c r="M5" s="1696"/>
      <c r="N5" s="1696"/>
      <c r="O5" s="1696"/>
      <c r="P5" s="1696"/>
    </row>
    <row r="6" spans="1:28" ht="27" customHeight="1">
      <c r="A6" s="1694" t="str">
        <f>'6.1'!A6</f>
        <v>Period</v>
      </c>
      <c r="B6" s="1689" t="s">
        <v>555</v>
      </c>
      <c r="C6" s="1692" t="s">
        <v>343</v>
      </c>
      <c r="D6" s="1692"/>
      <c r="E6" s="1692"/>
      <c r="F6" s="1692"/>
      <c r="G6" s="1509" t="s">
        <v>344</v>
      </c>
      <c r="H6" s="1689" t="s">
        <v>571</v>
      </c>
      <c r="I6" s="279"/>
      <c r="J6" s="279"/>
      <c r="K6" s="279"/>
      <c r="L6" s="279"/>
      <c r="M6" s="279"/>
      <c r="N6" s="279"/>
      <c r="O6" s="279"/>
    </row>
    <row r="7" spans="1:28" ht="26.25" customHeight="1">
      <c r="A7" s="1695"/>
      <c r="B7" s="1690"/>
      <c r="C7" s="1693" t="s">
        <v>345</v>
      </c>
      <c r="D7" s="1693"/>
      <c r="E7" s="1601" t="s">
        <v>346</v>
      </c>
      <c r="F7" s="1601"/>
      <c r="G7" s="1649"/>
      <c r="H7" s="1690"/>
      <c r="I7" s="279"/>
      <c r="J7" s="279"/>
      <c r="K7" s="279"/>
      <c r="L7" s="279"/>
      <c r="M7" s="279"/>
      <c r="N7" s="279"/>
      <c r="O7" s="279"/>
    </row>
    <row r="8" spans="1:28" ht="14.1" customHeight="1">
      <c r="A8" s="1621"/>
      <c r="B8" s="1691"/>
      <c r="C8" s="1409" t="s">
        <v>333</v>
      </c>
      <c r="D8" s="1409" t="s">
        <v>29</v>
      </c>
      <c r="E8" s="1409" t="s">
        <v>333</v>
      </c>
      <c r="F8" s="1409" t="s">
        <v>29</v>
      </c>
      <c r="G8" s="435" t="s">
        <v>43</v>
      </c>
      <c r="H8" s="1691"/>
      <c r="I8" s="170"/>
      <c r="J8" s="170"/>
      <c r="K8" s="170"/>
      <c r="L8" s="170"/>
      <c r="M8" s="170"/>
      <c r="N8" s="170"/>
      <c r="O8" s="170"/>
      <c r="R8" s="140">
        <f>'6.1'!C8</f>
        <v>2023</v>
      </c>
      <c r="U8" s="1361" t="str">
        <f>'8.8'!G6</f>
        <v>HD_C</v>
      </c>
      <c r="V8" s="1361" t="str">
        <f>'8.8'!H6</f>
        <v>MD_C</v>
      </c>
      <c r="W8" s="1361" t="str">
        <f>'8.8'!I6</f>
        <v>LD_C</v>
      </c>
      <c r="X8" s="1361" t="str">
        <f>'8.8'!J6</f>
        <v>DOM</v>
      </c>
      <c r="Y8" s="1361" t="str">
        <f>'8.8'!K6</f>
        <v>OG</v>
      </c>
      <c r="Z8" s="156"/>
    </row>
    <row r="9" spans="1:28" ht="13.5" customHeight="1">
      <c r="A9" s="1241" t="str">
        <f>'6.1'!A9</f>
        <v>January</v>
      </c>
      <c r="B9" s="691">
        <v>2750252</v>
      </c>
      <c r="C9" s="745">
        <v>1051834.6482870036</v>
      </c>
      <c r="D9" s="745">
        <v>11462560.158922946</v>
      </c>
      <c r="E9" s="692">
        <f>C9/B9</f>
        <v>0.3824502802968614</v>
      </c>
      <c r="F9" s="693">
        <f>D9/B9</f>
        <v>4.1678217701225</v>
      </c>
      <c r="G9" s="604">
        <v>2.1903225806451618</v>
      </c>
      <c r="H9" s="656">
        <f>(C9-R9)/R9</f>
        <v>0.1794782351683426</v>
      </c>
      <c r="I9" s="22"/>
      <c r="J9" s="22"/>
      <c r="K9" s="22"/>
      <c r="L9" s="22"/>
      <c r="M9" s="22"/>
      <c r="N9" s="22"/>
      <c r="O9" s="22"/>
      <c r="R9" s="1374">
        <v>891779.61654958315</v>
      </c>
      <c r="T9" s="1362" t="str">
        <f>A9</f>
        <v>January</v>
      </c>
      <c r="U9" s="1362">
        <f>'8.8'!G7</f>
        <v>387688.813551803</v>
      </c>
      <c r="V9" s="1362">
        <f>'8.8'!H7</f>
        <v>109360.24008699601</v>
      </c>
      <c r="W9" s="1362">
        <f>'8.8'!I7</f>
        <v>192746.13111533003</v>
      </c>
      <c r="X9" s="1362">
        <f>'8.8'!J7</f>
        <v>350464.54604796896</v>
      </c>
      <c r="Y9" s="1362">
        <f>'8.8'!K7</f>
        <v>11574.917484905689</v>
      </c>
      <c r="Z9" s="140">
        <f>SUM(U9:Y9)</f>
        <v>1051834.6482870039</v>
      </c>
      <c r="AA9" s="19"/>
      <c r="AB9" s="19"/>
    </row>
    <row r="10" spans="1:28" ht="13.5" customHeight="1">
      <c r="A10" s="1242" t="str">
        <f>'6.1'!A10</f>
        <v>February</v>
      </c>
      <c r="B10" s="694">
        <v>2747725</v>
      </c>
      <c r="C10" s="746">
        <v>707926.19800240512</v>
      </c>
      <c r="D10" s="746">
        <v>7710911.6847610418</v>
      </c>
      <c r="E10" s="695">
        <f t="shared" ref="E10:E26" si="0">C10/B10</f>
        <v>0.25764084761117112</v>
      </c>
      <c r="F10" s="696">
        <f t="shared" ref="F10:F27" si="1">D10/B10</f>
        <v>2.8062894520962041</v>
      </c>
      <c r="G10" s="607">
        <v>1.375</v>
      </c>
      <c r="H10" s="655">
        <f t="shared" ref="H10:H27" si="2">(C10-R10)/R10</f>
        <v>-0.17756384066216818</v>
      </c>
      <c r="I10" s="22"/>
      <c r="J10" s="22"/>
      <c r="K10" s="22"/>
      <c r="L10" s="22"/>
      <c r="M10" s="22"/>
      <c r="N10" s="22"/>
      <c r="O10" s="22"/>
      <c r="R10" s="1374">
        <v>860767.35557490308</v>
      </c>
      <c r="T10" s="1362" t="str">
        <f t="shared" ref="T10:T19" si="3">A10</f>
        <v>February</v>
      </c>
      <c r="U10" s="1362">
        <f>'8.8'!G8</f>
        <v>285429.22620522202</v>
      </c>
      <c r="V10" s="1362">
        <f>'8.8'!H8</f>
        <v>73612.214368420013</v>
      </c>
      <c r="W10" s="1362">
        <f>'8.8'!I8</f>
        <v>118837.797004665</v>
      </c>
      <c r="X10" s="1362">
        <f>'8.8'!J8</f>
        <v>214692.17288203404</v>
      </c>
      <c r="Y10" s="1362">
        <f>'8.8'!K8</f>
        <v>15354.787542063999</v>
      </c>
      <c r="Z10" s="140">
        <f t="shared" ref="Z10:Z32" si="4">SUM(U10:Y10)</f>
        <v>707926.198002405</v>
      </c>
      <c r="AA10" s="19"/>
      <c r="AB10" s="19"/>
    </row>
    <row r="11" spans="1:28" ht="13.5" customHeight="1">
      <c r="A11" s="1243" t="str">
        <f>'6.1'!A11</f>
        <v>March</v>
      </c>
      <c r="B11" s="697">
        <v>2744782</v>
      </c>
      <c r="C11" s="747">
        <v>654981.60796707869</v>
      </c>
      <c r="D11" s="747">
        <v>7124862.1737359446</v>
      </c>
      <c r="E11" s="698">
        <f t="shared" si="0"/>
        <v>0.23862791579334122</v>
      </c>
      <c r="F11" s="699">
        <f t="shared" si="1"/>
        <v>2.5957843550912036</v>
      </c>
      <c r="G11" s="610">
        <v>4.8774193548387101</v>
      </c>
      <c r="H11" s="657">
        <f t="shared" si="2"/>
        <v>-0.14856518238986549</v>
      </c>
      <c r="I11" s="22"/>
      <c r="J11" s="22"/>
      <c r="K11" s="22"/>
      <c r="L11" s="22"/>
      <c r="M11" s="22"/>
      <c r="N11" s="22"/>
      <c r="O11" s="22"/>
      <c r="R11" s="1374">
        <v>769268.0571902449</v>
      </c>
      <c r="T11" s="1362" t="str">
        <f t="shared" si="3"/>
        <v>March</v>
      </c>
      <c r="U11" s="1362">
        <f>'8.8'!G9</f>
        <v>291585.71699324396</v>
      </c>
      <c r="V11" s="1362">
        <f>'8.8'!H9</f>
        <v>65998.523076685</v>
      </c>
      <c r="W11" s="1362">
        <f>'8.8'!I9</f>
        <v>104092.35209247901</v>
      </c>
      <c r="X11" s="1362">
        <f>'8.8'!J9</f>
        <v>181033.98001335998</v>
      </c>
      <c r="Y11" s="1362">
        <f>'8.8'!K9</f>
        <v>12271.035791310667</v>
      </c>
      <c r="Z11" s="140">
        <f t="shared" si="4"/>
        <v>654981.60796707869</v>
      </c>
      <c r="AA11" s="19"/>
      <c r="AB11" s="19"/>
    </row>
    <row r="12" spans="1:28" ht="13.5" customHeight="1">
      <c r="A12" s="1241" t="str">
        <f>'6.1'!A12</f>
        <v>April</v>
      </c>
      <c r="B12" s="691">
        <v>2742528</v>
      </c>
      <c r="C12" s="745">
        <v>474779.12780330295</v>
      </c>
      <c r="D12" s="745">
        <v>5171831.3923864728</v>
      </c>
      <c r="E12" s="692">
        <f t="shared" si="0"/>
        <v>0.17311733109135183</v>
      </c>
      <c r="F12" s="693">
        <f t="shared" si="1"/>
        <v>1.8857898232530252</v>
      </c>
      <c r="G12" s="604">
        <v>6.6799999999999988</v>
      </c>
      <c r="H12" s="656">
        <f t="shared" si="2"/>
        <v>-0.2170992953806683</v>
      </c>
      <c r="I12" s="22"/>
      <c r="J12" s="22"/>
      <c r="K12" s="22"/>
      <c r="L12" s="22"/>
      <c r="M12" s="22"/>
      <c r="N12" s="22"/>
      <c r="O12" s="22"/>
      <c r="R12" s="1374">
        <v>606435.94392235717</v>
      </c>
      <c r="T12" s="1362" t="str">
        <f t="shared" si="3"/>
        <v>April</v>
      </c>
      <c r="U12" s="1362">
        <f>'8.8'!G10</f>
        <v>243413.86614786804</v>
      </c>
      <c r="V12" s="1362">
        <f>'8.8'!H10</f>
        <v>49252.457266543999</v>
      </c>
      <c r="W12" s="1362">
        <f>'8.8'!I10</f>
        <v>64324.591257357999</v>
      </c>
      <c r="X12" s="1362">
        <f>'8.8'!J10</f>
        <v>114470.60595339298</v>
      </c>
      <c r="Y12" s="1362">
        <f>'8.8'!K10</f>
        <v>3317.6071781400001</v>
      </c>
      <c r="Z12" s="140">
        <f t="shared" si="4"/>
        <v>474779.12780330307</v>
      </c>
      <c r="AA12" s="19"/>
      <c r="AB12" s="19"/>
    </row>
    <row r="13" spans="1:28" ht="13.5" customHeight="1">
      <c r="A13" s="1242" t="str">
        <f>'6.1'!A13</f>
        <v>May</v>
      </c>
      <c r="B13" s="694">
        <v>2739606</v>
      </c>
      <c r="C13" s="746">
        <v>326608.08830236597</v>
      </c>
      <c r="D13" s="746">
        <v>3574843.6333030155</v>
      </c>
      <c r="E13" s="695">
        <f t="shared" si="0"/>
        <v>0.11921717513480623</v>
      </c>
      <c r="F13" s="696">
        <f t="shared" si="1"/>
        <v>1.3048750927334134</v>
      </c>
      <c r="G13" s="607">
        <v>12.812903225806451</v>
      </c>
      <c r="H13" s="655">
        <f t="shared" si="2"/>
        <v>-0.11453282539796864</v>
      </c>
      <c r="I13" s="22"/>
      <c r="J13" s="22"/>
      <c r="K13" s="22"/>
      <c r="L13" s="22"/>
      <c r="M13" s="22"/>
      <c r="N13" s="22"/>
      <c r="O13" s="22"/>
      <c r="R13" s="1374">
        <v>368853.97637598286</v>
      </c>
      <c r="T13" s="1362" t="str">
        <f t="shared" si="3"/>
        <v>May</v>
      </c>
      <c r="U13" s="1362">
        <f>'8.8'!G11</f>
        <v>222118.70343857299</v>
      </c>
      <c r="V13" s="1362">
        <f>'8.8'!H11</f>
        <v>30791.279625119998</v>
      </c>
      <c r="W13" s="1362">
        <f>'8.8'!I11</f>
        <v>25190.078846008</v>
      </c>
      <c r="X13" s="1362">
        <f>'8.8'!J11</f>
        <v>45168.287847245003</v>
      </c>
      <c r="Y13" s="1362">
        <f>'8.8'!K11</f>
        <v>3339.7385454200003</v>
      </c>
      <c r="Z13" s="140">
        <f t="shared" si="4"/>
        <v>326608.08830236597</v>
      </c>
      <c r="AA13" s="19"/>
      <c r="AB13" s="19"/>
    </row>
    <row r="14" spans="1:28" ht="13.5" customHeight="1">
      <c r="A14" s="1243" t="str">
        <f>'6.1'!A14</f>
        <v>June</v>
      </c>
      <c r="B14" s="697">
        <v>2737024</v>
      </c>
      <c r="C14" s="747">
        <v>294069.73836146796</v>
      </c>
      <c r="D14" s="747">
        <v>3210965.9700298421</v>
      </c>
      <c r="E14" s="698">
        <f t="shared" si="0"/>
        <v>0.10744141752555621</v>
      </c>
      <c r="F14" s="699">
        <f t="shared" si="1"/>
        <v>1.1731595959808325</v>
      </c>
      <c r="G14" s="610">
        <v>17.459999999999994</v>
      </c>
      <c r="H14" s="657">
        <f t="shared" si="2"/>
        <v>-6.3332331794836785E-2</v>
      </c>
      <c r="I14" s="22"/>
      <c r="J14" s="22"/>
      <c r="K14" s="22"/>
      <c r="L14" s="22"/>
      <c r="M14" s="22"/>
      <c r="N14" s="22"/>
      <c r="O14" s="22"/>
      <c r="R14" s="1374">
        <v>313953.12162846676</v>
      </c>
      <c r="T14" s="1362" t="str">
        <f t="shared" si="3"/>
        <v>June</v>
      </c>
      <c r="U14" s="1362">
        <f>'8.8'!G12</f>
        <v>218634.09282546397</v>
      </c>
      <c r="V14" s="1362">
        <f>'8.8'!H12</f>
        <v>26253.353541665998</v>
      </c>
      <c r="W14" s="1362">
        <f>'8.8'!I12</f>
        <v>18314.717264900999</v>
      </c>
      <c r="X14" s="1362">
        <f>'8.8'!J12</f>
        <v>31109.525239890001</v>
      </c>
      <c r="Y14" s="1362">
        <f>'8.8'!K12</f>
        <v>-241.9505104530005</v>
      </c>
      <c r="Z14" s="140">
        <f t="shared" si="4"/>
        <v>294069.7383614679</v>
      </c>
      <c r="AA14" s="19"/>
      <c r="AB14" s="19"/>
    </row>
    <row r="15" spans="1:28" ht="13.5" customHeight="1">
      <c r="A15" s="1241" t="str">
        <f>'6.1'!A15</f>
        <v>July</v>
      </c>
      <c r="B15" s="691">
        <v>2734785</v>
      </c>
      <c r="C15" s="745">
        <v>269858.42491569696</v>
      </c>
      <c r="D15" s="745">
        <v>2945640.6820407375</v>
      </c>
      <c r="E15" s="692">
        <f t="shared" si="0"/>
        <v>9.8676285307875006E-2</v>
      </c>
      <c r="F15" s="693">
        <f t="shared" si="1"/>
        <v>1.0771013743459679</v>
      </c>
      <c r="G15" s="604">
        <v>19.896774193548385</v>
      </c>
      <c r="H15" s="656">
        <f t="shared" si="2"/>
        <v>-4.0222295633219725E-2</v>
      </c>
      <c r="I15" s="22"/>
      <c r="J15" s="1697" t="s">
        <v>348</v>
      </c>
      <c r="K15" s="1697"/>
      <c r="L15" s="1697"/>
      <c r="M15" s="1697"/>
      <c r="N15" s="1697"/>
      <c r="O15" s="1697"/>
      <c r="P15" s="1697"/>
      <c r="R15" s="1374">
        <v>281167.63255480898</v>
      </c>
      <c r="T15" s="1362" t="str">
        <f t="shared" si="3"/>
        <v>July</v>
      </c>
      <c r="U15" s="1362">
        <f>'8.8'!G13</f>
        <v>204683.20296560801</v>
      </c>
      <c r="V15" s="1362">
        <f>'8.8'!H13</f>
        <v>24243.360121573998</v>
      </c>
      <c r="W15" s="1362">
        <f>'8.8'!I13</f>
        <v>14566.769984852001</v>
      </c>
      <c r="X15" s="1362">
        <f>'8.8'!J13</f>
        <v>27335.869997146998</v>
      </c>
      <c r="Y15" s="1362">
        <f>'8.8'!K13</f>
        <v>-970.77815348400065</v>
      </c>
      <c r="Z15" s="140">
        <f t="shared" si="4"/>
        <v>269858.42491569702</v>
      </c>
      <c r="AA15" s="19"/>
      <c r="AB15" s="19"/>
    </row>
    <row r="16" spans="1:28" ht="13.5" customHeight="1">
      <c r="A16" s="1242" t="str">
        <f>'6.1'!A16</f>
        <v>August</v>
      </c>
      <c r="B16" s="694">
        <v>2732228</v>
      </c>
      <c r="C16" s="746">
        <v>280152.27687132504</v>
      </c>
      <c r="D16" s="746">
        <v>3061290.2789560067</v>
      </c>
      <c r="E16" s="695">
        <f t="shared" si="0"/>
        <v>0.10253620007968772</v>
      </c>
      <c r="F16" s="696">
        <f t="shared" si="1"/>
        <v>1.1204373423286806</v>
      </c>
      <c r="G16" s="607">
        <v>18.838709677419359</v>
      </c>
      <c r="H16" s="655">
        <f t="shared" si="2"/>
        <v>-2.5969057062544539E-2</v>
      </c>
      <c r="I16" s="22"/>
      <c r="K16" s="143"/>
      <c r="L16" s="104" t="str">
        <f>C7</f>
        <v>Total consumption</v>
      </c>
      <c r="R16" s="1374">
        <v>287621.53697751078</v>
      </c>
      <c r="T16" s="1362" t="str">
        <f t="shared" si="3"/>
        <v>August</v>
      </c>
      <c r="U16" s="1362">
        <f>'8.8'!G14</f>
        <v>214001.20275793702</v>
      </c>
      <c r="V16" s="1362">
        <f>'8.8'!H14</f>
        <v>25355.825505342003</v>
      </c>
      <c r="W16" s="1362">
        <f>'8.8'!I14</f>
        <v>14722.067672714</v>
      </c>
      <c r="X16" s="1362">
        <f>'8.8'!J14</f>
        <v>27209.390432471999</v>
      </c>
      <c r="Y16" s="1362">
        <f>'8.8'!K14</f>
        <v>-1136.2094971400004</v>
      </c>
      <c r="Z16" s="140">
        <f t="shared" si="4"/>
        <v>280152.27687132504</v>
      </c>
      <c r="AA16" s="19"/>
      <c r="AB16" s="19"/>
    </row>
    <row r="17" spans="1:28" ht="13.5" customHeight="1">
      <c r="A17" s="1243" t="str">
        <f>'6.1'!A17</f>
        <v>September</v>
      </c>
      <c r="B17" s="697">
        <v>2730869</v>
      </c>
      <c r="C17" s="747">
        <v>336544.45143811498</v>
      </c>
      <c r="D17" s="747">
        <v>3683236.5194460098</v>
      </c>
      <c r="E17" s="698">
        <f t="shared" si="0"/>
        <v>0.12323712760960522</v>
      </c>
      <c r="F17" s="699">
        <f t="shared" si="1"/>
        <v>1.348741561549093</v>
      </c>
      <c r="G17" s="610">
        <v>16.65666666666667</v>
      </c>
      <c r="H17" s="657">
        <f t="shared" si="2"/>
        <v>0.11339460524250831</v>
      </c>
      <c r="I17" s="22"/>
      <c r="J17" s="22"/>
      <c r="K17" s="276">
        <f>A29</f>
        <v>2015</v>
      </c>
      <c r="L17" s="276">
        <f>C29</f>
        <v>7607564.6329449378</v>
      </c>
      <c r="M17" s="277"/>
      <c r="N17" s="277"/>
      <c r="O17" s="277"/>
      <c r="R17" s="1374">
        <v>302268.80016614799</v>
      </c>
      <c r="T17" s="1362" t="str">
        <f t="shared" si="3"/>
        <v>September</v>
      </c>
      <c r="U17" s="1362">
        <f>'8.8'!G15</f>
        <v>230216.891274789</v>
      </c>
      <c r="V17" s="1362">
        <f>'8.8'!H15</f>
        <v>31919.979251345001</v>
      </c>
      <c r="W17" s="1362">
        <f>'8.8'!I15</f>
        <v>27850.844593918002</v>
      </c>
      <c r="X17" s="1362">
        <f>'8.8'!J15</f>
        <v>47179.743704822999</v>
      </c>
      <c r="Y17" s="1362">
        <f>'8.8'!K15</f>
        <v>-623.0073867600006</v>
      </c>
      <c r="Z17" s="140">
        <f t="shared" si="4"/>
        <v>336544.45143811498</v>
      </c>
      <c r="AA17" s="19"/>
      <c r="AB17" s="19"/>
    </row>
    <row r="18" spans="1:28" ht="13.5" customHeight="1">
      <c r="A18" s="1241" t="str">
        <f>'6.1'!A18</f>
        <v>October</v>
      </c>
      <c r="B18" s="691">
        <v>2729629</v>
      </c>
      <c r="C18" s="745">
        <v>555181.71762775793</v>
      </c>
      <c r="D18" s="745">
        <v>6079593.1446342915</v>
      </c>
      <c r="E18" s="692">
        <f t="shared" si="0"/>
        <v>0.20339090683303773</v>
      </c>
      <c r="F18" s="693">
        <f t="shared" si="1"/>
        <v>2.2272598747427916</v>
      </c>
      <c r="G18" s="604">
        <v>11.261290322580644</v>
      </c>
      <c r="H18" s="656">
        <f t="shared" si="2"/>
        <v>0.19255051550485608</v>
      </c>
      <c r="I18" s="22"/>
      <c r="J18" s="22"/>
      <c r="K18" s="276">
        <f t="shared" ref="K18:K26" si="5">A30</f>
        <v>2016</v>
      </c>
      <c r="L18" s="276">
        <f t="shared" ref="L18:L26" si="6">C30</f>
        <v>8255134.2335338555</v>
      </c>
      <c r="M18" s="277"/>
      <c r="N18" s="277"/>
      <c r="O18" s="277"/>
      <c r="R18" s="1374">
        <v>465541.46797943104</v>
      </c>
      <c r="T18" s="1362" t="str">
        <f t="shared" si="3"/>
        <v>October</v>
      </c>
      <c r="U18" s="1362">
        <f>'8.8'!G16</f>
        <v>288130.843663348</v>
      </c>
      <c r="V18" s="1362">
        <f>'8.8'!H16</f>
        <v>56465.936891658996</v>
      </c>
      <c r="W18" s="1362">
        <f>'8.8'!I16</f>
        <v>76074.118827623999</v>
      </c>
      <c r="X18" s="1362">
        <f>'8.8'!J16</f>
        <v>129272.419651883</v>
      </c>
      <c r="Y18" s="1362">
        <f>'8.8'!K16</f>
        <v>5238.3985932439991</v>
      </c>
      <c r="Z18" s="140">
        <f t="shared" si="4"/>
        <v>555181.71762775804</v>
      </c>
      <c r="AA18" s="19"/>
      <c r="AB18" s="19"/>
    </row>
    <row r="19" spans="1:28" ht="13.5" customHeight="1">
      <c r="A19" s="1242" t="str">
        <f>'6.1'!A19</f>
        <v>November</v>
      </c>
      <c r="B19" s="694">
        <v>2728238</v>
      </c>
      <c r="C19" s="746">
        <v>865477.2731472638</v>
      </c>
      <c r="D19" s="746">
        <v>9446820.8867750261</v>
      </c>
      <c r="E19" s="695">
        <f t="shared" si="0"/>
        <v>0.31722938876566625</v>
      </c>
      <c r="F19" s="696">
        <f t="shared" si="1"/>
        <v>3.4626087924788918</v>
      </c>
      <c r="G19" s="607">
        <v>4.2833333333333323</v>
      </c>
      <c r="H19" s="655">
        <f t="shared" si="2"/>
        <v>0.18377839576589672</v>
      </c>
      <c r="I19" s="22"/>
      <c r="J19" s="22"/>
      <c r="K19" s="276">
        <f t="shared" si="5"/>
        <v>2017</v>
      </c>
      <c r="L19" s="276">
        <f t="shared" si="6"/>
        <v>8527482.7534189187</v>
      </c>
      <c r="M19" s="277"/>
      <c r="N19" s="277"/>
      <c r="O19" s="277"/>
      <c r="R19" s="1374">
        <v>731114.26618603372</v>
      </c>
      <c r="T19" s="1362" t="str">
        <f t="shared" si="3"/>
        <v>November</v>
      </c>
      <c r="U19" s="1362">
        <f>'8.8'!G17</f>
        <v>377867.35526946501</v>
      </c>
      <c r="V19" s="1362">
        <f>'8.8'!H17</f>
        <v>85286.365792579003</v>
      </c>
      <c r="W19" s="1362">
        <f>'8.8'!I17</f>
        <v>142465.411599438</v>
      </c>
      <c r="X19" s="1362">
        <f>'8.8'!J17</f>
        <v>249843.08586861999</v>
      </c>
      <c r="Y19" s="1362">
        <f>'8.8'!K17</f>
        <v>10015.054617161999</v>
      </c>
      <c r="Z19" s="140">
        <f t="shared" si="4"/>
        <v>865477.27314726403</v>
      </c>
      <c r="AA19" s="19"/>
      <c r="AB19" s="19"/>
    </row>
    <row r="20" spans="1:28" ht="13.5" customHeight="1">
      <c r="A20" s="1243" t="str">
        <f>'6.1'!A20</f>
        <v>December</v>
      </c>
      <c r="B20" s="697">
        <v>2727457</v>
      </c>
      <c r="C20" s="747">
        <v>949243.670559583</v>
      </c>
      <c r="D20" s="747">
        <v>10335768.841572134</v>
      </c>
      <c r="E20" s="698">
        <f t="shared" si="0"/>
        <v>0.34803249714279016</v>
      </c>
      <c r="F20" s="699">
        <f t="shared" si="1"/>
        <v>3.7895258629456428</v>
      </c>
      <c r="G20" s="610">
        <v>2.2387096774193549</v>
      </c>
      <c r="H20" s="657">
        <f t="shared" si="2"/>
        <v>7.8928700192241782E-2</v>
      </c>
      <c r="I20" s="22"/>
      <c r="J20" s="22"/>
      <c r="K20" s="276">
        <f t="shared" si="5"/>
        <v>2018</v>
      </c>
      <c r="L20" s="276">
        <f t="shared" si="6"/>
        <v>8182756.1269882685</v>
      </c>
      <c r="M20" s="277"/>
      <c r="N20" s="277"/>
      <c r="O20" s="277"/>
      <c r="R20" s="1374">
        <v>879802.03918057634</v>
      </c>
      <c r="T20" s="1362" t="str">
        <f>A20</f>
        <v>December</v>
      </c>
      <c r="U20" s="1362">
        <f>'8.8'!G18</f>
        <v>349225.77856556932</v>
      </c>
      <c r="V20" s="1362">
        <f>'8.8'!H18</f>
        <v>94723.135248774997</v>
      </c>
      <c r="W20" s="1362">
        <f>'8.8'!I18</f>
        <v>173041.813551025</v>
      </c>
      <c r="X20" s="1362">
        <f>'8.8'!J18</f>
        <v>313705.31753768114</v>
      </c>
      <c r="Y20" s="1362">
        <f>'8.8'!K18</f>
        <v>18547.625656532637</v>
      </c>
      <c r="Z20" s="140">
        <f t="shared" si="4"/>
        <v>949243.670559583</v>
      </c>
      <c r="AA20" s="19"/>
      <c r="AB20" s="19"/>
    </row>
    <row r="21" spans="1:28" ht="13.5" customHeight="1">
      <c r="A21" s="1241" t="str">
        <f>'6.1'!A21</f>
        <v>1Q</v>
      </c>
      <c r="B21" s="691">
        <f>B11</f>
        <v>2744782</v>
      </c>
      <c r="C21" s="745">
        <f t="shared" ref="C21:D21" si="7">SUM(C9:C11)</f>
        <v>2414742.4542564875</v>
      </c>
      <c r="D21" s="745">
        <f t="shared" si="7"/>
        <v>26298334.017419934</v>
      </c>
      <c r="E21" s="692">
        <f t="shared" si="0"/>
        <v>0.87975746498501062</v>
      </c>
      <c r="F21" s="693">
        <f t="shared" si="1"/>
        <v>9.5812104631332957</v>
      </c>
      <c r="G21" s="604">
        <v>2.8142473118279572</v>
      </c>
      <c r="H21" s="656">
        <f t="shared" si="2"/>
        <v>-4.2458536337353504E-2</v>
      </c>
      <c r="I21" s="22"/>
      <c r="J21" s="22"/>
      <c r="K21" s="276">
        <f t="shared" si="5"/>
        <v>2019</v>
      </c>
      <c r="L21" s="276">
        <f t="shared" si="6"/>
        <v>8564629.4736091886</v>
      </c>
      <c r="M21" s="277"/>
      <c r="N21" s="277"/>
      <c r="O21" s="277"/>
      <c r="R21" s="1374">
        <v>2521815.0293147312</v>
      </c>
      <c r="T21" s="1362"/>
      <c r="U21" s="1362"/>
      <c r="V21" s="1362"/>
      <c r="W21" s="1362"/>
      <c r="X21" s="1362"/>
      <c r="Y21" s="1362"/>
      <c r="Z21" s="140"/>
      <c r="AA21" s="19"/>
      <c r="AB21" s="19"/>
    </row>
    <row r="22" spans="1:28" ht="13.5" customHeight="1">
      <c r="A22" s="1242" t="str">
        <f>'6.1'!A22</f>
        <v>2Q</v>
      </c>
      <c r="B22" s="694">
        <f>B14</f>
        <v>2737024</v>
      </c>
      <c r="C22" s="746">
        <f t="shared" ref="C22:D22" si="8">SUM(C12:C14)</f>
        <v>1095456.9544671369</v>
      </c>
      <c r="D22" s="746">
        <f t="shared" si="8"/>
        <v>11957640.99571933</v>
      </c>
      <c r="E22" s="695">
        <f t="shared" si="0"/>
        <v>0.40023651764366586</v>
      </c>
      <c r="F22" s="696">
        <f t="shared" si="1"/>
        <v>4.368847695789051</v>
      </c>
      <c r="G22" s="607">
        <v>12.317634408602148</v>
      </c>
      <c r="H22" s="655">
        <f t="shared" si="2"/>
        <v>-0.15030997349425415</v>
      </c>
      <c r="I22" s="22"/>
      <c r="J22" s="22"/>
      <c r="K22" s="276">
        <f t="shared" si="5"/>
        <v>2020</v>
      </c>
      <c r="L22" s="276">
        <f t="shared" si="6"/>
        <v>8694219.1732210778</v>
      </c>
      <c r="M22" s="277"/>
      <c r="N22" s="277"/>
      <c r="O22" s="277"/>
      <c r="R22" s="1374">
        <v>1289243.0419268068</v>
      </c>
      <c r="T22" s="1362"/>
      <c r="U22" s="1362" t="str">
        <f>U8</f>
        <v>HD_C</v>
      </c>
      <c r="V22" s="1362" t="str">
        <f t="shared" ref="V22:X22" si="9">V8</f>
        <v>MD_C</v>
      </c>
      <c r="W22" s="1362" t="str">
        <f t="shared" si="9"/>
        <v>LD_C</v>
      </c>
      <c r="X22" s="1362" t="str">
        <f t="shared" si="9"/>
        <v>DOM</v>
      </c>
      <c r="Y22" s="1362" t="s">
        <v>15</v>
      </c>
      <c r="Z22" s="140"/>
      <c r="AA22" s="19"/>
      <c r="AB22" s="19"/>
    </row>
    <row r="23" spans="1:28" ht="13.5" customHeight="1">
      <c r="A23" s="1242" t="str">
        <f>'6.1'!A23</f>
        <v>3Q</v>
      </c>
      <c r="B23" s="694">
        <f>B17</f>
        <v>2730869</v>
      </c>
      <c r="C23" s="746">
        <f t="shared" ref="C23:D23" si="10">SUM(C15:C17)</f>
        <v>886555.15322513692</v>
      </c>
      <c r="D23" s="746">
        <f t="shared" si="10"/>
        <v>9690167.4804427549</v>
      </c>
      <c r="E23" s="695">
        <f t="shared" si="0"/>
        <v>0.32464213890345417</v>
      </c>
      <c r="F23" s="696">
        <f t="shared" si="1"/>
        <v>3.5483823941912829</v>
      </c>
      <c r="G23" s="607">
        <v>18.464050179211469</v>
      </c>
      <c r="H23" s="655">
        <f t="shared" si="2"/>
        <v>1.7791219489138924E-2</v>
      </c>
      <c r="I23" s="22"/>
      <c r="J23" s="22"/>
      <c r="K23" s="276">
        <f t="shared" si="5"/>
        <v>2021</v>
      </c>
      <c r="L23" s="276">
        <f t="shared" si="6"/>
        <v>9433734.2458022907</v>
      </c>
      <c r="M23" s="277"/>
      <c r="N23" s="277"/>
      <c r="O23" s="277"/>
      <c r="R23" s="1374">
        <v>871057.96969846776</v>
      </c>
      <c r="T23" s="1362">
        <f>A29</f>
        <v>2015</v>
      </c>
      <c r="U23" s="1362">
        <f>'8.8'!G27</f>
        <v>3522761.6740966924</v>
      </c>
      <c r="V23" s="1362">
        <f>'8.8'!H27</f>
        <v>740547.16276384518</v>
      </c>
      <c r="W23" s="1362">
        <f>'8.8'!I27</f>
        <v>1057163.4652972291</v>
      </c>
      <c r="X23" s="1362">
        <f>'8.8'!J27</f>
        <v>2171135.5106019503</v>
      </c>
      <c r="Y23" s="1362">
        <f>'8.8'!K27</f>
        <v>115956.82018521987</v>
      </c>
      <c r="Z23" s="140">
        <f>SUM(U23:Y23)</f>
        <v>7607564.6329449378</v>
      </c>
      <c r="AA23" s="19"/>
      <c r="AB23" s="19"/>
    </row>
    <row r="24" spans="1:28" ht="13.5" customHeight="1">
      <c r="A24" s="1243" t="str">
        <f>'6.1'!A24</f>
        <v>4Q</v>
      </c>
      <c r="B24" s="697">
        <f>B20</f>
        <v>2727457</v>
      </c>
      <c r="C24" s="747">
        <f t="shared" ref="C24:D24" si="11">SUM(C18:C20)</f>
        <v>2369902.661334605</v>
      </c>
      <c r="D24" s="747">
        <f t="shared" si="11"/>
        <v>25862182.872981451</v>
      </c>
      <c r="E24" s="698">
        <f t="shared" si="0"/>
        <v>0.86890560010097495</v>
      </c>
      <c r="F24" s="699">
        <f t="shared" si="1"/>
        <v>9.4821597088355389</v>
      </c>
      <c r="G24" s="610">
        <v>5.9277777777777771</v>
      </c>
      <c r="H24" s="657">
        <f t="shared" si="2"/>
        <v>0.14131994002252285</v>
      </c>
      <c r="I24" s="22"/>
      <c r="J24" s="22"/>
      <c r="K24" s="276">
        <f t="shared" si="5"/>
        <v>2022</v>
      </c>
      <c r="L24" s="276">
        <f t="shared" si="6"/>
        <v>7543762.283569294</v>
      </c>
      <c r="M24" s="277"/>
      <c r="N24" s="277"/>
      <c r="O24" s="277"/>
      <c r="R24" s="1374">
        <v>2076457.7733460411</v>
      </c>
      <c r="T24" s="1362">
        <f t="shared" ref="T24:T31" si="12">A30</f>
        <v>2016</v>
      </c>
      <c r="U24" s="1362">
        <f>'8.8'!G28</f>
        <v>3836358.4581271773</v>
      </c>
      <c r="V24" s="1362">
        <f>'8.8'!H28</f>
        <v>801511.80511781632</v>
      </c>
      <c r="W24" s="1362">
        <f>'8.8'!I28</f>
        <v>1152681.5890783148</v>
      </c>
      <c r="X24" s="1362">
        <f>'8.8'!J28</f>
        <v>2368461.0261057094</v>
      </c>
      <c r="Y24" s="1362">
        <f>'8.8'!K28</f>
        <v>96121.355104837567</v>
      </c>
      <c r="Z24" s="140">
        <f t="shared" si="4"/>
        <v>8255134.2335338555</v>
      </c>
      <c r="AA24" s="19"/>
      <c r="AB24" s="19"/>
    </row>
    <row r="25" spans="1:28" ht="13.5" customHeight="1">
      <c r="A25" s="1241" t="str">
        <f>'6.1'!A25</f>
        <v>1H</v>
      </c>
      <c r="B25" s="691">
        <f>B14</f>
        <v>2737024</v>
      </c>
      <c r="C25" s="745">
        <f t="shared" ref="C25:D25" si="13">SUM(C9:C14)</f>
        <v>3510199.4087236244</v>
      </c>
      <c r="D25" s="745">
        <f t="shared" si="13"/>
        <v>38255975.013139263</v>
      </c>
      <c r="E25" s="692">
        <f t="shared" si="0"/>
        <v>1.2824876247791852</v>
      </c>
      <c r="F25" s="693">
        <f t="shared" si="1"/>
        <v>13.977215769075924</v>
      </c>
      <c r="G25" s="604">
        <v>7.5659408602150533</v>
      </c>
      <c r="H25" s="656">
        <f t="shared" si="2"/>
        <v>-7.8943604871363746E-2</v>
      </c>
      <c r="I25" s="22"/>
      <c r="J25" s="22"/>
      <c r="K25" s="276">
        <f t="shared" si="5"/>
        <v>2023</v>
      </c>
      <c r="L25" s="276">
        <f t="shared" si="6"/>
        <v>6758573.8142860457</v>
      </c>
      <c r="M25" s="277"/>
      <c r="N25" s="277"/>
      <c r="O25" s="277"/>
      <c r="R25" s="1374">
        <v>3811058.071241538</v>
      </c>
      <c r="S25" s="1363"/>
      <c r="T25" s="1362">
        <f t="shared" si="12"/>
        <v>2017</v>
      </c>
      <c r="U25" s="1362">
        <f>'8.8'!G29</f>
        <v>3847746</v>
      </c>
      <c r="V25" s="1362">
        <f>'8.8'!H29</f>
        <v>905811.00000000012</v>
      </c>
      <c r="W25" s="1362">
        <f>'8.8'!I29</f>
        <v>1238757.2516670562</v>
      </c>
      <c r="X25" s="1362">
        <f>'8.8'!J29</f>
        <v>2427268.7824260001</v>
      </c>
      <c r="Y25" s="1362">
        <f>'8.8'!K29</f>
        <v>107899.71932586282</v>
      </c>
      <c r="Z25" s="140">
        <f t="shared" si="4"/>
        <v>8527482.7534189187</v>
      </c>
      <c r="AA25" s="19"/>
      <c r="AB25" s="19"/>
    </row>
    <row r="26" spans="1:28" ht="13.5" customHeight="1">
      <c r="A26" s="1243" t="str">
        <f>'6.1'!A26</f>
        <v>2H</v>
      </c>
      <c r="B26" s="697">
        <f>B20</f>
        <v>2727457</v>
      </c>
      <c r="C26" s="747">
        <f t="shared" ref="C26:D26" si="14">SUM(C15:C20)</f>
        <v>3256457.8145597419</v>
      </c>
      <c r="D26" s="747">
        <f t="shared" si="14"/>
        <v>35552350.353424206</v>
      </c>
      <c r="E26" s="698">
        <f t="shared" si="0"/>
        <v>1.1939538605227293</v>
      </c>
      <c r="F26" s="699">
        <f t="shared" si="1"/>
        <v>13.034981066034847</v>
      </c>
      <c r="G26" s="610">
        <v>12.195913978494623</v>
      </c>
      <c r="H26" s="657">
        <f t="shared" si="2"/>
        <v>0.10481439233845259</v>
      </c>
      <c r="I26" s="22"/>
      <c r="J26" s="22"/>
      <c r="K26" s="276">
        <f t="shared" si="5"/>
        <v>2024</v>
      </c>
      <c r="L26" s="276">
        <f t="shared" si="6"/>
        <v>6766657.2232833663</v>
      </c>
      <c r="M26" s="277"/>
      <c r="N26" s="277"/>
      <c r="O26" s="277"/>
      <c r="R26" s="1374">
        <v>2947515.7430445091</v>
      </c>
      <c r="T26" s="1362">
        <f t="shared" si="12"/>
        <v>2018</v>
      </c>
      <c r="U26" s="1362">
        <f>'8.8'!G30</f>
        <v>3854919.8167295875</v>
      </c>
      <c r="V26" s="1362">
        <f>'8.8'!H30</f>
        <v>802317.10169693304</v>
      </c>
      <c r="W26" s="1362">
        <f>'8.8'!I30</f>
        <v>1117915.2635170002</v>
      </c>
      <c r="X26" s="1362">
        <f>'8.8'!J30</f>
        <v>2275641.6101114</v>
      </c>
      <c r="Y26" s="1362">
        <f>'8.8'!K30</f>
        <v>131962.334933348</v>
      </c>
      <c r="Z26" s="140">
        <f t="shared" si="4"/>
        <v>8182756.1269882694</v>
      </c>
      <c r="AA26" s="19"/>
      <c r="AB26" s="19"/>
    </row>
    <row r="27" spans="1:28" ht="13.5" customHeight="1">
      <c r="A27" s="1244" t="str">
        <f>'6.1'!A27</f>
        <v>Year</v>
      </c>
      <c r="B27" s="700">
        <f>B20</f>
        <v>2727457</v>
      </c>
      <c r="C27" s="1095">
        <f t="shared" ref="C27:D27" si="15">SUM(C9:C20)</f>
        <v>6766657.2232833663</v>
      </c>
      <c r="D27" s="1095">
        <f t="shared" si="15"/>
        <v>73808325.366563454</v>
      </c>
      <c r="E27" s="701">
        <f>C27/B27</f>
        <v>2.4809400196899039</v>
      </c>
      <c r="F27" s="702">
        <f t="shared" si="1"/>
        <v>27.061224197691644</v>
      </c>
      <c r="G27" s="602">
        <v>9.8809274193548386</v>
      </c>
      <c r="H27" s="624">
        <f t="shared" si="2"/>
        <v>1.1960228917281531E-3</v>
      </c>
      <c r="I27" s="22"/>
      <c r="J27" s="1697" t="s">
        <v>349</v>
      </c>
      <c r="K27" s="1697"/>
      <c r="L27" s="1697"/>
      <c r="M27" s="1697"/>
      <c r="N27" s="1697"/>
      <c r="O27" s="1697"/>
      <c r="P27" s="1697"/>
      <c r="R27" s="1374">
        <v>6758573.8142860457</v>
      </c>
      <c r="T27" s="1362">
        <f t="shared" si="12"/>
        <v>2019</v>
      </c>
      <c r="U27" s="1362">
        <f>'8.8'!G31</f>
        <v>4200740.8816692531</v>
      </c>
      <c r="V27" s="1362">
        <f>'8.8'!H31</f>
        <v>837955.48207248398</v>
      </c>
      <c r="W27" s="1362">
        <f>'8.8'!I31</f>
        <v>1201475.0959205984</v>
      </c>
      <c r="X27" s="1362">
        <f>'8.8'!J31</f>
        <v>2173234.605044093</v>
      </c>
      <c r="Y27" s="1362">
        <f>'8.8'!K31</f>
        <v>151223.40892275871</v>
      </c>
      <c r="Z27" s="140">
        <f t="shared" si="4"/>
        <v>8564629.4736291859</v>
      </c>
      <c r="AA27" s="19"/>
      <c r="AB27" s="19"/>
    </row>
    <row r="28" spans="1:28" ht="10.5" customHeight="1">
      <c r="A28" s="145"/>
      <c r="B28" s="145"/>
      <c r="C28" s="703"/>
      <c r="D28" s="703"/>
      <c r="E28" s="704"/>
      <c r="F28" s="705"/>
      <c r="G28" s="145"/>
      <c r="H28" s="145"/>
      <c r="K28" s="143"/>
      <c r="L28" s="104" t="str">
        <f>B6</f>
        <v>Number of customers at the end of the period</v>
      </c>
      <c r="T28" s="1362">
        <f t="shared" si="12"/>
        <v>2020</v>
      </c>
      <c r="U28" s="1362">
        <f>'8.8'!G32</f>
        <v>4268309.7902267631</v>
      </c>
      <c r="V28" s="1362">
        <f>'8.8'!H32</f>
        <v>840410.28830097569</v>
      </c>
      <c r="W28" s="1362">
        <f>'8.8'!I32</f>
        <v>1197728.8742469333</v>
      </c>
      <c r="X28" s="1362">
        <f>'8.8'!J32</f>
        <v>2245541.6331866197</v>
      </c>
      <c r="Y28" s="1362">
        <f>'8.8'!K32</f>
        <v>142228.58725978711</v>
      </c>
      <c r="Z28" s="140">
        <f>SUM(U28:Y28)</f>
        <v>8694219.1732210796</v>
      </c>
      <c r="AA28" s="19"/>
      <c r="AB28" s="19"/>
    </row>
    <row r="29" spans="1:28" ht="12" customHeight="1">
      <c r="A29" s="1241">
        <v>2015</v>
      </c>
      <c r="B29" s="691">
        <v>2844334</v>
      </c>
      <c r="C29" s="745">
        <v>7607564.6329449378</v>
      </c>
      <c r="D29" s="745">
        <v>81067901.423777163</v>
      </c>
      <c r="E29" s="692">
        <v>2.6746382924596541</v>
      </c>
      <c r="F29" s="693">
        <v>28.501540755683813</v>
      </c>
      <c r="G29" s="706">
        <v>9.8000000000000007</v>
      </c>
      <c r="H29" s="656">
        <v>4.4934893123919427E-2</v>
      </c>
      <c r="I29" s="22"/>
      <c r="K29" s="143">
        <f>A29</f>
        <v>2015</v>
      </c>
      <c r="L29" s="140">
        <f>B29</f>
        <v>2844334</v>
      </c>
      <c r="N29" s="28"/>
      <c r="T29" s="1362">
        <f t="shared" si="12"/>
        <v>2021</v>
      </c>
      <c r="U29" s="1362">
        <f>'8.8'!G33</f>
        <v>4565694.3918051599</v>
      </c>
      <c r="V29" s="1362">
        <f>'8.8'!H33</f>
        <v>913967.04959776311</v>
      </c>
      <c r="W29" s="1362">
        <f>'8.8'!I33</f>
        <v>1309687.2651824956</v>
      </c>
      <c r="X29" s="1362">
        <f>'8.8'!J33</f>
        <v>2518715.8153973664</v>
      </c>
      <c r="Y29" s="1362">
        <f>'8.8'!K33</f>
        <v>125669.72381950567</v>
      </c>
      <c r="Z29" s="140">
        <f t="shared" si="4"/>
        <v>9433734.2458022907</v>
      </c>
      <c r="AA29" s="19"/>
      <c r="AB29" s="19"/>
    </row>
    <row r="30" spans="1:28" ht="12" customHeight="1">
      <c r="A30" s="1243">
        <v>2016</v>
      </c>
      <c r="B30" s="697">
        <v>2840473</v>
      </c>
      <c r="C30" s="747">
        <v>8255134.2335338555</v>
      </c>
      <c r="D30" s="747">
        <v>88243167.217199996</v>
      </c>
      <c r="E30" s="698">
        <v>2.90625337172149</v>
      </c>
      <c r="F30" s="699">
        <v>31.066363671543435</v>
      </c>
      <c r="G30" s="707">
        <v>8.9722459037378375</v>
      </c>
      <c r="H30" s="657">
        <v>8.5121800711963097E-2</v>
      </c>
      <c r="I30" s="22"/>
      <c r="K30" s="143">
        <f t="shared" ref="K30:L38" si="16">A30</f>
        <v>2016</v>
      </c>
      <c r="L30" s="140">
        <f t="shared" si="16"/>
        <v>2840473</v>
      </c>
      <c r="N30" s="28"/>
      <c r="T30" s="1362">
        <f t="shared" si="12"/>
        <v>2022</v>
      </c>
      <c r="U30" s="1362">
        <f>'8.8'!G34</f>
        <v>3611238.9207220157</v>
      </c>
      <c r="V30" s="1362">
        <f>'8.8'!H34</f>
        <v>739730.0722082525</v>
      </c>
      <c r="W30" s="1362">
        <f>'8.8'!I34</f>
        <v>1077486.8795721275</v>
      </c>
      <c r="X30" s="1362">
        <f>'8.8'!J34</f>
        <v>1992315.4175368126</v>
      </c>
      <c r="Y30" s="1362">
        <f>'8.8'!K34</f>
        <v>122990.99353008645</v>
      </c>
      <c r="Z30" s="140">
        <f t="shared" si="4"/>
        <v>7543762.283569295</v>
      </c>
      <c r="AA30" s="19"/>
      <c r="AB30" s="19"/>
    </row>
    <row r="31" spans="1:28" ht="12" customHeight="1">
      <c r="A31" s="1242">
        <v>2017</v>
      </c>
      <c r="B31" s="694">
        <v>2844257</v>
      </c>
      <c r="C31" s="746">
        <v>8527482.7534189187</v>
      </c>
      <c r="D31" s="746">
        <v>90996221.726979792</v>
      </c>
      <c r="E31" s="695">
        <v>2.998140728288238</v>
      </c>
      <c r="F31" s="696">
        <v>31.992967487459744</v>
      </c>
      <c r="G31" s="708">
        <v>8.8161872759856621</v>
      </c>
      <c r="H31" s="655">
        <v>3.2991410215806545E-2</v>
      </c>
      <c r="I31" s="22"/>
      <c r="K31" s="143">
        <f t="shared" si="16"/>
        <v>2017</v>
      </c>
      <c r="L31" s="140">
        <f t="shared" si="16"/>
        <v>2844257</v>
      </c>
      <c r="N31" s="28"/>
      <c r="T31" s="1362">
        <f t="shared" si="12"/>
        <v>2023</v>
      </c>
      <c r="U31" s="1362">
        <f>'8.8'!G35</f>
        <v>3258036.555283682</v>
      </c>
      <c r="V31" s="1362">
        <f>'8.8'!H35</f>
        <v>665733.47336373455</v>
      </c>
      <c r="W31" s="1362">
        <f>'8.8'!I35</f>
        <v>974837.89383030054</v>
      </c>
      <c r="X31" s="1362">
        <f>'8.8'!J35</f>
        <v>1761932.1857068152</v>
      </c>
      <c r="Y31" s="1362">
        <f>'8.8'!K35</f>
        <v>98033.706101513439</v>
      </c>
      <c r="Z31" s="140">
        <f t="shared" si="4"/>
        <v>6758573.8142860448</v>
      </c>
      <c r="AA31" s="19"/>
      <c r="AB31" s="19"/>
    </row>
    <row r="32" spans="1:28" ht="12" customHeight="1">
      <c r="A32" s="1242">
        <v>2018</v>
      </c>
      <c r="B32" s="694">
        <v>2840619</v>
      </c>
      <c r="C32" s="746">
        <v>8182756.1269882685</v>
      </c>
      <c r="D32" s="746">
        <v>87306411.272440791</v>
      </c>
      <c r="E32" s="695">
        <v>2.8806243030086995</v>
      </c>
      <c r="F32" s="696">
        <v>30.734995179726951</v>
      </c>
      <c r="G32" s="708">
        <v>9.8751190476190462</v>
      </c>
      <c r="H32" s="655">
        <v>-4.042536776664124E-2</v>
      </c>
      <c r="I32" s="22"/>
      <c r="K32" s="143">
        <f t="shared" si="16"/>
        <v>2018</v>
      </c>
      <c r="L32" s="140">
        <f t="shared" si="16"/>
        <v>2840619</v>
      </c>
      <c r="N32" s="28"/>
      <c r="T32" s="1362">
        <f>A38</f>
        <v>2024</v>
      </c>
      <c r="U32" s="1362">
        <f>'8.8'!G36</f>
        <v>3312995.6936588902</v>
      </c>
      <c r="V32" s="1362">
        <f>'8.8'!H36</f>
        <v>673262.67077670502</v>
      </c>
      <c r="W32" s="1362">
        <f>'8.8'!I36</f>
        <v>972226.69381031208</v>
      </c>
      <c r="X32" s="1362">
        <f>'8.8'!J36</f>
        <v>1731484.9451765174</v>
      </c>
      <c r="Y32" s="1362">
        <f>'8.8'!K36</f>
        <v>76687.219860941987</v>
      </c>
      <c r="Z32" s="140">
        <f t="shared" si="4"/>
        <v>6766657.2232833672</v>
      </c>
      <c r="AA32" s="19"/>
      <c r="AB32" s="19"/>
    </row>
    <row r="33" spans="1:28" ht="12" customHeight="1">
      <c r="A33" s="1241">
        <v>2019</v>
      </c>
      <c r="B33" s="691">
        <v>2834509</v>
      </c>
      <c r="C33" s="745">
        <v>8564629.4736091886</v>
      </c>
      <c r="D33" s="745">
        <v>91397633.739198893</v>
      </c>
      <c r="E33" s="692">
        <v>3.0215566341857403</v>
      </c>
      <c r="F33" s="693">
        <v>32.244608762645981</v>
      </c>
      <c r="G33" s="706">
        <v>9.7526875320020494</v>
      </c>
      <c r="H33" s="656">
        <v>4.666805911047868E-2</v>
      </c>
      <c r="I33" s="22"/>
      <c r="K33" s="143">
        <f t="shared" si="16"/>
        <v>2019</v>
      </c>
      <c r="L33" s="140">
        <f t="shared" si="16"/>
        <v>2834509</v>
      </c>
      <c r="N33" s="28"/>
      <c r="T33" s="140"/>
      <c r="U33" s="140"/>
      <c r="V33" s="140"/>
      <c r="W33" s="140"/>
      <c r="X33" s="140"/>
      <c r="Y33" s="140"/>
      <c r="Z33" s="140"/>
      <c r="AA33" s="19"/>
      <c r="AB33" s="28"/>
    </row>
    <row r="34" spans="1:28" ht="12" customHeight="1">
      <c r="A34" s="1243">
        <v>2020</v>
      </c>
      <c r="B34" s="697">
        <v>2829132</v>
      </c>
      <c r="C34" s="747">
        <v>8694219.1732210778</v>
      </c>
      <c r="D34" s="747">
        <v>92894431.352013335</v>
      </c>
      <c r="E34" s="698">
        <v>3.0731048156187404</v>
      </c>
      <c r="F34" s="699">
        <v>32.834958337756362</v>
      </c>
      <c r="G34" s="707">
        <v>9.3390104966717846</v>
      </c>
      <c r="H34" s="657">
        <v>1.5130800463838313E-2</v>
      </c>
      <c r="I34" s="22"/>
      <c r="K34" s="143">
        <f t="shared" si="16"/>
        <v>2020</v>
      </c>
      <c r="L34" s="140">
        <f t="shared" si="16"/>
        <v>2829132</v>
      </c>
      <c r="N34" s="28"/>
      <c r="T34" s="140"/>
      <c r="U34" s="140"/>
      <c r="V34" s="140"/>
      <c r="W34" s="140"/>
      <c r="X34" s="140"/>
      <c r="Y34" s="140"/>
      <c r="Z34" s="140"/>
      <c r="AA34" s="28"/>
      <c r="AB34" s="28"/>
    </row>
    <row r="35" spans="1:28" ht="12" customHeight="1">
      <c r="A35" s="1242">
        <v>2021</v>
      </c>
      <c r="B35" s="694">
        <v>2820013</v>
      </c>
      <c r="C35" s="746">
        <v>9433734.2458022907</v>
      </c>
      <c r="D35" s="746">
        <v>100737476.96364906</v>
      </c>
      <c r="E35" s="695">
        <v>3.3452804103393463</v>
      </c>
      <c r="F35" s="696">
        <v>35.722344884101268</v>
      </c>
      <c r="G35" s="708">
        <v>8.2528539426523277</v>
      </c>
      <c r="H35" s="655">
        <v>8.5058250528003851E-2</v>
      </c>
      <c r="I35" s="22"/>
      <c r="K35" s="143">
        <f t="shared" si="16"/>
        <v>2021</v>
      </c>
      <c r="L35" s="140">
        <f t="shared" si="16"/>
        <v>2820013</v>
      </c>
      <c r="N35" s="28"/>
      <c r="T35" s="140"/>
      <c r="U35" s="140"/>
      <c r="V35" s="140"/>
      <c r="W35" s="140"/>
      <c r="X35" s="140"/>
      <c r="Y35" s="140"/>
      <c r="Z35" s="140"/>
      <c r="AA35" s="19"/>
      <c r="AB35" s="28"/>
    </row>
    <row r="36" spans="1:28" ht="12" customHeight="1">
      <c r="A36" s="1242">
        <v>2022</v>
      </c>
      <c r="B36" s="694">
        <v>2781284</v>
      </c>
      <c r="C36" s="746">
        <v>7543762.283569294</v>
      </c>
      <c r="D36" s="746">
        <v>81546698.312837005</v>
      </c>
      <c r="E36" s="695">
        <v>2.712330809643781</v>
      </c>
      <c r="F36" s="696">
        <v>29.319802764779507</v>
      </c>
      <c r="G36" s="708">
        <v>9.426741551459294</v>
      </c>
      <c r="H36" s="655">
        <v>-0.20034187024867417</v>
      </c>
      <c r="I36" s="22"/>
      <c r="K36" s="143">
        <f t="shared" si="16"/>
        <v>2022</v>
      </c>
      <c r="L36" s="140">
        <f t="shared" si="16"/>
        <v>2781284</v>
      </c>
      <c r="N36" s="28"/>
      <c r="T36" s="140"/>
      <c r="U36" s="140"/>
      <c r="V36" s="140"/>
      <c r="W36" s="140"/>
      <c r="X36" s="140"/>
      <c r="Y36" s="140"/>
      <c r="Z36" s="140"/>
      <c r="AA36" s="19"/>
      <c r="AB36" s="28"/>
    </row>
    <row r="37" spans="1:28" ht="12" customHeight="1">
      <c r="A37" s="1241">
        <v>2023</v>
      </c>
      <c r="B37" s="691">
        <v>2752442</v>
      </c>
      <c r="C37" s="745">
        <v>6758573.8142860457</v>
      </c>
      <c r="D37" s="745">
        <v>73742447.806656405</v>
      </c>
      <c r="E37" s="692">
        <v>2.4554827365248917</v>
      </c>
      <c r="F37" s="693">
        <v>26.791644585664805</v>
      </c>
      <c r="G37" s="706">
        <v>9.8809274193548386</v>
      </c>
      <c r="H37" s="656">
        <v>-0.10408446604864917</v>
      </c>
      <c r="I37" s="22"/>
      <c r="K37" s="143">
        <f t="shared" si="16"/>
        <v>2023</v>
      </c>
      <c r="L37" s="140">
        <f t="shared" si="16"/>
        <v>2752442</v>
      </c>
      <c r="N37" s="28"/>
      <c r="T37" s="140"/>
      <c r="U37" s="140"/>
      <c r="V37" s="140"/>
      <c r="W37" s="140"/>
      <c r="X37" s="140"/>
      <c r="Y37" s="140"/>
      <c r="Z37" s="140"/>
      <c r="AA37" s="19"/>
      <c r="AB37" s="28"/>
    </row>
    <row r="38" spans="1:28" ht="12" customHeight="1">
      <c r="A38" s="1243">
        <v>2024</v>
      </c>
      <c r="B38" s="697">
        <f>B27</f>
        <v>2727457</v>
      </c>
      <c r="C38" s="747">
        <f>C27</f>
        <v>6766657.2232833663</v>
      </c>
      <c r="D38" s="747">
        <f t="shared" ref="D38:F38" si="17">D27</f>
        <v>73808325.366563454</v>
      </c>
      <c r="E38" s="698">
        <f t="shared" si="17"/>
        <v>2.4809400196899039</v>
      </c>
      <c r="F38" s="698">
        <f t="shared" si="17"/>
        <v>27.061224197691644</v>
      </c>
      <c r="G38" s="610">
        <f>G27</f>
        <v>9.8809274193548386</v>
      </c>
      <c r="H38" s="657">
        <f>(C38-C37)/C37</f>
        <v>1.1960228917281531E-3</v>
      </c>
      <c r="I38" s="22"/>
      <c r="K38" s="143">
        <f t="shared" si="16"/>
        <v>2024</v>
      </c>
      <c r="L38" s="140">
        <f t="shared" si="16"/>
        <v>2727457</v>
      </c>
      <c r="N38" s="28"/>
      <c r="T38" s="140"/>
      <c r="U38" s="140"/>
      <c r="V38" s="140"/>
      <c r="W38" s="140"/>
      <c r="X38" s="140"/>
      <c r="Y38" s="140"/>
      <c r="Z38" s="140"/>
      <c r="AA38" s="19"/>
      <c r="AB38" s="28"/>
    </row>
    <row r="39" spans="1:28" ht="5.25" customHeight="1">
      <c r="A39" s="273"/>
      <c r="C39" s="274"/>
      <c r="D39" s="275"/>
      <c r="T39" s="140"/>
      <c r="U39" s="140"/>
      <c r="V39" s="140"/>
      <c r="W39" s="140"/>
      <c r="X39" s="140"/>
      <c r="Y39" s="140"/>
      <c r="Z39" s="140"/>
      <c r="AA39" s="19"/>
      <c r="AB39" s="28"/>
    </row>
    <row r="40" spans="1:28" ht="12" customHeight="1">
      <c r="A40" s="1688" t="s">
        <v>350</v>
      </c>
      <c r="B40" s="1688"/>
      <c r="C40" s="1688"/>
      <c r="D40" s="1688"/>
      <c r="E40" s="1688"/>
      <c r="F40" s="1688"/>
      <c r="G40" s="1688"/>
      <c r="H40" s="1688"/>
      <c r="I40" s="1688"/>
      <c r="J40" s="1688"/>
      <c r="K40" s="1688"/>
      <c r="L40" s="1688"/>
      <c r="M40" s="1688"/>
      <c r="N40" s="1688"/>
      <c r="O40" s="1688"/>
      <c r="P40" s="1688"/>
      <c r="T40" s="140"/>
      <c r="U40" s="140"/>
      <c r="V40" s="140"/>
      <c r="W40" s="140"/>
      <c r="X40" s="140"/>
      <c r="Y40" s="140"/>
      <c r="Z40" s="140"/>
      <c r="AA40" s="19"/>
    </row>
    <row r="41" spans="1:28" ht="14.1" customHeight="1">
      <c r="A41" s="1688"/>
      <c r="B41" s="1688"/>
      <c r="C41" s="1688"/>
      <c r="D41" s="1688"/>
      <c r="E41" s="1688"/>
      <c r="F41" s="1688"/>
      <c r="G41" s="1688"/>
      <c r="H41" s="1688"/>
      <c r="I41" s="1688"/>
      <c r="J41" s="1688"/>
      <c r="K41" s="1688"/>
      <c r="L41" s="1688"/>
      <c r="M41" s="1688"/>
      <c r="N41" s="1688"/>
      <c r="O41" s="1688"/>
      <c r="P41" s="1688"/>
      <c r="T41" s="140"/>
      <c r="U41" s="140"/>
      <c r="V41" s="140"/>
      <c r="W41" s="140"/>
      <c r="X41" s="140"/>
      <c r="Y41" s="140"/>
      <c r="Z41" s="140"/>
      <c r="AA41" s="19"/>
    </row>
    <row r="42" spans="1:28" ht="14.1" customHeight="1">
      <c r="C42" s="274"/>
      <c r="D42" s="143"/>
      <c r="G42" s="28"/>
      <c r="T42" s="140"/>
      <c r="U42" s="140"/>
      <c r="V42" s="140"/>
      <c r="W42" s="140"/>
      <c r="X42" s="140"/>
      <c r="Y42" s="140"/>
      <c r="Z42" s="140"/>
      <c r="AA42" s="19"/>
    </row>
    <row r="43" spans="1:28" ht="14.1" customHeight="1">
      <c r="G43" s="28"/>
      <c r="T43" s="140"/>
      <c r="U43" s="140"/>
      <c r="V43" s="140"/>
      <c r="W43" s="140"/>
      <c r="X43" s="140"/>
      <c r="Y43" s="140"/>
      <c r="Z43" s="140"/>
      <c r="AA43" s="19"/>
    </row>
    <row r="44" spans="1:28" ht="14.1" customHeight="1">
      <c r="D44" s="28"/>
      <c r="E44" s="19"/>
      <c r="G44" s="28"/>
      <c r="T44" s="140"/>
      <c r="U44" s="140"/>
      <c r="V44" s="140"/>
      <c r="W44" s="140"/>
      <c r="X44" s="140"/>
      <c r="Y44" s="140"/>
      <c r="Z44" s="140"/>
      <c r="AA44" s="19"/>
    </row>
    <row r="45" spans="1:28" ht="14.1" customHeight="1">
      <c r="D45" s="28"/>
      <c r="E45" s="19"/>
      <c r="G45" s="28"/>
      <c r="T45" s="140"/>
      <c r="U45" s="140"/>
      <c r="V45" s="140"/>
      <c r="W45" s="140"/>
      <c r="X45" s="140"/>
      <c r="Y45" s="140"/>
      <c r="Z45" s="140"/>
      <c r="AA45" s="19"/>
    </row>
    <row r="46" spans="1:28" ht="14.1" customHeight="1">
      <c r="D46" s="28"/>
      <c r="E46" s="19"/>
      <c r="G46" s="28"/>
      <c r="T46" s="140"/>
      <c r="U46" s="140"/>
      <c r="V46" s="140"/>
      <c r="W46" s="140"/>
      <c r="X46" s="140"/>
      <c r="Y46" s="140"/>
      <c r="Z46" s="140"/>
      <c r="AA46" s="19"/>
    </row>
    <row r="47" spans="1:28" ht="14.1" customHeight="1">
      <c r="D47" s="28"/>
      <c r="E47" s="19"/>
      <c r="G47" s="28"/>
    </row>
    <row r="48" spans="1:28" ht="14.1" customHeight="1">
      <c r="D48" s="28"/>
      <c r="E48" s="19"/>
      <c r="G48" s="28"/>
    </row>
    <row r="49" spans="4:7" ht="14.1" customHeight="1">
      <c r="D49" s="28"/>
      <c r="E49" s="19"/>
      <c r="G49" s="28"/>
    </row>
    <row r="50" spans="4:7" ht="14.1" customHeight="1">
      <c r="D50" s="28"/>
      <c r="E50" s="19"/>
      <c r="G50" s="28"/>
    </row>
    <row r="51" spans="4:7" ht="14.1" customHeight="1">
      <c r="D51" s="28"/>
      <c r="E51" s="19"/>
      <c r="G51" s="28"/>
    </row>
    <row r="52" spans="4:7" ht="14.1" customHeight="1">
      <c r="D52" s="28"/>
      <c r="E52" s="19"/>
      <c r="G52" s="28"/>
    </row>
    <row r="53" spans="4:7" ht="14.1" customHeight="1">
      <c r="D53" s="28"/>
      <c r="E53" s="19"/>
    </row>
    <row r="54" spans="4:7" ht="14.1" customHeight="1"/>
    <row r="55" spans="4:7" ht="14.1" customHeight="1"/>
    <row r="56" spans="4:7" ht="14.1" customHeight="1"/>
    <row r="57" spans="4:7" ht="14.1" customHeight="1"/>
    <row r="58" spans="4:7" ht="14.1" customHeight="1"/>
    <row r="59" spans="4:7" ht="14.1" customHeight="1"/>
    <row r="60" spans="4:7" ht="14.1" customHeight="1"/>
    <row r="61" spans="4:7" ht="14.1" customHeight="1"/>
    <row r="62" spans="4:7" ht="14.1" customHeight="1"/>
    <row r="63" spans="4:7" ht="14.1" customHeight="1"/>
  </sheetData>
  <mergeCells count="13">
    <mergeCell ref="A40:P41"/>
    <mergeCell ref="A3:P3"/>
    <mergeCell ref="A5:H5"/>
    <mergeCell ref="B6:B8"/>
    <mergeCell ref="C6:F6"/>
    <mergeCell ref="G6:G7"/>
    <mergeCell ref="C7:D7"/>
    <mergeCell ref="E7:F7"/>
    <mergeCell ref="H6:H8"/>
    <mergeCell ref="A6:A8"/>
    <mergeCell ref="J4:P5"/>
    <mergeCell ref="J15:P15"/>
    <mergeCell ref="J27:P2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0"/>
  <dimension ref="A1:AF61"/>
  <sheetViews>
    <sheetView showGridLines="0" zoomScaleNormal="100" zoomScaleSheetLayoutView="100" workbookViewId="0">
      <selection activeCell="C1" sqref="C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5703125" style="7" customWidth="1"/>
    <col min="11" max="15" width="9.7109375" style="7" customWidth="1"/>
    <col min="16" max="16" width="5.2851562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32" ht="18">
      <c r="A1" s="552" t="s">
        <v>351</v>
      </c>
      <c r="B1" s="154"/>
      <c r="C1" s="154"/>
      <c r="D1" s="154"/>
      <c r="F1" s="170"/>
    </row>
    <row r="2" spans="1:32" ht="5.0999999999999996" customHeight="1">
      <c r="A2" s="496"/>
      <c r="B2" s="496"/>
      <c r="C2" s="496"/>
      <c r="D2" s="496"/>
      <c r="F2" s="170"/>
    </row>
    <row r="3" spans="1:32" ht="12.75" customHeight="1">
      <c r="A3" s="1603">
        <v>2022</v>
      </c>
      <c r="B3" s="1603"/>
      <c r="C3" s="1603"/>
      <c r="D3" s="1603"/>
      <c r="E3" s="1603"/>
      <c r="F3" s="1603"/>
      <c r="G3" s="1603"/>
      <c r="H3" s="1603"/>
      <c r="I3" s="278"/>
      <c r="J3" s="1685" t="s">
        <v>559</v>
      </c>
      <c r="K3" s="1685"/>
      <c r="L3" s="1685"/>
      <c r="M3" s="1685"/>
      <c r="N3" s="1685"/>
      <c r="O3" s="1685"/>
      <c r="P3" s="1685"/>
    </row>
    <row r="4" spans="1:32" ht="27.75" customHeight="1">
      <c r="A4" s="1694" t="str">
        <f>'6.1'!A6</f>
        <v>Period</v>
      </c>
      <c r="B4" s="1689" t="s">
        <v>555</v>
      </c>
      <c r="C4" s="1692" t="s">
        <v>352</v>
      </c>
      <c r="D4" s="1692"/>
      <c r="E4" s="1692"/>
      <c r="F4" s="1692"/>
      <c r="G4" s="1689" t="s">
        <v>540</v>
      </c>
      <c r="H4" s="1689" t="s">
        <v>571</v>
      </c>
      <c r="I4" s="279"/>
      <c r="J4" s="1685"/>
      <c r="K4" s="1685"/>
      <c r="L4" s="1685"/>
      <c r="M4" s="1685"/>
      <c r="N4" s="1685"/>
      <c r="O4" s="1685"/>
      <c r="P4" s="1685"/>
    </row>
    <row r="5" spans="1:32" ht="26.25" customHeight="1">
      <c r="A5" s="1695"/>
      <c r="B5" s="1690"/>
      <c r="C5" s="1693" t="s">
        <v>345</v>
      </c>
      <c r="D5" s="1693"/>
      <c r="E5" s="1601" t="s">
        <v>346</v>
      </c>
      <c r="F5" s="1601"/>
      <c r="G5" s="1690"/>
      <c r="H5" s="1690"/>
      <c r="I5" s="279"/>
      <c r="J5" s="279"/>
      <c r="K5" s="279"/>
      <c r="L5" s="279"/>
      <c r="M5" s="279"/>
      <c r="N5" s="279"/>
      <c r="O5" s="279"/>
    </row>
    <row r="6" spans="1:32" ht="14.1" customHeight="1">
      <c r="A6" s="1621"/>
      <c r="B6" s="1691"/>
      <c r="C6" s="1409" t="s">
        <v>333</v>
      </c>
      <c r="D6" s="1409" t="s">
        <v>29</v>
      </c>
      <c r="E6" s="1409" t="s">
        <v>333</v>
      </c>
      <c r="F6" s="1409" t="s">
        <v>29</v>
      </c>
      <c r="G6" s="1691"/>
      <c r="H6" s="1691"/>
      <c r="I6" s="170"/>
      <c r="J6" s="170"/>
      <c r="K6" s="170"/>
      <c r="L6" s="170"/>
      <c r="M6" s="170"/>
      <c r="N6" s="170"/>
      <c r="O6" s="170"/>
      <c r="R6" s="140">
        <f>'8.1'!R8</f>
        <v>2023</v>
      </c>
    </row>
    <row r="7" spans="1:32" ht="13.5" customHeight="1">
      <c r="A7" s="1245" t="str">
        <f>'6.1'!A9</f>
        <v>January</v>
      </c>
      <c r="B7" s="709">
        <v>1611</v>
      </c>
      <c r="C7" s="1093">
        <v>387688.813551803</v>
      </c>
      <c r="D7" s="1093">
        <v>4225097.7144999998</v>
      </c>
      <c r="E7" s="709">
        <f>C7/B7</f>
        <v>240.65103262061018</v>
      </c>
      <c r="F7" s="710">
        <f>D7/B7</f>
        <v>2622.6553162631903</v>
      </c>
      <c r="G7" s="711">
        <f>C7/'8.1'!C9</f>
        <v>0.36858342153225798</v>
      </c>
      <c r="H7" s="622">
        <f>(C7-R7)/R7</f>
        <v>0.15147647166009565</v>
      </c>
      <c r="I7" s="22"/>
      <c r="J7" s="22"/>
      <c r="K7" s="22"/>
      <c r="L7" s="22"/>
      <c r="M7" s="22"/>
      <c r="N7" s="22"/>
      <c r="O7" s="22"/>
      <c r="R7" s="140">
        <v>336688.43705757009</v>
      </c>
      <c r="T7" s="23"/>
      <c r="U7" s="23"/>
      <c r="V7" s="23"/>
      <c r="W7" s="23"/>
      <c r="X7" s="23"/>
      <c r="Z7" s="23"/>
      <c r="AD7" s="23"/>
      <c r="AE7" s="23"/>
      <c r="AF7" s="23"/>
    </row>
    <row r="8" spans="1:32" ht="13.5" customHeight="1">
      <c r="A8" s="1246" t="str">
        <f>'6.1'!A10</f>
        <v>February</v>
      </c>
      <c r="B8" s="712">
        <v>1611</v>
      </c>
      <c r="C8" s="1094">
        <v>285429.22620522202</v>
      </c>
      <c r="D8" s="1094">
        <v>3108436.2462960002</v>
      </c>
      <c r="E8" s="712">
        <f t="shared" ref="E8:E25" si="0">C8/B8</f>
        <v>177.17518696785973</v>
      </c>
      <c r="F8" s="713">
        <f t="shared" ref="F8:F25" si="1">D8/B8</f>
        <v>1929.5072913072627</v>
      </c>
      <c r="G8" s="714">
        <f>C8/'8.1'!C10</f>
        <v>0.40319065322152736</v>
      </c>
      <c r="H8" s="645">
        <f t="shared" ref="H8:H25" si="2">(C8-R8)/R8</f>
        <v>-0.12338428357830446</v>
      </c>
      <c r="I8" s="22"/>
      <c r="J8" s="22"/>
      <c r="K8" s="22"/>
      <c r="L8" s="22"/>
      <c r="M8" s="22"/>
      <c r="N8" s="22"/>
      <c r="O8" s="22"/>
      <c r="R8" s="140">
        <v>325603.59215361869</v>
      </c>
      <c r="T8" s="23"/>
      <c r="U8" s="23"/>
      <c r="V8" s="23"/>
      <c r="W8" s="23"/>
      <c r="X8" s="23"/>
      <c r="Z8" s="23"/>
      <c r="AD8" s="23"/>
      <c r="AE8" s="23"/>
      <c r="AF8" s="23"/>
    </row>
    <row r="9" spans="1:32" ht="13.5" customHeight="1">
      <c r="A9" s="1247" t="str">
        <f>'6.1'!A11</f>
        <v>March</v>
      </c>
      <c r="B9" s="715">
        <v>1603</v>
      </c>
      <c r="C9" s="947">
        <v>291585.71699324396</v>
      </c>
      <c r="D9" s="947">
        <v>3172628.5410160003</v>
      </c>
      <c r="E9" s="715">
        <f t="shared" si="0"/>
        <v>181.90001060090077</v>
      </c>
      <c r="F9" s="716">
        <f t="shared" si="1"/>
        <v>1979.1818721247662</v>
      </c>
      <c r="G9" s="717">
        <f>C9/'8.1'!C11</f>
        <v>0.44518153402545607</v>
      </c>
      <c r="H9" s="628">
        <f>(C9-R9)/R9</f>
        <v>-9.1546469128908736E-2</v>
      </c>
      <c r="I9" s="22"/>
      <c r="J9" s="22"/>
      <c r="K9" s="22"/>
      <c r="L9" s="22"/>
      <c r="M9" s="22"/>
      <c r="N9" s="22"/>
      <c r="O9" s="22"/>
      <c r="R9" s="1358">
        <v>320969.32543555682</v>
      </c>
      <c r="T9" s="23"/>
      <c r="U9" s="23"/>
      <c r="V9" s="23"/>
      <c r="W9" s="23"/>
      <c r="X9" s="23"/>
      <c r="Z9" s="23"/>
      <c r="AD9" s="23"/>
      <c r="AE9" s="23"/>
      <c r="AF9" s="23"/>
    </row>
    <row r="10" spans="1:32" ht="13.5" customHeight="1">
      <c r="A10" s="1246" t="str">
        <f>'6.1'!A12</f>
        <v>April</v>
      </c>
      <c r="B10" s="712">
        <v>1605</v>
      </c>
      <c r="C10" s="1094">
        <v>243413.86614786804</v>
      </c>
      <c r="D10" s="1094">
        <v>2651998.9149039998</v>
      </c>
      <c r="E10" s="712">
        <f t="shared" si="0"/>
        <v>151.65972968714519</v>
      </c>
      <c r="F10" s="713">
        <f t="shared" si="1"/>
        <v>1652.3357725258566</v>
      </c>
      <c r="G10" s="714">
        <f>C10/'8.1'!C12</f>
        <v>0.51268864171449502</v>
      </c>
      <c r="H10" s="645">
        <f t="shared" si="2"/>
        <v>-9.1214263766605741E-2</v>
      </c>
      <c r="I10" s="22"/>
      <c r="J10" s="22"/>
      <c r="K10" s="22"/>
      <c r="L10" s="22"/>
      <c r="M10" s="22"/>
      <c r="N10" s="22"/>
      <c r="O10" s="22"/>
      <c r="R10" s="1358">
        <v>267845.16574471688</v>
      </c>
      <c r="T10" s="23"/>
      <c r="U10" s="23"/>
      <c r="V10" s="23"/>
      <c r="W10" s="23"/>
      <c r="X10" s="23"/>
      <c r="Z10" s="23"/>
      <c r="AD10" s="23"/>
      <c r="AE10" s="23"/>
      <c r="AF10" s="23"/>
    </row>
    <row r="11" spans="1:32" ht="13.5" customHeight="1">
      <c r="A11" s="1246" t="str">
        <f>'6.1'!A13</f>
        <v>May</v>
      </c>
      <c r="B11" s="712">
        <v>1585</v>
      </c>
      <c r="C11" s="1094">
        <v>222118.70343857299</v>
      </c>
      <c r="D11" s="1094">
        <v>2431167.7595329997</v>
      </c>
      <c r="E11" s="712">
        <f t="shared" si="0"/>
        <v>140.13798324200189</v>
      </c>
      <c r="F11" s="713">
        <f t="shared" si="1"/>
        <v>1533.8597851943216</v>
      </c>
      <c r="G11" s="714">
        <f>C11/'8.1'!C13</f>
        <v>0.68007716708148636</v>
      </c>
      <c r="H11" s="645">
        <f t="shared" si="2"/>
        <v>1.3978818127765382E-2</v>
      </c>
      <c r="I11" s="22"/>
      <c r="J11" s="22"/>
      <c r="K11" s="22"/>
      <c r="L11" s="22"/>
      <c r="M11" s="22"/>
      <c r="N11" s="22"/>
      <c r="O11" s="22"/>
      <c r="R11" s="1358">
        <v>219056.5517420751</v>
      </c>
      <c r="T11" s="23"/>
      <c r="U11" s="23"/>
      <c r="V11" s="23"/>
      <c r="W11" s="23"/>
      <c r="X11" s="23"/>
      <c r="Z11" s="23"/>
      <c r="AD11" s="23"/>
      <c r="AE11" s="23"/>
      <c r="AF11" s="23"/>
    </row>
    <row r="12" spans="1:32" ht="13.5" customHeight="1">
      <c r="A12" s="1246" t="str">
        <f>'6.1'!A14</f>
        <v>June</v>
      </c>
      <c r="B12" s="712">
        <v>1587</v>
      </c>
      <c r="C12" s="1094">
        <v>218634.09282546397</v>
      </c>
      <c r="D12" s="1094">
        <v>2386414.18676</v>
      </c>
      <c r="E12" s="712">
        <f t="shared" si="0"/>
        <v>137.76565395429361</v>
      </c>
      <c r="F12" s="713">
        <f t="shared" si="1"/>
        <v>1503.7266457214871</v>
      </c>
      <c r="G12" s="714">
        <f>C12/'8.1'!C14</f>
        <v>0.74347702025946261</v>
      </c>
      <c r="H12" s="645">
        <f t="shared" si="2"/>
        <v>-7.6476438343499833E-2</v>
      </c>
      <c r="I12" s="22"/>
      <c r="J12" s="22"/>
      <c r="K12" s="22"/>
      <c r="L12" s="22"/>
      <c r="M12" s="22"/>
      <c r="N12" s="22"/>
      <c r="O12" s="22"/>
      <c r="R12" s="1358">
        <v>236739.05236733289</v>
      </c>
      <c r="T12" s="23"/>
      <c r="U12" s="23"/>
      <c r="V12" s="23"/>
      <c r="W12" s="23"/>
      <c r="X12" s="23"/>
      <c r="Z12" s="23"/>
      <c r="AD12" s="23"/>
      <c r="AE12" s="23"/>
      <c r="AF12" s="23"/>
    </row>
    <row r="13" spans="1:32" ht="13.5" customHeight="1">
      <c r="A13" s="1245" t="str">
        <f>'6.1'!A15</f>
        <v>July</v>
      </c>
      <c r="B13" s="709">
        <v>1585</v>
      </c>
      <c r="C13" s="1093">
        <v>204683.20296560801</v>
      </c>
      <c r="D13" s="1093">
        <v>2234115.4883379997</v>
      </c>
      <c r="E13" s="709">
        <f t="shared" si="0"/>
        <v>129.13766748618801</v>
      </c>
      <c r="F13" s="710">
        <f t="shared" si="1"/>
        <v>1409.536585702208</v>
      </c>
      <c r="G13" s="711">
        <f>C13/'8.1'!C15</f>
        <v>0.7584836494526731</v>
      </c>
      <c r="H13" s="622">
        <f t="shared" si="2"/>
        <v>-5.3799327699754242E-2</v>
      </c>
      <c r="I13" s="22"/>
      <c r="J13" s="1699" t="s">
        <v>560</v>
      </c>
      <c r="K13" s="1699"/>
      <c r="L13" s="1699"/>
      <c r="M13" s="1699"/>
      <c r="N13" s="1699"/>
      <c r="O13" s="1699"/>
      <c r="P13" s="1699"/>
      <c r="R13" s="1358">
        <v>216321.13457287685</v>
      </c>
      <c r="T13" s="23"/>
      <c r="U13" s="23"/>
      <c r="V13" s="23"/>
      <c r="W13" s="23"/>
      <c r="X13" s="23"/>
      <c r="Z13" s="23"/>
      <c r="AD13" s="23"/>
      <c r="AE13" s="23"/>
      <c r="AF13" s="23"/>
    </row>
    <row r="14" spans="1:32" ht="13.5" customHeight="1">
      <c r="A14" s="1246" t="str">
        <f>'6.1'!A16</f>
        <v>August</v>
      </c>
      <c r="B14" s="712">
        <v>1585</v>
      </c>
      <c r="C14" s="1094">
        <v>214001.20275793702</v>
      </c>
      <c r="D14" s="1094">
        <v>2338481.3113719998</v>
      </c>
      <c r="E14" s="712">
        <f t="shared" si="0"/>
        <v>135.0165317084776</v>
      </c>
      <c r="F14" s="713">
        <f t="shared" si="1"/>
        <v>1475.3825308340693</v>
      </c>
      <c r="G14" s="714">
        <f>C14/'8.1'!C16</f>
        <v>0.76387457973874884</v>
      </c>
      <c r="H14" s="645">
        <f t="shared" si="2"/>
        <v>-8.049150514758607E-3</v>
      </c>
      <c r="I14" s="22"/>
      <c r="J14" s="1699"/>
      <c r="K14" s="1699"/>
      <c r="L14" s="1699"/>
      <c r="M14" s="1699"/>
      <c r="N14" s="1699"/>
      <c r="O14" s="1699"/>
      <c r="P14" s="1699"/>
      <c r="R14" s="1358">
        <v>215737.7080416735</v>
      </c>
      <c r="T14" s="23"/>
      <c r="U14" s="23"/>
      <c r="V14" s="23"/>
      <c r="W14" s="23"/>
      <c r="X14" s="23"/>
      <c r="Z14" s="23"/>
      <c r="AD14" s="23"/>
      <c r="AE14" s="23"/>
      <c r="AF14" s="23"/>
    </row>
    <row r="15" spans="1:32" ht="13.5" customHeight="1">
      <c r="A15" s="1247" t="str">
        <f>'6.1'!A17</f>
        <v>September</v>
      </c>
      <c r="B15" s="715">
        <v>1585</v>
      </c>
      <c r="C15" s="947">
        <v>230216.891274789</v>
      </c>
      <c r="D15" s="947">
        <v>2519599.7279579998</v>
      </c>
      <c r="E15" s="715">
        <f t="shared" si="0"/>
        <v>145.24725001563974</v>
      </c>
      <c r="F15" s="716">
        <f t="shared" si="1"/>
        <v>1589.6528252100945</v>
      </c>
      <c r="G15" s="717">
        <f>C15/'8.1'!C17</f>
        <v>0.68406087306158458</v>
      </c>
      <c r="H15" s="628">
        <f t="shared" si="2"/>
        <v>8.7451878143538341E-3</v>
      </c>
      <c r="I15" s="22"/>
      <c r="J15" s="22"/>
      <c r="K15" s="276">
        <f>A27</f>
        <v>2015</v>
      </c>
      <c r="L15" s="530">
        <f>C27</f>
        <v>3522761.6740966924</v>
      </c>
      <c r="M15" s="277"/>
      <c r="N15" s="277"/>
      <c r="O15" s="277"/>
      <c r="R15" s="1358">
        <v>228221.05528314784</v>
      </c>
      <c r="T15" s="23"/>
      <c r="U15" s="23"/>
      <c r="V15" s="23"/>
      <c r="W15" s="23"/>
      <c r="X15" s="23"/>
      <c r="Z15" s="23"/>
      <c r="AD15" s="23"/>
      <c r="AE15" s="23"/>
      <c r="AF15" s="23"/>
    </row>
    <row r="16" spans="1:32" ht="13.5" customHeight="1">
      <c r="A16" s="1246" t="str">
        <f>'6.1'!A18</f>
        <v>October</v>
      </c>
      <c r="B16" s="712">
        <v>1588</v>
      </c>
      <c r="C16" s="1094">
        <v>288130.843663348</v>
      </c>
      <c r="D16" s="1094">
        <v>3155099.5629079998</v>
      </c>
      <c r="E16" s="712">
        <f t="shared" si="0"/>
        <v>181.4425967653325</v>
      </c>
      <c r="F16" s="713">
        <f t="shared" si="1"/>
        <v>1986.8385156851384</v>
      </c>
      <c r="G16" s="714">
        <f>C16/'8.1'!C18</f>
        <v>0.51898474772279146</v>
      </c>
      <c r="H16" s="645">
        <f t="shared" si="2"/>
        <v>6.0872009023152068E-2</v>
      </c>
      <c r="I16" s="22"/>
      <c r="J16" s="22"/>
      <c r="K16" s="276">
        <f t="shared" ref="K16:K24" si="3">A28</f>
        <v>2016</v>
      </c>
      <c r="L16" s="530">
        <f t="shared" ref="L16:L24" si="4">C28</f>
        <v>3836358.4581271773</v>
      </c>
      <c r="M16" s="277"/>
      <c r="N16" s="277"/>
      <c r="O16" s="277"/>
      <c r="R16" s="1358">
        <v>271598.12042609934</v>
      </c>
      <c r="T16" s="23"/>
      <c r="U16" s="23"/>
      <c r="V16" s="23"/>
      <c r="W16" s="23"/>
      <c r="X16" s="23"/>
      <c r="Z16" s="23"/>
      <c r="AD16" s="23"/>
      <c r="AE16" s="23"/>
      <c r="AF16" s="23"/>
    </row>
    <row r="17" spans="1:32" ht="13.5" customHeight="1">
      <c r="A17" s="1246" t="str">
        <f>'6.1'!A19</f>
        <v>November</v>
      </c>
      <c r="B17" s="712">
        <v>1589</v>
      </c>
      <c r="C17" s="1094">
        <v>377867.35526946501</v>
      </c>
      <c r="D17" s="1094">
        <v>4124317.4520069999</v>
      </c>
      <c r="E17" s="712">
        <f t="shared" si="0"/>
        <v>237.80198569506925</v>
      </c>
      <c r="F17" s="713">
        <f t="shared" si="1"/>
        <v>2595.5427640069224</v>
      </c>
      <c r="G17" s="714">
        <f>C17/'8.1'!C19</f>
        <v>0.43659997436486081</v>
      </c>
      <c r="H17" s="645">
        <f t="shared" si="2"/>
        <v>0.24275776623564999</v>
      </c>
      <c r="I17" s="22"/>
      <c r="J17" s="22"/>
      <c r="K17" s="276">
        <f t="shared" si="3"/>
        <v>2017</v>
      </c>
      <c r="L17" s="530">
        <f t="shared" si="4"/>
        <v>3847746</v>
      </c>
      <c r="M17" s="277"/>
      <c r="N17" s="277"/>
      <c r="O17" s="277"/>
      <c r="R17" s="1358">
        <v>304055.51712143904</v>
      </c>
      <c r="T17" s="23"/>
      <c r="U17" s="23"/>
      <c r="V17" s="23"/>
      <c r="W17" s="23"/>
      <c r="X17" s="23"/>
      <c r="Z17" s="23"/>
      <c r="AD17" s="23"/>
      <c r="AE17" s="23"/>
      <c r="AF17" s="23"/>
    </row>
    <row r="18" spans="1:32" ht="13.5" customHeight="1">
      <c r="A18" s="1246" t="str">
        <f>'6.1'!A20</f>
        <v>December</v>
      </c>
      <c r="B18" s="712">
        <v>1587</v>
      </c>
      <c r="C18" s="1094">
        <v>349225.77856556932</v>
      </c>
      <c r="D18" s="1094">
        <v>3801917.0279400009</v>
      </c>
      <c r="E18" s="712">
        <f t="shared" si="0"/>
        <v>220.0540507659542</v>
      </c>
      <c r="F18" s="713">
        <f t="shared" si="1"/>
        <v>2395.6629035538758</v>
      </c>
      <c r="G18" s="714">
        <f>C18/'8.1'!C20</f>
        <v>0.36789898041637642</v>
      </c>
      <c r="H18" s="645">
        <f t="shared" si="2"/>
        <v>0.10794665792923394</v>
      </c>
      <c r="I18" s="22"/>
      <c r="J18" s="22"/>
      <c r="K18" s="276">
        <f t="shared" si="3"/>
        <v>2018</v>
      </c>
      <c r="L18" s="530">
        <f t="shared" si="4"/>
        <v>3854919.8167295875</v>
      </c>
      <c r="M18" s="277"/>
      <c r="N18" s="277"/>
      <c r="O18" s="277"/>
      <c r="R18" s="1358">
        <v>315200.89533757576</v>
      </c>
      <c r="T18" s="23"/>
      <c r="U18" s="23"/>
      <c r="V18" s="23"/>
      <c r="W18" s="23"/>
      <c r="X18" s="23"/>
      <c r="Z18" s="23"/>
      <c r="AD18" s="23"/>
      <c r="AE18" s="23"/>
      <c r="AF18" s="23"/>
    </row>
    <row r="19" spans="1:32" ht="13.5" customHeight="1">
      <c r="A19" s="1245" t="str">
        <f>'6.1'!A21</f>
        <v>1Q</v>
      </c>
      <c r="B19" s="709">
        <f>B9</f>
        <v>1603</v>
      </c>
      <c r="C19" s="1093">
        <f t="shared" ref="C19:D19" si="5">SUM(C7:C9)</f>
        <v>964703.75675026886</v>
      </c>
      <c r="D19" s="1093">
        <f t="shared" si="5"/>
        <v>10506162.501812</v>
      </c>
      <c r="E19" s="709">
        <f t="shared" si="0"/>
        <v>601.81145149736051</v>
      </c>
      <c r="F19" s="710">
        <f t="shared" si="1"/>
        <v>6554.0626960773552</v>
      </c>
      <c r="G19" s="711">
        <f>C19/'8.1'!C21</f>
        <v>0.39950585829547874</v>
      </c>
      <c r="H19" s="622">
        <f t="shared" si="2"/>
        <v>-1.8873514970131105E-2</v>
      </c>
      <c r="I19" s="22"/>
      <c r="J19" s="22"/>
      <c r="K19" s="276">
        <f t="shared" si="3"/>
        <v>2019</v>
      </c>
      <c r="L19" s="530">
        <f t="shared" si="4"/>
        <v>4200740.8816692531</v>
      </c>
      <c r="M19" s="277"/>
      <c r="N19" s="277"/>
      <c r="O19" s="277"/>
      <c r="R19" s="1358">
        <v>983261.3546467456</v>
      </c>
      <c r="T19" s="23"/>
      <c r="U19" s="23"/>
      <c r="V19" s="23"/>
      <c r="W19" s="23"/>
      <c r="AD19" s="23"/>
      <c r="AE19" s="23"/>
      <c r="AF19" s="23"/>
    </row>
    <row r="20" spans="1:32" ht="13.5" customHeight="1">
      <c r="A20" s="1246" t="str">
        <f>'6.1'!A22</f>
        <v>2Q</v>
      </c>
      <c r="B20" s="712">
        <f>B12</f>
        <v>1587</v>
      </c>
      <c r="C20" s="1094">
        <f t="shared" ref="C20:D20" si="6">SUM(C10:C12)</f>
        <v>684166.66241190501</v>
      </c>
      <c r="D20" s="1094">
        <f t="shared" si="6"/>
        <v>7469580.8611969994</v>
      </c>
      <c r="E20" s="712">
        <f t="shared" si="0"/>
        <v>431.10690763195021</v>
      </c>
      <c r="F20" s="713">
        <f t="shared" si="1"/>
        <v>4706.7302212961558</v>
      </c>
      <c r="G20" s="714">
        <f>C20/'8.1'!C22</f>
        <v>0.62454910676495201</v>
      </c>
      <c r="H20" s="645">
        <f t="shared" si="2"/>
        <v>-5.4549313812400656E-2</v>
      </c>
      <c r="I20" s="22"/>
      <c r="J20" s="22"/>
      <c r="K20" s="276">
        <f t="shared" si="3"/>
        <v>2020</v>
      </c>
      <c r="L20" s="530">
        <f t="shared" si="4"/>
        <v>4268309.7902267631</v>
      </c>
      <c r="M20" s="277"/>
      <c r="N20" s="277"/>
      <c r="O20" s="277"/>
      <c r="R20" s="1358">
        <v>723640.76985412487</v>
      </c>
    </row>
    <row r="21" spans="1:32" ht="13.5" customHeight="1">
      <c r="A21" s="1246" t="str">
        <f>'6.1'!A23</f>
        <v>3Q</v>
      </c>
      <c r="B21" s="712">
        <f>B15</f>
        <v>1585</v>
      </c>
      <c r="C21" s="1094">
        <f t="shared" ref="C21:D21" si="7">SUM(C13:C15)</f>
        <v>648901.296998334</v>
      </c>
      <c r="D21" s="1094">
        <f t="shared" si="7"/>
        <v>7092196.5276679993</v>
      </c>
      <c r="E21" s="712">
        <f t="shared" si="0"/>
        <v>409.40144921030537</v>
      </c>
      <c r="F21" s="713">
        <f t="shared" si="1"/>
        <v>4474.5719417463715</v>
      </c>
      <c r="G21" s="714">
        <f>C21/'8.1'!C23</f>
        <v>0.73193562141931201</v>
      </c>
      <c r="H21" s="645">
        <f t="shared" si="2"/>
        <v>-1.7232996090889904E-2</v>
      </c>
      <c r="I21" s="22"/>
      <c r="J21" s="22"/>
      <c r="K21" s="276">
        <f t="shared" si="3"/>
        <v>2021</v>
      </c>
      <c r="L21" s="530">
        <f t="shared" si="4"/>
        <v>4565694.3918051599</v>
      </c>
      <c r="M21" s="277"/>
      <c r="N21" s="277"/>
      <c r="O21" s="277"/>
      <c r="R21" s="1358">
        <v>660279.89789769822</v>
      </c>
    </row>
    <row r="22" spans="1:32" ht="13.5" customHeight="1">
      <c r="A22" s="1247" t="str">
        <f>'6.1'!A24</f>
        <v>4Q</v>
      </c>
      <c r="B22" s="715">
        <f>B18</f>
        <v>1587</v>
      </c>
      <c r="C22" s="947">
        <f t="shared" ref="C22:D22" si="8">SUM(C16:C18)</f>
        <v>1015223.9774983823</v>
      </c>
      <c r="D22" s="947">
        <f t="shared" si="8"/>
        <v>11081334.042855</v>
      </c>
      <c r="E22" s="715">
        <f t="shared" si="0"/>
        <v>639.7126512277141</v>
      </c>
      <c r="F22" s="716">
        <f t="shared" si="1"/>
        <v>6982.5671347542529</v>
      </c>
      <c r="G22" s="717">
        <f>C22/'8.1'!C24</f>
        <v>0.42838214162207888</v>
      </c>
      <c r="H22" s="628">
        <f t="shared" si="2"/>
        <v>0.13960690552977967</v>
      </c>
      <c r="I22" s="22"/>
      <c r="J22" s="22"/>
      <c r="K22" s="276">
        <f t="shared" si="3"/>
        <v>2022</v>
      </c>
      <c r="L22" s="530">
        <f t="shared" si="4"/>
        <v>3611238.9207220157</v>
      </c>
      <c r="M22" s="277"/>
      <c r="N22" s="277"/>
      <c r="O22" s="277"/>
      <c r="R22" s="1358">
        <v>890854.5328851142</v>
      </c>
    </row>
    <row r="23" spans="1:32" ht="13.5" customHeight="1">
      <c r="A23" s="1246" t="str">
        <f>'6.1'!A25</f>
        <v>1H</v>
      </c>
      <c r="B23" s="712">
        <f>B12</f>
        <v>1587</v>
      </c>
      <c r="C23" s="1094">
        <f t="shared" ref="C23:D23" si="9">SUM(C7:C12)</f>
        <v>1648870.419162174</v>
      </c>
      <c r="D23" s="1094">
        <f t="shared" si="9"/>
        <v>17975743.363008998</v>
      </c>
      <c r="E23" s="712">
        <f t="shared" si="0"/>
        <v>1038.9857713687297</v>
      </c>
      <c r="F23" s="713">
        <f t="shared" si="1"/>
        <v>11326.870424076244</v>
      </c>
      <c r="G23" s="714">
        <f>C23/'8.1'!C25</f>
        <v>0.46973696567333612</v>
      </c>
      <c r="H23" s="645">
        <f t="shared" si="2"/>
        <v>-3.3998261825156376E-2</v>
      </c>
      <c r="I23" s="22"/>
      <c r="J23" s="22"/>
      <c r="K23" s="276">
        <f t="shared" si="3"/>
        <v>2023</v>
      </c>
      <c r="L23" s="530">
        <f t="shared" si="4"/>
        <v>3258036.555283682</v>
      </c>
      <c r="M23" s="277"/>
      <c r="N23" s="277"/>
      <c r="O23" s="277"/>
      <c r="R23" s="1358">
        <v>1706902.1245008702</v>
      </c>
      <c r="T23" s="23"/>
      <c r="U23" s="23"/>
      <c r="V23" s="23"/>
      <c r="W23" s="23"/>
      <c r="X23" s="23"/>
      <c r="Z23" s="23"/>
    </row>
    <row r="24" spans="1:32" ht="13.5" customHeight="1">
      <c r="A24" s="1246" t="str">
        <f>'6.1'!A26</f>
        <v>2H</v>
      </c>
      <c r="B24" s="712">
        <f>B18</f>
        <v>1587</v>
      </c>
      <c r="C24" s="1094">
        <f t="shared" ref="C24:D24" si="10">SUM(C13:C18)</f>
        <v>1664125.2744967164</v>
      </c>
      <c r="D24" s="1094">
        <f t="shared" si="10"/>
        <v>18173530.570522998</v>
      </c>
      <c r="E24" s="712">
        <f t="shared" si="0"/>
        <v>1048.5981565826821</v>
      </c>
      <c r="F24" s="713">
        <f t="shared" si="1"/>
        <v>11451.500044437931</v>
      </c>
      <c r="G24" s="714">
        <f>C24/'8.1'!C26</f>
        <v>0.51102313288271428</v>
      </c>
      <c r="H24" s="645">
        <f t="shared" si="2"/>
        <v>7.2844004666236986E-2</v>
      </c>
      <c r="I24" s="22"/>
      <c r="J24" s="22"/>
      <c r="K24" s="276">
        <f t="shared" si="3"/>
        <v>2024</v>
      </c>
      <c r="L24" s="530">
        <f t="shared" si="4"/>
        <v>3312995.6936588902</v>
      </c>
      <c r="M24" s="277"/>
      <c r="N24" s="277"/>
      <c r="O24" s="277"/>
      <c r="R24" s="1358">
        <v>1551134.4307828124</v>
      </c>
      <c r="W24" s="23"/>
      <c r="X24" s="23"/>
      <c r="Z24" s="23"/>
    </row>
    <row r="25" spans="1:32" ht="13.5" customHeight="1">
      <c r="A25" s="1244" t="str">
        <f>'6.1'!A27</f>
        <v>Year</v>
      </c>
      <c r="B25" s="700">
        <f>B18</f>
        <v>1587</v>
      </c>
      <c r="C25" s="1095">
        <f t="shared" ref="C25:D25" si="11">SUM(C7:C18)</f>
        <v>3312995.6936588902</v>
      </c>
      <c r="D25" s="1095">
        <f t="shared" si="11"/>
        <v>36149273.933532</v>
      </c>
      <c r="E25" s="700">
        <f t="shared" si="0"/>
        <v>2087.5839279514116</v>
      </c>
      <c r="F25" s="718">
        <f t="shared" si="1"/>
        <v>22778.370468514178</v>
      </c>
      <c r="G25" s="719">
        <f>C25/'8.1'!C27</f>
        <v>0.48960595820624919</v>
      </c>
      <c r="H25" s="624">
        <f t="shared" si="2"/>
        <v>1.6868791200663147E-2</v>
      </c>
      <c r="I25" s="22"/>
      <c r="J25" s="1697" t="s">
        <v>561</v>
      </c>
      <c r="K25" s="1697"/>
      <c r="L25" s="1697"/>
      <c r="M25" s="1697"/>
      <c r="N25" s="1697"/>
      <c r="O25" s="1697"/>
      <c r="P25" s="1697"/>
      <c r="R25" s="1358">
        <v>3258036.555283682</v>
      </c>
      <c r="W25" s="23"/>
      <c r="X25" s="23"/>
      <c r="Z25" s="23"/>
    </row>
    <row r="26" spans="1:32" ht="12" customHeight="1">
      <c r="A26" s="145"/>
      <c r="B26" s="145"/>
      <c r="C26" s="703"/>
      <c r="D26" s="720"/>
      <c r="E26" s="694"/>
      <c r="F26" s="721"/>
      <c r="G26" s="722"/>
      <c r="H26" s="145"/>
      <c r="L26" s="23" t="str">
        <f>B4</f>
        <v>Number of customers at the end of the period</v>
      </c>
      <c r="R26" s="867"/>
      <c r="W26" s="23"/>
      <c r="X26" s="23"/>
      <c r="Z26" s="23"/>
    </row>
    <row r="27" spans="1:32" ht="12" customHeight="1">
      <c r="A27" s="1241">
        <v>2015</v>
      </c>
      <c r="B27" s="691">
        <v>1606</v>
      </c>
      <c r="C27" s="745">
        <v>3522761.6740966924</v>
      </c>
      <c r="D27" s="745">
        <v>37559635.195127994</v>
      </c>
      <c r="E27" s="691">
        <v>2193.500419736421</v>
      </c>
      <c r="F27" s="723">
        <v>23387.070482645078</v>
      </c>
      <c r="G27" s="724">
        <v>0.42673584395352337</v>
      </c>
      <c r="H27" s="656">
        <v>3.2947619315851356E-2</v>
      </c>
      <c r="I27" s="22"/>
      <c r="K27" s="7">
        <f>A27</f>
        <v>2015</v>
      </c>
      <c r="L27" s="28">
        <f>B27</f>
        <v>1606</v>
      </c>
      <c r="N27" s="28"/>
      <c r="R27" s="867"/>
      <c r="W27" s="23"/>
      <c r="X27" s="23"/>
      <c r="Z27" s="23"/>
    </row>
    <row r="28" spans="1:32" ht="12" customHeight="1">
      <c r="A28" s="1243">
        <v>2016</v>
      </c>
      <c r="B28" s="697">
        <v>1618</v>
      </c>
      <c r="C28" s="747">
        <v>3836358.4581271773</v>
      </c>
      <c r="D28" s="747">
        <v>41022704.505940005</v>
      </c>
      <c r="E28" s="697">
        <v>2371.0497269018401</v>
      </c>
      <c r="F28" s="725">
        <v>25353.958285500623</v>
      </c>
      <c r="G28" s="726">
        <v>0.44988170238034997</v>
      </c>
      <c r="H28" s="657">
        <v>8.9020153232732546E-2</v>
      </c>
      <c r="I28" s="22"/>
      <c r="K28" s="7">
        <f t="shared" ref="K28:K36" si="12">A28</f>
        <v>2016</v>
      </c>
      <c r="L28" s="28">
        <f t="shared" ref="L28:L36" si="13">B28</f>
        <v>1618</v>
      </c>
      <c r="N28" s="28"/>
      <c r="W28" s="23"/>
      <c r="X28" s="23"/>
      <c r="Z28" s="23"/>
    </row>
    <row r="29" spans="1:32" ht="12" customHeight="1">
      <c r="A29" s="1242">
        <v>2017</v>
      </c>
      <c r="B29" s="694">
        <v>1703</v>
      </c>
      <c r="C29" s="746">
        <v>3847746</v>
      </c>
      <c r="D29" s="746">
        <v>41058748.2441696</v>
      </c>
      <c r="E29" s="694">
        <v>2259.392836171462</v>
      </c>
      <c r="F29" s="721">
        <v>24109.658393522961</v>
      </c>
      <c r="G29" s="727">
        <v>0.45121709550890915</v>
      </c>
      <c r="H29" s="655">
        <v>2.968320608492309E-3</v>
      </c>
      <c r="I29" s="22"/>
      <c r="K29" s="7">
        <f t="shared" si="12"/>
        <v>2017</v>
      </c>
      <c r="L29" s="28">
        <f t="shared" si="13"/>
        <v>1703</v>
      </c>
      <c r="N29" s="28"/>
      <c r="W29" s="23"/>
      <c r="X29" s="23"/>
      <c r="Z29" s="23"/>
    </row>
    <row r="30" spans="1:32" ht="12" customHeight="1">
      <c r="A30" s="1242">
        <v>2018</v>
      </c>
      <c r="B30" s="694">
        <v>1692</v>
      </c>
      <c r="C30" s="746">
        <v>3854919.8167295875</v>
      </c>
      <c r="D30" s="746">
        <v>41132713.413059898</v>
      </c>
      <c r="E30" s="694">
        <v>2278.3214046865173</v>
      </c>
      <c r="F30" s="721">
        <v>24310.114310319088</v>
      </c>
      <c r="G30" s="727">
        <v>0.45009767539950563</v>
      </c>
      <c r="H30" s="655">
        <v>1.8644205541601506E-3</v>
      </c>
      <c r="I30" s="22"/>
      <c r="K30" s="7">
        <f t="shared" si="12"/>
        <v>2018</v>
      </c>
      <c r="L30" s="28">
        <f t="shared" si="13"/>
        <v>1692</v>
      </c>
      <c r="N30" s="28"/>
      <c r="W30" s="23"/>
      <c r="X30" s="23"/>
      <c r="Z30" s="23"/>
    </row>
    <row r="31" spans="1:32" ht="12" customHeight="1">
      <c r="A31" s="1241">
        <v>2019</v>
      </c>
      <c r="B31" s="691">
        <v>1690</v>
      </c>
      <c r="C31" s="745">
        <v>4200740.8816692531</v>
      </c>
      <c r="D31" s="745">
        <v>44813140.046417996</v>
      </c>
      <c r="E31" s="691">
        <v>2485.6454921119839</v>
      </c>
      <c r="F31" s="723">
        <v>26516.650915040234</v>
      </c>
      <c r="G31" s="724">
        <v>0.49047549512950905</v>
      </c>
      <c r="H31" s="656">
        <v>8.9709016368867328E-2</v>
      </c>
      <c r="I31" s="22"/>
      <c r="K31" s="7">
        <f t="shared" si="12"/>
        <v>2019</v>
      </c>
      <c r="L31" s="28">
        <f t="shared" si="13"/>
        <v>1690</v>
      </c>
      <c r="N31" s="28"/>
      <c r="W31" s="23"/>
      <c r="X31" s="23"/>
      <c r="Z31" s="23"/>
    </row>
    <row r="32" spans="1:32" ht="12" customHeight="1">
      <c r="A32" s="1243">
        <v>2020</v>
      </c>
      <c r="B32" s="697">
        <v>1605</v>
      </c>
      <c r="C32" s="747">
        <v>4268309.7902267631</v>
      </c>
      <c r="D32" s="747">
        <v>45620793.125848003</v>
      </c>
      <c r="E32" s="697">
        <v>2659.3830468702572</v>
      </c>
      <c r="F32" s="725">
        <v>28424.170171867914</v>
      </c>
      <c r="G32" s="726">
        <v>0.49093652980057306</v>
      </c>
      <c r="H32" s="657">
        <v>1.6084997970800825E-2</v>
      </c>
      <c r="I32" s="22"/>
      <c r="K32" s="7">
        <f t="shared" si="12"/>
        <v>2020</v>
      </c>
      <c r="L32" s="28">
        <f t="shared" si="13"/>
        <v>1605</v>
      </c>
      <c r="N32" s="28"/>
      <c r="W32" s="23"/>
      <c r="X32" s="23"/>
      <c r="Z32" s="23"/>
    </row>
    <row r="33" spans="1:26" ht="12" customHeight="1">
      <c r="A33" s="1242">
        <v>2021</v>
      </c>
      <c r="B33" s="694">
        <v>1602</v>
      </c>
      <c r="C33" s="746">
        <v>4565694.3918051599</v>
      </c>
      <c r="D33" s="746">
        <v>48749272.698206998</v>
      </c>
      <c r="E33" s="694">
        <v>2849.9964992541572</v>
      </c>
      <c r="F33" s="721">
        <v>30430.257614361421</v>
      </c>
      <c r="G33" s="727">
        <v>0.48397530318778564</v>
      </c>
      <c r="H33" s="655">
        <v>6.9672684550527331E-2</v>
      </c>
      <c r="I33" s="22"/>
      <c r="K33" s="7">
        <f t="shared" si="12"/>
        <v>2021</v>
      </c>
      <c r="L33" s="28">
        <f t="shared" si="13"/>
        <v>1602</v>
      </c>
      <c r="N33" s="28"/>
      <c r="W33" s="23"/>
      <c r="X33" s="23"/>
      <c r="Z33" s="23"/>
    </row>
    <row r="34" spans="1:26" ht="12" customHeight="1">
      <c r="A34" s="1242">
        <v>2022</v>
      </c>
      <c r="B34" s="694">
        <v>1638</v>
      </c>
      <c r="C34" s="746">
        <v>3611238.9207220157</v>
      </c>
      <c r="D34" s="746">
        <v>39073065.323506005</v>
      </c>
      <c r="E34" s="694">
        <v>2204.6635657643565</v>
      </c>
      <c r="F34" s="721">
        <v>23854.130234130651</v>
      </c>
      <c r="G34" s="727">
        <v>0.47870529120296934</v>
      </c>
      <c r="H34" s="655">
        <v>-0.20904935573354849</v>
      </c>
      <c r="I34" s="22"/>
      <c r="K34" s="7">
        <f t="shared" si="12"/>
        <v>2022</v>
      </c>
      <c r="L34" s="28">
        <f t="shared" si="13"/>
        <v>1638</v>
      </c>
      <c r="N34" s="28"/>
      <c r="W34" s="23"/>
      <c r="X34" s="23"/>
      <c r="Z34" s="23"/>
    </row>
    <row r="35" spans="1:26" ht="12" customHeight="1">
      <c r="A35" s="1241">
        <v>2023</v>
      </c>
      <c r="B35" s="691">
        <v>1613</v>
      </c>
      <c r="C35" s="745">
        <v>3258036.555283682</v>
      </c>
      <c r="D35" s="745">
        <v>35583299.748294614</v>
      </c>
      <c r="E35" s="691">
        <v>2019.8614725875275</v>
      </c>
      <c r="F35" s="723">
        <v>22060.322224609183</v>
      </c>
      <c r="G35" s="724">
        <v>0.48205977249178722</v>
      </c>
      <c r="H35" s="656">
        <v>-9.7806424108797529E-2</v>
      </c>
      <c r="I35" s="22"/>
      <c r="K35" s="7">
        <f t="shared" si="12"/>
        <v>2023</v>
      </c>
      <c r="L35" s="28">
        <f t="shared" si="13"/>
        <v>1613</v>
      </c>
      <c r="N35" s="28"/>
      <c r="Y35" s="23"/>
      <c r="Z35" s="23"/>
    </row>
    <row r="36" spans="1:26" ht="12" customHeight="1">
      <c r="A36" s="1243">
        <v>2024</v>
      </c>
      <c r="B36" s="697">
        <f>B25</f>
        <v>1587</v>
      </c>
      <c r="C36" s="747">
        <f t="shared" ref="C36:F36" si="14">C25</f>
        <v>3312995.6936588902</v>
      </c>
      <c r="D36" s="747">
        <f t="shared" si="14"/>
        <v>36149273.933532</v>
      </c>
      <c r="E36" s="697">
        <f t="shared" si="14"/>
        <v>2087.5839279514116</v>
      </c>
      <c r="F36" s="697">
        <f t="shared" si="14"/>
        <v>22778.370468514178</v>
      </c>
      <c r="G36" s="726">
        <f>C36/'8.1'!C38</f>
        <v>0.48960595820624919</v>
      </c>
      <c r="H36" s="657">
        <f>(C36-C35)/C35</f>
        <v>1.6868791200663147E-2</v>
      </c>
      <c r="I36" s="22"/>
      <c r="K36" s="7">
        <f t="shared" si="12"/>
        <v>2024</v>
      </c>
      <c r="L36" s="28">
        <f t="shared" si="13"/>
        <v>1587</v>
      </c>
      <c r="N36" s="28"/>
      <c r="Z36" s="23"/>
    </row>
    <row r="37" spans="1:26" ht="5.0999999999999996" customHeight="1">
      <c r="A37" s="273"/>
      <c r="C37" s="274"/>
      <c r="D37" s="275"/>
      <c r="Z37" s="23"/>
    </row>
    <row r="38" spans="1:26" ht="14.1" customHeight="1">
      <c r="A38" s="1698" t="s">
        <v>353</v>
      </c>
      <c r="B38" s="1698"/>
      <c r="C38" s="1698"/>
      <c r="D38" s="1698"/>
      <c r="E38" s="1698"/>
      <c r="F38" s="1698"/>
      <c r="G38" s="1698"/>
      <c r="H38" s="1698"/>
      <c r="I38" s="1698"/>
      <c r="J38" s="1698"/>
      <c r="K38" s="1698"/>
      <c r="L38" s="1698"/>
      <c r="M38" s="1698"/>
      <c r="N38" s="1698"/>
      <c r="O38" s="1698"/>
      <c r="P38" s="1698"/>
    </row>
    <row r="39" spans="1:26" ht="14.1" customHeight="1">
      <c r="C39" s="274"/>
      <c r="D39" s="275"/>
    </row>
    <row r="40" spans="1:26" ht="14.1" customHeight="1">
      <c r="C40" s="274"/>
      <c r="D40" s="143"/>
    </row>
    <row r="41" spans="1:26" ht="14.1" customHeight="1"/>
    <row r="42" spans="1:26" ht="14.1" customHeight="1"/>
    <row r="43" spans="1:26" ht="14.1" customHeight="1"/>
    <row r="44" spans="1:26" ht="14.1" customHeight="1"/>
    <row r="45" spans="1:26" ht="14.1" customHeight="1"/>
    <row r="46" spans="1:26" ht="14.1" customHeight="1"/>
    <row r="47" spans="1:26" ht="14.1" customHeight="1"/>
    <row r="48" spans="1:2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2">
    <mergeCell ref="A38:P38"/>
    <mergeCell ref="J25:P25"/>
    <mergeCell ref="J3:P4"/>
    <mergeCell ref="J13:P14"/>
    <mergeCell ref="B4:B6"/>
    <mergeCell ref="E5:F5"/>
    <mergeCell ref="C5:D5"/>
    <mergeCell ref="A3:H3"/>
    <mergeCell ref="C4:F4"/>
    <mergeCell ref="H4:H6"/>
    <mergeCell ref="G4:G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1"/>
  <dimension ref="A1:Z61"/>
  <sheetViews>
    <sheetView showGridLines="0" zoomScaleNormal="100" zoomScaleSheetLayoutView="100" workbookViewId="0">
      <selection activeCell="C1" sqref="C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42578125" style="7" customWidth="1"/>
    <col min="11" max="15" width="9.7109375" style="7" customWidth="1"/>
    <col min="16" max="16" width="5.4257812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552" t="s">
        <v>357</v>
      </c>
      <c r="B1" s="154"/>
      <c r="C1" s="154"/>
      <c r="D1" s="154"/>
      <c r="F1" s="170"/>
    </row>
    <row r="2" spans="1:26" ht="5.0999999999999996" customHeight="1">
      <c r="A2" s="496"/>
      <c r="B2" s="496"/>
      <c r="C2" s="496"/>
      <c r="D2" s="496"/>
      <c r="F2" s="170"/>
    </row>
    <row r="3" spans="1:26" ht="16.5" customHeight="1">
      <c r="A3" s="1603">
        <v>2022</v>
      </c>
      <c r="B3" s="1603"/>
      <c r="C3" s="1603"/>
      <c r="D3" s="1603"/>
      <c r="E3" s="1603"/>
      <c r="F3" s="1603"/>
      <c r="G3" s="1603"/>
      <c r="H3" s="1603"/>
      <c r="I3" s="278"/>
      <c r="J3" s="1685" t="s">
        <v>558</v>
      </c>
      <c r="K3" s="1685"/>
      <c r="L3" s="1685"/>
      <c r="M3" s="1685"/>
      <c r="N3" s="1685"/>
      <c r="O3" s="1685"/>
      <c r="P3" s="1685"/>
    </row>
    <row r="4" spans="1:26" ht="29.25" customHeight="1">
      <c r="A4" s="1694" t="str">
        <f>'6.1'!A6</f>
        <v>Period</v>
      </c>
      <c r="B4" s="1689" t="s">
        <v>555</v>
      </c>
      <c r="C4" s="1692" t="s">
        <v>352</v>
      </c>
      <c r="D4" s="1692"/>
      <c r="E4" s="1692"/>
      <c r="F4" s="1692"/>
      <c r="G4" s="1689" t="s">
        <v>540</v>
      </c>
      <c r="H4" s="1689" t="s">
        <v>571</v>
      </c>
      <c r="I4" s="279"/>
      <c r="J4" s="1685"/>
      <c r="K4" s="1685"/>
      <c r="L4" s="1685"/>
      <c r="M4" s="1685"/>
      <c r="N4" s="1685"/>
      <c r="O4" s="1685"/>
      <c r="P4" s="1685"/>
    </row>
    <row r="5" spans="1:26" ht="26.25" customHeight="1">
      <c r="A5" s="1695"/>
      <c r="B5" s="1690"/>
      <c r="C5" s="1693" t="s">
        <v>345</v>
      </c>
      <c r="D5" s="1693"/>
      <c r="E5" s="1601" t="s">
        <v>346</v>
      </c>
      <c r="F5" s="1601"/>
      <c r="G5" s="1690"/>
      <c r="H5" s="1690"/>
      <c r="I5" s="279"/>
      <c r="J5" s="279"/>
      <c r="K5" s="279"/>
      <c r="L5" s="279"/>
      <c r="M5" s="279"/>
      <c r="N5" s="279"/>
      <c r="O5" s="279"/>
    </row>
    <row r="6" spans="1:26" ht="14.1" customHeight="1">
      <c r="A6" s="1621"/>
      <c r="B6" s="1691"/>
      <c r="C6" s="1409" t="s">
        <v>333</v>
      </c>
      <c r="D6" s="1409" t="s">
        <v>29</v>
      </c>
      <c r="E6" s="1409" t="s">
        <v>333</v>
      </c>
      <c r="F6" s="1409" t="s">
        <v>29</v>
      </c>
      <c r="G6" s="1691"/>
      <c r="H6" s="1691"/>
      <c r="I6" s="170"/>
      <c r="J6" s="170"/>
      <c r="K6" s="170"/>
      <c r="L6" s="170"/>
      <c r="M6" s="170"/>
      <c r="N6" s="170"/>
      <c r="O6" s="170"/>
      <c r="R6" s="140">
        <f>'8.1'!R8</f>
        <v>2023</v>
      </c>
    </row>
    <row r="7" spans="1:26" ht="13.5" customHeight="1">
      <c r="A7" s="1245" t="str">
        <f>'6.1'!A9</f>
        <v>January</v>
      </c>
      <c r="B7" s="709">
        <v>6272</v>
      </c>
      <c r="C7" s="1093">
        <v>109360.24008699601</v>
      </c>
      <c r="D7" s="1093">
        <v>1191773.9633599999</v>
      </c>
      <c r="E7" s="709">
        <f>C7/B7</f>
        <v>17.436262768972579</v>
      </c>
      <c r="F7" s="710">
        <f>D7/B7</f>
        <v>190.01498140306123</v>
      </c>
      <c r="G7" s="711">
        <f>C7/'8.1'!C9</f>
        <v>0.10397094283317046</v>
      </c>
      <c r="H7" s="622">
        <f>(C7-R7)/R7</f>
        <v>0.20358301124722181</v>
      </c>
      <c r="I7" s="22"/>
      <c r="J7" s="22"/>
      <c r="K7" s="22"/>
      <c r="L7" s="22"/>
      <c r="M7" s="22"/>
      <c r="N7" s="22"/>
      <c r="O7" s="22"/>
      <c r="R7" s="140">
        <v>90862.233069965529</v>
      </c>
      <c r="S7" s="28"/>
      <c r="T7" s="28"/>
      <c r="U7" s="28"/>
      <c r="W7" s="28"/>
      <c r="X7" s="28"/>
      <c r="Y7" s="23"/>
    </row>
    <row r="8" spans="1:26" ht="13.5" customHeight="1">
      <c r="A8" s="1246" t="str">
        <f>'6.1'!A10</f>
        <v>February</v>
      </c>
      <c r="B8" s="712">
        <v>6266</v>
      </c>
      <c r="C8" s="1094">
        <v>73612.214368420013</v>
      </c>
      <c r="D8" s="1094">
        <v>801961.62864000001</v>
      </c>
      <c r="E8" s="712">
        <f t="shared" ref="E8:E25" si="0">C8/B8</f>
        <v>11.747879726846476</v>
      </c>
      <c r="F8" s="713">
        <f t="shared" ref="F8:F25" si="1">D8/B8</f>
        <v>127.98621586977337</v>
      </c>
      <c r="G8" s="714">
        <f>C8/'8.1'!C10</f>
        <v>0.1039828933808859</v>
      </c>
      <c r="H8" s="645">
        <f t="shared" ref="H8:H25" si="2">(C8-R8)/R8</f>
        <v>-0.15875369779152532</v>
      </c>
      <c r="I8" s="22"/>
      <c r="J8" s="22"/>
      <c r="K8" s="22"/>
      <c r="L8" s="22"/>
      <c r="M8" s="22"/>
      <c r="N8" s="22"/>
      <c r="O8" s="22"/>
      <c r="R8" s="140">
        <v>87503.759808714967</v>
      </c>
      <c r="T8" s="28"/>
      <c r="U8" s="28"/>
      <c r="W8" s="28"/>
      <c r="X8" s="28"/>
      <c r="Y8" s="23"/>
    </row>
    <row r="9" spans="1:26" ht="13.5" customHeight="1">
      <c r="A9" s="1247" t="str">
        <f>'6.1'!A11</f>
        <v>March</v>
      </c>
      <c r="B9" s="715">
        <v>6210</v>
      </c>
      <c r="C9" s="947">
        <v>65998.523076685</v>
      </c>
      <c r="D9" s="947">
        <v>717863.22214999993</v>
      </c>
      <c r="E9" s="715">
        <f t="shared" si="0"/>
        <v>10.627781493830113</v>
      </c>
      <c r="F9" s="716">
        <f t="shared" si="1"/>
        <v>115.59794237520127</v>
      </c>
      <c r="G9" s="717">
        <f>C9/'8.1'!C11</f>
        <v>0.10076393332864743</v>
      </c>
      <c r="H9" s="628">
        <f>(C9-R9)/R9</f>
        <v>-0.14588795197754612</v>
      </c>
      <c r="I9" s="22"/>
      <c r="J9" s="22"/>
      <c r="K9" s="22"/>
      <c r="L9" s="22"/>
      <c r="M9" s="22"/>
      <c r="N9" s="22"/>
      <c r="O9" s="22"/>
      <c r="R9" s="1358">
        <v>77271.504633956356</v>
      </c>
      <c r="T9" s="28"/>
      <c r="U9" s="28"/>
      <c r="W9" s="28"/>
      <c r="X9" s="28"/>
      <c r="Y9" s="23"/>
      <c r="Z9" s="28"/>
    </row>
    <row r="10" spans="1:26" ht="13.5" customHeight="1">
      <c r="A10" s="1245" t="str">
        <f>'6.1'!A12</f>
        <v>April</v>
      </c>
      <c r="B10" s="709">
        <v>6205</v>
      </c>
      <c r="C10" s="1093">
        <v>49252.457266543999</v>
      </c>
      <c r="D10" s="1093">
        <v>536500.18963000004</v>
      </c>
      <c r="E10" s="709">
        <f t="shared" si="0"/>
        <v>7.9375434756718777</v>
      </c>
      <c r="F10" s="710">
        <f t="shared" si="1"/>
        <v>86.462560778404523</v>
      </c>
      <c r="G10" s="711">
        <f>C10/'8.1'!C12</f>
        <v>0.10373762110062447</v>
      </c>
      <c r="H10" s="622">
        <f t="shared" si="2"/>
        <v>-0.17449953650148325</v>
      </c>
      <c r="I10" s="22"/>
      <c r="J10" s="22"/>
      <c r="K10" s="22"/>
      <c r="L10" s="22"/>
      <c r="M10" s="22"/>
      <c r="N10" s="22"/>
      <c r="O10" s="22"/>
      <c r="R10" s="1358">
        <v>59663.754830384169</v>
      </c>
      <c r="T10" s="28"/>
      <c r="U10" s="28"/>
      <c r="W10" s="28"/>
      <c r="X10" s="28"/>
      <c r="Y10" s="23"/>
    </row>
    <row r="11" spans="1:26" ht="13.5" customHeight="1">
      <c r="A11" s="1246" t="str">
        <f>'6.1'!A13</f>
        <v>May</v>
      </c>
      <c r="B11" s="712">
        <v>6227</v>
      </c>
      <c r="C11" s="1094">
        <v>30791.279625119998</v>
      </c>
      <c r="D11" s="1094">
        <v>336985.28068999999</v>
      </c>
      <c r="E11" s="712">
        <f t="shared" si="0"/>
        <v>4.9448016099437933</v>
      </c>
      <c r="F11" s="713">
        <f t="shared" si="1"/>
        <v>54.11679471495102</v>
      </c>
      <c r="G11" s="714">
        <f>C11/'8.1'!C13</f>
        <v>9.4275924963052871E-2</v>
      </c>
      <c r="H11" s="645">
        <f t="shared" si="2"/>
        <v>-0.15777112508953633</v>
      </c>
      <c r="I11" s="22"/>
      <c r="J11" s="22"/>
      <c r="K11" s="22"/>
      <c r="L11" s="22"/>
      <c r="M11" s="22"/>
      <c r="N11" s="22"/>
      <c r="O11" s="22"/>
      <c r="R11" s="1358">
        <v>36559.278056565541</v>
      </c>
      <c r="T11" s="28"/>
      <c r="U11" s="28"/>
      <c r="W11" s="28"/>
      <c r="X11" s="28"/>
      <c r="Y11" s="23"/>
    </row>
    <row r="12" spans="1:26" ht="13.5" customHeight="1">
      <c r="A12" s="1247" t="str">
        <f>'6.1'!A14</f>
        <v>June</v>
      </c>
      <c r="B12" s="715">
        <v>6223</v>
      </c>
      <c r="C12" s="947">
        <v>26253.353541665998</v>
      </c>
      <c r="D12" s="947">
        <v>286949.689403</v>
      </c>
      <c r="E12" s="715">
        <f t="shared" si="0"/>
        <v>4.2187616168513573</v>
      </c>
      <c r="F12" s="716">
        <f t="shared" si="1"/>
        <v>46.111150474529971</v>
      </c>
      <c r="G12" s="717">
        <f>C12/'8.1'!C14</f>
        <v>8.9275944161910342E-2</v>
      </c>
      <c r="H12" s="628">
        <f t="shared" si="2"/>
        <v>-1.5237537421158378E-2</v>
      </c>
      <c r="I12" s="22"/>
      <c r="J12" s="22"/>
      <c r="K12" s="22"/>
      <c r="L12" s="22"/>
      <c r="M12" s="22"/>
      <c r="N12" s="22"/>
      <c r="O12" s="22"/>
      <c r="R12" s="1358">
        <v>26659.579887839311</v>
      </c>
      <c r="T12" s="28"/>
      <c r="U12" s="28"/>
      <c r="W12" s="28"/>
      <c r="X12" s="28"/>
      <c r="Y12" s="23"/>
    </row>
    <row r="13" spans="1:26" ht="13.5" customHeight="1">
      <c r="A13" s="1245" t="str">
        <f>'6.1'!A15</f>
        <v>July</v>
      </c>
      <c r="B13" s="709">
        <v>6222</v>
      </c>
      <c r="C13" s="1093">
        <v>24243.360121573998</v>
      </c>
      <c r="D13" s="1093">
        <v>264635.09779900004</v>
      </c>
      <c r="E13" s="709">
        <f t="shared" si="0"/>
        <v>3.8963934621623268</v>
      </c>
      <c r="F13" s="710">
        <f t="shared" si="1"/>
        <v>42.532159723400845</v>
      </c>
      <c r="G13" s="711">
        <f>C13/'8.1'!C15</f>
        <v>8.9837329070410005E-2</v>
      </c>
      <c r="H13" s="622">
        <f t="shared" si="2"/>
        <v>6.7744348861438916E-2</v>
      </c>
      <c r="I13" s="22"/>
      <c r="J13" s="1699" t="s">
        <v>358</v>
      </c>
      <c r="K13" s="1699"/>
      <c r="L13" s="1699"/>
      <c r="M13" s="1699"/>
      <c r="N13" s="1699"/>
      <c r="O13" s="1699"/>
      <c r="P13" s="1699"/>
      <c r="R13" s="1358">
        <v>22705.210425534227</v>
      </c>
      <c r="T13" s="28"/>
      <c r="U13" s="28"/>
      <c r="W13" s="28"/>
      <c r="X13" s="28"/>
      <c r="Y13" s="23"/>
    </row>
    <row r="14" spans="1:26" ht="13.5" customHeight="1">
      <c r="A14" s="1246" t="str">
        <f>'6.1'!A16</f>
        <v>August</v>
      </c>
      <c r="B14" s="712">
        <v>6223</v>
      </c>
      <c r="C14" s="1094">
        <v>25355.825505342003</v>
      </c>
      <c r="D14" s="1094">
        <v>276990.86928099999</v>
      </c>
      <c r="E14" s="712">
        <f t="shared" si="0"/>
        <v>4.074534068028604</v>
      </c>
      <c r="F14" s="713">
        <f t="shared" si="1"/>
        <v>44.510825852643421</v>
      </c>
      <c r="G14" s="714">
        <f>C14/'8.1'!C16</f>
        <v>9.0507297632951331E-2</v>
      </c>
      <c r="H14" s="645">
        <f t="shared" si="2"/>
        <v>-1.8556481717988179E-2</v>
      </c>
      <c r="I14" s="22"/>
      <c r="J14" s="1699"/>
      <c r="K14" s="1699"/>
      <c r="L14" s="1699"/>
      <c r="M14" s="1699"/>
      <c r="N14" s="1699"/>
      <c r="O14" s="1699"/>
      <c r="P14" s="1699"/>
      <c r="R14" s="1358">
        <v>25835.236601008517</v>
      </c>
      <c r="T14" s="28"/>
      <c r="U14" s="28"/>
      <c r="W14" s="28"/>
      <c r="X14" s="28"/>
      <c r="Y14" s="23"/>
    </row>
    <row r="15" spans="1:26" ht="13.5" customHeight="1">
      <c r="A15" s="1247" t="str">
        <f>'6.1'!A17</f>
        <v>September</v>
      </c>
      <c r="B15" s="715">
        <v>6225</v>
      </c>
      <c r="C15" s="947">
        <v>31919.979251345001</v>
      </c>
      <c r="D15" s="947">
        <v>349270.29880300007</v>
      </c>
      <c r="E15" s="715">
        <f t="shared" si="0"/>
        <v>5.1277075102562248</v>
      </c>
      <c r="F15" s="716">
        <f t="shared" si="1"/>
        <v>56.107678522570289</v>
      </c>
      <c r="G15" s="717">
        <f>C15/'8.1'!C17</f>
        <v>9.4846250220276068E-2</v>
      </c>
      <c r="H15" s="628">
        <f t="shared" si="2"/>
        <v>0.23536872807451195</v>
      </c>
      <c r="I15" s="22"/>
      <c r="J15" s="22"/>
      <c r="K15" s="276">
        <f>A27</f>
        <v>2015</v>
      </c>
      <c r="L15" s="276">
        <f>C27</f>
        <v>740547.16276384518</v>
      </c>
      <c r="M15" s="277"/>
      <c r="N15" s="277"/>
      <c r="O15" s="277"/>
      <c r="R15" s="1358">
        <v>25838.422590716356</v>
      </c>
      <c r="T15" s="28"/>
      <c r="U15" s="28"/>
      <c r="W15" s="28"/>
      <c r="X15" s="28"/>
      <c r="Y15" s="23"/>
    </row>
    <row r="16" spans="1:26" ht="13.5" customHeight="1">
      <c r="A16" s="1245" t="str">
        <f>'6.1'!A18</f>
        <v>October</v>
      </c>
      <c r="B16" s="709">
        <v>6219</v>
      </c>
      <c r="C16" s="1093">
        <v>56465.936891658996</v>
      </c>
      <c r="D16" s="1093">
        <v>618345.10221299995</v>
      </c>
      <c r="E16" s="709">
        <f t="shared" si="0"/>
        <v>9.0795846424922004</v>
      </c>
      <c r="F16" s="710">
        <f t="shared" si="1"/>
        <v>99.428381124457303</v>
      </c>
      <c r="G16" s="711">
        <f>C16/'8.1'!C18</f>
        <v>0.10170712597117376</v>
      </c>
      <c r="H16" s="622">
        <f t="shared" si="2"/>
        <v>0.23201074759091192</v>
      </c>
      <c r="I16" s="22"/>
      <c r="J16" s="22"/>
      <c r="K16" s="276">
        <f t="shared" ref="K16:K24" si="3">A28</f>
        <v>2016</v>
      </c>
      <c r="L16" s="276">
        <f t="shared" ref="L16:L24" si="4">C28</f>
        <v>801511.80511781632</v>
      </c>
      <c r="M16" s="277"/>
      <c r="N16" s="277"/>
      <c r="O16" s="277"/>
      <c r="R16" s="1358">
        <v>45832.341156173468</v>
      </c>
      <c r="T16" s="28"/>
      <c r="U16" s="28"/>
      <c r="W16" s="28"/>
      <c r="X16" s="28"/>
      <c r="Y16" s="23"/>
    </row>
    <row r="17" spans="1:25" ht="13.5" customHeight="1">
      <c r="A17" s="1246" t="str">
        <f>'6.1'!A19</f>
        <v>November</v>
      </c>
      <c r="B17" s="712">
        <v>6221</v>
      </c>
      <c r="C17" s="1094">
        <v>85286.365792579003</v>
      </c>
      <c r="D17" s="1094">
        <v>930905.27191499993</v>
      </c>
      <c r="E17" s="712">
        <f t="shared" si="0"/>
        <v>13.709430283327279</v>
      </c>
      <c r="F17" s="713">
        <f t="shared" si="1"/>
        <v>149.63916925172802</v>
      </c>
      <c r="G17" s="714">
        <f>C17/'8.1'!C19</f>
        <v>9.8542582732923184E-2</v>
      </c>
      <c r="H17" s="645">
        <f t="shared" si="2"/>
        <v>0.10986898404768063</v>
      </c>
      <c r="I17" s="22"/>
      <c r="J17" s="22"/>
      <c r="K17" s="276">
        <f t="shared" si="3"/>
        <v>2017</v>
      </c>
      <c r="L17" s="276">
        <f t="shared" si="4"/>
        <v>905811.00000000012</v>
      </c>
      <c r="M17" s="277"/>
      <c r="N17" s="277"/>
      <c r="O17" s="277"/>
      <c r="R17" s="1358">
        <v>76843.633814813453</v>
      </c>
      <c r="T17" s="28"/>
      <c r="U17" s="28"/>
      <c r="W17" s="28"/>
      <c r="X17" s="28"/>
      <c r="Y17" s="23"/>
    </row>
    <row r="18" spans="1:25" ht="13.5" customHeight="1">
      <c r="A18" s="1247" t="str">
        <f>'6.1'!A20</f>
        <v>December</v>
      </c>
      <c r="B18" s="715">
        <v>6220</v>
      </c>
      <c r="C18" s="947">
        <v>94723.135248774997</v>
      </c>
      <c r="D18" s="947">
        <v>1031242.553425</v>
      </c>
      <c r="E18" s="715">
        <f t="shared" si="0"/>
        <v>15.228799879224276</v>
      </c>
      <c r="F18" s="716">
        <f t="shared" si="1"/>
        <v>165.79462273713827</v>
      </c>
      <c r="G18" s="717">
        <f>C18/'8.1'!C20</f>
        <v>9.978800827076921E-2</v>
      </c>
      <c r="H18" s="628">
        <f t="shared" si="2"/>
        <v>5.0628790681788736E-2</v>
      </c>
      <c r="I18" s="22"/>
      <c r="J18" s="22"/>
      <c r="K18" s="276">
        <f t="shared" si="3"/>
        <v>2018</v>
      </c>
      <c r="L18" s="276">
        <f t="shared" si="4"/>
        <v>802317.10169693304</v>
      </c>
      <c r="M18" s="277"/>
      <c r="N18" s="277"/>
      <c r="O18" s="277"/>
      <c r="R18" s="1358">
        <v>90158.518488062691</v>
      </c>
      <c r="T18" s="28"/>
      <c r="U18" s="28"/>
      <c r="W18" s="28"/>
      <c r="X18" s="28"/>
      <c r="Y18" s="23"/>
    </row>
    <row r="19" spans="1:25" ht="13.5" customHeight="1">
      <c r="A19" s="1245" t="str">
        <f>'6.1'!A21</f>
        <v>1Q</v>
      </c>
      <c r="B19" s="709">
        <f>B9</f>
        <v>6210</v>
      </c>
      <c r="C19" s="1093">
        <f>SUM(C7:C9)</f>
        <v>248970.97753210101</v>
      </c>
      <c r="D19" s="1093">
        <f>SUM(D7:D9)</f>
        <v>2711598.81415</v>
      </c>
      <c r="E19" s="709">
        <f t="shared" si="0"/>
        <v>40.091944852190181</v>
      </c>
      <c r="F19" s="710">
        <f t="shared" si="1"/>
        <v>436.65037264895329</v>
      </c>
      <c r="G19" s="711">
        <f>C19/'8.1'!C21</f>
        <v>0.10310456798125105</v>
      </c>
      <c r="H19" s="622">
        <f t="shared" si="2"/>
        <v>-2.6078020812288299E-2</v>
      </c>
      <c r="I19" s="22"/>
      <c r="J19" s="22"/>
      <c r="K19" s="276">
        <f t="shared" si="3"/>
        <v>2019</v>
      </c>
      <c r="L19" s="276">
        <f t="shared" si="4"/>
        <v>837955.48207248398</v>
      </c>
      <c r="M19" s="277"/>
      <c r="N19" s="277"/>
      <c r="O19" s="277"/>
      <c r="R19" s="1358">
        <v>255637.49751263685</v>
      </c>
      <c r="T19" s="28"/>
      <c r="Y19" s="23"/>
    </row>
    <row r="20" spans="1:25" ht="13.5" customHeight="1">
      <c r="A20" s="1246" t="str">
        <f>'6.1'!A22</f>
        <v>2Q</v>
      </c>
      <c r="B20" s="712">
        <f>B12</f>
        <v>6223</v>
      </c>
      <c r="C20" s="1094">
        <f t="shared" ref="C20:D20" si="5">SUM(C10:C12)</f>
        <v>106297.09043333</v>
      </c>
      <c r="D20" s="1094">
        <f t="shared" si="5"/>
        <v>1160435.1597230001</v>
      </c>
      <c r="E20" s="712">
        <f t="shared" si="0"/>
        <v>17.081325796774866</v>
      </c>
      <c r="F20" s="713">
        <f t="shared" si="1"/>
        <v>186.47519841282343</v>
      </c>
      <c r="G20" s="714">
        <f>C20/'8.1'!C22</f>
        <v>9.7034474973994839E-2</v>
      </c>
      <c r="H20" s="645">
        <f t="shared" si="2"/>
        <v>-0.13497045649457223</v>
      </c>
      <c r="I20" s="22"/>
      <c r="J20" s="22"/>
      <c r="K20" s="276">
        <f t="shared" si="3"/>
        <v>2020</v>
      </c>
      <c r="L20" s="276">
        <f t="shared" si="4"/>
        <v>840410.28830097569</v>
      </c>
      <c r="M20" s="277"/>
      <c r="N20" s="277"/>
      <c r="O20" s="277"/>
      <c r="R20" s="1358">
        <v>122882.61277478903</v>
      </c>
      <c r="T20" s="28"/>
    </row>
    <row r="21" spans="1:25" ht="13.5" customHeight="1">
      <c r="A21" s="1246" t="str">
        <f>'6.1'!A23</f>
        <v>3Q</v>
      </c>
      <c r="B21" s="712">
        <f>B15</f>
        <v>6225</v>
      </c>
      <c r="C21" s="1094">
        <f t="shared" ref="C21:D21" si="6">SUM(C13:C15)</f>
        <v>81519.164878261014</v>
      </c>
      <c r="D21" s="1094">
        <f t="shared" si="6"/>
        <v>890896.2658830001</v>
      </c>
      <c r="E21" s="712">
        <f t="shared" si="0"/>
        <v>13.095448173214621</v>
      </c>
      <c r="F21" s="713">
        <f t="shared" si="1"/>
        <v>143.11586600530123</v>
      </c>
      <c r="G21" s="714">
        <f>C21/'8.1'!C23</f>
        <v>9.1950472096076763E-2</v>
      </c>
      <c r="H21" s="645">
        <f t="shared" si="2"/>
        <v>9.5998975216276441E-2</v>
      </c>
      <c r="I21" s="22"/>
      <c r="J21" s="22"/>
      <c r="K21" s="276">
        <f t="shared" si="3"/>
        <v>2021</v>
      </c>
      <c r="L21" s="276">
        <f t="shared" si="4"/>
        <v>913967.04959776311</v>
      </c>
      <c r="M21" s="277"/>
      <c r="N21" s="277"/>
      <c r="O21" s="277"/>
      <c r="R21" s="1358">
        <v>74378.869617259101</v>
      </c>
    </row>
    <row r="22" spans="1:25" ht="13.5" customHeight="1">
      <c r="A22" s="1247" t="str">
        <f>'6.1'!A24</f>
        <v>4Q</v>
      </c>
      <c r="B22" s="715">
        <f>B18</f>
        <v>6220</v>
      </c>
      <c r="C22" s="947">
        <f t="shared" ref="C22:D22" si="7">SUM(C16:C18)</f>
        <v>236475.43793301302</v>
      </c>
      <c r="D22" s="947">
        <f t="shared" si="7"/>
        <v>2580492.9275529999</v>
      </c>
      <c r="E22" s="715">
        <f t="shared" si="0"/>
        <v>38.018559153217524</v>
      </c>
      <c r="F22" s="716">
        <f t="shared" si="1"/>
        <v>414.870245587299</v>
      </c>
      <c r="G22" s="717">
        <f>C22/'8.1'!C24</f>
        <v>9.9782763989067144E-2</v>
      </c>
      <c r="H22" s="628">
        <f t="shared" si="2"/>
        <v>0.11107665909667053</v>
      </c>
      <c r="I22" s="22"/>
      <c r="J22" s="22"/>
      <c r="K22" s="276">
        <f t="shared" si="3"/>
        <v>2022</v>
      </c>
      <c r="L22" s="276">
        <f t="shared" si="4"/>
        <v>739730.0722082525</v>
      </c>
      <c r="M22" s="277"/>
      <c r="N22" s="277"/>
      <c r="O22" s="277"/>
      <c r="R22" s="1358">
        <v>212834.49345904961</v>
      </c>
    </row>
    <row r="23" spans="1:25" ht="13.5" customHeight="1">
      <c r="A23" s="1245" t="str">
        <f>'6.1'!A25</f>
        <v>1H</v>
      </c>
      <c r="B23" s="709">
        <f>B12</f>
        <v>6223</v>
      </c>
      <c r="C23" s="1093">
        <f t="shared" ref="C23:D23" si="8">SUM(C7:C12)</f>
        <v>355268.06796543102</v>
      </c>
      <c r="D23" s="1093">
        <f t="shared" si="8"/>
        <v>3872033.9738729997</v>
      </c>
      <c r="E23" s="709">
        <f t="shared" si="0"/>
        <v>57.089517590459749</v>
      </c>
      <c r="F23" s="710">
        <f t="shared" si="1"/>
        <v>622.21339769773419</v>
      </c>
      <c r="G23" s="711">
        <f>C23/'8.1'!C25</f>
        <v>0.10121022386435113</v>
      </c>
      <c r="H23" s="622">
        <f t="shared" si="2"/>
        <v>-6.1428816303415602E-2</v>
      </c>
      <c r="I23" s="22"/>
      <c r="J23" s="22"/>
      <c r="K23" s="276">
        <f t="shared" si="3"/>
        <v>2023</v>
      </c>
      <c r="L23" s="276">
        <f t="shared" si="4"/>
        <v>665733.47336373455</v>
      </c>
      <c r="M23" s="277"/>
      <c r="N23" s="277"/>
      <c r="O23" s="277"/>
      <c r="R23" s="1358">
        <v>378520.11028742592</v>
      </c>
    </row>
    <row r="24" spans="1:25" ht="13.5" customHeight="1">
      <c r="A24" s="1247" t="str">
        <f>'6.1'!A26</f>
        <v>2H</v>
      </c>
      <c r="B24" s="715">
        <f>B18</f>
        <v>6220</v>
      </c>
      <c r="C24" s="947">
        <f t="shared" ref="C24:D24" si="9">SUM(C13:C18)</f>
        <v>317994.602811274</v>
      </c>
      <c r="D24" s="947">
        <f t="shared" si="9"/>
        <v>3471389.193436</v>
      </c>
      <c r="E24" s="715">
        <f t="shared" si="0"/>
        <v>51.124534214031193</v>
      </c>
      <c r="F24" s="716">
        <f t="shared" si="1"/>
        <v>558.10115650096463</v>
      </c>
      <c r="G24" s="717">
        <f>C24/'8.1'!C26</f>
        <v>9.7650459769356907E-2</v>
      </c>
      <c r="H24" s="628">
        <f t="shared" si="2"/>
        <v>0.1071720319878957</v>
      </c>
      <c r="I24" s="22"/>
      <c r="J24" s="22"/>
      <c r="K24" s="276">
        <f t="shared" si="3"/>
        <v>2024</v>
      </c>
      <c r="L24" s="276">
        <f t="shared" si="4"/>
        <v>673262.67077670502</v>
      </c>
      <c r="M24" s="277"/>
      <c r="N24" s="277"/>
      <c r="O24" s="277"/>
      <c r="R24" s="1358">
        <v>287213.36307630874</v>
      </c>
    </row>
    <row r="25" spans="1:25" ht="13.5" customHeight="1">
      <c r="A25" s="1244" t="str">
        <f>'6.1'!A27</f>
        <v>Year</v>
      </c>
      <c r="B25" s="700">
        <f>B18</f>
        <v>6220</v>
      </c>
      <c r="C25" s="1095">
        <f t="shared" ref="C25:D25" si="10">SUM(C7:C18)</f>
        <v>673262.67077670502</v>
      </c>
      <c r="D25" s="1095">
        <f t="shared" si="10"/>
        <v>7343423.1673089992</v>
      </c>
      <c r="E25" s="700">
        <f t="shared" si="0"/>
        <v>108.24158694159244</v>
      </c>
      <c r="F25" s="718">
        <f t="shared" si="1"/>
        <v>1180.6146571236334</v>
      </c>
      <c r="G25" s="719">
        <f>C25/'8.1'!C27</f>
        <v>9.9497085275736738E-2</v>
      </c>
      <c r="H25" s="624">
        <f t="shared" si="2"/>
        <v>1.1309627222029097E-2</v>
      </c>
      <c r="I25" s="22"/>
      <c r="J25" s="1697" t="s">
        <v>359</v>
      </c>
      <c r="K25" s="1697"/>
      <c r="L25" s="1697"/>
      <c r="M25" s="1697"/>
      <c r="N25" s="1697"/>
      <c r="O25" s="1697"/>
      <c r="P25" s="1697"/>
      <c r="R25" s="1358">
        <v>665733.47336373455</v>
      </c>
    </row>
    <row r="26" spans="1:25" ht="12" customHeight="1">
      <c r="A26" s="145"/>
      <c r="B26" s="145"/>
      <c r="C26" s="703"/>
      <c r="D26" s="703"/>
      <c r="E26" s="728"/>
      <c r="F26" s="729"/>
      <c r="G26" s="722"/>
      <c r="H26" s="145"/>
      <c r="K26" s="143"/>
      <c r="L26" s="104" t="str">
        <f>B4</f>
        <v>Number of customers at the end of the period</v>
      </c>
      <c r="R26" s="867"/>
    </row>
    <row r="27" spans="1:25" ht="12" customHeight="1">
      <c r="A27" s="1241">
        <v>2015</v>
      </c>
      <c r="B27" s="691">
        <v>6814</v>
      </c>
      <c r="C27" s="745">
        <v>740547.16276384518</v>
      </c>
      <c r="D27" s="745">
        <v>7890518.1577660004</v>
      </c>
      <c r="E27" s="691">
        <v>108.68024108656371</v>
      </c>
      <c r="F27" s="723">
        <v>1157.9862280255356</v>
      </c>
      <c r="G27" s="724">
        <v>8.9707464689745206E-2</v>
      </c>
      <c r="H27" s="656">
        <v>3.8698720066638922E-2</v>
      </c>
      <c r="I27" s="22"/>
      <c r="K27" s="143">
        <f>A27</f>
        <v>2015</v>
      </c>
      <c r="L27" s="140">
        <f>B27</f>
        <v>6814</v>
      </c>
      <c r="N27" s="28"/>
      <c r="R27" s="867"/>
    </row>
    <row r="28" spans="1:25" ht="12" customHeight="1">
      <c r="A28" s="1243">
        <v>2016</v>
      </c>
      <c r="B28" s="697">
        <v>6823</v>
      </c>
      <c r="C28" s="747">
        <v>801511.80511781632</v>
      </c>
      <c r="D28" s="747">
        <v>8566822.965175001</v>
      </c>
      <c r="E28" s="697">
        <v>117.47205116778782</v>
      </c>
      <c r="F28" s="725">
        <v>1255.5800916275832</v>
      </c>
      <c r="G28" s="726">
        <v>9.3991606702044248E-2</v>
      </c>
      <c r="H28" s="657">
        <v>8.2323780873646127E-2</v>
      </c>
      <c r="I28" s="22"/>
      <c r="K28" s="143">
        <f t="shared" ref="K28:L36" si="11">A28</f>
        <v>2016</v>
      </c>
      <c r="L28" s="140">
        <f t="shared" si="11"/>
        <v>6823</v>
      </c>
      <c r="N28" s="28"/>
    </row>
    <row r="29" spans="1:25" ht="12" customHeight="1">
      <c r="A29" s="1241">
        <v>2017</v>
      </c>
      <c r="B29" s="691">
        <v>6817</v>
      </c>
      <c r="C29" s="745">
        <v>905811.00000000012</v>
      </c>
      <c r="D29" s="745">
        <v>9665069.4472600017</v>
      </c>
      <c r="E29" s="691">
        <v>132.87531172069828</v>
      </c>
      <c r="F29" s="723">
        <v>1417.7892690714393</v>
      </c>
      <c r="G29" s="724">
        <v>0.10622255432141846</v>
      </c>
      <c r="H29" s="656">
        <v>0.13012808322499078</v>
      </c>
      <c r="I29" s="22"/>
      <c r="K29" s="143">
        <f t="shared" si="11"/>
        <v>2017</v>
      </c>
      <c r="L29" s="140">
        <f t="shared" si="11"/>
        <v>6817</v>
      </c>
      <c r="N29" s="28"/>
    </row>
    <row r="30" spans="1:25" ht="12" customHeight="1">
      <c r="A30" s="1243">
        <v>2018</v>
      </c>
      <c r="B30" s="697">
        <v>6817</v>
      </c>
      <c r="C30" s="747">
        <v>802317.10169693304</v>
      </c>
      <c r="D30" s="747">
        <v>8559038.9524500072</v>
      </c>
      <c r="E30" s="697">
        <v>117.69357513524028</v>
      </c>
      <c r="F30" s="725">
        <v>1255.543340538361</v>
      </c>
      <c r="G30" s="726">
        <v>9.3677969860712682E-2</v>
      </c>
      <c r="H30" s="657">
        <v>-0.11425551059003154</v>
      </c>
      <c r="I30" s="22"/>
      <c r="K30" s="143">
        <f t="shared" si="11"/>
        <v>2018</v>
      </c>
      <c r="L30" s="140">
        <f t="shared" si="11"/>
        <v>6817</v>
      </c>
      <c r="N30" s="28"/>
    </row>
    <row r="31" spans="1:25" ht="12" customHeight="1">
      <c r="A31" s="1241">
        <v>2019</v>
      </c>
      <c r="B31" s="691">
        <v>6759</v>
      </c>
      <c r="C31" s="745">
        <v>837955.48207248398</v>
      </c>
      <c r="D31" s="745">
        <v>8942578.5629000012</v>
      </c>
      <c r="E31" s="691">
        <v>123.97625123131883</v>
      </c>
      <c r="F31" s="723">
        <v>1323.0623706021602</v>
      </c>
      <c r="G31" s="724">
        <v>9.7839081615210183E-2</v>
      </c>
      <c r="H31" s="656">
        <v>4.4419320366192283E-2</v>
      </c>
      <c r="I31" s="22"/>
      <c r="K31" s="143">
        <f t="shared" si="11"/>
        <v>2019</v>
      </c>
      <c r="L31" s="140">
        <f t="shared" si="11"/>
        <v>6759</v>
      </c>
      <c r="N31" s="28"/>
    </row>
    <row r="32" spans="1:25" ht="12" customHeight="1">
      <c r="A32" s="1243">
        <v>2020</v>
      </c>
      <c r="B32" s="697">
        <v>6748</v>
      </c>
      <c r="C32" s="747">
        <v>840410.28830097569</v>
      </c>
      <c r="D32" s="747">
        <v>8977575.5740339998</v>
      </c>
      <c r="E32" s="697">
        <v>124.54212926807583</v>
      </c>
      <c r="F32" s="725">
        <v>1330.4053903429165</v>
      </c>
      <c r="G32" s="726">
        <v>9.6663112759971553E-2</v>
      </c>
      <c r="H32" s="657">
        <v>2.9295186689635706E-3</v>
      </c>
      <c r="I32" s="22"/>
      <c r="K32" s="143">
        <f t="shared" si="11"/>
        <v>2020</v>
      </c>
      <c r="L32" s="140">
        <f t="shared" si="11"/>
        <v>6748</v>
      </c>
      <c r="N32" s="28"/>
    </row>
    <row r="33" spans="1:16" ht="12" customHeight="1">
      <c r="A33" s="1241">
        <v>2021</v>
      </c>
      <c r="B33" s="691">
        <v>6487</v>
      </c>
      <c r="C33" s="745">
        <v>913967.04959776311</v>
      </c>
      <c r="D33" s="745">
        <v>9759423.3882999998</v>
      </c>
      <c r="E33" s="691">
        <v>140.89209952177634</v>
      </c>
      <c r="F33" s="723">
        <v>1504.4586693849237</v>
      </c>
      <c r="G33" s="724">
        <v>9.6882848910488345E-2</v>
      </c>
      <c r="H33" s="656">
        <v>8.7524822483425579E-2</v>
      </c>
      <c r="I33" s="22"/>
      <c r="K33" s="143">
        <f t="shared" si="11"/>
        <v>2021</v>
      </c>
      <c r="L33" s="140">
        <f t="shared" si="11"/>
        <v>6487</v>
      </c>
      <c r="N33" s="28"/>
    </row>
    <row r="34" spans="1:16" ht="12" customHeight="1">
      <c r="A34" s="1243">
        <v>2022</v>
      </c>
      <c r="B34" s="697">
        <v>6526</v>
      </c>
      <c r="C34" s="747">
        <v>739730.0722082525</v>
      </c>
      <c r="D34" s="747">
        <v>7995190.4833699986</v>
      </c>
      <c r="E34" s="697">
        <v>113.35122160714872</v>
      </c>
      <c r="F34" s="725">
        <v>1225.1287899739502</v>
      </c>
      <c r="G34" s="726">
        <v>9.8058507731536432E-2</v>
      </c>
      <c r="H34" s="657">
        <v>-0.19063813894187137</v>
      </c>
      <c r="I34" s="22"/>
      <c r="K34" s="143">
        <f t="shared" si="11"/>
        <v>2022</v>
      </c>
      <c r="L34" s="140">
        <f t="shared" si="11"/>
        <v>6526</v>
      </c>
      <c r="N34" s="28"/>
    </row>
    <row r="35" spans="1:16" ht="12" customHeight="1">
      <c r="A35" s="1241">
        <v>2023</v>
      </c>
      <c r="B35" s="691">
        <v>6291</v>
      </c>
      <c r="C35" s="745">
        <v>665733.47336373455</v>
      </c>
      <c r="D35" s="745">
        <v>7263661.1228099987</v>
      </c>
      <c r="E35" s="691">
        <v>105.82315583591394</v>
      </c>
      <c r="F35" s="723">
        <v>1154.6115280257509</v>
      </c>
      <c r="G35" s="724">
        <v>9.8502064437992753E-2</v>
      </c>
      <c r="H35" s="656">
        <v>-0.10003189220579106</v>
      </c>
      <c r="I35" s="22"/>
      <c r="K35" s="143">
        <f t="shared" si="11"/>
        <v>2023</v>
      </c>
      <c r="L35" s="140">
        <f t="shared" si="11"/>
        <v>6291</v>
      </c>
      <c r="N35" s="28"/>
    </row>
    <row r="36" spans="1:16" ht="12" customHeight="1">
      <c r="A36" s="1243">
        <v>2024</v>
      </c>
      <c r="B36" s="697">
        <f>B25</f>
        <v>6220</v>
      </c>
      <c r="C36" s="747">
        <f t="shared" ref="C36:F36" si="12">C25</f>
        <v>673262.67077670502</v>
      </c>
      <c r="D36" s="747">
        <f t="shared" si="12"/>
        <v>7343423.1673089992</v>
      </c>
      <c r="E36" s="697">
        <f t="shared" si="12"/>
        <v>108.24158694159244</v>
      </c>
      <c r="F36" s="697">
        <f t="shared" si="12"/>
        <v>1180.6146571236334</v>
      </c>
      <c r="G36" s="726">
        <f>C36/'8.1'!C38</f>
        <v>9.9497085275736738E-2</v>
      </c>
      <c r="H36" s="657">
        <f>(C36-C35)/C35</f>
        <v>1.1309627222029097E-2</v>
      </c>
      <c r="I36" s="22"/>
      <c r="K36" s="143">
        <f t="shared" si="11"/>
        <v>2024</v>
      </c>
      <c r="L36" s="140">
        <f t="shared" si="11"/>
        <v>6220</v>
      </c>
      <c r="N36" s="28"/>
    </row>
    <row r="37" spans="1:16" ht="5.0999999999999996" customHeight="1">
      <c r="A37" s="273"/>
      <c r="C37" s="274"/>
      <c r="D37" s="275"/>
    </row>
    <row r="38" spans="1:16" ht="14.1" customHeight="1">
      <c r="A38" s="1698" t="s">
        <v>353</v>
      </c>
      <c r="B38" s="1698"/>
      <c r="C38" s="1698"/>
      <c r="D38" s="1698"/>
      <c r="E38" s="1698"/>
      <c r="F38" s="1698"/>
      <c r="G38" s="1698"/>
      <c r="H38" s="1698"/>
      <c r="I38" s="1698"/>
      <c r="J38" s="1698"/>
      <c r="K38" s="1698"/>
      <c r="L38" s="1698"/>
      <c r="M38" s="1698"/>
      <c r="N38" s="1698"/>
      <c r="O38" s="1698"/>
      <c r="P38" s="1698"/>
    </row>
    <row r="39" spans="1:16" ht="14.1" customHeight="1">
      <c r="C39" s="274"/>
      <c r="D39" s="275"/>
    </row>
    <row r="40" spans="1:16" ht="14.1" customHeight="1">
      <c r="C40" s="274"/>
      <c r="D40" s="143"/>
    </row>
    <row r="41" spans="1:16" ht="14.1" customHeight="1"/>
    <row r="42" spans="1:16" ht="14.1" customHeight="1"/>
    <row r="43" spans="1:16" ht="14.1" customHeight="1"/>
    <row r="44" spans="1:16" ht="14.1" customHeight="1"/>
    <row r="45" spans="1:16" ht="14.1" customHeight="1"/>
    <row r="46" spans="1:16" ht="14.1" customHeight="1"/>
    <row r="47" spans="1:16" ht="14.1" customHeight="1"/>
    <row r="48" spans="1:1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2">
    <mergeCell ref="A38:P38"/>
    <mergeCell ref="J25:P25"/>
    <mergeCell ref="J3:P4"/>
    <mergeCell ref="J13:P14"/>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A70"/>
  <sheetViews>
    <sheetView showGridLines="0" topLeftCell="A3" zoomScaleNormal="100" zoomScaleSheetLayoutView="100" workbookViewId="0">
      <selection activeCell="C1" sqref="C1"/>
    </sheetView>
  </sheetViews>
  <sheetFormatPr defaultColWidth="9.140625" defaultRowHeight="11.25"/>
  <cols>
    <col min="1" max="1" width="90.28515625" style="7" customWidth="1"/>
    <col min="2" max="3" width="9.140625" style="7" customWidth="1"/>
    <col min="4" max="4" width="9.140625" style="7"/>
    <col min="5" max="5" width="9.140625" style="7" customWidth="1"/>
    <col min="6" max="16384" width="9.140625" style="7"/>
  </cols>
  <sheetData>
    <row r="1" spans="1:1" ht="20.25">
      <c r="A1" s="535" t="s">
        <v>84</v>
      </c>
    </row>
    <row r="2" spans="1:1" ht="7.5" customHeight="1">
      <c r="A2" s="8"/>
    </row>
    <row r="3" spans="1:1" ht="11.25" customHeight="1">
      <c r="A3" s="1483" t="s">
        <v>546</v>
      </c>
    </row>
    <row r="4" spans="1:1" ht="11.25" customHeight="1">
      <c r="A4" s="1484"/>
    </row>
    <row r="5" spans="1:1" ht="11.25" customHeight="1">
      <c r="A5" s="1484"/>
    </row>
    <row r="6" spans="1:1" ht="11.25" customHeight="1">
      <c r="A6" s="1484"/>
    </row>
    <row r="7" spans="1:1" ht="11.25" customHeight="1">
      <c r="A7" s="1484"/>
    </row>
    <row r="8" spans="1:1" ht="11.25" customHeight="1">
      <c r="A8" s="1484"/>
    </row>
    <row r="9" spans="1:1" ht="11.25" customHeight="1">
      <c r="A9" s="1484"/>
    </row>
    <row r="10" spans="1:1" ht="11.25" customHeight="1">
      <c r="A10" s="1484"/>
    </row>
    <row r="11" spans="1:1" ht="11.25" customHeight="1">
      <c r="A11" s="1484"/>
    </row>
    <row r="12" spans="1:1" ht="11.25" customHeight="1">
      <c r="A12" s="1484"/>
    </row>
    <row r="13" spans="1:1" ht="11.25" customHeight="1">
      <c r="A13" s="1484"/>
    </row>
    <row r="14" spans="1:1" ht="11.25" customHeight="1">
      <c r="A14" s="1484"/>
    </row>
    <row r="15" spans="1:1" ht="11.25" customHeight="1">
      <c r="A15" s="1484"/>
    </row>
    <row r="16" spans="1:1" ht="11.25" customHeight="1">
      <c r="A16" s="1484"/>
    </row>
    <row r="17" spans="1:1" ht="11.25" customHeight="1">
      <c r="A17" s="1484"/>
    </row>
    <row r="18" spans="1:1" ht="11.25" customHeight="1">
      <c r="A18" s="1484"/>
    </row>
    <row r="19" spans="1:1" ht="11.25" customHeight="1">
      <c r="A19" s="1484"/>
    </row>
    <row r="20" spans="1:1" ht="11.25" customHeight="1">
      <c r="A20" s="1484"/>
    </row>
    <row r="21" spans="1:1" ht="11.25" customHeight="1">
      <c r="A21" s="1484"/>
    </row>
    <row r="22" spans="1:1" ht="11.25" customHeight="1">
      <c r="A22" s="1484"/>
    </row>
    <row r="23" spans="1:1" ht="11.25" customHeight="1">
      <c r="A23" s="1484"/>
    </row>
    <row r="24" spans="1:1" ht="11.25" customHeight="1">
      <c r="A24" s="1484"/>
    </row>
    <row r="25" spans="1:1" ht="11.25" customHeight="1">
      <c r="A25" s="1484"/>
    </row>
    <row r="26" spans="1:1" ht="11.25" customHeight="1">
      <c r="A26" s="1484"/>
    </row>
    <row r="27" spans="1:1" ht="11.25" customHeight="1">
      <c r="A27" s="1484"/>
    </row>
    <row r="28" spans="1:1" ht="11.25" customHeight="1">
      <c r="A28" s="1484"/>
    </row>
    <row r="29" spans="1:1" ht="11.25" customHeight="1">
      <c r="A29" s="1484"/>
    </row>
    <row r="30" spans="1:1" ht="11.25" customHeight="1">
      <c r="A30" s="1484"/>
    </row>
    <row r="31" spans="1:1" ht="11.25" customHeight="1">
      <c r="A31" s="1484"/>
    </row>
    <row r="32" spans="1:1" ht="11.25" customHeight="1">
      <c r="A32" s="1484"/>
    </row>
    <row r="33" spans="1:1" ht="11.25" customHeight="1">
      <c r="A33" s="1484"/>
    </row>
    <row r="34" spans="1:1" ht="11.25" customHeight="1">
      <c r="A34" s="1484"/>
    </row>
    <row r="35" spans="1:1" ht="11.25" customHeight="1">
      <c r="A35" s="1484"/>
    </row>
    <row r="36" spans="1:1" ht="11.25" customHeight="1">
      <c r="A36" s="1484"/>
    </row>
    <row r="37" spans="1:1" ht="11.25" customHeight="1">
      <c r="A37" s="1484"/>
    </row>
    <row r="38" spans="1:1" ht="11.25" customHeight="1">
      <c r="A38" s="1484"/>
    </row>
    <row r="39" spans="1:1" ht="11.25" customHeight="1">
      <c r="A39" s="1484"/>
    </row>
    <row r="40" spans="1:1" ht="11.25" customHeight="1">
      <c r="A40" s="1484"/>
    </row>
    <row r="41" spans="1:1" ht="11.25" customHeight="1">
      <c r="A41" s="1484"/>
    </row>
    <row r="42" spans="1:1" ht="11.25" customHeight="1">
      <c r="A42" s="1484"/>
    </row>
    <row r="43" spans="1:1" ht="11.25" customHeight="1">
      <c r="A43" s="1484"/>
    </row>
    <row r="44" spans="1:1" ht="11.25" customHeight="1">
      <c r="A44" s="1484"/>
    </row>
    <row r="45" spans="1:1" ht="11.25" customHeight="1">
      <c r="A45" s="1484"/>
    </row>
    <row r="46" spans="1:1" ht="11.25" customHeight="1">
      <c r="A46" s="1484"/>
    </row>
    <row r="47" spans="1:1" ht="11.25" customHeight="1">
      <c r="A47" s="1484"/>
    </row>
    <row r="48" spans="1:1" ht="11.25" customHeight="1">
      <c r="A48" s="1484"/>
    </row>
    <row r="49" spans="1:1" ht="11.25" customHeight="1">
      <c r="A49" s="1484"/>
    </row>
    <row r="50" spans="1:1" ht="11.25" customHeight="1">
      <c r="A50" s="1484"/>
    </row>
    <row r="51" spans="1:1" ht="11.25" customHeight="1">
      <c r="A51" s="1484"/>
    </row>
    <row r="52" spans="1:1" ht="11.25" customHeight="1">
      <c r="A52" s="1484"/>
    </row>
    <row r="53" spans="1:1" ht="11.25" customHeight="1">
      <c r="A53" s="1484"/>
    </row>
    <row r="54" spans="1:1" ht="11.25" customHeight="1">
      <c r="A54" s="1484"/>
    </row>
    <row r="55" spans="1:1" ht="11.25" customHeight="1">
      <c r="A55" s="1484"/>
    </row>
    <row r="56" spans="1:1" ht="11.25" customHeight="1">
      <c r="A56" s="1484"/>
    </row>
    <row r="57" spans="1:1" ht="11.25" customHeight="1">
      <c r="A57" s="1484"/>
    </row>
    <row r="58" spans="1:1" ht="11.25" customHeight="1">
      <c r="A58" s="1484"/>
    </row>
    <row r="59" spans="1:1" ht="11.25" customHeight="1">
      <c r="A59" s="1484"/>
    </row>
    <row r="60" spans="1:1" ht="11.25" customHeight="1">
      <c r="A60" s="1484"/>
    </row>
    <row r="61" spans="1:1" ht="11.25" customHeight="1">
      <c r="A61" s="1484"/>
    </row>
    <row r="62" spans="1:1" ht="11.25" customHeight="1">
      <c r="A62" s="1484"/>
    </row>
    <row r="63" spans="1:1" ht="11.25" customHeight="1">
      <c r="A63" s="1484"/>
    </row>
    <row r="64" spans="1:1" ht="11.25" customHeight="1">
      <c r="A64" s="1484"/>
    </row>
    <row r="65" spans="1:1" ht="11.25" customHeight="1">
      <c r="A65" s="1484"/>
    </row>
    <row r="66" spans="1:1" ht="11.25" customHeight="1">
      <c r="A66" s="1484"/>
    </row>
    <row r="67" spans="1:1" ht="11.25" customHeight="1">
      <c r="A67" s="1484"/>
    </row>
    <row r="68" spans="1:1" ht="11.25" customHeight="1">
      <c r="A68" s="1484"/>
    </row>
    <row r="69" spans="1:1" ht="11.25" customHeight="1">
      <c r="A69" s="1484"/>
    </row>
    <row r="70" spans="1:1" ht="11.25" customHeight="1">
      <c r="A70" s="1484"/>
    </row>
  </sheetData>
  <mergeCells count="1">
    <mergeCell ref="A3:A70"/>
  </mergeCells>
  <pageMargins left="0.59055118110236227" right="0.59055118110236227" top="0.39370078740157483" bottom="0.59055118110236227" header="0.39370078740157483" footer="0.19685039370078741"/>
  <pageSetup paperSize="9" orientation="portrait" r:id="rId1"/>
  <headerFooter differentFirst="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2"/>
  <dimension ref="A1:Z61"/>
  <sheetViews>
    <sheetView showGridLines="0" zoomScaleNormal="100" zoomScaleSheetLayoutView="100" workbookViewId="0">
      <selection activeCell="C1" sqref="C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5703125" style="7" customWidth="1"/>
    <col min="11" max="15" width="9.7109375" style="7" customWidth="1"/>
    <col min="16" max="16" width="5.8554687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552" t="s">
        <v>360</v>
      </c>
      <c r="B1" s="154"/>
      <c r="C1" s="154"/>
      <c r="D1" s="154"/>
      <c r="F1" s="170"/>
    </row>
    <row r="2" spans="1:26" ht="5.0999999999999996" customHeight="1">
      <c r="A2" s="496"/>
      <c r="B2" s="496"/>
      <c r="C2" s="496"/>
      <c r="D2" s="496"/>
      <c r="F2" s="170"/>
    </row>
    <row r="3" spans="1:26" ht="26.25" customHeight="1">
      <c r="A3" s="1603">
        <v>2022</v>
      </c>
      <c r="B3" s="1603"/>
      <c r="C3" s="1603"/>
      <c r="D3" s="1603"/>
      <c r="E3" s="1603"/>
      <c r="F3" s="1603"/>
      <c r="G3" s="1603"/>
      <c r="H3" s="1603"/>
      <c r="I3" s="278"/>
      <c r="J3" s="1700" t="s">
        <v>557</v>
      </c>
      <c r="K3" s="1700"/>
      <c r="L3" s="1700"/>
      <c r="M3" s="1700"/>
      <c r="N3" s="1700"/>
      <c r="O3" s="1700"/>
      <c r="P3" s="1700"/>
    </row>
    <row r="4" spans="1:26" ht="29.25" customHeight="1">
      <c r="A4" s="1694" t="str">
        <f>'6.1'!A6</f>
        <v>Period</v>
      </c>
      <c r="B4" s="1689" t="s">
        <v>555</v>
      </c>
      <c r="C4" s="1692" t="s">
        <v>352</v>
      </c>
      <c r="D4" s="1692"/>
      <c r="E4" s="1692"/>
      <c r="F4" s="1692"/>
      <c r="G4" s="1689" t="s">
        <v>540</v>
      </c>
      <c r="H4" s="1689" t="s">
        <v>571</v>
      </c>
      <c r="I4" s="279"/>
      <c r="J4" s="279"/>
      <c r="K4" s="279"/>
      <c r="L4" s="279"/>
      <c r="M4" s="279"/>
      <c r="N4" s="279"/>
      <c r="O4" s="279"/>
    </row>
    <row r="5" spans="1:26" ht="26.25" customHeight="1">
      <c r="A5" s="1695"/>
      <c r="B5" s="1690"/>
      <c r="C5" s="1693" t="s">
        <v>345</v>
      </c>
      <c r="D5" s="1693"/>
      <c r="E5" s="1601" t="s">
        <v>346</v>
      </c>
      <c r="F5" s="1601"/>
      <c r="G5" s="1690"/>
      <c r="H5" s="1690"/>
      <c r="I5" s="279"/>
      <c r="J5" s="279"/>
      <c r="K5" s="279"/>
      <c r="L5" s="279"/>
      <c r="M5" s="279"/>
      <c r="N5" s="279"/>
      <c r="O5" s="279"/>
    </row>
    <row r="6" spans="1:26" ht="14.1" customHeight="1">
      <c r="A6" s="1621"/>
      <c r="B6" s="1691"/>
      <c r="C6" s="1409" t="s">
        <v>333</v>
      </c>
      <c r="D6" s="1409" t="s">
        <v>29</v>
      </c>
      <c r="E6" s="1409" t="s">
        <v>333</v>
      </c>
      <c r="F6" s="1409" t="s">
        <v>29</v>
      </c>
      <c r="G6" s="1691"/>
      <c r="H6" s="1691"/>
      <c r="I6" s="170"/>
      <c r="J6" s="170"/>
      <c r="K6" s="170"/>
      <c r="L6" s="170"/>
      <c r="M6" s="170"/>
      <c r="N6" s="170"/>
      <c r="O6" s="170"/>
      <c r="R6" s="140">
        <f>'8.1'!R8</f>
        <v>2023</v>
      </c>
    </row>
    <row r="7" spans="1:26" ht="13.5" customHeight="1">
      <c r="A7" s="1245" t="str">
        <f>'6.1'!A9</f>
        <v>January</v>
      </c>
      <c r="B7" s="709">
        <v>202230</v>
      </c>
      <c r="C7" s="1093">
        <v>192746.13111533003</v>
      </c>
      <c r="D7" s="1093">
        <v>2100363.1925937547</v>
      </c>
      <c r="E7" s="730">
        <f>C7/B7</f>
        <v>0.95310355098318766</v>
      </c>
      <c r="F7" s="731">
        <f>D7/B7</f>
        <v>10.386011929949833</v>
      </c>
      <c r="G7" s="711">
        <f>C7/'8.1'!C9</f>
        <v>0.18324755837738607</v>
      </c>
      <c r="H7" s="622">
        <f>(C7-R7)/R7</f>
        <v>0.20970260921180614</v>
      </c>
      <c r="I7" s="22"/>
      <c r="J7" s="22"/>
      <c r="K7" s="22"/>
      <c r="L7" s="22"/>
      <c r="M7" s="22"/>
      <c r="N7" s="22"/>
      <c r="O7" s="22"/>
      <c r="R7" s="140">
        <v>159333.48382286759</v>
      </c>
      <c r="U7" s="28"/>
    </row>
    <row r="8" spans="1:26" ht="13.5" customHeight="1">
      <c r="A8" s="1246" t="str">
        <f>'6.1'!A10</f>
        <v>February</v>
      </c>
      <c r="B8" s="712">
        <v>202083</v>
      </c>
      <c r="C8" s="1094">
        <v>118837.797004665</v>
      </c>
      <c r="D8" s="1094">
        <v>1294454.0805508872</v>
      </c>
      <c r="E8" s="732">
        <f t="shared" ref="E8:E25" si="0">C8/B8</f>
        <v>0.58806429538687077</v>
      </c>
      <c r="F8" s="733">
        <f t="shared" ref="F8:F25" si="1">D8/B8</f>
        <v>6.405556531479081</v>
      </c>
      <c r="G8" s="714">
        <f>C8/'8.1'!C10</f>
        <v>0.16786749429530401</v>
      </c>
      <c r="H8" s="645">
        <f t="shared" ref="H8:H25" si="2">(C8-R8)/R8</f>
        <v>-0.21081260779288752</v>
      </c>
      <c r="I8" s="22"/>
      <c r="J8" s="22"/>
      <c r="K8" s="22"/>
      <c r="L8" s="22"/>
      <c r="M8" s="22"/>
      <c r="N8" s="22"/>
      <c r="O8" s="22"/>
      <c r="R8" s="140">
        <v>150582.48291614559</v>
      </c>
      <c r="U8" s="28"/>
    </row>
    <row r="9" spans="1:26" ht="13.5" customHeight="1">
      <c r="A9" s="1247" t="str">
        <f>'6.1'!A11</f>
        <v>March</v>
      </c>
      <c r="B9" s="715">
        <v>201976</v>
      </c>
      <c r="C9" s="947">
        <v>104092.35209247901</v>
      </c>
      <c r="D9" s="947">
        <v>1132001.5254809042</v>
      </c>
      <c r="E9" s="734">
        <f t="shared" si="0"/>
        <v>0.51536990579315867</v>
      </c>
      <c r="F9" s="735">
        <f t="shared" si="1"/>
        <v>5.6046338450157647</v>
      </c>
      <c r="G9" s="717">
        <f>C9/'8.1'!C11</f>
        <v>0.15892408401444916</v>
      </c>
      <c r="H9" s="628">
        <f>(C9-R9)/R9</f>
        <v>-0.17530246695182544</v>
      </c>
      <c r="I9" s="22"/>
      <c r="J9" s="22"/>
      <c r="K9" s="22"/>
      <c r="L9" s="22"/>
      <c r="M9" s="22"/>
      <c r="N9" s="22"/>
      <c r="O9" s="22"/>
      <c r="R9" s="1358">
        <v>126218.82316992267</v>
      </c>
      <c r="U9" s="28"/>
      <c r="Z9" s="28"/>
    </row>
    <row r="10" spans="1:26" ht="13.5" customHeight="1">
      <c r="A10" s="1245" t="str">
        <f>'6.1'!A12</f>
        <v>April</v>
      </c>
      <c r="B10" s="709">
        <v>201809</v>
      </c>
      <c r="C10" s="1093">
        <v>64324.591257357999</v>
      </c>
      <c r="D10" s="1093">
        <v>700637.39060005697</v>
      </c>
      <c r="E10" s="730">
        <f t="shared" si="0"/>
        <v>0.31873995340821271</v>
      </c>
      <c r="F10" s="731">
        <f t="shared" si="1"/>
        <v>3.4717846607438565</v>
      </c>
      <c r="G10" s="711">
        <f>C10/'8.1'!C12</f>
        <v>0.13548319100499115</v>
      </c>
      <c r="H10" s="622">
        <f t="shared" si="2"/>
        <v>-0.32357019997819686</v>
      </c>
      <c r="I10" s="22"/>
      <c r="J10" s="22"/>
      <c r="K10" s="22"/>
      <c r="L10" s="22"/>
      <c r="M10" s="22"/>
      <c r="N10" s="22"/>
      <c r="O10" s="22"/>
      <c r="R10" s="1358">
        <v>95094.259973887383</v>
      </c>
      <c r="U10" s="28"/>
    </row>
    <row r="11" spans="1:26" ht="13.5" customHeight="1">
      <c r="A11" s="1246" t="str">
        <f>'6.1'!A13</f>
        <v>May</v>
      </c>
      <c r="B11" s="712">
        <v>201569</v>
      </c>
      <c r="C11" s="1094">
        <v>25190.078846008</v>
      </c>
      <c r="D11" s="1094">
        <v>275638.47946768906</v>
      </c>
      <c r="E11" s="732">
        <f t="shared" si="0"/>
        <v>0.12497000454438927</v>
      </c>
      <c r="F11" s="733">
        <f t="shared" si="1"/>
        <v>1.3674646372591472</v>
      </c>
      <c r="G11" s="714">
        <f>C11/'8.1'!C13</f>
        <v>7.7126316671887282E-2</v>
      </c>
      <c r="H11" s="645">
        <f t="shared" si="2"/>
        <v>-0.33458419587875177</v>
      </c>
      <c r="I11" s="22"/>
      <c r="J11" s="22"/>
      <c r="K11" s="22"/>
      <c r="L11" s="22"/>
      <c r="M11" s="22"/>
      <c r="N11" s="22"/>
      <c r="O11" s="22"/>
      <c r="R11" s="1358">
        <v>37856.147524590517</v>
      </c>
      <c r="U11" s="28"/>
    </row>
    <row r="12" spans="1:26" ht="13.5" customHeight="1">
      <c r="A12" s="1247" t="str">
        <f>'6.1'!A14</f>
        <v>June</v>
      </c>
      <c r="B12" s="715">
        <v>201336</v>
      </c>
      <c r="C12" s="947">
        <v>18314.717264900999</v>
      </c>
      <c r="D12" s="947">
        <v>200114.32690056003</v>
      </c>
      <c r="E12" s="734">
        <f t="shared" si="0"/>
        <v>9.0965933886145545E-2</v>
      </c>
      <c r="F12" s="735">
        <f t="shared" si="1"/>
        <v>0.99393216762307801</v>
      </c>
      <c r="G12" s="717">
        <f>C12/'8.1'!C14</f>
        <v>6.2280183493034935E-2</v>
      </c>
      <c r="H12" s="628">
        <f t="shared" si="2"/>
        <v>4.9607156528636467E-2</v>
      </c>
      <c r="I12" s="22"/>
      <c r="J12" s="22"/>
      <c r="K12" s="22"/>
      <c r="L12" s="22"/>
      <c r="M12" s="22"/>
      <c r="N12" s="22"/>
      <c r="O12" s="22"/>
      <c r="R12" s="1358">
        <v>17449.116225039113</v>
      </c>
      <c r="U12" s="28"/>
    </row>
    <row r="13" spans="1:26" ht="13.5" customHeight="1">
      <c r="A13" s="1246" t="str">
        <f>'6.1'!A15</f>
        <v>July</v>
      </c>
      <c r="B13" s="712">
        <v>201279</v>
      </c>
      <c r="C13" s="1094">
        <v>14566.769984852001</v>
      </c>
      <c r="D13" s="1094">
        <v>158954.66059371899</v>
      </c>
      <c r="E13" s="732">
        <f t="shared" si="0"/>
        <v>7.2371037141738578E-2</v>
      </c>
      <c r="F13" s="733">
        <f t="shared" si="1"/>
        <v>0.7897230242286527</v>
      </c>
      <c r="G13" s="714">
        <f>C13/'8.1'!C15</f>
        <v>5.3979304108821582E-2</v>
      </c>
      <c r="H13" s="645">
        <f t="shared" si="2"/>
        <v>2.903906557088682E-2</v>
      </c>
      <c r="I13" s="22"/>
      <c r="J13" s="1701" t="s">
        <v>361</v>
      </c>
      <c r="K13" s="1701"/>
      <c r="L13" s="1701"/>
      <c r="M13" s="1701"/>
      <c r="N13" s="1701"/>
      <c r="O13" s="1701"/>
      <c r="P13" s="1701"/>
      <c r="R13" s="1358">
        <v>14155.701636818518</v>
      </c>
      <c r="U13" s="28"/>
    </row>
    <row r="14" spans="1:26" ht="13.5" customHeight="1">
      <c r="A14" s="1246" t="str">
        <f>'6.1'!A16</f>
        <v>August</v>
      </c>
      <c r="B14" s="712">
        <v>201031</v>
      </c>
      <c r="C14" s="1094">
        <v>14722.067672714</v>
      </c>
      <c r="D14" s="1094">
        <v>160802.41175147099</v>
      </c>
      <c r="E14" s="732">
        <f t="shared" si="0"/>
        <v>7.3232823160179275E-2</v>
      </c>
      <c r="F14" s="733">
        <f t="shared" si="1"/>
        <v>0.79988863285498746</v>
      </c>
      <c r="G14" s="714">
        <f>C14/'8.1'!C16</f>
        <v>5.2550233883966964E-2</v>
      </c>
      <c r="H14" s="645">
        <f t="shared" si="2"/>
        <v>-0.14006244583878019</v>
      </c>
      <c r="I14" s="22"/>
      <c r="J14" s="1701"/>
      <c r="K14" s="1701"/>
      <c r="L14" s="1701"/>
      <c r="M14" s="1701"/>
      <c r="N14" s="1701"/>
      <c r="O14" s="1701"/>
      <c r="P14" s="1701"/>
      <c r="R14" s="1358">
        <v>17119.926442884396</v>
      </c>
      <c r="U14" s="28"/>
    </row>
    <row r="15" spans="1:26" ht="13.5" customHeight="1">
      <c r="A15" s="1246" t="str">
        <f>'6.1'!A17</f>
        <v>September</v>
      </c>
      <c r="B15" s="712">
        <v>201096</v>
      </c>
      <c r="C15" s="1094">
        <v>27850.844593918002</v>
      </c>
      <c r="D15" s="1094">
        <v>304718.81912012101</v>
      </c>
      <c r="E15" s="732">
        <f t="shared" si="0"/>
        <v>0.13849526889603972</v>
      </c>
      <c r="F15" s="733">
        <f t="shared" si="1"/>
        <v>1.5152903047306809</v>
      </c>
      <c r="G15" s="714">
        <f>C15/'8.1'!C17</f>
        <v>8.2755322439298382E-2</v>
      </c>
      <c r="H15" s="645">
        <f t="shared" si="2"/>
        <v>0.54435837617326566</v>
      </c>
      <c r="I15" s="22"/>
      <c r="J15" s="22"/>
      <c r="K15" s="276">
        <f>A27</f>
        <v>2015</v>
      </c>
      <c r="L15" s="276">
        <f>C27</f>
        <v>1057163.4652972291</v>
      </c>
      <c r="M15" s="277"/>
      <c r="N15" s="277"/>
      <c r="O15" s="277"/>
      <c r="R15" s="1358">
        <v>18033.925948541197</v>
      </c>
      <c r="U15" s="28"/>
    </row>
    <row r="16" spans="1:26" ht="13.5" customHeight="1">
      <c r="A16" s="1245" t="str">
        <f>'6.1'!A18</f>
        <v>October</v>
      </c>
      <c r="B16" s="709">
        <v>201008</v>
      </c>
      <c r="C16" s="1093">
        <v>76074.118827623999</v>
      </c>
      <c r="D16" s="1093">
        <v>832965.20819983096</v>
      </c>
      <c r="E16" s="730">
        <f t="shared" si="0"/>
        <v>0.37846313991295866</v>
      </c>
      <c r="F16" s="731">
        <f t="shared" si="1"/>
        <v>4.1439405804735676</v>
      </c>
      <c r="G16" s="711">
        <f>C16/'8.1'!C18</f>
        <v>0.13702561956233347</v>
      </c>
      <c r="H16" s="622">
        <f t="shared" si="2"/>
        <v>0.44323171787312943</v>
      </c>
      <c r="I16" s="22"/>
      <c r="J16" s="22"/>
      <c r="K16" s="276">
        <f t="shared" ref="K16:K24" si="3">A28</f>
        <v>2016</v>
      </c>
      <c r="L16" s="276">
        <f t="shared" ref="L16:L24" si="4">C28</f>
        <v>1152681.5890783148</v>
      </c>
      <c r="M16" s="277"/>
      <c r="N16" s="277"/>
      <c r="O16" s="277"/>
      <c r="R16" s="1358">
        <v>52710.952708088604</v>
      </c>
      <c r="U16" s="28"/>
    </row>
    <row r="17" spans="1:21" ht="13.5" customHeight="1">
      <c r="A17" s="1246" t="str">
        <f>'6.1'!A19</f>
        <v>November</v>
      </c>
      <c r="B17" s="712">
        <v>200987</v>
      </c>
      <c r="C17" s="1094">
        <v>142465.411599438</v>
      </c>
      <c r="D17" s="1094">
        <v>1554968.208150273</v>
      </c>
      <c r="E17" s="732">
        <f t="shared" si="0"/>
        <v>0.70882898694660845</v>
      </c>
      <c r="F17" s="733">
        <f t="shared" si="1"/>
        <v>7.7366606205887596</v>
      </c>
      <c r="G17" s="714">
        <f>C17/'8.1'!C19</f>
        <v>0.16460907295851898</v>
      </c>
      <c r="H17" s="645">
        <f t="shared" si="2"/>
        <v>0.15996803371891302</v>
      </c>
      <c r="I17" s="22"/>
      <c r="J17" s="22"/>
      <c r="K17" s="276">
        <f t="shared" si="3"/>
        <v>2017</v>
      </c>
      <c r="L17" s="276">
        <f t="shared" si="4"/>
        <v>1238757.2516670562</v>
      </c>
      <c r="M17" s="277"/>
      <c r="N17" s="277"/>
      <c r="O17" s="277"/>
      <c r="R17" s="1358">
        <v>122818.39452306894</v>
      </c>
      <c r="U17" s="28"/>
    </row>
    <row r="18" spans="1:21" ht="13.5" customHeight="1">
      <c r="A18" s="1247" t="str">
        <f>'6.1'!A20</f>
        <v>December</v>
      </c>
      <c r="B18" s="715">
        <v>201094</v>
      </c>
      <c r="C18" s="947">
        <v>173041.813551025</v>
      </c>
      <c r="D18" s="947">
        <v>1883850.416738733</v>
      </c>
      <c r="E18" s="734">
        <f t="shared" si="0"/>
        <v>0.86050212115242131</v>
      </c>
      <c r="F18" s="735">
        <f t="shared" si="1"/>
        <v>9.3680090740585644</v>
      </c>
      <c r="G18" s="717">
        <f>C18/'8.1'!C20</f>
        <v>0.1822944086095577</v>
      </c>
      <c r="H18" s="628">
        <f t="shared" si="2"/>
        <v>5.8588403774892259E-2</v>
      </c>
      <c r="I18" s="22"/>
      <c r="J18" s="22"/>
      <c r="K18" s="276">
        <f t="shared" si="3"/>
        <v>2018</v>
      </c>
      <c r="L18" s="276">
        <f t="shared" si="4"/>
        <v>1117915.2635170002</v>
      </c>
      <c r="M18" s="277"/>
      <c r="N18" s="277"/>
      <c r="O18" s="277"/>
      <c r="R18" s="1358">
        <v>163464.67893844619</v>
      </c>
      <c r="U18" s="28"/>
    </row>
    <row r="19" spans="1:21" ht="13.5" customHeight="1">
      <c r="A19" s="1246" t="str">
        <f>'6.1'!A21</f>
        <v>1Q</v>
      </c>
      <c r="B19" s="712">
        <f>B9</f>
        <v>201976</v>
      </c>
      <c r="C19" s="1094">
        <f t="shared" ref="C19:D19" si="5">SUM(C7:C9)</f>
        <v>415676.28021247406</v>
      </c>
      <c r="D19" s="1094">
        <f t="shared" si="5"/>
        <v>4526818.7986255456</v>
      </c>
      <c r="E19" s="732">
        <f t="shared" si="0"/>
        <v>2.0580478879296256</v>
      </c>
      <c r="F19" s="733">
        <f t="shared" si="1"/>
        <v>22.412656942535477</v>
      </c>
      <c r="G19" s="714">
        <f>C19/'8.1'!C21</f>
        <v>0.17214104116145298</v>
      </c>
      <c r="H19" s="645">
        <f t="shared" si="2"/>
        <v>-4.6908685502327248E-2</v>
      </c>
      <c r="I19" s="22"/>
      <c r="J19" s="22"/>
      <c r="K19" s="276">
        <f t="shared" si="3"/>
        <v>2019</v>
      </c>
      <c r="L19" s="276">
        <f t="shared" si="4"/>
        <v>1201475.0959205984</v>
      </c>
      <c r="M19" s="277"/>
      <c r="N19" s="277"/>
      <c r="O19" s="277"/>
      <c r="R19" s="1358">
        <v>436134.7899089359</v>
      </c>
    </row>
    <row r="20" spans="1:21" ht="13.5" customHeight="1">
      <c r="A20" s="1246" t="str">
        <f>'6.1'!A22</f>
        <v>2Q</v>
      </c>
      <c r="B20" s="712">
        <f>B12</f>
        <v>201336</v>
      </c>
      <c r="C20" s="1094">
        <f t="shared" ref="C20:D20" si="6">SUM(C10:C12)</f>
        <v>107829.38736826699</v>
      </c>
      <c r="D20" s="1094">
        <f t="shared" si="6"/>
        <v>1176390.1969683061</v>
      </c>
      <c r="E20" s="732">
        <f t="shared" si="0"/>
        <v>0.53556933369227055</v>
      </c>
      <c r="F20" s="733">
        <f t="shared" si="1"/>
        <v>5.8429202773885747</v>
      </c>
      <c r="G20" s="714">
        <f>C20/'8.1'!C22</f>
        <v>9.8433249182957122E-2</v>
      </c>
      <c r="H20" s="645">
        <f t="shared" si="2"/>
        <v>-0.28304701571733504</v>
      </c>
      <c r="I20" s="22"/>
      <c r="J20" s="22"/>
      <c r="K20" s="276">
        <f t="shared" si="3"/>
        <v>2020</v>
      </c>
      <c r="L20" s="276">
        <f t="shared" si="4"/>
        <v>1197728.8742469333</v>
      </c>
      <c r="M20" s="277"/>
      <c r="N20" s="277"/>
      <c r="O20" s="277"/>
      <c r="R20" s="1358">
        <v>150399.52372351702</v>
      </c>
    </row>
    <row r="21" spans="1:21" ht="13.5" customHeight="1">
      <c r="A21" s="1246" t="str">
        <f>'6.1'!A23</f>
        <v>3Q</v>
      </c>
      <c r="B21" s="712">
        <f>B15</f>
        <v>201096</v>
      </c>
      <c r="C21" s="1094">
        <f t="shared" ref="C21:D21" si="7">SUM(C13:C15)</f>
        <v>57139.682251484002</v>
      </c>
      <c r="D21" s="1094">
        <f t="shared" si="7"/>
        <v>624475.89146531094</v>
      </c>
      <c r="E21" s="732">
        <f t="shared" si="0"/>
        <v>0.28414131684113064</v>
      </c>
      <c r="F21" s="733">
        <f t="shared" si="1"/>
        <v>3.1053620731656073</v>
      </c>
      <c r="G21" s="714">
        <f>C21/'8.1'!C23</f>
        <v>6.4451356515857539E-2</v>
      </c>
      <c r="H21" s="645">
        <f t="shared" si="2"/>
        <v>0.15879535675286907</v>
      </c>
      <c r="I21" s="22"/>
      <c r="J21" s="22"/>
      <c r="K21" s="276">
        <f t="shared" si="3"/>
        <v>2021</v>
      </c>
      <c r="L21" s="276">
        <f t="shared" si="4"/>
        <v>1309687.2651824956</v>
      </c>
      <c r="M21" s="277"/>
      <c r="N21" s="277"/>
      <c r="O21" s="277"/>
      <c r="R21" s="1358">
        <v>49309.554028244107</v>
      </c>
    </row>
    <row r="22" spans="1:21" ht="13.5" customHeight="1">
      <c r="A22" s="1246" t="str">
        <f>'6.1'!A24</f>
        <v>4Q</v>
      </c>
      <c r="B22" s="712">
        <f>B18</f>
        <v>201094</v>
      </c>
      <c r="C22" s="1094">
        <f t="shared" ref="C22:D22" si="8">SUM(C16:C18)</f>
        <v>391581.34397808701</v>
      </c>
      <c r="D22" s="1094">
        <f t="shared" si="8"/>
        <v>4271783.8330888366</v>
      </c>
      <c r="E22" s="732">
        <f t="shared" si="0"/>
        <v>1.9472552337617581</v>
      </c>
      <c r="F22" s="733">
        <f t="shared" si="1"/>
        <v>21.242721478954302</v>
      </c>
      <c r="G22" s="714">
        <f>C22/'8.1'!C24</f>
        <v>0.16523098200057251</v>
      </c>
      <c r="H22" s="645">
        <f t="shared" si="2"/>
        <v>0.15512756493877894</v>
      </c>
      <c r="I22" s="22"/>
      <c r="J22" s="22"/>
      <c r="K22" s="276">
        <f t="shared" si="3"/>
        <v>2022</v>
      </c>
      <c r="L22" s="276">
        <f t="shared" si="4"/>
        <v>1077486.8795721275</v>
      </c>
      <c r="M22" s="277"/>
      <c r="N22" s="277"/>
      <c r="O22" s="277"/>
      <c r="R22" s="1358">
        <v>338994.02616960369</v>
      </c>
    </row>
    <row r="23" spans="1:21" ht="13.5" customHeight="1">
      <c r="A23" s="1245" t="str">
        <f>'6.1'!A25</f>
        <v>1H</v>
      </c>
      <c r="B23" s="709">
        <f>B12</f>
        <v>201336</v>
      </c>
      <c r="C23" s="1093">
        <f t="shared" ref="C23:D23" si="9">SUM(C7:C12)</f>
        <v>523505.66758074099</v>
      </c>
      <c r="D23" s="1093">
        <f t="shared" si="9"/>
        <v>5703208.9955938524</v>
      </c>
      <c r="E23" s="730">
        <f t="shared" si="0"/>
        <v>2.6001592739536941</v>
      </c>
      <c r="F23" s="731">
        <f t="shared" si="1"/>
        <v>28.326821808289885</v>
      </c>
      <c r="G23" s="711">
        <f>C23/'8.1'!C25</f>
        <v>0.14913844104688562</v>
      </c>
      <c r="H23" s="622">
        <f t="shared" si="2"/>
        <v>-0.10745943517161091</v>
      </c>
      <c r="I23" s="22"/>
      <c r="J23" s="22"/>
      <c r="K23" s="276">
        <f t="shared" si="3"/>
        <v>2023</v>
      </c>
      <c r="L23" s="276">
        <f t="shared" si="4"/>
        <v>974837.89383030054</v>
      </c>
      <c r="M23" s="277"/>
      <c r="N23" s="277"/>
      <c r="O23" s="277"/>
      <c r="R23" s="1358">
        <v>586534.31363245286</v>
      </c>
    </row>
    <row r="24" spans="1:21" ht="13.5" customHeight="1">
      <c r="A24" s="1247" t="str">
        <f>'6.1'!A26</f>
        <v>2H</v>
      </c>
      <c r="B24" s="715">
        <f>B18</f>
        <v>201094</v>
      </c>
      <c r="C24" s="947">
        <f t="shared" ref="C24:D24" si="10">SUM(C13:C18)</f>
        <v>448721.02622957097</v>
      </c>
      <c r="D24" s="947">
        <f t="shared" si="10"/>
        <v>4896259.7245541476</v>
      </c>
      <c r="E24" s="734">
        <f t="shared" si="0"/>
        <v>2.2313993765580822</v>
      </c>
      <c r="F24" s="735">
        <f t="shared" si="1"/>
        <v>24.348114436801435</v>
      </c>
      <c r="G24" s="717">
        <f>C24/'8.1'!C26</f>
        <v>0.13779420824164307</v>
      </c>
      <c r="H24" s="628">
        <f t="shared" si="2"/>
        <v>0.15559332726455774</v>
      </c>
      <c r="I24" s="22"/>
      <c r="J24" s="22"/>
      <c r="K24" s="276">
        <f t="shared" si="3"/>
        <v>2024</v>
      </c>
      <c r="L24" s="276">
        <f t="shared" si="4"/>
        <v>972226.69381031208</v>
      </c>
      <c r="M24" s="277"/>
      <c r="N24" s="277"/>
      <c r="O24" s="277"/>
      <c r="R24" s="1358">
        <v>388303.5801978478</v>
      </c>
    </row>
    <row r="25" spans="1:21" ht="13.5" customHeight="1">
      <c r="A25" s="1244" t="str">
        <f>'6.1'!A27</f>
        <v>Year</v>
      </c>
      <c r="B25" s="700">
        <f>B18</f>
        <v>201094</v>
      </c>
      <c r="C25" s="1095">
        <f t="shared" ref="C25:D25" si="11">SUM(C7:C18)</f>
        <v>972226.69381031208</v>
      </c>
      <c r="D25" s="1095">
        <f t="shared" si="11"/>
        <v>10599468.720148001</v>
      </c>
      <c r="E25" s="701">
        <f t="shared" si="0"/>
        <v>4.8346877271838649</v>
      </c>
      <c r="F25" s="702">
        <f t="shared" si="1"/>
        <v>52.709025232717039</v>
      </c>
      <c r="G25" s="719">
        <f>C25/'8.1'!C27</f>
        <v>0.14367902226005785</v>
      </c>
      <c r="H25" s="624">
        <f t="shared" si="2"/>
        <v>-2.6785992178952178E-3</v>
      </c>
      <c r="I25" s="22"/>
      <c r="J25" s="1697" t="s">
        <v>362</v>
      </c>
      <c r="K25" s="1697"/>
      <c r="L25" s="1697"/>
      <c r="M25" s="1697"/>
      <c r="N25" s="1697"/>
      <c r="O25" s="1697"/>
      <c r="P25" s="1697"/>
      <c r="R25" s="1358">
        <v>974837.89383030054</v>
      </c>
    </row>
    <row r="26" spans="1:21" ht="12" customHeight="1">
      <c r="A26" s="145"/>
      <c r="B26" s="145"/>
      <c r="C26" s="703"/>
      <c r="D26" s="703"/>
      <c r="E26" s="704"/>
      <c r="F26" s="705"/>
      <c r="G26" s="727"/>
      <c r="H26" s="736"/>
      <c r="K26" s="143"/>
      <c r="L26" s="104" t="str">
        <f>B4</f>
        <v>Number of customers at the end of the period</v>
      </c>
      <c r="R26" s="867"/>
    </row>
    <row r="27" spans="1:21" ht="12" customHeight="1">
      <c r="A27" s="1241">
        <v>2015</v>
      </c>
      <c r="B27" s="691">
        <v>199725</v>
      </c>
      <c r="C27" s="745">
        <v>1057163.4652972291</v>
      </c>
      <c r="D27" s="745">
        <v>11257688.3182912</v>
      </c>
      <c r="E27" s="692">
        <v>5.2930953325684271</v>
      </c>
      <c r="F27" s="693">
        <v>56.365944765508573</v>
      </c>
      <c r="G27" s="724">
        <v>0.12806132951816082</v>
      </c>
      <c r="H27" s="656">
        <v>7.8041202005852933E-2</v>
      </c>
      <c r="I27" s="22"/>
      <c r="K27" s="143">
        <f>A27</f>
        <v>2015</v>
      </c>
      <c r="L27" s="140">
        <f>B27</f>
        <v>199725</v>
      </c>
      <c r="N27" s="28"/>
      <c r="R27" s="867"/>
    </row>
    <row r="28" spans="1:21" ht="12" customHeight="1">
      <c r="A28" s="1243">
        <v>2016</v>
      </c>
      <c r="B28" s="697">
        <v>199995</v>
      </c>
      <c r="C28" s="747">
        <v>1152681.5890783148</v>
      </c>
      <c r="D28" s="747">
        <v>12316757.98453786</v>
      </c>
      <c r="E28" s="698">
        <v>5.7635520341924291</v>
      </c>
      <c r="F28" s="699">
        <v>61.585329555928197</v>
      </c>
      <c r="G28" s="726">
        <v>0.13517255002552434</v>
      </c>
      <c r="H28" s="657">
        <v>9.0353220591320851E-2</v>
      </c>
      <c r="I28" s="22"/>
      <c r="K28" s="143">
        <f t="shared" ref="K28:L36" si="12">A28</f>
        <v>2016</v>
      </c>
      <c r="L28" s="140">
        <f t="shared" si="12"/>
        <v>199995</v>
      </c>
      <c r="N28" s="28"/>
    </row>
    <row r="29" spans="1:21" ht="12" customHeight="1">
      <c r="A29" s="1242">
        <v>2017</v>
      </c>
      <c r="B29" s="694">
        <v>203138</v>
      </c>
      <c r="C29" s="746">
        <v>1238757.2516670562</v>
      </c>
      <c r="D29" s="746">
        <v>13218065.533287004</v>
      </c>
      <c r="E29" s="695">
        <v>6.0981069601308286</v>
      </c>
      <c r="F29" s="696">
        <v>65.069388953750675</v>
      </c>
      <c r="G29" s="727">
        <v>0.14526646227110832</v>
      </c>
      <c r="H29" s="655">
        <v>7.4674275536549137E-2</v>
      </c>
      <c r="I29" s="22"/>
      <c r="K29" s="143">
        <f t="shared" si="12"/>
        <v>2017</v>
      </c>
      <c r="L29" s="140">
        <f t="shared" si="12"/>
        <v>203138</v>
      </c>
      <c r="N29" s="28"/>
    </row>
    <row r="30" spans="1:21" ht="12" customHeight="1">
      <c r="A30" s="1242">
        <v>2018</v>
      </c>
      <c r="B30" s="694">
        <v>205693</v>
      </c>
      <c r="C30" s="746">
        <v>1117915.2635170002</v>
      </c>
      <c r="D30" s="746">
        <v>11925785.895784821</v>
      </c>
      <c r="E30" s="695">
        <v>5.4348726671155569</v>
      </c>
      <c r="F30" s="696">
        <v>57.978569498159011</v>
      </c>
      <c r="G30" s="727">
        <v>0.13052698507993993</v>
      </c>
      <c r="H30" s="655">
        <v>-9.7550983445249678E-2</v>
      </c>
      <c r="I30" s="22"/>
      <c r="K30" s="143">
        <f t="shared" si="12"/>
        <v>2018</v>
      </c>
      <c r="L30" s="140">
        <f t="shared" si="12"/>
        <v>205693</v>
      </c>
      <c r="N30" s="28"/>
    </row>
    <row r="31" spans="1:21" ht="12" customHeight="1">
      <c r="A31" s="1241">
        <v>2019</v>
      </c>
      <c r="B31" s="691">
        <v>206267</v>
      </c>
      <c r="C31" s="745">
        <v>1201475.0959205984</v>
      </c>
      <c r="D31" s="745">
        <v>12826305.476369996</v>
      </c>
      <c r="E31" s="692">
        <v>5.8248536892503324</v>
      </c>
      <c r="F31" s="693">
        <v>62.183022375707196</v>
      </c>
      <c r="G31" s="724">
        <v>0.14028337123313861</v>
      </c>
      <c r="H31" s="656">
        <v>7.4746123548502227E-2</v>
      </c>
      <c r="I31" s="22"/>
      <c r="K31" s="143">
        <f t="shared" si="12"/>
        <v>2019</v>
      </c>
      <c r="L31" s="140">
        <f t="shared" si="12"/>
        <v>206267</v>
      </c>
      <c r="N31" s="28"/>
    </row>
    <row r="32" spans="1:21" ht="12" customHeight="1">
      <c r="A32" s="1243">
        <v>2020</v>
      </c>
      <c r="B32" s="697">
        <v>206659</v>
      </c>
      <c r="C32" s="747">
        <v>1197728.8742469333</v>
      </c>
      <c r="D32" s="747">
        <v>12792266.307976004</v>
      </c>
      <c r="E32" s="698">
        <v>5.7956772956751621</v>
      </c>
      <c r="F32" s="699">
        <v>61.900359084172493</v>
      </c>
      <c r="G32" s="726">
        <v>0.13776152295953595</v>
      </c>
      <c r="H32" s="657">
        <v>-3.1180185809799575E-3</v>
      </c>
      <c r="I32" s="22"/>
      <c r="K32" s="143">
        <f t="shared" si="12"/>
        <v>2020</v>
      </c>
      <c r="L32" s="140">
        <f t="shared" si="12"/>
        <v>206659</v>
      </c>
      <c r="N32" s="28"/>
    </row>
    <row r="33" spans="1:16" ht="12" customHeight="1">
      <c r="A33" s="1242">
        <v>2021</v>
      </c>
      <c r="B33" s="694">
        <v>207199</v>
      </c>
      <c r="C33" s="746">
        <v>1309687.2651824956</v>
      </c>
      <c r="D33" s="746">
        <v>13986121.718220001</v>
      </c>
      <c r="E33" s="695">
        <v>6.3209149908179842</v>
      </c>
      <c r="F33" s="696">
        <v>67.500913219754921</v>
      </c>
      <c r="G33" s="727">
        <v>0.13883020562777296</v>
      </c>
      <c r="H33" s="655">
        <v>9.3475571427595133E-2</v>
      </c>
      <c r="I33" s="22"/>
      <c r="K33" s="143">
        <f t="shared" si="12"/>
        <v>2021</v>
      </c>
      <c r="L33" s="140">
        <f t="shared" si="12"/>
        <v>207199</v>
      </c>
      <c r="N33" s="28"/>
    </row>
    <row r="34" spans="1:16" ht="12" customHeight="1">
      <c r="A34" s="1242">
        <v>2022</v>
      </c>
      <c r="B34" s="694">
        <v>203698</v>
      </c>
      <c r="C34" s="746">
        <v>1077486.8795721275</v>
      </c>
      <c r="D34" s="746">
        <v>11638499.771400001</v>
      </c>
      <c r="E34" s="695">
        <v>5.2896291547885959</v>
      </c>
      <c r="F34" s="696">
        <v>57.136053232726887</v>
      </c>
      <c r="G34" s="727">
        <v>0.14283149959787966</v>
      </c>
      <c r="H34" s="655">
        <v>-0.17729452807805429</v>
      </c>
      <c r="I34" s="22"/>
      <c r="K34" s="143">
        <f t="shared" si="12"/>
        <v>2022</v>
      </c>
      <c r="L34" s="140">
        <f t="shared" si="12"/>
        <v>203698</v>
      </c>
      <c r="N34" s="28"/>
    </row>
    <row r="35" spans="1:16" ht="12" customHeight="1">
      <c r="A35" s="1241">
        <v>2023</v>
      </c>
      <c r="B35" s="691">
        <v>202383</v>
      </c>
      <c r="C35" s="745">
        <v>974837.89383030054</v>
      </c>
      <c r="D35" s="745">
        <v>10623064.544122389</v>
      </c>
      <c r="E35" s="692">
        <v>4.8167973289767447</v>
      </c>
      <c r="F35" s="693">
        <v>52.48990549661972</v>
      </c>
      <c r="G35" s="724">
        <v>0.14423721936271836</v>
      </c>
      <c r="H35" s="656">
        <v>-9.5267040079958176E-2</v>
      </c>
      <c r="I35" s="22"/>
      <c r="K35" s="143">
        <f t="shared" si="12"/>
        <v>2023</v>
      </c>
      <c r="L35" s="140">
        <f t="shared" si="12"/>
        <v>202383</v>
      </c>
      <c r="N35" s="28"/>
    </row>
    <row r="36" spans="1:16" ht="12" customHeight="1">
      <c r="A36" s="1243">
        <v>2024</v>
      </c>
      <c r="B36" s="697">
        <f>B25</f>
        <v>201094</v>
      </c>
      <c r="C36" s="747">
        <f t="shared" ref="C36:F36" si="13">C25</f>
        <v>972226.69381031208</v>
      </c>
      <c r="D36" s="747">
        <f t="shared" si="13"/>
        <v>10599468.720148001</v>
      </c>
      <c r="E36" s="698">
        <f t="shared" si="13"/>
        <v>4.8346877271838649</v>
      </c>
      <c r="F36" s="698">
        <f t="shared" si="13"/>
        <v>52.709025232717039</v>
      </c>
      <c r="G36" s="726">
        <f>C36/'8.1'!C38</f>
        <v>0.14367902226005785</v>
      </c>
      <c r="H36" s="657">
        <f>(C36-C35)/C35</f>
        <v>-2.6785992178952178E-3</v>
      </c>
      <c r="I36" s="22"/>
      <c r="K36" s="143">
        <f t="shared" si="12"/>
        <v>2024</v>
      </c>
      <c r="L36" s="140">
        <f t="shared" si="12"/>
        <v>201094</v>
      </c>
      <c r="N36" s="28"/>
    </row>
    <row r="37" spans="1:16" ht="5.0999999999999996" customHeight="1">
      <c r="A37" s="273"/>
      <c r="C37" s="274"/>
      <c r="D37" s="275"/>
    </row>
    <row r="38" spans="1:16" ht="14.1" customHeight="1">
      <c r="A38" s="1698" t="s">
        <v>353</v>
      </c>
      <c r="B38" s="1698"/>
      <c r="C38" s="1698"/>
      <c r="D38" s="1698"/>
      <c r="E38" s="1698"/>
      <c r="F38" s="1698"/>
      <c r="G38" s="1698"/>
      <c r="H38" s="1698"/>
      <c r="I38" s="1698"/>
      <c r="J38" s="1698"/>
      <c r="K38" s="1698"/>
      <c r="L38" s="1698"/>
      <c r="M38" s="1698"/>
      <c r="N38" s="1698"/>
      <c r="O38" s="1698"/>
      <c r="P38" s="1698"/>
    </row>
    <row r="39" spans="1:16" ht="14.1" customHeight="1">
      <c r="C39" s="274"/>
      <c r="D39" s="275"/>
    </row>
    <row r="40" spans="1:16" ht="14.1" customHeight="1">
      <c r="C40" s="274"/>
      <c r="D40" s="143"/>
    </row>
    <row r="41" spans="1:16" ht="14.1" customHeight="1"/>
    <row r="42" spans="1:16" ht="14.1" customHeight="1"/>
    <row r="43" spans="1:16" ht="14.1" customHeight="1"/>
    <row r="44" spans="1:16" ht="14.1" customHeight="1"/>
    <row r="45" spans="1:16" ht="14.1" customHeight="1"/>
    <row r="46" spans="1:16" ht="14.1" customHeight="1"/>
    <row r="47" spans="1:16" ht="14.1" customHeight="1"/>
    <row r="48" spans="1:1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2">
    <mergeCell ref="A38:P38"/>
    <mergeCell ref="J25:P25"/>
    <mergeCell ref="J3:P3"/>
    <mergeCell ref="B4:B6"/>
    <mergeCell ref="C4:F4"/>
    <mergeCell ref="C5:D5"/>
    <mergeCell ref="E5:F5"/>
    <mergeCell ref="A3:H3"/>
    <mergeCell ref="G4:G6"/>
    <mergeCell ref="H4:H6"/>
    <mergeCell ref="J13:P14"/>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3"/>
  <dimension ref="A1:R61"/>
  <sheetViews>
    <sheetView showGridLines="0" zoomScaleNormal="100" zoomScaleSheetLayoutView="100" workbookViewId="0">
      <selection activeCell="C1" sqref="C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5703125" style="7" customWidth="1"/>
    <col min="11" max="15" width="9.7109375" style="7" customWidth="1"/>
    <col min="16" max="16" width="4.570312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18" ht="18">
      <c r="A1" s="552" t="s">
        <v>363</v>
      </c>
      <c r="C1" s="154"/>
    </row>
    <row r="2" spans="1:18" ht="5.0999999999999996" customHeight="1"/>
    <row r="3" spans="1:18" ht="26.25" customHeight="1">
      <c r="A3" s="1603">
        <v>2022</v>
      </c>
      <c r="B3" s="1603"/>
      <c r="C3" s="1603"/>
      <c r="D3" s="1603"/>
      <c r="E3" s="1603"/>
      <c r="F3" s="1603"/>
      <c r="G3" s="1603"/>
      <c r="H3" s="1603"/>
      <c r="I3" s="278"/>
      <c r="J3" s="1598" t="s">
        <v>364</v>
      </c>
      <c r="K3" s="1598"/>
      <c r="L3" s="1598"/>
      <c r="M3" s="1598"/>
      <c r="N3" s="1598"/>
      <c r="O3" s="1598"/>
      <c r="P3" s="1598"/>
    </row>
    <row r="4" spans="1:18" ht="28.5" customHeight="1">
      <c r="A4" s="1694" t="str">
        <f>'6.1'!A6</f>
        <v>Period</v>
      </c>
      <c r="B4" s="1689" t="s">
        <v>555</v>
      </c>
      <c r="C4" s="1692" t="s">
        <v>352</v>
      </c>
      <c r="D4" s="1692"/>
      <c r="E4" s="1692"/>
      <c r="F4" s="1692"/>
      <c r="G4" s="1689" t="s">
        <v>540</v>
      </c>
      <c r="H4" s="1689" t="s">
        <v>571</v>
      </c>
      <c r="I4" s="279"/>
      <c r="J4" s="279"/>
      <c r="K4" s="279"/>
      <c r="L4" s="279"/>
      <c r="M4" s="279"/>
      <c r="N4" s="279"/>
      <c r="O4" s="279"/>
    </row>
    <row r="5" spans="1:18" ht="26.25" customHeight="1">
      <c r="A5" s="1695"/>
      <c r="B5" s="1690"/>
      <c r="C5" s="1693" t="s">
        <v>345</v>
      </c>
      <c r="D5" s="1693"/>
      <c r="E5" s="1601" t="s">
        <v>346</v>
      </c>
      <c r="F5" s="1601"/>
      <c r="G5" s="1690"/>
      <c r="H5" s="1690"/>
      <c r="I5" s="279"/>
      <c r="J5" s="279"/>
      <c r="K5" s="279"/>
      <c r="L5" s="279"/>
      <c r="M5" s="279"/>
      <c r="N5" s="279"/>
      <c r="O5" s="279"/>
    </row>
    <row r="6" spans="1:18" ht="14.1" customHeight="1">
      <c r="A6" s="1621"/>
      <c r="B6" s="1691"/>
      <c r="C6" s="1409" t="s">
        <v>333</v>
      </c>
      <c r="D6" s="1409" t="s">
        <v>29</v>
      </c>
      <c r="E6" s="1409" t="s">
        <v>333</v>
      </c>
      <c r="F6" s="1409" t="s">
        <v>29</v>
      </c>
      <c r="G6" s="1691"/>
      <c r="H6" s="1691"/>
      <c r="I6" s="170"/>
      <c r="J6" s="170"/>
      <c r="K6" s="170"/>
      <c r="L6" s="170"/>
      <c r="M6" s="170"/>
      <c r="N6" s="170"/>
      <c r="O6" s="170"/>
      <c r="R6" s="140">
        <f>'8.1'!R8</f>
        <v>2023</v>
      </c>
    </row>
    <row r="7" spans="1:18" ht="13.5" customHeight="1">
      <c r="A7" s="1246" t="str">
        <f>'6.1'!A9</f>
        <v>January</v>
      </c>
      <c r="B7" s="712">
        <v>2540139</v>
      </c>
      <c r="C7" s="1094">
        <v>350464.54604796896</v>
      </c>
      <c r="D7" s="1094">
        <v>3819034.2505051894</v>
      </c>
      <c r="E7" s="732">
        <f>C7/B7</f>
        <v>0.13797061737486371</v>
      </c>
      <c r="F7" s="733">
        <f>D7/B7</f>
        <v>1.5034745147825332</v>
      </c>
      <c r="G7" s="714">
        <f>C7/'8.1'!C9</f>
        <v>0.33319357431201602</v>
      </c>
      <c r="H7" s="645">
        <f>(C7-R7)/R7</f>
        <v>0.22222681170302011</v>
      </c>
      <c r="I7" s="22"/>
      <c r="J7" s="22"/>
      <c r="K7" s="22"/>
      <c r="L7" s="22"/>
      <c r="M7" s="22"/>
      <c r="N7" s="22"/>
      <c r="O7" s="22"/>
      <c r="R7" s="140">
        <v>286742.64276664041</v>
      </c>
    </row>
    <row r="8" spans="1:18" ht="13.5" customHeight="1">
      <c r="A8" s="1246" t="str">
        <f>'6.1'!A10</f>
        <v>February</v>
      </c>
      <c r="B8" s="712">
        <v>2537765</v>
      </c>
      <c r="C8" s="1094">
        <v>214692.17288203404</v>
      </c>
      <c r="D8" s="1094">
        <v>2338325.5160271549</v>
      </c>
      <c r="E8" s="732">
        <f t="shared" ref="E8:E25" si="0">C8/B8</f>
        <v>8.4598917899030859E-2</v>
      </c>
      <c r="F8" s="733">
        <f t="shared" ref="F8:F25" si="1">D8/B8</f>
        <v>0.92141136631136256</v>
      </c>
      <c r="G8" s="714">
        <f>C8/'8.1'!C10</f>
        <v>0.30326914512818276</v>
      </c>
      <c r="H8" s="645">
        <f t="shared" ref="H8:H24" si="2">(C8-R8)/R8</f>
        <v>-0.23127031635893625</v>
      </c>
      <c r="I8" s="22"/>
      <c r="J8" s="22"/>
      <c r="K8" s="22"/>
      <c r="L8" s="22"/>
      <c r="M8" s="22"/>
      <c r="N8" s="22"/>
      <c r="O8" s="22"/>
      <c r="R8" s="140">
        <v>279281.75202647486</v>
      </c>
    </row>
    <row r="9" spans="1:18" ht="13.5" customHeight="1">
      <c r="A9" s="1246" t="str">
        <f>'6.1'!A11</f>
        <v>March</v>
      </c>
      <c r="B9" s="712">
        <v>2534993</v>
      </c>
      <c r="C9" s="1094">
        <v>181033.98001335998</v>
      </c>
      <c r="D9" s="1094">
        <v>1968733.88147304</v>
      </c>
      <c r="E9" s="732">
        <f t="shared" si="0"/>
        <v>7.1413996020249351E-2</v>
      </c>
      <c r="F9" s="733">
        <f t="shared" si="1"/>
        <v>0.77662300506275161</v>
      </c>
      <c r="G9" s="714">
        <f>C9/'8.1'!C11</f>
        <v>0.27639551677679974</v>
      </c>
      <c r="H9" s="645">
        <f>(C9-R9)/R9</f>
        <v>-0.20467277892169669</v>
      </c>
      <c r="I9" s="22"/>
      <c r="J9" s="22"/>
      <c r="K9" s="22"/>
      <c r="L9" s="22"/>
      <c r="M9" s="22"/>
      <c r="N9" s="22"/>
      <c r="O9" s="22"/>
      <c r="R9" s="1358">
        <v>227622.00917493357</v>
      </c>
    </row>
    <row r="10" spans="1:18" ht="13.5" customHeight="1">
      <c r="A10" s="1245" t="str">
        <f>'6.1'!A12</f>
        <v>April</v>
      </c>
      <c r="B10" s="709">
        <v>2532909</v>
      </c>
      <c r="C10" s="1093">
        <v>114470.60595339298</v>
      </c>
      <c r="D10" s="1093">
        <v>1246457.864252917</v>
      </c>
      <c r="E10" s="730">
        <f t="shared" si="0"/>
        <v>4.5193335391596375E-2</v>
      </c>
      <c r="F10" s="731">
        <f t="shared" si="1"/>
        <v>0.49210526878498873</v>
      </c>
      <c r="G10" s="711">
        <f>C10/'8.1'!C12</f>
        <v>0.24110286078291379</v>
      </c>
      <c r="H10" s="622">
        <f t="shared" si="2"/>
        <v>-0.35565001242289446</v>
      </c>
      <c r="I10" s="22"/>
      <c r="J10" s="22"/>
      <c r="K10" s="22"/>
      <c r="L10" s="22"/>
      <c r="M10" s="22"/>
      <c r="N10" s="22"/>
      <c r="O10" s="22"/>
      <c r="R10" s="1358">
        <v>177652.8410962295</v>
      </c>
    </row>
    <row r="11" spans="1:18" ht="13.5" customHeight="1">
      <c r="A11" s="1246" t="str">
        <f>'6.1'!A13</f>
        <v>May</v>
      </c>
      <c r="B11" s="712">
        <v>2530225</v>
      </c>
      <c r="C11" s="1094">
        <v>45168.287847245003</v>
      </c>
      <c r="D11" s="1094">
        <v>494371.412869327</v>
      </c>
      <c r="E11" s="732">
        <f t="shared" si="0"/>
        <v>1.7851490617334428E-2</v>
      </c>
      <c r="F11" s="733">
        <f t="shared" si="1"/>
        <v>0.19538634424579909</v>
      </c>
      <c r="G11" s="714">
        <f>C11/'8.1'!C13</f>
        <v>0.13829506820244231</v>
      </c>
      <c r="H11" s="645">
        <f t="shared" si="2"/>
        <v>-0.34902064224544238</v>
      </c>
      <c r="I11" s="22"/>
      <c r="J11" s="22"/>
      <c r="K11" s="22"/>
      <c r="L11" s="22"/>
      <c r="M11" s="22"/>
      <c r="N11" s="22"/>
      <c r="O11" s="22"/>
      <c r="R11" s="1358">
        <v>69385.130740620283</v>
      </c>
    </row>
    <row r="12" spans="1:18" ht="13.5" customHeight="1">
      <c r="A12" s="1247" t="str">
        <f>'6.1'!A14</f>
        <v>June</v>
      </c>
      <c r="B12" s="715">
        <v>2527878</v>
      </c>
      <c r="C12" s="947">
        <v>31109.525239890001</v>
      </c>
      <c r="D12" s="947">
        <v>339984.10422344203</v>
      </c>
      <c r="E12" s="734">
        <f t="shared" si="0"/>
        <v>1.2306576994574105E-2</v>
      </c>
      <c r="F12" s="735">
        <f t="shared" si="1"/>
        <v>0.13449387360602136</v>
      </c>
      <c r="G12" s="717">
        <f>C12/'8.1'!C14</f>
        <v>0.10578961784109334</v>
      </c>
      <c r="H12" s="628">
        <f t="shared" si="2"/>
        <v>-1.4452050646794563E-2</v>
      </c>
      <c r="I12" s="22"/>
      <c r="J12" s="22"/>
      <c r="K12" s="22"/>
      <c r="L12" s="22"/>
      <c r="M12" s="22"/>
      <c r="N12" s="22"/>
      <c r="O12" s="22"/>
      <c r="R12" s="1358">
        <v>31565.714545199484</v>
      </c>
    </row>
    <row r="13" spans="1:18" ht="13.5" customHeight="1">
      <c r="A13" s="1246" t="str">
        <f>'6.1'!A15</f>
        <v>July</v>
      </c>
      <c r="B13" s="712">
        <v>2525699</v>
      </c>
      <c r="C13" s="1094">
        <v>27335.869997146998</v>
      </c>
      <c r="D13" s="1094">
        <v>298417.84864728496</v>
      </c>
      <c r="E13" s="732">
        <f t="shared" si="0"/>
        <v>1.0823090953097339E-2</v>
      </c>
      <c r="F13" s="733">
        <f t="shared" si="1"/>
        <v>0.11815257821588597</v>
      </c>
      <c r="G13" s="714">
        <f>C13/'8.1'!C15</f>
        <v>0.10129707829461559</v>
      </c>
      <c r="H13" s="645">
        <f t="shared" si="2"/>
        <v>3.0197664534434187E-2</v>
      </c>
      <c r="I13" s="22"/>
      <c r="J13" s="1702" t="s">
        <v>365</v>
      </c>
      <c r="K13" s="1702"/>
      <c r="L13" s="1702"/>
      <c r="M13" s="1702"/>
      <c r="N13" s="1702"/>
      <c r="O13" s="1702"/>
      <c r="P13" s="1702"/>
      <c r="R13" s="1358">
        <v>26534.587427453152</v>
      </c>
    </row>
    <row r="14" spans="1:18" ht="13.5" customHeight="1">
      <c r="A14" s="1246" t="str">
        <f>'6.1'!A16</f>
        <v>August</v>
      </c>
      <c r="B14" s="712">
        <v>2523389</v>
      </c>
      <c r="C14" s="1094">
        <v>27209.390432471999</v>
      </c>
      <c r="D14" s="1094">
        <v>297280.09589553595</v>
      </c>
      <c r="E14" s="732">
        <f t="shared" si="0"/>
        <v>1.0782875899226E-2</v>
      </c>
      <c r="F14" s="733">
        <f t="shared" si="1"/>
        <v>0.11780985646506978</v>
      </c>
      <c r="G14" s="714">
        <f>C14/'8.1'!C16</f>
        <v>9.7123574137394461E-2</v>
      </c>
      <c r="H14" s="645">
        <f t="shared" si="2"/>
        <v>-4.9006856624347998E-2</v>
      </c>
      <c r="I14" s="22"/>
      <c r="J14" s="1702"/>
      <c r="K14" s="1702"/>
      <c r="L14" s="1702"/>
      <c r="M14" s="1702"/>
      <c r="N14" s="1702"/>
      <c r="O14" s="1702"/>
      <c r="P14" s="1702"/>
      <c r="R14" s="1358">
        <v>28611.552693102869</v>
      </c>
    </row>
    <row r="15" spans="1:18" ht="13.5" customHeight="1">
      <c r="A15" s="1246" t="str">
        <f>'6.1'!A17</f>
        <v>September</v>
      </c>
      <c r="B15" s="712">
        <v>2521963</v>
      </c>
      <c r="C15" s="1094">
        <v>47179.743704822999</v>
      </c>
      <c r="D15" s="1094">
        <v>516298.24881988898</v>
      </c>
      <c r="E15" s="732">
        <f t="shared" si="0"/>
        <v>1.8707547931838413E-2</v>
      </c>
      <c r="F15" s="733">
        <f t="shared" si="1"/>
        <v>0.20472078647461878</v>
      </c>
      <c r="G15" s="714">
        <f>C15/'8.1'!C17</f>
        <v>0.14018874327957412</v>
      </c>
      <c r="H15" s="645">
        <f t="shared" si="2"/>
        <v>0.63122180329366129</v>
      </c>
      <c r="I15" s="22"/>
      <c r="J15" s="22"/>
      <c r="K15" s="276">
        <f>A27</f>
        <v>2015</v>
      </c>
      <c r="L15" s="276">
        <f>C27</f>
        <v>2171135.5106019503</v>
      </c>
      <c r="M15" s="277"/>
      <c r="N15" s="277"/>
      <c r="O15" s="277"/>
      <c r="R15" s="1358">
        <v>28922.94819108021</v>
      </c>
    </row>
    <row r="16" spans="1:18" ht="13.5" customHeight="1">
      <c r="A16" s="1245" t="str">
        <f>'6.1'!A18</f>
        <v>October</v>
      </c>
      <c r="B16" s="709">
        <v>2520814</v>
      </c>
      <c r="C16" s="1093">
        <v>129272.419651883</v>
      </c>
      <c r="D16" s="1093">
        <v>1415652.9937460918</v>
      </c>
      <c r="E16" s="730">
        <f t="shared" si="0"/>
        <v>5.1282014322311366E-2</v>
      </c>
      <c r="F16" s="731">
        <f t="shared" si="1"/>
        <v>0.56158565992813902</v>
      </c>
      <c r="G16" s="711">
        <f>C16/'8.1'!C18</f>
        <v>0.23284704007230739</v>
      </c>
      <c r="H16" s="622">
        <f t="shared" si="2"/>
        <v>0.43870651981973724</v>
      </c>
      <c r="I16" s="22"/>
      <c r="J16" s="22"/>
      <c r="K16" s="276">
        <f t="shared" ref="K16:K24" si="3">A28</f>
        <v>2016</v>
      </c>
      <c r="L16" s="276">
        <f t="shared" ref="L16:L24" si="4">C28</f>
        <v>2368461.0261057094</v>
      </c>
      <c r="M16" s="277"/>
      <c r="N16" s="277"/>
      <c r="O16" s="277"/>
      <c r="R16" s="1358">
        <v>89853.224317131884</v>
      </c>
    </row>
    <row r="17" spans="1:18" ht="13.5" customHeight="1">
      <c r="A17" s="1246" t="str">
        <f>'6.1'!A19</f>
        <v>November</v>
      </c>
      <c r="B17" s="712">
        <v>2519441</v>
      </c>
      <c r="C17" s="1094">
        <v>249843.08586861999</v>
      </c>
      <c r="D17" s="1094">
        <v>2727120.1299647531</v>
      </c>
      <c r="E17" s="732">
        <f t="shared" si="0"/>
        <v>9.9166079248777808E-2</v>
      </c>
      <c r="F17" s="733">
        <f t="shared" si="1"/>
        <v>1.0824306383696831</v>
      </c>
      <c r="G17" s="714">
        <f>C17/'8.1'!C19</f>
        <v>0.28867665693875288</v>
      </c>
      <c r="H17" s="645">
        <f t="shared" si="2"/>
        <v>0.14842073817668369</v>
      </c>
      <c r="I17" s="22"/>
      <c r="J17" s="22"/>
      <c r="K17" s="276">
        <f t="shared" si="3"/>
        <v>2017</v>
      </c>
      <c r="L17" s="276">
        <f t="shared" si="4"/>
        <v>2427268.7824260001</v>
      </c>
      <c r="M17" s="277"/>
      <c r="N17" s="277"/>
      <c r="O17" s="277"/>
      <c r="R17" s="1358">
        <v>217553.61738354625</v>
      </c>
    </row>
    <row r="18" spans="1:18" ht="13.5" customHeight="1">
      <c r="A18" s="1247" t="str">
        <f>'6.1'!A20</f>
        <v>December</v>
      </c>
      <c r="B18" s="715">
        <v>2518556</v>
      </c>
      <c r="C18" s="947">
        <v>313705.31753768114</v>
      </c>
      <c r="D18" s="947">
        <v>3415401.9169774009</v>
      </c>
      <c r="E18" s="734">
        <f t="shared" si="0"/>
        <v>0.12455761060610966</v>
      </c>
      <c r="F18" s="735">
        <f t="shared" si="1"/>
        <v>1.3560952851464891</v>
      </c>
      <c r="G18" s="717">
        <f>C18/'8.1'!C20</f>
        <v>0.3304792302199398</v>
      </c>
      <c r="H18" s="628">
        <f t="shared" si="2"/>
        <v>5.1974620227513479E-2</v>
      </c>
      <c r="I18" s="22"/>
      <c r="J18" s="22"/>
      <c r="K18" s="276">
        <f t="shared" si="3"/>
        <v>2018</v>
      </c>
      <c r="L18" s="276">
        <f t="shared" si="4"/>
        <v>2275641.6101114</v>
      </c>
      <c r="M18" s="277"/>
      <c r="N18" s="277"/>
      <c r="O18" s="277"/>
      <c r="R18" s="1358">
        <v>298206.16534440272</v>
      </c>
    </row>
    <row r="19" spans="1:18" ht="13.5" customHeight="1">
      <c r="A19" s="1245" t="str">
        <f>'6.1'!A21</f>
        <v>1Q</v>
      </c>
      <c r="B19" s="709">
        <f>B9</f>
        <v>2534993</v>
      </c>
      <c r="C19" s="1093">
        <f t="shared" ref="C19:D19" si="5">SUM(C7:C9)</f>
        <v>746190.69894336304</v>
      </c>
      <c r="D19" s="1093">
        <f t="shared" si="5"/>
        <v>8126093.648005385</v>
      </c>
      <c r="E19" s="730">
        <f t="shared" si="0"/>
        <v>0.29435611812078494</v>
      </c>
      <c r="F19" s="731">
        <f t="shared" si="1"/>
        <v>3.2055684761280938</v>
      </c>
      <c r="G19" s="711">
        <f>C19/'8.1'!C21</f>
        <v>0.30901461049315887</v>
      </c>
      <c r="H19" s="622">
        <f t="shared" si="2"/>
        <v>-5.9794519054604485E-2</v>
      </c>
      <c r="I19" s="22"/>
      <c r="J19" s="22"/>
      <c r="K19" s="276">
        <f t="shared" si="3"/>
        <v>2019</v>
      </c>
      <c r="L19" s="276">
        <f t="shared" si="4"/>
        <v>2173234.605044093</v>
      </c>
      <c r="M19" s="277"/>
      <c r="N19" s="277"/>
      <c r="O19" s="277"/>
      <c r="R19" s="1358">
        <v>793646.40396804886</v>
      </c>
    </row>
    <row r="20" spans="1:18" ht="13.5" customHeight="1">
      <c r="A20" s="1246" t="str">
        <f>'6.1'!A22</f>
        <v>2Q</v>
      </c>
      <c r="B20" s="712">
        <f>B12</f>
        <v>2527878</v>
      </c>
      <c r="C20" s="1094">
        <f t="shared" ref="C20:D20" si="6">SUM(C10:C12)</f>
        <v>190748.41904052798</v>
      </c>
      <c r="D20" s="1094">
        <f t="shared" si="6"/>
        <v>2080813.381345686</v>
      </c>
      <c r="E20" s="732">
        <f t="shared" si="0"/>
        <v>7.5457921244825893E-2</v>
      </c>
      <c r="F20" s="733">
        <f t="shared" si="1"/>
        <v>0.82314628369948473</v>
      </c>
      <c r="G20" s="714">
        <f>C20/'8.1'!C22</f>
        <v>0.17412680458385854</v>
      </c>
      <c r="H20" s="645">
        <f t="shared" si="2"/>
        <v>-0.31534136709535626</v>
      </c>
      <c r="I20" s="22"/>
      <c r="J20" s="22"/>
      <c r="K20" s="276">
        <f t="shared" si="3"/>
        <v>2020</v>
      </c>
      <c r="L20" s="276">
        <f t="shared" si="4"/>
        <v>2245541.6331866197</v>
      </c>
      <c r="M20" s="277"/>
      <c r="N20" s="277"/>
      <c r="O20" s="277"/>
      <c r="R20" s="1358">
        <v>278603.68638204929</v>
      </c>
    </row>
    <row r="21" spans="1:18" ht="13.5" customHeight="1">
      <c r="A21" s="1246" t="str">
        <f>'6.1'!A23</f>
        <v>3Q</v>
      </c>
      <c r="B21" s="712">
        <f>B15</f>
        <v>2521963</v>
      </c>
      <c r="C21" s="1094">
        <f t="shared" ref="C21:D21" si="7">SUM(C13:C15)</f>
        <v>101725.00413444199</v>
      </c>
      <c r="D21" s="1094">
        <f t="shared" si="7"/>
        <v>1111996.1933627098</v>
      </c>
      <c r="E21" s="732">
        <f t="shared" si="0"/>
        <v>4.0335644945798964E-2</v>
      </c>
      <c r="F21" s="733">
        <f t="shared" si="1"/>
        <v>0.44092486422786925</v>
      </c>
      <c r="G21" s="714">
        <f>C21/'8.1'!C23</f>
        <v>0.11474187901833711</v>
      </c>
      <c r="H21" s="645">
        <f t="shared" si="2"/>
        <v>0.21001673953399996</v>
      </c>
      <c r="I21" s="22"/>
      <c r="J21" s="22"/>
      <c r="K21" s="276">
        <f t="shared" si="3"/>
        <v>2021</v>
      </c>
      <c r="L21" s="276">
        <f t="shared" si="4"/>
        <v>2518715.8153973664</v>
      </c>
      <c r="M21" s="277"/>
      <c r="N21" s="277"/>
      <c r="O21" s="277"/>
      <c r="R21" s="1358">
        <v>84069.088311636238</v>
      </c>
    </row>
    <row r="22" spans="1:18" ht="13.5" customHeight="1">
      <c r="A22" s="1247" t="str">
        <f>'6.1'!A24</f>
        <v>4Q</v>
      </c>
      <c r="B22" s="715">
        <f>B18</f>
        <v>2518556</v>
      </c>
      <c r="C22" s="947">
        <f t="shared" ref="C22:D22" si="8">SUM(C16:C18)</f>
        <v>692820.82305818412</v>
      </c>
      <c r="D22" s="947">
        <f t="shared" si="8"/>
        <v>7558175.0406882456</v>
      </c>
      <c r="E22" s="734">
        <f t="shared" si="0"/>
        <v>0.27508652698537739</v>
      </c>
      <c r="F22" s="735">
        <f t="shared" si="1"/>
        <v>3.0009954278119073</v>
      </c>
      <c r="G22" s="717">
        <f>C22/'8.1'!C24</f>
        <v>0.29234146801118988</v>
      </c>
      <c r="H22" s="628">
        <f t="shared" si="2"/>
        <v>0.14399924539040096</v>
      </c>
      <c r="I22" s="22"/>
      <c r="J22" s="22"/>
      <c r="K22" s="276">
        <f t="shared" si="3"/>
        <v>2022</v>
      </c>
      <c r="L22" s="276">
        <f t="shared" si="4"/>
        <v>1992315.4175368126</v>
      </c>
      <c r="M22" s="277"/>
      <c r="N22" s="277"/>
      <c r="O22" s="277"/>
      <c r="R22" s="1358">
        <v>605613.00704508089</v>
      </c>
    </row>
    <row r="23" spans="1:18" ht="13.5" customHeight="1">
      <c r="A23" s="1245" t="str">
        <f>'6.1'!A25</f>
        <v>1H</v>
      </c>
      <c r="B23" s="709">
        <f>B12</f>
        <v>2527878</v>
      </c>
      <c r="C23" s="1093">
        <f t="shared" ref="C23:D23" si="9">SUM(C7:C12)</f>
        <v>936939.11798389105</v>
      </c>
      <c r="D23" s="1093">
        <f t="shared" si="9"/>
        <v>10206907.029351071</v>
      </c>
      <c r="E23" s="730">
        <f t="shared" si="0"/>
        <v>0.37064253812244541</v>
      </c>
      <c r="F23" s="731">
        <f t="shared" si="1"/>
        <v>4.037737196712448</v>
      </c>
      <c r="G23" s="711">
        <f>C23/'8.1'!C25</f>
        <v>0.26691905754852258</v>
      </c>
      <c r="H23" s="622">
        <f t="shared" si="2"/>
        <v>-0.126193481897518</v>
      </c>
      <c r="I23" s="22"/>
      <c r="J23" s="22"/>
      <c r="K23" s="276">
        <f t="shared" si="3"/>
        <v>2023</v>
      </c>
      <c r="L23" s="276">
        <f t="shared" si="4"/>
        <v>1761932.1857068152</v>
      </c>
      <c r="M23" s="277"/>
      <c r="N23" s="277"/>
      <c r="O23" s="277"/>
      <c r="R23" s="1358">
        <v>1072250.0903500982</v>
      </c>
    </row>
    <row r="24" spans="1:18" ht="13.5" customHeight="1">
      <c r="A24" s="1247" t="str">
        <f>'6.1'!A26</f>
        <v>2H</v>
      </c>
      <c r="B24" s="715">
        <f>B18</f>
        <v>2518556</v>
      </c>
      <c r="C24" s="947">
        <f t="shared" ref="C24:D24" si="10">SUM(C13:C18)</f>
        <v>794545.8271926262</v>
      </c>
      <c r="D24" s="947">
        <f t="shared" si="10"/>
        <v>8670171.2340509556</v>
      </c>
      <c r="E24" s="734">
        <f t="shared" si="0"/>
        <v>0.31547673634917239</v>
      </c>
      <c r="F24" s="735">
        <f t="shared" si="1"/>
        <v>3.4425167572414335</v>
      </c>
      <c r="G24" s="717">
        <f>C24/'8.1'!C26</f>
        <v>0.24399082452110474</v>
      </c>
      <c r="H24" s="628">
        <f t="shared" si="2"/>
        <v>0.15204647553112369</v>
      </c>
      <c r="I24" s="22"/>
      <c r="J24" s="22"/>
      <c r="K24" s="276">
        <f t="shared" si="3"/>
        <v>2024</v>
      </c>
      <c r="L24" s="276">
        <f t="shared" si="4"/>
        <v>1731484.9451765174</v>
      </c>
      <c r="M24" s="277"/>
      <c r="N24" s="277"/>
      <c r="O24" s="277"/>
      <c r="R24" s="1358">
        <v>689682.09535671701</v>
      </c>
    </row>
    <row r="25" spans="1:18" ht="13.5" customHeight="1">
      <c r="A25" s="1244" t="str">
        <f>'6.1'!A27</f>
        <v>Year</v>
      </c>
      <c r="B25" s="700">
        <f>B18</f>
        <v>2518556</v>
      </c>
      <c r="C25" s="1095">
        <f t="shared" ref="C25:D25" si="11">SUM(C7:C18)</f>
        <v>1731484.9451765174</v>
      </c>
      <c r="D25" s="1095">
        <f t="shared" si="11"/>
        <v>18877078.26340203</v>
      </c>
      <c r="E25" s="701">
        <f t="shared" si="0"/>
        <v>0.68749114380483001</v>
      </c>
      <c r="F25" s="702">
        <f t="shared" si="1"/>
        <v>7.495198940743041</v>
      </c>
      <c r="G25" s="719">
        <f>C25/'8.1'!C27</f>
        <v>0.2558848317628174</v>
      </c>
      <c r="H25" s="624">
        <f>(C25-R25)/R25</f>
        <v>-1.7280597276837683E-2</v>
      </c>
      <c r="I25" s="22"/>
      <c r="J25" s="1697" t="s">
        <v>366</v>
      </c>
      <c r="K25" s="1697"/>
      <c r="L25" s="1697"/>
      <c r="M25" s="1697"/>
      <c r="N25" s="1697"/>
      <c r="O25" s="1697"/>
      <c r="P25" s="1697"/>
      <c r="R25" s="1358">
        <v>1761932.1857068152</v>
      </c>
    </row>
    <row r="26" spans="1:18" ht="12" customHeight="1">
      <c r="A26" s="145"/>
      <c r="B26" s="145"/>
      <c r="C26" s="703"/>
      <c r="D26" s="703"/>
      <c r="E26" s="704"/>
      <c r="F26" s="705"/>
      <c r="G26" s="722"/>
      <c r="H26" s="145"/>
      <c r="K26" s="143"/>
      <c r="L26" s="104" t="str">
        <f>B4</f>
        <v>Number of customers at the end of the period</v>
      </c>
      <c r="R26" s="867"/>
    </row>
    <row r="27" spans="1:18" ht="12" customHeight="1">
      <c r="A27" s="1241">
        <v>2015</v>
      </c>
      <c r="B27" s="691">
        <v>2636189</v>
      </c>
      <c r="C27" s="745">
        <v>2171135.5106019503</v>
      </c>
      <c r="D27" s="745">
        <v>23123104.062590908</v>
      </c>
      <c r="E27" s="692">
        <v>0.82358871484629914</v>
      </c>
      <c r="F27" s="693">
        <v>8.7714136060012802</v>
      </c>
      <c r="G27" s="724">
        <v>0.26300426488310796</v>
      </c>
      <c r="H27" s="656">
        <v>8.6045767789743127E-2</v>
      </c>
      <c r="I27" s="22"/>
      <c r="K27" s="143">
        <f>A27</f>
        <v>2015</v>
      </c>
      <c r="L27" s="140">
        <f>B27</f>
        <v>2636189</v>
      </c>
      <c r="N27" s="28"/>
      <c r="R27" s="867"/>
    </row>
    <row r="28" spans="1:18" ht="12" customHeight="1">
      <c r="A28" s="1243">
        <v>2016</v>
      </c>
      <c r="B28" s="697">
        <v>2632037</v>
      </c>
      <c r="C28" s="747">
        <v>2368461.0261057094</v>
      </c>
      <c r="D28" s="747">
        <v>25309234.459076907</v>
      </c>
      <c r="E28" s="698">
        <v>0.89985856053912217</v>
      </c>
      <c r="F28" s="699">
        <v>9.6158353621460897</v>
      </c>
      <c r="G28" s="726">
        <v>0.27774445221318372</v>
      </c>
      <c r="H28" s="657">
        <v>9.0885858823731486E-2</v>
      </c>
      <c r="I28" s="22"/>
      <c r="K28" s="143">
        <f t="shared" ref="K28:L36" si="12">A28</f>
        <v>2016</v>
      </c>
      <c r="L28" s="140">
        <f t="shared" si="12"/>
        <v>2632037</v>
      </c>
      <c r="N28" s="28"/>
    </row>
    <row r="29" spans="1:18" ht="12" customHeight="1">
      <c r="A29" s="1242">
        <v>2017</v>
      </c>
      <c r="B29" s="694">
        <v>2632599</v>
      </c>
      <c r="C29" s="746">
        <v>2427268.7824260001</v>
      </c>
      <c r="D29" s="746">
        <v>25902114.578212999</v>
      </c>
      <c r="E29" s="695">
        <v>0.92200474984074676</v>
      </c>
      <c r="F29" s="696">
        <v>9.8389897505138446</v>
      </c>
      <c r="G29" s="727">
        <v>0.28464071433657684</v>
      </c>
      <c r="H29" s="655">
        <v>2.482952249249552E-2</v>
      </c>
      <c r="I29" s="22"/>
      <c r="K29" s="143">
        <f t="shared" si="12"/>
        <v>2017</v>
      </c>
      <c r="L29" s="140">
        <f t="shared" si="12"/>
        <v>2632599</v>
      </c>
      <c r="N29" s="28"/>
    </row>
    <row r="30" spans="1:18" ht="12" customHeight="1">
      <c r="A30" s="1242">
        <v>2018</v>
      </c>
      <c r="B30" s="694">
        <v>2626417</v>
      </c>
      <c r="C30" s="746">
        <v>2275641.6101114</v>
      </c>
      <c r="D30" s="746">
        <v>24278826.483839072</v>
      </c>
      <c r="E30" s="695">
        <v>0.86644337518048353</v>
      </c>
      <c r="F30" s="696">
        <v>9.2440867097033994</v>
      </c>
      <c r="G30" s="727">
        <v>0.26570228369172288</v>
      </c>
      <c r="H30" s="655">
        <v>-6.2468224949958844E-2</v>
      </c>
      <c r="I30" s="22"/>
      <c r="K30" s="143">
        <f t="shared" si="12"/>
        <v>2018</v>
      </c>
      <c r="L30" s="140">
        <f t="shared" si="12"/>
        <v>2626417</v>
      </c>
      <c r="N30" s="28"/>
    </row>
    <row r="31" spans="1:18" ht="12" customHeight="1">
      <c r="A31" s="1241">
        <v>2019</v>
      </c>
      <c r="B31" s="691">
        <v>2619793</v>
      </c>
      <c r="C31" s="745">
        <v>2173234.605044093</v>
      </c>
      <c r="D31" s="745">
        <v>23200395.458900001</v>
      </c>
      <c r="E31" s="692">
        <v>0.82954439722683926</v>
      </c>
      <c r="F31" s="693">
        <v>8.8558124473574829</v>
      </c>
      <c r="G31" s="724">
        <v>0.25374531516402871</v>
      </c>
      <c r="H31" s="656">
        <v>-4.500137658420382E-2</v>
      </c>
      <c r="I31" s="22"/>
      <c r="K31" s="143">
        <f t="shared" si="12"/>
        <v>2019</v>
      </c>
      <c r="L31" s="140">
        <f t="shared" si="12"/>
        <v>2619793</v>
      </c>
      <c r="N31" s="28"/>
    </row>
    <row r="32" spans="1:18" ht="12" customHeight="1">
      <c r="A32" s="1243">
        <v>2020</v>
      </c>
      <c r="B32" s="697">
        <v>2614120</v>
      </c>
      <c r="C32" s="747">
        <v>2245541.6331866197</v>
      </c>
      <c r="D32" s="747">
        <v>23983568.670029998</v>
      </c>
      <c r="E32" s="698">
        <v>0.85900480206976715</v>
      </c>
      <c r="F32" s="699">
        <v>9.1746242215468303</v>
      </c>
      <c r="G32" s="726">
        <v>0.25827985106507045</v>
      </c>
      <c r="H32" s="657">
        <v>3.3271616407497664E-2</v>
      </c>
      <c r="I32" s="22"/>
      <c r="K32" s="143">
        <f t="shared" si="12"/>
        <v>2020</v>
      </c>
      <c r="L32" s="140">
        <f t="shared" si="12"/>
        <v>2614120</v>
      </c>
      <c r="N32" s="28"/>
    </row>
    <row r="33" spans="1:16" ht="12" customHeight="1">
      <c r="A33" s="1242">
        <v>2021</v>
      </c>
      <c r="B33" s="694">
        <v>2604725</v>
      </c>
      <c r="C33" s="746">
        <v>2518715.8153973664</v>
      </c>
      <c r="D33" s="746">
        <v>26898781.958329998</v>
      </c>
      <c r="E33" s="695">
        <v>0.96697955269649061</v>
      </c>
      <c r="F33" s="696">
        <v>10.326918180740769</v>
      </c>
      <c r="G33" s="727">
        <v>0.26699032957369073</v>
      </c>
      <c r="H33" s="655">
        <v>0.12165180024878393</v>
      </c>
      <c r="I33" s="22"/>
      <c r="K33" s="143">
        <f t="shared" si="12"/>
        <v>2021</v>
      </c>
      <c r="L33" s="140">
        <f t="shared" si="12"/>
        <v>2604725</v>
      </c>
      <c r="N33" s="28"/>
    </row>
    <row r="34" spans="1:16" ht="12" customHeight="1">
      <c r="A34" s="1242">
        <v>2022</v>
      </c>
      <c r="B34" s="694">
        <v>2569422</v>
      </c>
      <c r="C34" s="746">
        <v>1992315.4175368126</v>
      </c>
      <c r="D34" s="746">
        <v>21510428.448359996</v>
      </c>
      <c r="E34" s="695">
        <v>0.77539439513509756</v>
      </c>
      <c r="F34" s="696">
        <v>8.3716993348542967</v>
      </c>
      <c r="G34" s="727">
        <v>0.26410103376085686</v>
      </c>
      <c r="H34" s="655">
        <v>-0.20899555028898964</v>
      </c>
      <c r="I34" s="22"/>
      <c r="K34" s="143">
        <f t="shared" si="12"/>
        <v>2022</v>
      </c>
      <c r="L34" s="140">
        <f t="shared" si="12"/>
        <v>2569422</v>
      </c>
      <c r="N34" s="28"/>
    </row>
    <row r="35" spans="1:16" ht="12" customHeight="1">
      <c r="A35" s="1241">
        <v>2023</v>
      </c>
      <c r="B35" s="691">
        <v>2542155</v>
      </c>
      <c r="C35" s="745">
        <v>1761932.1857068152</v>
      </c>
      <c r="D35" s="745">
        <v>19203446.385679998</v>
      </c>
      <c r="E35" s="692">
        <v>0.69308605718644822</v>
      </c>
      <c r="F35" s="693">
        <v>7.5540029564208311</v>
      </c>
      <c r="G35" s="724">
        <v>0.26069585597815065</v>
      </c>
      <c r="H35" s="656">
        <v>-0.11563592280725826</v>
      </c>
      <c r="I35" s="22"/>
      <c r="K35" s="143">
        <f t="shared" si="12"/>
        <v>2023</v>
      </c>
      <c r="L35" s="140">
        <f t="shared" si="12"/>
        <v>2542155</v>
      </c>
      <c r="N35" s="28"/>
    </row>
    <row r="36" spans="1:16" ht="12" customHeight="1">
      <c r="A36" s="1243">
        <v>2024</v>
      </c>
      <c r="B36" s="697">
        <f>B25</f>
        <v>2518556</v>
      </c>
      <c r="C36" s="747">
        <f t="shared" ref="C36:F36" si="13">C25</f>
        <v>1731484.9451765174</v>
      </c>
      <c r="D36" s="747">
        <f t="shared" si="13"/>
        <v>18877078.26340203</v>
      </c>
      <c r="E36" s="698">
        <f t="shared" si="13"/>
        <v>0.68749114380483001</v>
      </c>
      <c r="F36" s="698">
        <f t="shared" si="13"/>
        <v>7.495198940743041</v>
      </c>
      <c r="G36" s="726">
        <f>C36/'8.1'!C38</f>
        <v>0.2558848317628174</v>
      </c>
      <c r="H36" s="657">
        <f>(C36-C35)/C35</f>
        <v>-1.7280597276837683E-2</v>
      </c>
      <c r="I36" s="22"/>
      <c r="K36" s="143">
        <f t="shared" si="12"/>
        <v>2024</v>
      </c>
      <c r="L36" s="140">
        <f t="shared" si="12"/>
        <v>2518556</v>
      </c>
      <c r="N36" s="28"/>
    </row>
    <row r="37" spans="1:16" ht="5.0999999999999996" customHeight="1">
      <c r="A37" s="273"/>
      <c r="C37" s="274"/>
      <c r="D37" s="275"/>
    </row>
    <row r="38" spans="1:16" ht="14.1" customHeight="1">
      <c r="A38" s="1698" t="s">
        <v>353</v>
      </c>
      <c r="B38" s="1698"/>
      <c r="C38" s="1698"/>
      <c r="D38" s="1698"/>
      <c r="E38" s="1698"/>
      <c r="F38" s="1698"/>
      <c r="G38" s="1698"/>
      <c r="H38" s="1698"/>
      <c r="I38" s="1698"/>
      <c r="J38" s="1698"/>
      <c r="K38" s="1698"/>
      <c r="L38" s="1698"/>
      <c r="M38" s="1698"/>
      <c r="N38" s="1698"/>
      <c r="O38" s="1698"/>
      <c r="P38" s="1698"/>
    </row>
    <row r="39" spans="1:16" ht="14.1" customHeight="1">
      <c r="C39" s="274"/>
      <c r="D39" s="275"/>
    </row>
    <row r="40" spans="1:16" ht="14.1" customHeight="1">
      <c r="C40" s="274"/>
      <c r="D40" s="143"/>
    </row>
    <row r="41" spans="1:16" ht="14.1" customHeight="1"/>
    <row r="42" spans="1:16" ht="14.1" customHeight="1"/>
    <row r="43" spans="1:16" ht="14.1" customHeight="1"/>
    <row r="44" spans="1:16" ht="14.1" customHeight="1"/>
    <row r="45" spans="1:16" ht="14.1" customHeight="1"/>
    <row r="46" spans="1:16" ht="14.1" customHeight="1"/>
    <row r="47" spans="1:16" ht="14.1" customHeight="1"/>
    <row r="48" spans="1:1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2">
    <mergeCell ref="A38:P38"/>
    <mergeCell ref="J13:P14"/>
    <mergeCell ref="J25:P25"/>
    <mergeCell ref="J3:P3"/>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4"/>
  <dimension ref="A1:AA62"/>
  <sheetViews>
    <sheetView showGridLines="0" zoomScaleNormal="100" zoomScaleSheetLayoutView="100" workbookViewId="0">
      <selection activeCell="C1" sqref="C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5703125" style="7" customWidth="1"/>
    <col min="11" max="15" width="9.7109375" style="7" customWidth="1"/>
    <col min="16" max="16" width="4.42578125" style="7" customWidth="1"/>
    <col min="17" max="17" width="9.140625" style="7"/>
    <col min="18" max="18" width="9.140625" style="143"/>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7" ht="18">
      <c r="A1" s="1512" t="s">
        <v>372</v>
      </c>
      <c r="B1" s="1512"/>
      <c r="C1" s="1512"/>
      <c r="D1" s="1512"/>
      <c r="E1" s="1512"/>
      <c r="F1" s="1512"/>
      <c r="G1" s="1512"/>
      <c r="H1" s="1512"/>
      <c r="I1" s="1512"/>
      <c r="J1" s="1512"/>
      <c r="K1" s="1512"/>
      <c r="L1" s="1512"/>
      <c r="M1" s="1512"/>
      <c r="N1" s="1512"/>
      <c r="O1" s="1512"/>
      <c r="P1" s="1512"/>
    </row>
    <row r="2" spans="1:27" ht="5.0999999999999996" customHeight="1">
      <c r="A2" s="496"/>
      <c r="B2" s="496"/>
      <c r="C2" s="496"/>
      <c r="D2" s="496"/>
      <c r="E2" s="496"/>
      <c r="F2" s="496"/>
      <c r="G2" s="496"/>
      <c r="H2" s="496"/>
    </row>
    <row r="3" spans="1:27" ht="28.5" customHeight="1">
      <c r="A3" s="1703">
        <v>2022</v>
      </c>
      <c r="B3" s="1703"/>
      <c r="C3" s="1703"/>
      <c r="D3" s="1703"/>
      <c r="E3" s="1703"/>
      <c r="F3" s="1703"/>
      <c r="G3" s="1703"/>
      <c r="H3" s="1703"/>
      <c r="I3" s="278"/>
      <c r="J3" s="1598" t="s">
        <v>354</v>
      </c>
      <c r="K3" s="1598"/>
      <c r="L3" s="1598"/>
      <c r="M3" s="1598"/>
      <c r="N3" s="1598"/>
      <c r="O3" s="1598"/>
      <c r="P3" s="1598"/>
    </row>
    <row r="4" spans="1:27" ht="27" customHeight="1">
      <c r="A4" s="1694" t="str">
        <f>'6.1'!A6</f>
        <v>Period</v>
      </c>
      <c r="B4" s="1689" t="s">
        <v>556</v>
      </c>
      <c r="C4" s="1704" t="s">
        <v>368</v>
      </c>
      <c r="D4" s="1704"/>
      <c r="E4" s="1704"/>
      <c r="F4" s="1704"/>
      <c r="G4" s="1689" t="s">
        <v>562</v>
      </c>
      <c r="H4" s="1689" t="s">
        <v>563</v>
      </c>
      <c r="I4" s="279"/>
      <c r="J4" s="279"/>
      <c r="K4" s="279"/>
      <c r="L4" s="279"/>
      <c r="M4" s="279"/>
      <c r="N4" s="279"/>
      <c r="O4" s="279"/>
    </row>
    <row r="5" spans="1:27" ht="26.25" customHeight="1">
      <c r="A5" s="1695"/>
      <c r="B5" s="1690"/>
      <c r="C5" s="1705" t="s">
        <v>369</v>
      </c>
      <c r="D5" s="1705"/>
      <c r="E5" s="1706" t="s">
        <v>370</v>
      </c>
      <c r="F5" s="1706"/>
      <c r="G5" s="1690"/>
      <c r="H5" s="1690"/>
      <c r="I5" s="279"/>
      <c r="J5" s="279"/>
      <c r="K5" s="279"/>
      <c r="L5" s="279"/>
      <c r="M5" s="279"/>
      <c r="N5" s="279"/>
      <c r="O5" s="279"/>
    </row>
    <row r="6" spans="1:27" ht="14.1" customHeight="1">
      <c r="A6" s="1621"/>
      <c r="B6" s="1691"/>
      <c r="C6" s="1409" t="s">
        <v>333</v>
      </c>
      <c r="D6" s="1409" t="s">
        <v>29</v>
      </c>
      <c r="E6" s="1409" t="s">
        <v>333</v>
      </c>
      <c r="F6" s="1409" t="s">
        <v>29</v>
      </c>
      <c r="G6" s="1691"/>
      <c r="H6" s="1691"/>
      <c r="I6" s="170"/>
      <c r="J6" s="170"/>
      <c r="K6" s="170"/>
      <c r="L6" s="170"/>
      <c r="M6" s="170"/>
      <c r="N6" s="170"/>
      <c r="O6" s="170"/>
      <c r="R6" s="140">
        <f>'8.1'!R8</f>
        <v>2023</v>
      </c>
      <c r="S6" s="94"/>
      <c r="T6" s="94"/>
      <c r="U6" s="94"/>
      <c r="V6" s="94"/>
    </row>
    <row r="7" spans="1:27" ht="13.5" customHeight="1">
      <c r="A7" s="1245" t="str">
        <f>'6.1'!A9</f>
        <v>January</v>
      </c>
      <c r="B7" s="709">
        <v>279</v>
      </c>
      <c r="C7" s="1093">
        <v>7884.9768533910101</v>
      </c>
      <c r="D7" s="1093">
        <v>85902.997179999016</v>
      </c>
      <c r="E7" s="593">
        <f>C7/B7</f>
        <v>28.261565782763476</v>
      </c>
      <c r="F7" s="593">
        <f>D7/B7</f>
        <v>307.89604724013986</v>
      </c>
      <c r="G7" s="711">
        <f>C7/'8.1'!C9</f>
        <v>7.4964034187619908E-3</v>
      </c>
      <c r="H7" s="622">
        <f>(C7-R7)/R7</f>
        <v>6.4908623452705996E-2</v>
      </c>
      <c r="I7" s="22"/>
      <c r="J7" s="22"/>
      <c r="K7" s="22"/>
      <c r="L7" s="22"/>
      <c r="M7" s="22"/>
      <c r="N7" s="22"/>
      <c r="O7" s="22"/>
      <c r="R7" s="140">
        <v>7404.3694263888101</v>
      </c>
      <c r="S7" s="28"/>
      <c r="T7" s="298"/>
      <c r="U7" s="28"/>
      <c r="V7" s="28"/>
      <c r="W7" s="28"/>
      <c r="Y7" s="1195"/>
      <c r="AA7" s="28"/>
    </row>
    <row r="8" spans="1:27" ht="13.5" customHeight="1">
      <c r="A8" s="1246" t="str">
        <f>'6.1'!A10</f>
        <v>February</v>
      </c>
      <c r="B8" s="712">
        <v>279</v>
      </c>
      <c r="C8" s="1094">
        <v>7301.402112257012</v>
      </c>
      <c r="D8" s="1094">
        <v>79508.402700001141</v>
      </c>
      <c r="E8" s="596">
        <f t="shared" ref="E8:E25" si="0">C8/B8</f>
        <v>26.169900043931943</v>
      </c>
      <c r="F8" s="596">
        <f t="shared" ref="F8:F25" si="1">D8/B8</f>
        <v>284.97635376344493</v>
      </c>
      <c r="G8" s="714">
        <f>C8/'8.1'!C10</f>
        <v>1.0313789958416267E-2</v>
      </c>
      <c r="H8" s="645">
        <f t="shared" ref="H8:H25" si="2">(C8-R8)/R8</f>
        <v>4.3290267023780228E-2</v>
      </c>
      <c r="I8" s="22"/>
      <c r="J8" s="22"/>
      <c r="K8" s="22"/>
      <c r="L8" s="22"/>
      <c r="M8" s="22"/>
      <c r="N8" s="22"/>
      <c r="O8" s="22"/>
      <c r="R8" s="140">
        <v>6998.4378681935768</v>
      </c>
      <c r="S8" s="28"/>
      <c r="T8" s="298"/>
      <c r="U8" s="28"/>
      <c r="V8" s="28"/>
      <c r="W8" s="28"/>
      <c r="Y8" s="1195"/>
    </row>
    <row r="9" spans="1:27" ht="13.5" customHeight="1">
      <c r="A9" s="1247" t="str">
        <f>'6.1'!A11</f>
        <v>March</v>
      </c>
      <c r="B9" s="715">
        <v>279</v>
      </c>
      <c r="C9" s="947">
        <v>7590.2211050470214</v>
      </c>
      <c r="D9" s="947">
        <v>82527.547560000443</v>
      </c>
      <c r="E9" s="599">
        <f t="shared" si="0"/>
        <v>27.20509356647678</v>
      </c>
      <c r="F9" s="599">
        <f t="shared" si="1"/>
        <v>295.79766150537796</v>
      </c>
      <c r="G9" s="717">
        <f>C9/'8.1'!C11</f>
        <v>1.1588449221658951E-2</v>
      </c>
      <c r="H9" s="628">
        <f>(C9-R9)/R9</f>
        <v>-2.3293146620919726E-2</v>
      </c>
      <c r="I9" s="22"/>
      <c r="J9" s="22"/>
      <c r="K9" s="22"/>
      <c r="L9" s="22"/>
      <c r="M9" s="22"/>
      <c r="N9" s="22"/>
      <c r="O9" s="22"/>
      <c r="R9" s="1358">
        <v>7771.2376838427881</v>
      </c>
      <c r="S9" s="28"/>
      <c r="T9" s="298"/>
      <c r="U9" s="28"/>
      <c r="V9" s="28"/>
      <c r="W9" s="28"/>
      <c r="Y9" s="1195"/>
      <c r="Z9" s="28"/>
    </row>
    <row r="10" spans="1:27" ht="13.5" customHeight="1">
      <c r="A10" s="1246" t="str">
        <f>'6.1'!A12</f>
        <v>April</v>
      </c>
      <c r="B10" s="712">
        <v>280</v>
      </c>
      <c r="C10" s="1094">
        <v>7558.127089485024</v>
      </c>
      <c r="D10" s="1094">
        <v>82300.957889999496</v>
      </c>
      <c r="E10" s="596">
        <f t="shared" si="0"/>
        <v>26.993311033875084</v>
      </c>
      <c r="F10" s="596">
        <f t="shared" si="1"/>
        <v>293.93199246428389</v>
      </c>
      <c r="G10" s="714">
        <f>C10/'8.1'!C12</f>
        <v>1.5919248860948861E-2</v>
      </c>
      <c r="H10" s="645">
        <f t="shared" si="2"/>
        <v>5.9166815866066272E-2</v>
      </c>
      <c r="I10" s="22"/>
      <c r="J10" s="22"/>
      <c r="K10" s="22"/>
      <c r="L10" s="22"/>
      <c r="M10" s="22"/>
      <c r="N10" s="22"/>
      <c r="O10" s="22"/>
      <c r="R10" s="1358">
        <v>7135.9175686644285</v>
      </c>
      <c r="S10" s="28"/>
      <c r="T10" s="298"/>
      <c r="U10" s="28"/>
      <c r="V10" s="28"/>
      <c r="W10" s="28"/>
      <c r="Y10" s="1195"/>
    </row>
    <row r="11" spans="1:27" ht="13.5" customHeight="1">
      <c r="A11" s="1246" t="str">
        <f>'6.1'!A13</f>
        <v>May</v>
      </c>
      <c r="B11" s="712">
        <v>280</v>
      </c>
      <c r="C11" s="1094">
        <v>7775.5504189749809</v>
      </c>
      <c r="D11" s="1094">
        <v>85077.639270000043</v>
      </c>
      <c r="E11" s="596">
        <f t="shared" si="0"/>
        <v>27.769822924910645</v>
      </c>
      <c r="F11" s="596">
        <f t="shared" si="1"/>
        <v>303.84871167857159</v>
      </c>
      <c r="G11" s="714">
        <f>C11/'8.1'!C13</f>
        <v>2.3806974467137389E-2</v>
      </c>
      <c r="H11" s="645">
        <f t="shared" si="2"/>
        <v>2.5156698745835017E-2</v>
      </c>
      <c r="I11" s="22"/>
      <c r="J11" s="22"/>
      <c r="K11" s="22"/>
      <c r="L11" s="22"/>
      <c r="M11" s="22"/>
      <c r="N11" s="22"/>
      <c r="O11" s="22"/>
      <c r="R11" s="1358">
        <v>7584.7433163022788</v>
      </c>
      <c r="S11" s="28"/>
      <c r="T11" s="298"/>
      <c r="U11" s="28"/>
      <c r="V11" s="28"/>
      <c r="W11" s="28"/>
      <c r="Y11" s="1195"/>
    </row>
    <row r="12" spans="1:27" ht="13.5" customHeight="1">
      <c r="A12" s="1246" t="str">
        <f>'6.1'!A14</f>
        <v>June</v>
      </c>
      <c r="B12" s="712">
        <v>282</v>
      </c>
      <c r="C12" s="1094">
        <v>7579.5048283680298</v>
      </c>
      <c r="D12" s="1094">
        <v>82807.317190000002</v>
      </c>
      <c r="E12" s="596">
        <f t="shared" si="0"/>
        <v>26.877676696340533</v>
      </c>
      <c r="F12" s="596">
        <f t="shared" si="1"/>
        <v>293.64296875886527</v>
      </c>
      <c r="G12" s="714">
        <f>C12/'8.1'!C14</f>
        <v>2.5774514816112662E-2</v>
      </c>
      <c r="H12" s="645">
        <f t="shared" si="2"/>
        <v>3.6332273094020102E-3</v>
      </c>
      <c r="I12" s="22"/>
      <c r="J12" s="22"/>
      <c r="K12" s="22"/>
      <c r="L12" s="22"/>
      <c r="M12" s="22"/>
      <c r="N12" s="22"/>
      <c r="O12" s="22"/>
      <c r="R12" s="1358">
        <v>7552.0664542839068</v>
      </c>
      <c r="S12" s="28"/>
      <c r="T12" s="298"/>
      <c r="U12" s="28"/>
      <c r="V12" s="28"/>
      <c r="W12" s="28"/>
      <c r="Y12" s="1195"/>
    </row>
    <row r="13" spans="1:27" ht="13.5" customHeight="1">
      <c r="A13" s="1245" t="str">
        <f>'6.1'!A15</f>
        <v>July</v>
      </c>
      <c r="B13" s="709">
        <v>282</v>
      </c>
      <c r="C13" s="1093">
        <v>7715.6686265780245</v>
      </c>
      <c r="D13" s="1093">
        <v>84205.18765299971</v>
      </c>
      <c r="E13" s="593">
        <f t="shared" si="0"/>
        <v>27.360527044602925</v>
      </c>
      <c r="F13" s="593">
        <f t="shared" si="1"/>
        <v>298.599956216311</v>
      </c>
      <c r="G13" s="711">
        <f>C13/'8.1'!C15</f>
        <v>2.8591542505995056E-2</v>
      </c>
      <c r="H13" s="622">
        <f t="shared" si="2"/>
        <v>0.11007713479531403</v>
      </c>
      <c r="I13" s="22"/>
      <c r="J13" s="1699" t="s">
        <v>355</v>
      </c>
      <c r="K13" s="1707"/>
      <c r="L13" s="1707"/>
      <c r="M13" s="1707"/>
      <c r="N13" s="1707"/>
      <c r="O13" s="1707"/>
      <c r="P13" s="1707"/>
      <c r="R13" s="1358">
        <v>6950.5698160341881</v>
      </c>
      <c r="S13" s="28"/>
      <c r="T13" s="298"/>
      <c r="U13" s="28"/>
      <c r="V13" s="28"/>
      <c r="W13" s="28"/>
      <c r="Y13" s="1195"/>
    </row>
    <row r="14" spans="1:27" ht="13.5" customHeight="1">
      <c r="A14" s="1246" t="str">
        <f>'6.1'!A16</f>
        <v>August</v>
      </c>
      <c r="B14" s="712">
        <v>282</v>
      </c>
      <c r="C14" s="1094">
        <v>7643.3786501390114</v>
      </c>
      <c r="D14" s="1094">
        <v>83480.316454999847</v>
      </c>
      <c r="E14" s="596">
        <f t="shared" si="0"/>
        <v>27.104179610422026</v>
      </c>
      <c r="F14" s="596">
        <f t="shared" si="1"/>
        <v>296.02949097517677</v>
      </c>
      <c r="G14" s="714">
        <f>C14/'8.1'!C16</f>
        <v>2.7282943174685111E-2</v>
      </c>
      <c r="H14" s="645">
        <f t="shared" si="2"/>
        <v>1.9201521267177071E-2</v>
      </c>
      <c r="I14" s="22"/>
      <c r="J14" s="1707"/>
      <c r="K14" s="1707"/>
      <c r="L14" s="1707"/>
      <c r="M14" s="1707"/>
      <c r="N14" s="1707"/>
      <c r="O14" s="1707"/>
      <c r="P14" s="1707"/>
      <c r="R14" s="1358">
        <v>7499.3791616754752</v>
      </c>
      <c r="S14" s="28"/>
      <c r="T14" s="298"/>
      <c r="U14" s="28"/>
      <c r="V14" s="28"/>
      <c r="W14" s="28"/>
      <c r="Y14" s="1195"/>
    </row>
    <row r="15" spans="1:27" ht="13.5" customHeight="1">
      <c r="A15" s="1247" t="str">
        <f>'6.1'!A17</f>
        <v>September</v>
      </c>
      <c r="B15" s="715">
        <v>282</v>
      </c>
      <c r="C15" s="947">
        <v>7662.5988931269603</v>
      </c>
      <c r="D15" s="947">
        <v>83816.705504000129</v>
      </c>
      <c r="E15" s="599">
        <f t="shared" si="0"/>
        <v>27.172336500450214</v>
      </c>
      <c r="F15" s="599">
        <f t="shared" si="1"/>
        <v>297.22235994326286</v>
      </c>
      <c r="G15" s="717">
        <f>C15/'8.1'!C17</f>
        <v>2.2768460036655773E-2</v>
      </c>
      <c r="H15" s="628">
        <f t="shared" si="2"/>
        <v>3.9033492787881922E-2</v>
      </c>
      <c r="I15" s="22"/>
      <c r="J15" s="22"/>
      <c r="K15" s="276">
        <f>A27</f>
        <v>2015</v>
      </c>
      <c r="L15" s="276">
        <f>C27</f>
        <v>43589</v>
      </c>
      <c r="M15" s="277"/>
      <c r="N15" s="277"/>
      <c r="O15" s="277"/>
      <c r="R15" s="1358">
        <v>7374.7371440039569</v>
      </c>
      <c r="S15" s="28"/>
      <c r="T15" s="298"/>
      <c r="U15" s="28"/>
      <c r="V15" s="28"/>
      <c r="W15" s="28"/>
      <c r="Y15" s="1195"/>
    </row>
    <row r="16" spans="1:27" ht="13.5" customHeight="1">
      <c r="A16" s="1246" t="str">
        <f>'6.1'!A18</f>
        <v>October</v>
      </c>
      <c r="B16" s="712">
        <v>282</v>
      </c>
      <c r="C16" s="1094">
        <v>8026.3322786769859</v>
      </c>
      <c r="D16" s="1094">
        <v>87860.087651999551</v>
      </c>
      <c r="E16" s="596">
        <f t="shared" si="0"/>
        <v>28.462171200982219</v>
      </c>
      <c r="F16" s="596">
        <f t="shared" si="1"/>
        <v>311.56059451063669</v>
      </c>
      <c r="G16" s="714">
        <f>C16/'8.1'!C18</f>
        <v>1.4457126421548587E-2</v>
      </c>
      <c r="H16" s="645">
        <f t="shared" si="2"/>
        <v>3.6049542133472147E-2</v>
      </c>
      <c r="I16" s="22"/>
      <c r="J16" s="22"/>
      <c r="K16" s="276">
        <f t="shared" ref="K16:K24" si="3">A28</f>
        <v>2016</v>
      </c>
      <c r="L16" s="276">
        <f t="shared" ref="L16:L24" si="4">C28</f>
        <v>59346</v>
      </c>
      <c r="M16" s="277"/>
      <c r="N16" s="277"/>
      <c r="O16" s="277"/>
      <c r="R16" s="1358">
        <v>7747.0545106837853</v>
      </c>
      <c r="S16" s="28"/>
      <c r="T16" s="298"/>
      <c r="U16" s="28"/>
      <c r="V16" s="28"/>
      <c r="W16" s="28"/>
      <c r="Y16" s="1195"/>
    </row>
    <row r="17" spans="1:25" ht="13.5" customHeight="1">
      <c r="A17" s="1246" t="str">
        <f>'6.1'!A19</f>
        <v>November</v>
      </c>
      <c r="B17" s="712">
        <v>285</v>
      </c>
      <c r="C17" s="1094">
        <v>7956.5194582160912</v>
      </c>
      <c r="D17" s="1094">
        <v>86818.217015000293</v>
      </c>
      <c r="E17" s="596">
        <f t="shared" si="0"/>
        <v>27.917612134091549</v>
      </c>
      <c r="F17" s="596">
        <f t="shared" si="1"/>
        <v>304.62532285965017</v>
      </c>
      <c r="G17" s="714">
        <f>C17/'8.1'!C19</f>
        <v>9.1932159342354713E-3</v>
      </c>
      <c r="H17" s="645">
        <f t="shared" si="2"/>
        <v>2.1062116234937981E-2</v>
      </c>
      <c r="I17" s="22"/>
      <c r="J17" s="22"/>
      <c r="K17" s="276">
        <f t="shared" si="3"/>
        <v>2017</v>
      </c>
      <c r="L17" s="276">
        <f t="shared" si="4"/>
        <v>62917.251701243251</v>
      </c>
      <c r="M17" s="277"/>
      <c r="N17" s="277"/>
      <c r="O17" s="277"/>
      <c r="R17" s="1358">
        <v>7792.3951263170375</v>
      </c>
      <c r="S17" s="28"/>
      <c r="T17" s="298"/>
      <c r="U17" s="28"/>
      <c r="V17" s="28"/>
      <c r="W17" s="28"/>
      <c r="Y17" s="1195"/>
    </row>
    <row r="18" spans="1:25" ht="13.5" customHeight="1">
      <c r="A18" s="1246" t="str">
        <f>'6.1'!A20</f>
        <v>December</v>
      </c>
      <c r="B18" s="712">
        <v>285</v>
      </c>
      <c r="C18" s="1094">
        <v>7592.0277744737832</v>
      </c>
      <c r="D18" s="1094">
        <v>82512.836808001157</v>
      </c>
      <c r="E18" s="596">
        <f t="shared" si="0"/>
        <v>26.638693945522046</v>
      </c>
      <c r="F18" s="596">
        <f t="shared" si="1"/>
        <v>289.5187256421093</v>
      </c>
      <c r="G18" s="714">
        <f>C18/'8.1'!C20</f>
        <v>7.9979756620323344E-3</v>
      </c>
      <c r="H18" s="645">
        <f t="shared" si="2"/>
        <v>1.0394896653888505E-2</v>
      </c>
      <c r="I18" s="22"/>
      <c r="J18" s="22"/>
      <c r="K18" s="276">
        <f t="shared" si="3"/>
        <v>2018</v>
      </c>
      <c r="L18" s="276">
        <f t="shared" si="4"/>
        <v>72655.081130820108</v>
      </c>
      <c r="M18" s="277"/>
      <c r="N18" s="277"/>
      <c r="O18" s="277"/>
      <c r="R18" s="1358">
        <v>7513.9213386926258</v>
      </c>
      <c r="S18" s="28"/>
      <c r="T18" s="298"/>
      <c r="U18" s="28"/>
      <c r="V18" s="28"/>
      <c r="W18" s="28"/>
      <c r="Y18" s="1195"/>
    </row>
    <row r="19" spans="1:25" ht="13.5" customHeight="1">
      <c r="A19" s="1245" t="str">
        <f>'6.1'!A21</f>
        <v>1Q</v>
      </c>
      <c r="B19" s="709">
        <f>B9</f>
        <v>279</v>
      </c>
      <c r="C19" s="1093">
        <f t="shared" ref="C19:D19" si="5">SUM(C7:C9)</f>
        <v>22776.600070695044</v>
      </c>
      <c r="D19" s="1093">
        <f t="shared" si="5"/>
        <v>247938.9474400006</v>
      </c>
      <c r="E19" s="593">
        <f t="shared" si="0"/>
        <v>81.636559393172206</v>
      </c>
      <c r="F19" s="593">
        <f t="shared" si="1"/>
        <v>888.6700625089627</v>
      </c>
      <c r="G19" s="711">
        <f>C19/'8.1'!C21</f>
        <v>9.4323102782851772E-3</v>
      </c>
      <c r="H19" s="622">
        <f t="shared" si="2"/>
        <v>2.7173891495942196E-2</v>
      </c>
      <c r="I19" s="22"/>
      <c r="J19" s="22"/>
      <c r="K19" s="276">
        <f t="shared" si="3"/>
        <v>2019</v>
      </c>
      <c r="L19" s="276">
        <f t="shared" si="4"/>
        <v>84282.357647964105</v>
      </c>
      <c r="M19" s="277"/>
      <c r="N19" s="277"/>
      <c r="O19" s="277"/>
      <c r="R19" s="1358">
        <v>22174.044978425176</v>
      </c>
      <c r="S19" s="250"/>
      <c r="T19" s="250"/>
      <c r="U19" s="250"/>
      <c r="V19" s="250"/>
      <c r="W19" s="28"/>
    </row>
    <row r="20" spans="1:25" ht="13.5" customHeight="1">
      <c r="A20" s="1246" t="str">
        <f>'6.1'!A22</f>
        <v>2Q</v>
      </c>
      <c r="B20" s="712">
        <f>B12</f>
        <v>282</v>
      </c>
      <c r="C20" s="1094">
        <f t="shared" ref="C20:D20" si="6">SUM(C10:C12)</f>
        <v>22913.182336828035</v>
      </c>
      <c r="D20" s="1094">
        <f t="shared" si="6"/>
        <v>250185.91434999954</v>
      </c>
      <c r="E20" s="596">
        <f t="shared" si="0"/>
        <v>81.252419634141972</v>
      </c>
      <c r="F20" s="596">
        <f t="shared" si="1"/>
        <v>887.18409343971473</v>
      </c>
      <c r="G20" s="714">
        <f>C20/'8.1'!C22</f>
        <v>2.0916551986265578E-2</v>
      </c>
      <c r="H20" s="645">
        <f t="shared" si="2"/>
        <v>2.8755122254326013E-2</v>
      </c>
      <c r="I20" s="22"/>
      <c r="J20" s="22"/>
      <c r="K20" s="276">
        <f t="shared" si="3"/>
        <v>2020</v>
      </c>
      <c r="L20" s="276">
        <f t="shared" si="4"/>
        <v>87655.479339502286</v>
      </c>
      <c r="M20" s="277"/>
      <c r="N20" s="277"/>
      <c r="O20" s="277"/>
      <c r="R20" s="1358">
        <v>22272.727339250614</v>
      </c>
      <c r="S20" s="250"/>
      <c r="T20" s="250"/>
      <c r="U20" s="250"/>
      <c r="V20" s="250"/>
      <c r="W20" s="28"/>
    </row>
    <row r="21" spans="1:25" ht="13.5" customHeight="1">
      <c r="A21" s="1246" t="str">
        <f>'6.1'!A23</f>
        <v>3Q</v>
      </c>
      <c r="B21" s="712">
        <f>B15</f>
        <v>282</v>
      </c>
      <c r="C21" s="1094">
        <f t="shared" ref="C21:D21" si="7">SUM(C13:C15)</f>
        <v>23021.646169843996</v>
      </c>
      <c r="D21" s="1094">
        <f t="shared" si="7"/>
        <v>251502.20961199969</v>
      </c>
      <c r="E21" s="596">
        <f t="shared" si="0"/>
        <v>81.637043155475169</v>
      </c>
      <c r="F21" s="596">
        <f t="shared" si="1"/>
        <v>891.85180713475063</v>
      </c>
      <c r="G21" s="714">
        <f>C21/'8.1'!C23</f>
        <v>2.5967528456740861E-2</v>
      </c>
      <c r="H21" s="645">
        <f t="shared" si="2"/>
        <v>5.4844319018155605E-2</v>
      </c>
      <c r="I21" s="22"/>
      <c r="J21" s="22"/>
      <c r="K21" s="276">
        <f t="shared" si="3"/>
        <v>2021</v>
      </c>
      <c r="L21" s="276">
        <f t="shared" si="4"/>
        <v>99015.99779107004</v>
      </c>
      <c r="M21" s="277"/>
      <c r="N21" s="277"/>
      <c r="O21" s="277"/>
      <c r="R21" s="1358">
        <v>21824.686121713621</v>
      </c>
      <c r="S21" s="250"/>
      <c r="T21" s="250"/>
      <c r="U21" s="250"/>
      <c r="V21" s="250"/>
      <c r="W21" s="28"/>
    </row>
    <row r="22" spans="1:25" ht="13.5" customHeight="1">
      <c r="A22" s="1247" t="str">
        <f>'6.1'!A24</f>
        <v>4Q</v>
      </c>
      <c r="B22" s="715">
        <f>B18</f>
        <v>285</v>
      </c>
      <c r="C22" s="947">
        <f t="shared" ref="C22:D22" si="8">SUM(C16:C18)</f>
        <v>23574.87951136686</v>
      </c>
      <c r="D22" s="947">
        <f t="shared" si="8"/>
        <v>257191.141475001</v>
      </c>
      <c r="E22" s="599">
        <f t="shared" si="0"/>
        <v>82.718875478480214</v>
      </c>
      <c r="F22" s="599">
        <f t="shared" si="1"/>
        <v>902.42505780702106</v>
      </c>
      <c r="G22" s="717">
        <f>C22/'8.1'!C24</f>
        <v>9.947615105040105E-3</v>
      </c>
      <c r="H22" s="628">
        <f t="shared" si="2"/>
        <v>2.2621790809824311E-2</v>
      </c>
      <c r="I22" s="22"/>
      <c r="J22" s="22"/>
      <c r="K22" s="276">
        <f t="shared" si="3"/>
        <v>2022</v>
      </c>
      <c r="L22" s="276">
        <f t="shared" si="4"/>
        <v>91092.884459144931</v>
      </c>
      <c r="M22" s="277"/>
      <c r="N22" s="277"/>
      <c r="O22" s="277"/>
      <c r="R22" s="1358">
        <v>23053.370975693448</v>
      </c>
      <c r="S22" s="250"/>
      <c r="T22" s="250"/>
      <c r="U22" s="250"/>
      <c r="V22" s="250"/>
      <c r="W22" s="28"/>
    </row>
    <row r="23" spans="1:25" ht="13.5" customHeight="1">
      <c r="A23" s="1246" t="str">
        <f>'6.1'!A25</f>
        <v>1H</v>
      </c>
      <c r="B23" s="712">
        <f>B12</f>
        <v>282</v>
      </c>
      <c r="C23" s="1094">
        <f t="shared" ref="C23:D23" si="9">SUM(C7:C12)</f>
        <v>45689.782407523082</v>
      </c>
      <c r="D23" s="1094">
        <f t="shared" si="9"/>
        <v>498124.86179000011</v>
      </c>
      <c r="E23" s="596">
        <f t="shared" si="0"/>
        <v>162.0205049912166</v>
      </c>
      <c r="F23" s="596">
        <f t="shared" si="1"/>
        <v>1766.4002191134755</v>
      </c>
      <c r="G23" s="714">
        <f>C23/'8.1'!C25</f>
        <v>1.3016292548501328E-2</v>
      </c>
      <c r="H23" s="645">
        <f t="shared" si="2"/>
        <v>2.7966262228516479E-2</v>
      </c>
      <c r="I23" s="22"/>
      <c r="J23" s="22"/>
      <c r="K23" s="276">
        <f t="shared" si="3"/>
        <v>2023</v>
      </c>
      <c r="L23" s="276">
        <f t="shared" si="4"/>
        <v>89324.829415082859</v>
      </c>
      <c r="M23" s="277"/>
      <c r="N23" s="277"/>
      <c r="O23" s="277"/>
      <c r="R23" s="1358">
        <v>44446.772317675794</v>
      </c>
      <c r="S23" s="250"/>
      <c r="T23" s="250"/>
      <c r="U23" s="250"/>
      <c r="V23" s="250"/>
      <c r="W23" s="28"/>
    </row>
    <row r="24" spans="1:25" ht="13.5" customHeight="1">
      <c r="A24" s="1246" t="str">
        <f>'6.1'!A26</f>
        <v>2H</v>
      </c>
      <c r="B24" s="712">
        <f>B18</f>
        <v>285</v>
      </c>
      <c r="C24" s="1094">
        <f t="shared" ref="C24:D24" si="10">SUM(C13:C18)</f>
        <v>46596.525681210856</v>
      </c>
      <c r="D24" s="1094">
        <f t="shared" si="10"/>
        <v>508693.35108700069</v>
      </c>
      <c r="E24" s="596">
        <f t="shared" si="0"/>
        <v>163.49658133758194</v>
      </c>
      <c r="F24" s="596">
        <f t="shared" si="1"/>
        <v>1784.8889511824586</v>
      </c>
      <c r="G24" s="714">
        <f>C24/'8.1'!C26</f>
        <v>1.4308960328881303E-2</v>
      </c>
      <c r="H24" s="645">
        <f t="shared" si="2"/>
        <v>3.8291955912304242E-2</v>
      </c>
      <c r="I24" s="22"/>
      <c r="J24" s="22"/>
      <c r="K24" s="276">
        <f t="shared" si="3"/>
        <v>2024</v>
      </c>
      <c r="L24" s="276">
        <f t="shared" si="4"/>
        <v>92286.308088733931</v>
      </c>
      <c r="M24" s="277"/>
      <c r="N24" s="277"/>
      <c r="O24" s="277"/>
      <c r="R24" s="1358">
        <v>44878.057097407072</v>
      </c>
      <c r="S24" s="250"/>
      <c r="T24" s="250"/>
      <c r="U24" s="250"/>
      <c r="V24" s="250"/>
      <c r="W24" s="28"/>
    </row>
    <row r="25" spans="1:25" ht="13.5" customHeight="1">
      <c r="A25" s="1244" t="str">
        <f>'6.1'!A27</f>
        <v>Year</v>
      </c>
      <c r="B25" s="700">
        <f>B18</f>
        <v>285</v>
      </c>
      <c r="C25" s="1095">
        <f t="shared" ref="C25:D25" si="11">SUM(C7:C18)</f>
        <v>92286.308088733931</v>
      </c>
      <c r="D25" s="1095">
        <f t="shared" si="11"/>
        <v>1006818.2128770008</v>
      </c>
      <c r="E25" s="602">
        <f t="shared" si="0"/>
        <v>323.811607328891</v>
      </c>
      <c r="F25" s="602">
        <f t="shared" si="1"/>
        <v>3532.6954837789503</v>
      </c>
      <c r="G25" s="719">
        <f>C25/'8.1'!C27</f>
        <v>1.3638389686887981E-2</v>
      </c>
      <c r="H25" s="624">
        <f t="shared" si="2"/>
        <v>3.3154036711219449E-2</v>
      </c>
      <c r="I25" s="22"/>
      <c r="J25" s="1697" t="s">
        <v>356</v>
      </c>
      <c r="K25" s="1697"/>
      <c r="L25" s="1697"/>
      <c r="M25" s="1697"/>
      <c r="N25" s="1697"/>
      <c r="O25" s="1697"/>
      <c r="P25" s="1697"/>
      <c r="R25" s="1359">
        <v>89324.829415082859</v>
      </c>
      <c r="S25" s="281"/>
      <c r="T25" s="281"/>
      <c r="U25" s="281"/>
      <c r="V25" s="281"/>
      <c r="W25" s="28"/>
    </row>
    <row r="26" spans="1:25" ht="12" customHeight="1">
      <c r="A26" s="606"/>
      <c r="B26" s="736"/>
      <c r="C26" s="737"/>
      <c r="D26" s="737"/>
      <c r="E26" s="738"/>
      <c r="F26" s="739"/>
      <c r="G26" s="727"/>
      <c r="H26" s="736"/>
      <c r="K26" s="143"/>
      <c r="L26" s="104" t="str">
        <f>B4</f>
        <v>Number of CNG stations</v>
      </c>
      <c r="R26" s="1360"/>
    </row>
    <row r="27" spans="1:25" ht="12" customHeight="1">
      <c r="A27" s="1241">
        <v>2015</v>
      </c>
      <c r="B27" s="691">
        <v>108</v>
      </c>
      <c r="C27" s="745">
        <v>43589</v>
      </c>
      <c r="D27" s="745">
        <v>464494.08262117079</v>
      </c>
      <c r="E27" s="604">
        <v>403.60185185185185</v>
      </c>
      <c r="F27" s="604">
        <v>4300.8711353812114</v>
      </c>
      <c r="G27" s="724">
        <v>5.2802290994776995E-3</v>
      </c>
      <c r="H27" s="656">
        <v>0.45724124097352231</v>
      </c>
      <c r="I27" s="22"/>
      <c r="K27" s="143">
        <f>A27</f>
        <v>2015</v>
      </c>
      <c r="L27" s="140">
        <f>B27</f>
        <v>108</v>
      </c>
      <c r="N27" s="28"/>
      <c r="R27" s="1360"/>
    </row>
    <row r="28" spans="1:25" ht="12" customHeight="1">
      <c r="A28" s="1243">
        <v>2016</v>
      </c>
      <c r="B28" s="697">
        <v>143</v>
      </c>
      <c r="C28" s="747">
        <v>59346</v>
      </c>
      <c r="D28" s="747">
        <v>634378.41875408846</v>
      </c>
      <c r="E28" s="610">
        <v>415.00699300699301</v>
      </c>
      <c r="F28" s="610">
        <v>4436.2127185600593</v>
      </c>
      <c r="G28" s="726">
        <v>6.9593808297303732E-3</v>
      </c>
      <c r="H28" s="657">
        <v>0.36149028424602536</v>
      </c>
      <c r="I28" s="22"/>
      <c r="K28" s="143">
        <f t="shared" ref="K28:L36" si="12">A28</f>
        <v>2016</v>
      </c>
      <c r="L28" s="140">
        <f t="shared" si="12"/>
        <v>143</v>
      </c>
      <c r="N28" s="28"/>
      <c r="R28" s="1357"/>
    </row>
    <row r="29" spans="1:25" ht="12" customHeight="1">
      <c r="A29" s="1242">
        <v>2017</v>
      </c>
      <c r="B29" s="694">
        <v>196</v>
      </c>
      <c r="C29" s="746">
        <v>62917.251701243251</v>
      </c>
      <c r="D29" s="746">
        <v>671441.63344739994</v>
      </c>
      <c r="E29" s="607">
        <v>321.0063862308329</v>
      </c>
      <c r="F29" s="607">
        <v>3425.7226196295915</v>
      </c>
      <c r="G29" s="727">
        <v>7.378174019292842E-3</v>
      </c>
      <c r="H29" s="655">
        <v>6.0176788684043588E-2</v>
      </c>
      <c r="I29" s="22"/>
      <c r="K29" s="143">
        <f t="shared" si="12"/>
        <v>2017</v>
      </c>
      <c r="L29" s="140">
        <f t="shared" si="12"/>
        <v>196</v>
      </c>
      <c r="N29" s="28"/>
      <c r="R29" s="1357"/>
    </row>
    <row r="30" spans="1:25" ht="12" customHeight="1">
      <c r="A30" s="1242">
        <v>2018</v>
      </c>
      <c r="B30" s="694">
        <v>222</v>
      </c>
      <c r="C30" s="746">
        <v>72655.081130820108</v>
      </c>
      <c r="D30" s="746">
        <v>775213.22258000006</v>
      </c>
      <c r="E30" s="607">
        <v>327.27514022891938</v>
      </c>
      <c r="F30" s="607">
        <v>3491.9514530630631</v>
      </c>
      <c r="G30" s="727">
        <v>8.8790475975680117E-3</v>
      </c>
      <c r="H30" s="655">
        <v>0.15477200873007041</v>
      </c>
      <c r="I30" s="22"/>
      <c r="K30" s="143">
        <f t="shared" si="12"/>
        <v>2018</v>
      </c>
      <c r="L30" s="140">
        <f t="shared" si="12"/>
        <v>222</v>
      </c>
      <c r="N30" s="28"/>
      <c r="R30" s="1357"/>
    </row>
    <row r="31" spans="1:25" ht="12" customHeight="1">
      <c r="A31" s="1241">
        <v>2019</v>
      </c>
      <c r="B31" s="691">
        <v>238</v>
      </c>
      <c r="C31" s="745">
        <v>84282.357647964105</v>
      </c>
      <c r="D31" s="745">
        <v>908440.03720000002</v>
      </c>
      <c r="E31" s="604">
        <v>354.12755314270635</v>
      </c>
      <c r="F31" s="604">
        <v>3816.9749462184873</v>
      </c>
      <c r="G31" s="724">
        <v>9.8407476829755949E-3</v>
      </c>
      <c r="H31" s="656">
        <v>0.16003390728046046</v>
      </c>
      <c r="I31" s="22"/>
      <c r="K31" s="143">
        <f t="shared" si="12"/>
        <v>2019</v>
      </c>
      <c r="L31" s="140">
        <f t="shared" si="12"/>
        <v>238</v>
      </c>
      <c r="N31" s="28"/>
      <c r="R31" s="1357"/>
    </row>
    <row r="32" spans="1:25" ht="12" customHeight="1">
      <c r="A32" s="1243">
        <v>2020</v>
      </c>
      <c r="B32" s="697">
        <v>255</v>
      </c>
      <c r="C32" s="747">
        <v>87655.479339502286</v>
      </c>
      <c r="D32" s="747">
        <v>936926.35021000006</v>
      </c>
      <c r="E32" s="610">
        <v>343.74697780196976</v>
      </c>
      <c r="F32" s="610">
        <v>3674.2209812156866</v>
      </c>
      <c r="G32" s="726">
        <v>1.0082041594889683E-2</v>
      </c>
      <c r="H32" s="657">
        <v>4.0021681709798029E-2</v>
      </c>
      <c r="I32" s="22"/>
      <c r="K32" s="143">
        <f t="shared" si="12"/>
        <v>2020</v>
      </c>
      <c r="L32" s="140">
        <f t="shared" si="12"/>
        <v>255</v>
      </c>
      <c r="N32" s="28"/>
      <c r="R32" s="1357"/>
    </row>
    <row r="33" spans="1:18" ht="12" customHeight="1">
      <c r="A33" s="1242">
        <v>2021</v>
      </c>
      <c r="B33" s="694">
        <v>270</v>
      </c>
      <c r="C33" s="746">
        <v>99015.99779107004</v>
      </c>
      <c r="D33" s="746">
        <v>1057131.986765</v>
      </c>
      <c r="E33" s="607">
        <v>366.72591774470385</v>
      </c>
      <c r="F33" s="607">
        <v>3915.3036546851854</v>
      </c>
      <c r="G33" s="727">
        <v>1.0495949452373962E-2</v>
      </c>
      <c r="H33" s="655">
        <v>0.12960420200962944</v>
      </c>
      <c r="I33" s="22"/>
      <c r="K33" s="143">
        <f t="shared" si="12"/>
        <v>2021</v>
      </c>
      <c r="L33" s="140">
        <f t="shared" si="12"/>
        <v>270</v>
      </c>
      <c r="N33" s="28"/>
      <c r="R33" s="1357"/>
    </row>
    <row r="34" spans="1:18" ht="12" customHeight="1">
      <c r="A34" s="1242">
        <v>2022</v>
      </c>
      <c r="B34" s="694">
        <v>271</v>
      </c>
      <c r="C34" s="746">
        <v>91092.884459144931</v>
      </c>
      <c r="D34" s="746">
        <v>985446.50161799998</v>
      </c>
      <c r="E34" s="607">
        <v>336.13610501529496</v>
      </c>
      <c r="F34" s="607">
        <v>3636.3339543099632</v>
      </c>
      <c r="G34" s="727">
        <v>1.2075259139269269E-2</v>
      </c>
      <c r="H34" s="655">
        <v>-8.0018517297006639E-2</v>
      </c>
      <c r="I34" s="22"/>
      <c r="K34" s="143">
        <f t="shared" si="12"/>
        <v>2022</v>
      </c>
      <c r="L34" s="140">
        <f t="shared" si="12"/>
        <v>271</v>
      </c>
      <c r="N34" s="28"/>
      <c r="R34" s="1357"/>
    </row>
    <row r="35" spans="1:18" ht="12" customHeight="1">
      <c r="A35" s="1241">
        <v>2023</v>
      </c>
      <c r="B35" s="691">
        <v>278</v>
      </c>
      <c r="C35" s="745">
        <v>89324.829415082859</v>
      </c>
      <c r="D35" s="745">
        <v>975720.88798000012</v>
      </c>
      <c r="E35" s="604">
        <v>321.31233602547792</v>
      </c>
      <c r="F35" s="604">
        <v>3509.7873668345328</v>
      </c>
      <c r="G35" s="724">
        <v>1.3216520507073703E-2</v>
      </c>
      <c r="H35" s="656">
        <v>-1.9409365007593351E-2</v>
      </c>
      <c r="I35" s="22"/>
      <c r="K35" s="143">
        <f t="shared" si="12"/>
        <v>2023</v>
      </c>
      <c r="L35" s="140">
        <f t="shared" si="12"/>
        <v>278</v>
      </c>
      <c r="N35" s="28"/>
      <c r="R35" s="1357"/>
    </row>
    <row r="36" spans="1:18" ht="12" customHeight="1">
      <c r="A36" s="1243">
        <v>2024</v>
      </c>
      <c r="B36" s="697">
        <f>B25</f>
        <v>285</v>
      </c>
      <c r="C36" s="747">
        <f t="shared" ref="C36:F36" si="13">C25</f>
        <v>92286.308088733931</v>
      </c>
      <c r="D36" s="747">
        <f t="shared" si="13"/>
        <v>1006818.2128770008</v>
      </c>
      <c r="E36" s="610">
        <f t="shared" si="13"/>
        <v>323.811607328891</v>
      </c>
      <c r="F36" s="610">
        <f t="shared" si="13"/>
        <v>3532.6954837789503</v>
      </c>
      <c r="G36" s="726">
        <f>C36/'8.1'!C38</f>
        <v>1.3638389686887981E-2</v>
      </c>
      <c r="H36" s="657">
        <f>(C36-C35)/C35</f>
        <v>3.3154036711219449E-2</v>
      </c>
      <c r="I36" s="22"/>
      <c r="K36" s="143">
        <f t="shared" si="12"/>
        <v>2024</v>
      </c>
      <c r="L36" s="140">
        <f t="shared" si="12"/>
        <v>285</v>
      </c>
      <c r="N36" s="28"/>
      <c r="R36" s="1357"/>
    </row>
    <row r="37" spans="1:18" ht="5.0999999999999996" customHeight="1">
      <c r="A37" s="606"/>
      <c r="B37" s="694"/>
      <c r="C37" s="746"/>
      <c r="D37" s="746"/>
      <c r="E37" s="607"/>
      <c r="F37" s="607"/>
      <c r="G37" s="727"/>
      <c r="H37" s="655"/>
      <c r="I37" s="22"/>
      <c r="K37" s="143"/>
      <c r="L37" s="140"/>
      <c r="N37" s="28"/>
      <c r="R37" s="1357"/>
    </row>
    <row r="38" spans="1:18" ht="12" customHeight="1">
      <c r="A38" s="1698" t="s">
        <v>367</v>
      </c>
      <c r="B38" s="1698"/>
      <c r="C38" s="1698"/>
      <c r="D38" s="1698"/>
      <c r="E38" s="1698"/>
      <c r="F38" s="1698"/>
      <c r="G38" s="1698"/>
      <c r="H38" s="1698"/>
      <c r="I38" s="1698"/>
      <c r="J38" s="1698"/>
      <c r="K38" s="1698"/>
      <c r="L38" s="1698"/>
      <c r="M38" s="1698"/>
      <c r="N38" s="1698"/>
      <c r="O38" s="1698"/>
      <c r="P38" s="1698"/>
    </row>
    <row r="39" spans="1:18" ht="14.1" customHeight="1">
      <c r="A39" s="273"/>
      <c r="C39" s="274"/>
      <c r="D39" s="275"/>
    </row>
    <row r="40" spans="1:18" ht="14.1" customHeight="1">
      <c r="C40" s="274"/>
      <c r="D40" s="275"/>
    </row>
    <row r="41" spans="1:18" ht="14.1" customHeight="1">
      <c r="C41" s="274"/>
      <c r="D41" s="143"/>
    </row>
    <row r="42" spans="1:18" ht="14.1" customHeight="1"/>
    <row r="43" spans="1:18" ht="14.1" customHeight="1"/>
    <row r="44" spans="1:18" ht="14.1" customHeight="1"/>
    <row r="45" spans="1:18" ht="14.1" customHeight="1"/>
    <row r="46" spans="1:18" ht="14.1" customHeight="1"/>
    <row r="47" spans="1:18" ht="14.1" customHeight="1"/>
    <row r="48" spans="1:1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sheetData>
  <mergeCells count="13">
    <mergeCell ref="A1:P1"/>
    <mergeCell ref="A3:H3"/>
    <mergeCell ref="A38:P38"/>
    <mergeCell ref="C4:F4"/>
    <mergeCell ref="C5:D5"/>
    <mergeCell ref="E5:F5"/>
    <mergeCell ref="G4:G6"/>
    <mergeCell ref="H4:H6"/>
    <mergeCell ref="J3:P3"/>
    <mergeCell ref="A4:A6"/>
    <mergeCell ref="B4:B6"/>
    <mergeCell ref="J25:P25"/>
    <mergeCell ref="J13:P1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5"/>
  <dimension ref="A1:AC61"/>
  <sheetViews>
    <sheetView showGridLines="0" zoomScaleNormal="100" zoomScaleSheetLayoutView="100" workbookViewId="0">
      <selection activeCell="C1" sqref="C1"/>
    </sheetView>
  </sheetViews>
  <sheetFormatPr defaultRowHeight="11.25"/>
  <cols>
    <col min="1" max="1" width="8" style="7" customWidth="1"/>
    <col min="2" max="2" width="9.28515625" style="7" customWidth="1"/>
    <col min="3" max="3" width="6.7109375" style="7" customWidth="1"/>
    <col min="4" max="4" width="7.7109375" style="7" customWidth="1"/>
    <col min="5" max="5" width="6.7109375" style="7" customWidth="1"/>
    <col min="6" max="8" width="8.7109375" style="7" customWidth="1"/>
    <col min="9" max="10" width="11.28515625" style="7" customWidth="1"/>
    <col min="11" max="11" width="1.7109375" style="7" customWidth="1"/>
    <col min="12" max="12" width="7.5703125" style="7" customWidth="1"/>
    <col min="13" max="15" width="9.7109375" style="7" customWidth="1"/>
    <col min="16" max="16" width="7" style="7" customWidth="1"/>
    <col min="17" max="17" width="9.7109375" style="7" customWidth="1"/>
    <col min="18" max="18" width="1.7109375" style="7" customWidth="1"/>
    <col min="19" max="19" width="9.140625" style="7"/>
    <col min="20" max="20" width="9.140625" style="143"/>
    <col min="21"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4" width="9.140625" style="7"/>
  </cols>
  <sheetData>
    <row r="1" spans="1:29" ht="18">
      <c r="A1" s="1512" t="s">
        <v>371</v>
      </c>
      <c r="B1" s="1512"/>
      <c r="C1" s="1512"/>
      <c r="D1" s="1512"/>
      <c r="E1" s="1512"/>
      <c r="F1" s="1512"/>
      <c r="G1" s="1512"/>
      <c r="H1" s="1512"/>
      <c r="I1" s="1512"/>
      <c r="J1" s="1512"/>
      <c r="K1" s="1512"/>
      <c r="L1" s="1512"/>
      <c r="M1" s="1512"/>
      <c r="N1" s="1512"/>
      <c r="O1" s="1512"/>
      <c r="P1" s="1512"/>
      <c r="Q1" s="1512"/>
      <c r="R1" s="1512"/>
    </row>
    <row r="2" spans="1:29" ht="5.0999999999999996" customHeight="1">
      <c r="A2" s="496"/>
      <c r="B2" s="496"/>
      <c r="C2" s="496"/>
      <c r="D2" s="496"/>
      <c r="E2" s="496"/>
      <c r="F2" s="496"/>
      <c r="G2" s="496"/>
      <c r="H2" s="496"/>
      <c r="I2" s="496"/>
      <c r="J2" s="496"/>
    </row>
    <row r="3" spans="1:29" ht="16.5" customHeight="1">
      <c r="A3" s="1603">
        <v>2022</v>
      </c>
      <c r="B3" s="1603"/>
      <c r="C3" s="1603"/>
      <c r="D3" s="1603"/>
      <c r="E3" s="1603"/>
      <c r="F3" s="1603"/>
      <c r="G3" s="1603"/>
      <c r="H3" s="1603"/>
      <c r="I3" s="1603"/>
      <c r="J3" s="1603"/>
      <c r="K3" s="278"/>
      <c r="L3" s="1685" t="s">
        <v>377</v>
      </c>
      <c r="M3" s="1685"/>
      <c r="N3" s="1685"/>
      <c r="O3" s="1685"/>
      <c r="P3" s="1685"/>
      <c r="Q3" s="1685"/>
      <c r="R3" s="1685"/>
    </row>
    <row r="4" spans="1:29" ht="27" customHeight="1">
      <c r="A4" s="1694" t="str">
        <f>'6.1'!A6</f>
        <v>Period</v>
      </c>
      <c r="B4" s="1689" t="s">
        <v>373</v>
      </c>
      <c r="C4" s="1693" t="s">
        <v>374</v>
      </c>
      <c r="D4" s="1693"/>
      <c r="E4" s="1693"/>
      <c r="F4" s="1693"/>
      <c r="G4" s="1693"/>
      <c r="H4" s="1693"/>
      <c r="I4" s="1689" t="s">
        <v>541</v>
      </c>
      <c r="J4" s="1689" t="s">
        <v>375</v>
      </c>
      <c r="K4" s="279"/>
      <c r="L4" s="1685"/>
      <c r="M4" s="1685"/>
      <c r="N4" s="1685"/>
      <c r="O4" s="1685"/>
      <c r="P4" s="1685"/>
      <c r="Q4" s="1685"/>
      <c r="R4" s="1685"/>
    </row>
    <row r="5" spans="1:29" ht="28.5" customHeight="1">
      <c r="A5" s="1695"/>
      <c r="B5" s="1690"/>
      <c r="C5" s="1709" t="s">
        <v>264</v>
      </c>
      <c r="D5" s="1709"/>
      <c r="E5" s="1709" t="s">
        <v>18</v>
      </c>
      <c r="F5" s="1709"/>
      <c r="G5" s="1709" t="s">
        <v>160</v>
      </c>
      <c r="H5" s="1709"/>
      <c r="I5" s="1690"/>
      <c r="J5" s="1690"/>
      <c r="K5" s="279"/>
      <c r="L5" s="279"/>
      <c r="M5" s="279"/>
      <c r="N5" s="279"/>
      <c r="O5" s="279"/>
      <c r="P5" s="279"/>
      <c r="Q5" s="279"/>
    </row>
    <row r="6" spans="1:29" ht="14.1" customHeight="1">
      <c r="A6" s="1621"/>
      <c r="B6" s="1691"/>
      <c r="C6" s="435" t="s">
        <v>333</v>
      </c>
      <c r="D6" s="435" t="s">
        <v>29</v>
      </c>
      <c r="E6" s="435" t="s">
        <v>333</v>
      </c>
      <c r="F6" s="435" t="s">
        <v>29</v>
      </c>
      <c r="G6" s="435" t="s">
        <v>333</v>
      </c>
      <c r="H6" s="435" t="s">
        <v>29</v>
      </c>
      <c r="I6" s="1691"/>
      <c r="J6" s="1691"/>
      <c r="K6" s="170"/>
      <c r="L6" s="170"/>
      <c r="M6" s="170"/>
      <c r="N6" s="170"/>
      <c r="O6" s="170"/>
      <c r="P6" s="170"/>
      <c r="Q6" s="170"/>
      <c r="T6" s="140">
        <f>'8.1'!R8</f>
        <v>2023</v>
      </c>
      <c r="U6" s="94"/>
      <c r="V6" s="94"/>
      <c r="W6" s="94"/>
      <c r="X6" s="94"/>
    </row>
    <row r="7" spans="1:29" ht="13.5" customHeight="1">
      <c r="A7" s="1242" t="str">
        <f>'6.1'!A9</f>
        <v>January</v>
      </c>
      <c r="B7" s="712">
        <v>894</v>
      </c>
      <c r="C7" s="712">
        <v>30246.359791608749</v>
      </c>
      <c r="D7" s="712">
        <v>328648.0518750003</v>
      </c>
      <c r="E7" s="694">
        <v>36653.582999999999</v>
      </c>
      <c r="F7" s="694">
        <v>400123.63012499997</v>
      </c>
      <c r="G7" s="746">
        <f>C7+E7</f>
        <v>66899.942791608744</v>
      </c>
      <c r="H7" s="746">
        <f>D7+F7</f>
        <v>728771.68200000026</v>
      </c>
      <c r="I7" s="727">
        <f>G7/'8.1'!C9</f>
        <v>6.3603098548389345E-2</v>
      </c>
      <c r="J7" s="655">
        <f>(G7-T7)/T7</f>
        <v>0.47560931076731544</v>
      </c>
      <c r="K7" s="22"/>
      <c r="L7" s="22"/>
      <c r="M7" s="22"/>
      <c r="N7" s="22"/>
      <c r="O7" s="22"/>
      <c r="P7" s="22"/>
      <c r="Q7" s="22"/>
      <c r="T7" s="140">
        <v>45337.1649958083</v>
      </c>
      <c r="U7" s="28"/>
      <c r="V7" s="298"/>
      <c r="W7" s="298"/>
      <c r="X7" s="28"/>
      <c r="Y7" s="28"/>
      <c r="Z7" s="28"/>
      <c r="AA7" s="1195"/>
      <c r="AB7" s="28"/>
      <c r="AC7" s="28"/>
    </row>
    <row r="8" spans="1:29" ht="13.5" customHeight="1">
      <c r="A8" s="1242" t="str">
        <f>'6.1'!A10</f>
        <v>February</v>
      </c>
      <c r="B8" s="712">
        <v>891</v>
      </c>
      <c r="C8" s="712">
        <v>24161.00859653527</v>
      </c>
      <c r="D8" s="712">
        <v>261467.93763099992</v>
      </c>
      <c r="E8" s="694">
        <v>11033.273000000001</v>
      </c>
      <c r="F8" s="694">
        <v>120474.38936900001</v>
      </c>
      <c r="G8" s="746">
        <f t="shared" ref="G8:G18" si="0">C8+E8</f>
        <v>35194.281596535271</v>
      </c>
      <c r="H8" s="746">
        <f t="shared" ref="H8:H18" si="1">D8+F8</f>
        <v>381942.32699999993</v>
      </c>
      <c r="I8" s="727">
        <f>G8/'8.1'!C10</f>
        <v>4.9714619540631409E-2</v>
      </c>
      <c r="J8" s="655">
        <f>(G8-T8)/T8</f>
        <v>-0.39316997890901267</v>
      </c>
      <c r="K8" s="22"/>
      <c r="L8" s="22"/>
      <c r="M8" s="22"/>
      <c r="N8" s="22"/>
      <c r="O8" s="22"/>
      <c r="P8" s="22"/>
      <c r="Q8" s="22"/>
      <c r="T8" s="140">
        <v>57996.935506357033</v>
      </c>
      <c r="U8" s="28"/>
      <c r="V8" s="298"/>
      <c r="W8" s="298"/>
      <c r="X8" s="28"/>
      <c r="Y8" s="28"/>
      <c r="Z8" s="28"/>
      <c r="AA8" s="1195"/>
      <c r="AB8" s="28"/>
    </row>
    <row r="9" spans="1:29" ht="13.5" customHeight="1">
      <c r="A9" s="1242" t="str">
        <f>'6.1'!A11</f>
        <v>March</v>
      </c>
      <c r="B9" s="712">
        <v>893</v>
      </c>
      <c r="C9" s="712">
        <v>23423.785605504941</v>
      </c>
      <c r="D9" s="712">
        <v>251127.29624999972</v>
      </c>
      <c r="E9" s="694">
        <v>19588.233</v>
      </c>
      <c r="F9" s="694">
        <v>215187.49075000003</v>
      </c>
      <c r="G9" s="746">
        <f t="shared" si="0"/>
        <v>43012.018605504942</v>
      </c>
      <c r="H9" s="746">
        <f t="shared" si="1"/>
        <v>466314.78699999978</v>
      </c>
      <c r="I9" s="727">
        <f>G9/'8.1'!C11</f>
        <v>6.5669047927933349E-2</v>
      </c>
      <c r="J9" s="655">
        <f>(G9-T9)/T9</f>
        <v>-0.14773682677998079</v>
      </c>
      <c r="K9" s="22"/>
      <c r="L9" s="22"/>
      <c r="M9" s="22"/>
      <c r="N9" s="22"/>
      <c r="O9" s="22"/>
      <c r="P9" s="22"/>
      <c r="Q9" s="22"/>
      <c r="R9" s="868"/>
      <c r="T9" s="140">
        <v>50468.000914549681</v>
      </c>
      <c r="U9" s="28"/>
      <c r="V9" s="298"/>
      <c r="W9" s="298"/>
      <c r="X9" s="28"/>
      <c r="Y9" s="28"/>
      <c r="Z9" s="28"/>
      <c r="AA9" s="1195"/>
      <c r="AB9" s="28"/>
    </row>
    <row r="10" spans="1:29" ht="13.5" customHeight="1">
      <c r="A10" s="1241" t="str">
        <f>'6.1'!A12</f>
        <v>April</v>
      </c>
      <c r="B10" s="709">
        <v>892</v>
      </c>
      <c r="C10" s="709">
        <v>11717.284071925269</v>
      </c>
      <c r="D10" s="709">
        <v>127742.07474499967</v>
      </c>
      <c r="E10" s="691">
        <v>22143.038999999997</v>
      </c>
      <c r="F10" s="691">
        <v>241615.88425499995</v>
      </c>
      <c r="G10" s="745">
        <f t="shared" si="0"/>
        <v>33860.323071925268</v>
      </c>
      <c r="H10" s="745">
        <f t="shared" si="1"/>
        <v>369357.95899999962</v>
      </c>
      <c r="I10" s="724">
        <f>G10/'8.1'!C12</f>
        <v>7.1318053151555802E-2</v>
      </c>
      <c r="J10" s="656">
        <f t="shared" ref="J10:J25" si="2">(G10-T10)/T10</f>
        <v>0.1072169552951867</v>
      </c>
      <c r="K10" s="22"/>
      <c r="L10" s="22"/>
      <c r="M10" s="22"/>
      <c r="N10" s="22"/>
      <c r="O10" s="22"/>
      <c r="P10" s="22"/>
      <c r="Q10" s="22"/>
      <c r="R10" s="868"/>
      <c r="T10" s="140">
        <v>30581.470876137391</v>
      </c>
      <c r="U10" s="28"/>
      <c r="V10" s="298"/>
      <c r="W10" s="298"/>
      <c r="X10" s="28"/>
      <c r="Y10" s="28"/>
      <c r="Z10" s="28"/>
      <c r="AA10" s="1195"/>
      <c r="AB10" s="28"/>
    </row>
    <row r="11" spans="1:29" ht="13.5" customHeight="1">
      <c r="A11" s="1242" t="str">
        <f>'6.1'!A13</f>
        <v>May</v>
      </c>
      <c r="B11" s="712">
        <v>888</v>
      </c>
      <c r="C11" s="712">
        <v>10554.970313652633</v>
      </c>
      <c r="D11" s="712">
        <v>115339.90571019986</v>
      </c>
      <c r="E11" s="694">
        <v>19294.499</v>
      </c>
      <c r="F11" s="694">
        <v>211464.90728979997</v>
      </c>
      <c r="G11" s="746">
        <f t="shared" si="0"/>
        <v>29849.469313652633</v>
      </c>
      <c r="H11" s="746">
        <f t="shared" si="1"/>
        <v>326804.81299999985</v>
      </c>
      <c r="I11" s="727">
        <f>G11/'8.1'!C13</f>
        <v>9.1392315079529524E-2</v>
      </c>
      <c r="J11" s="655">
        <f t="shared" si="2"/>
        <v>0.96221376530685088</v>
      </c>
      <c r="K11" s="22"/>
      <c r="L11" s="22"/>
      <c r="M11" s="22"/>
      <c r="N11" s="22"/>
      <c r="O11" s="22"/>
      <c r="P11" s="22"/>
      <c r="Q11" s="22"/>
      <c r="R11" s="868"/>
      <c r="T11" s="140">
        <v>15212.139391441266</v>
      </c>
      <c r="U11" s="28"/>
      <c r="V11" s="298"/>
      <c r="W11" s="298"/>
      <c r="X11" s="28"/>
      <c r="Y11" s="28"/>
      <c r="Z11" s="28"/>
      <c r="AA11" s="1195"/>
      <c r="AB11" s="28"/>
    </row>
    <row r="12" spans="1:29" ht="13.5" customHeight="1">
      <c r="A12" s="1243" t="str">
        <f>'6.1'!A14</f>
        <v>June</v>
      </c>
      <c r="B12" s="715">
        <v>892</v>
      </c>
      <c r="C12" s="715">
        <v>8715.98480160896</v>
      </c>
      <c r="D12" s="715">
        <v>97989.519381999999</v>
      </c>
      <c r="E12" s="697">
        <v>27495.737000000001</v>
      </c>
      <c r="F12" s="697">
        <v>298670.38461800001</v>
      </c>
      <c r="G12" s="747">
        <f t="shared" si="0"/>
        <v>36211.721801608961</v>
      </c>
      <c r="H12" s="747">
        <f t="shared" si="1"/>
        <v>396659.90399999998</v>
      </c>
      <c r="I12" s="726">
        <f>G12/'8.1'!C14</f>
        <v>0.12313991233296447</v>
      </c>
      <c r="J12" s="657">
        <f t="shared" si="2"/>
        <v>-0.34068320096724514</v>
      </c>
      <c r="K12" s="22"/>
      <c r="L12" s="22"/>
      <c r="M12" s="22"/>
      <c r="N12" s="22"/>
      <c r="O12" s="22"/>
      <c r="P12" s="22"/>
      <c r="Q12" s="22"/>
      <c r="R12" s="868"/>
      <c r="T12" s="140">
        <v>54923.09896355297</v>
      </c>
      <c r="U12" s="28"/>
      <c r="V12" s="298"/>
      <c r="W12" s="298"/>
      <c r="X12" s="28"/>
      <c r="Y12" s="28"/>
      <c r="Z12" s="28"/>
      <c r="AA12" s="1195"/>
      <c r="AB12" s="28"/>
    </row>
    <row r="13" spans="1:29" ht="13.5" customHeight="1">
      <c r="A13" s="1242" t="str">
        <f>'6.1'!A15</f>
        <v>July</v>
      </c>
      <c r="B13" s="712">
        <v>898</v>
      </c>
      <c r="C13" s="712">
        <v>8802.4069654869545</v>
      </c>
      <c r="D13" s="712">
        <v>97509.682488999868</v>
      </c>
      <c r="E13" s="694">
        <v>14917.507</v>
      </c>
      <c r="F13" s="694">
        <v>162475.66751099998</v>
      </c>
      <c r="G13" s="746">
        <f t="shared" si="0"/>
        <v>23719.913965486954</v>
      </c>
      <c r="H13" s="746">
        <f t="shared" si="1"/>
        <v>259985.34999999986</v>
      </c>
      <c r="I13" s="727">
        <f>G13/'8.1'!C15</f>
        <v>8.7897622514090459E-2</v>
      </c>
      <c r="J13" s="655">
        <f t="shared" si="2"/>
        <v>-0.52632107368861825</v>
      </c>
      <c r="K13" s="22"/>
      <c r="L13" s="1702" t="s">
        <v>378</v>
      </c>
      <c r="M13" s="1702"/>
      <c r="N13" s="1702"/>
      <c r="O13" s="1702"/>
      <c r="P13" s="1702"/>
      <c r="Q13" s="1702"/>
      <c r="R13" s="1702"/>
      <c r="T13" s="140">
        <v>50075.932552452672</v>
      </c>
      <c r="U13" s="28"/>
      <c r="V13" s="298"/>
      <c r="W13" s="298"/>
      <c r="X13" s="28"/>
      <c r="Y13" s="28"/>
      <c r="Z13" s="28"/>
      <c r="AA13" s="1195"/>
      <c r="AB13" s="28"/>
    </row>
    <row r="14" spans="1:29" ht="13.5" customHeight="1">
      <c r="A14" s="1242" t="str">
        <f>'6.1'!A16</f>
        <v>August</v>
      </c>
      <c r="B14" s="712">
        <v>897</v>
      </c>
      <c r="C14" s="712">
        <v>8467.2686504984777</v>
      </c>
      <c r="D14" s="712">
        <v>93686.411739999632</v>
      </c>
      <c r="E14" s="694">
        <v>29357.430999999993</v>
      </c>
      <c r="F14" s="694">
        <v>321218.81925999996</v>
      </c>
      <c r="G14" s="746">
        <f t="shared" si="0"/>
        <v>37824.699650498471</v>
      </c>
      <c r="H14" s="746">
        <f t="shared" si="1"/>
        <v>414905.23099999956</v>
      </c>
      <c r="I14" s="727">
        <f>G14/'8.1'!C16</f>
        <v>0.13501478579048456</v>
      </c>
      <c r="J14" s="655">
        <f t="shared" si="2"/>
        <v>-0.11291181328483545</v>
      </c>
      <c r="K14" s="22"/>
      <c r="L14" s="1702"/>
      <c r="M14" s="1702"/>
      <c r="N14" s="1702"/>
      <c r="O14" s="1702"/>
      <c r="P14" s="1702"/>
      <c r="Q14" s="1702"/>
      <c r="R14" s="1702"/>
      <c r="T14" s="140">
        <v>42639.165098749778</v>
      </c>
      <c r="U14" s="28"/>
      <c r="V14" s="298"/>
      <c r="W14" s="298"/>
      <c r="X14" s="28"/>
      <c r="Y14" s="28"/>
      <c r="Z14" s="28"/>
      <c r="AA14" s="1195"/>
      <c r="AB14" s="28"/>
    </row>
    <row r="15" spans="1:29" ht="13.5" customHeight="1">
      <c r="A15" s="1242" t="str">
        <f>'6.1'!A17</f>
        <v>September</v>
      </c>
      <c r="B15" s="712">
        <v>900</v>
      </c>
      <c r="C15" s="712">
        <v>8615.2024004184896</v>
      </c>
      <c r="D15" s="712">
        <v>95414.602000000188</v>
      </c>
      <c r="E15" s="694">
        <v>26470.265999999992</v>
      </c>
      <c r="F15" s="694">
        <v>289990.38899999997</v>
      </c>
      <c r="G15" s="746">
        <f t="shared" si="0"/>
        <v>35085.468400418482</v>
      </c>
      <c r="H15" s="746">
        <f t="shared" si="1"/>
        <v>385404.99100000015</v>
      </c>
      <c r="I15" s="727">
        <f>G15/'8.1'!C17</f>
        <v>0.10425210770967093</v>
      </c>
      <c r="J15" s="655">
        <f t="shared" si="2"/>
        <v>-0.23085061306469218</v>
      </c>
      <c r="K15" s="22"/>
      <c r="L15" s="22"/>
      <c r="M15" s="276">
        <f t="shared" ref="M15:M24" si="3">A27</f>
        <v>2015</v>
      </c>
      <c r="N15" s="276">
        <f t="shared" ref="N15:N24" si="4">G27</f>
        <v>305150.24811913917</v>
      </c>
      <c r="O15" s="277"/>
      <c r="P15" s="277"/>
      <c r="Q15" s="277"/>
      <c r="R15" s="868"/>
      <c r="T15" s="140">
        <v>45615.934948888513</v>
      </c>
      <c r="U15" s="28"/>
      <c r="V15" s="298"/>
      <c r="W15" s="298"/>
      <c r="X15" s="28"/>
      <c r="Y15" s="28"/>
      <c r="Z15" s="28"/>
      <c r="AA15" s="1195"/>
      <c r="AB15" s="28"/>
    </row>
    <row r="16" spans="1:29" ht="13.5" customHeight="1">
      <c r="A16" s="1241" t="str">
        <f>'6.1'!A18</f>
        <v>October</v>
      </c>
      <c r="B16" s="709">
        <v>906</v>
      </c>
      <c r="C16" s="709">
        <v>18686.106328977545</v>
      </c>
      <c r="D16" s="709">
        <v>205638.57681999955</v>
      </c>
      <c r="E16" s="691">
        <v>28560.412999999997</v>
      </c>
      <c r="F16" s="691">
        <v>312824.16618000006</v>
      </c>
      <c r="G16" s="745">
        <f t="shared" si="0"/>
        <v>47246.519328977542</v>
      </c>
      <c r="H16" s="745">
        <f t="shared" si="1"/>
        <v>518462.74299999961</v>
      </c>
      <c r="I16" s="724">
        <f>G16/'8.1'!C18</f>
        <v>8.5100999958820173E-2</v>
      </c>
      <c r="J16" s="656">
        <f t="shared" si="2"/>
        <v>0.13686682813177536</v>
      </c>
      <c r="K16" s="22"/>
      <c r="L16" s="22"/>
      <c r="M16" s="276">
        <f t="shared" si="3"/>
        <v>2016</v>
      </c>
      <c r="N16" s="276">
        <f t="shared" si="4"/>
        <v>561179.23963635962</v>
      </c>
      <c r="O16" s="277"/>
      <c r="P16" s="277"/>
      <c r="Q16" s="277"/>
      <c r="R16" s="868"/>
      <c r="T16" s="140">
        <v>41558.534526526928</v>
      </c>
      <c r="U16" s="28"/>
      <c r="V16" s="298"/>
      <c r="W16" s="298"/>
      <c r="X16" s="28"/>
      <c r="Y16" s="28"/>
      <c r="Z16" s="28"/>
      <c r="AA16" s="1195"/>
      <c r="AB16" s="28"/>
    </row>
    <row r="17" spans="1:28" ht="13.5" customHeight="1">
      <c r="A17" s="1242" t="str">
        <f>'6.1'!A19</f>
        <v>November</v>
      </c>
      <c r="B17" s="712">
        <v>915</v>
      </c>
      <c r="C17" s="712">
        <v>26156.697657862358</v>
      </c>
      <c r="D17" s="712">
        <v>286875.86599999818</v>
      </c>
      <c r="E17" s="694">
        <v>63372.180999999997</v>
      </c>
      <c r="F17" s="694">
        <v>691801.72499999998</v>
      </c>
      <c r="G17" s="746">
        <f t="shared" si="0"/>
        <v>89528.878657862355</v>
      </c>
      <c r="H17" s="746">
        <f t="shared" si="1"/>
        <v>978677.59099999815</v>
      </c>
      <c r="I17" s="727">
        <f>G17/'8.1'!C19</f>
        <v>0.10344451718795014</v>
      </c>
      <c r="J17" s="655">
        <f t="shared" si="2"/>
        <v>1.3206139759123863</v>
      </c>
      <c r="K17" s="22"/>
      <c r="L17" s="22"/>
      <c r="M17" s="276">
        <f t="shared" si="3"/>
        <v>2017</v>
      </c>
      <c r="N17" s="276">
        <f t="shared" si="4"/>
        <v>533902.91369931761</v>
      </c>
      <c r="O17" s="277"/>
      <c r="P17" s="277"/>
      <c r="Q17" s="277"/>
      <c r="R17" s="868"/>
      <c r="T17" s="140">
        <v>38579.823954849126</v>
      </c>
      <c r="U17" s="28"/>
      <c r="V17" s="298"/>
      <c r="W17" s="298"/>
      <c r="X17" s="28"/>
      <c r="Y17" s="28"/>
      <c r="Z17" s="28"/>
      <c r="AA17" s="1195"/>
      <c r="AB17" s="28"/>
    </row>
    <row r="18" spans="1:28" ht="13.5" customHeight="1">
      <c r="A18" s="1243" t="str">
        <f>'6.1'!A20</f>
        <v>December</v>
      </c>
      <c r="B18" s="715">
        <v>918</v>
      </c>
      <c r="C18" s="715">
        <v>28361.787005828497</v>
      </c>
      <c r="D18" s="715">
        <v>309673.11865000031</v>
      </c>
      <c r="E18" s="697">
        <v>35400.737999999998</v>
      </c>
      <c r="F18" s="697">
        <v>385789.10635000002</v>
      </c>
      <c r="G18" s="747">
        <f t="shared" si="0"/>
        <v>63762.525005828495</v>
      </c>
      <c r="H18" s="747">
        <f t="shared" si="1"/>
        <v>695462.22500000033</v>
      </c>
      <c r="I18" s="726">
        <f>G18/'8.1'!C20</f>
        <v>6.7171925379539504E-2</v>
      </c>
      <c r="J18" s="657">
        <f t="shared" si="2"/>
        <v>0.3843771600467496</v>
      </c>
      <c r="K18" s="22"/>
      <c r="L18" s="22"/>
      <c r="M18" s="276">
        <f t="shared" si="3"/>
        <v>2018</v>
      </c>
      <c r="N18" s="276">
        <f t="shared" si="4"/>
        <v>543760.89742198202</v>
      </c>
      <c r="O18" s="277"/>
      <c r="P18" s="277"/>
      <c r="Q18" s="277"/>
      <c r="R18" s="868"/>
      <c r="T18" s="140">
        <v>46058.636942316552</v>
      </c>
      <c r="U18" s="28"/>
      <c r="V18" s="298"/>
      <c r="W18" s="298"/>
      <c r="X18" s="28"/>
      <c r="Y18" s="28"/>
      <c r="Z18" s="28"/>
      <c r="AA18" s="1195"/>
      <c r="AB18" s="28"/>
    </row>
    <row r="19" spans="1:28" ht="13.5" customHeight="1">
      <c r="A19" s="1242" t="str">
        <f>'6.1'!A21</f>
        <v>1Q</v>
      </c>
      <c r="B19" s="694">
        <f>B9</f>
        <v>893</v>
      </c>
      <c r="C19" s="694">
        <f t="shared" ref="C19:D19" si="5">SUM(C7:C9)</f>
        <v>77831.153993648972</v>
      </c>
      <c r="D19" s="694">
        <f t="shared" si="5"/>
        <v>841243.28575599985</v>
      </c>
      <c r="E19" s="694">
        <f t="shared" ref="E19:F19" si="6">SUM(E7:E9)</f>
        <v>67275.089000000007</v>
      </c>
      <c r="F19" s="694">
        <f t="shared" si="6"/>
        <v>735785.510244</v>
      </c>
      <c r="G19" s="746">
        <f t="shared" ref="G19:H19" si="7">SUM(G7:G9)</f>
        <v>145106.24299364895</v>
      </c>
      <c r="H19" s="746">
        <f t="shared" si="7"/>
        <v>1577028.7959999999</v>
      </c>
      <c r="I19" s="727">
        <f>G19/'8.1'!C21</f>
        <v>6.0091809268466252E-2</v>
      </c>
      <c r="J19" s="655">
        <f t="shared" si="2"/>
        <v>-5.6539269249028669E-2</v>
      </c>
      <c r="K19" s="22"/>
      <c r="L19" s="22"/>
      <c r="M19" s="276">
        <f t="shared" si="3"/>
        <v>2019</v>
      </c>
      <c r="N19" s="276">
        <f t="shared" si="4"/>
        <v>897735.19673649466</v>
      </c>
      <c r="O19" s="277"/>
      <c r="P19" s="277"/>
      <c r="Q19" s="277"/>
      <c r="R19" s="868"/>
      <c r="T19" s="140">
        <v>153802.10141671501</v>
      </c>
      <c r="U19" s="250"/>
      <c r="V19" s="298"/>
      <c r="W19" s="298"/>
      <c r="X19" s="298"/>
      <c r="Y19" s="298"/>
      <c r="Z19" s="28"/>
      <c r="AA19" s="1195"/>
    </row>
    <row r="20" spans="1:28" ht="13.5" customHeight="1">
      <c r="A20" s="1242" t="str">
        <f>'6.1'!A22</f>
        <v>2Q</v>
      </c>
      <c r="B20" s="694">
        <f>B12</f>
        <v>892</v>
      </c>
      <c r="C20" s="694">
        <f t="shared" ref="C20:D20" si="8">SUM(C10:C12)</f>
        <v>30988.23918718686</v>
      </c>
      <c r="D20" s="694">
        <f t="shared" si="8"/>
        <v>341071.49983719958</v>
      </c>
      <c r="E20" s="694">
        <f t="shared" ref="E20:F20" si="9">SUM(E10:E12)</f>
        <v>68933.274999999994</v>
      </c>
      <c r="F20" s="694">
        <f t="shared" si="9"/>
        <v>751751.17616279994</v>
      </c>
      <c r="G20" s="746">
        <f t="shared" ref="G20:H20" si="10">SUM(G10:G12)</f>
        <v>99921.514187186869</v>
      </c>
      <c r="H20" s="746">
        <f t="shared" si="10"/>
        <v>1092822.6759999995</v>
      </c>
      <c r="I20" s="727">
        <f>G20/'8.1'!C22</f>
        <v>9.1214459664270137E-2</v>
      </c>
      <c r="J20" s="655">
        <f t="shared" si="2"/>
        <v>-7.8953636394124577E-3</v>
      </c>
      <c r="K20" s="22"/>
      <c r="L20" s="22"/>
      <c r="M20" s="276">
        <f t="shared" si="3"/>
        <v>2020</v>
      </c>
      <c r="N20" s="276">
        <f t="shared" si="4"/>
        <v>1116799.5023423922</v>
      </c>
      <c r="O20" s="277"/>
      <c r="P20" s="277"/>
      <c r="Q20" s="277"/>
      <c r="R20" s="868"/>
      <c r="T20" s="140">
        <v>100716.70923113162</v>
      </c>
      <c r="U20" s="250"/>
      <c r="V20" s="298"/>
      <c r="W20" s="298"/>
      <c r="X20" s="28"/>
      <c r="Y20" s="28"/>
    </row>
    <row r="21" spans="1:28" ht="13.5" customHeight="1">
      <c r="A21" s="1242" t="str">
        <f>'6.1'!A23</f>
        <v>3Q</v>
      </c>
      <c r="B21" s="694">
        <f>B15</f>
        <v>900</v>
      </c>
      <c r="C21" s="694">
        <f t="shared" ref="C21:D21" si="11">SUM(C13:C15)</f>
        <v>25884.878016403924</v>
      </c>
      <c r="D21" s="694">
        <f t="shared" si="11"/>
        <v>286610.6962289997</v>
      </c>
      <c r="E21" s="694">
        <f t="shared" ref="E21:F21" si="12">SUM(E13:E15)</f>
        <v>70745.203999999983</v>
      </c>
      <c r="F21" s="694">
        <f t="shared" si="12"/>
        <v>773684.87577099993</v>
      </c>
      <c r="G21" s="746">
        <f t="shared" ref="G21:H21" si="13">SUM(G13:G15)</f>
        <v>96630.082016403903</v>
      </c>
      <c r="H21" s="746">
        <f t="shared" si="13"/>
        <v>1060295.5719999997</v>
      </c>
      <c r="I21" s="727">
        <f>G21/'8.1'!C23</f>
        <v>0.10899500348611149</v>
      </c>
      <c r="J21" s="655">
        <f t="shared" si="2"/>
        <v>-0.30145766860746787</v>
      </c>
      <c r="K21" s="22"/>
      <c r="L21" s="22"/>
      <c r="M21" s="276">
        <f t="shared" si="3"/>
        <v>2021</v>
      </c>
      <c r="N21" s="276">
        <f t="shared" si="4"/>
        <v>1223833.3135601592</v>
      </c>
      <c r="O21" s="277"/>
      <c r="P21" s="277"/>
      <c r="Q21" s="277"/>
      <c r="R21" s="868"/>
      <c r="T21" s="140">
        <v>138331.03260009096</v>
      </c>
      <c r="U21" s="250"/>
      <c r="V21" s="298"/>
      <c r="W21" s="298"/>
      <c r="X21" s="250"/>
      <c r="Y21" s="28"/>
    </row>
    <row r="22" spans="1:28" ht="13.5" customHeight="1">
      <c r="A22" s="1242" t="str">
        <f>'6.1'!A24</f>
        <v>4Q</v>
      </c>
      <c r="B22" s="694">
        <f>B18</f>
        <v>918</v>
      </c>
      <c r="C22" s="694">
        <f t="shared" ref="C22:D22" si="14">SUM(C16:C18)</f>
        <v>73204.590992668411</v>
      </c>
      <c r="D22" s="694">
        <f t="shared" si="14"/>
        <v>802187.56146999798</v>
      </c>
      <c r="E22" s="694">
        <f t="shared" ref="E22:F22" si="15">SUM(E16:E18)</f>
        <v>127333.33199999999</v>
      </c>
      <c r="F22" s="694">
        <f t="shared" si="15"/>
        <v>1390414.9975300001</v>
      </c>
      <c r="G22" s="746">
        <f t="shared" ref="G22:H22" si="16">SUM(G16:G18)</f>
        <v>200537.92299266841</v>
      </c>
      <c r="H22" s="746">
        <f t="shared" si="16"/>
        <v>2192602.558999998</v>
      </c>
      <c r="I22" s="727">
        <f>G22/'8.1'!C24</f>
        <v>8.4618632766856328E-2</v>
      </c>
      <c r="J22" s="655">
        <f t="shared" si="2"/>
        <v>0.58908635121925268</v>
      </c>
      <c r="K22" s="22"/>
      <c r="L22" s="22"/>
      <c r="M22" s="276">
        <f t="shared" si="3"/>
        <v>2022</v>
      </c>
      <c r="N22" s="276">
        <f t="shared" si="4"/>
        <v>610132.70827282756</v>
      </c>
      <c r="O22" s="277"/>
      <c r="P22" s="277"/>
      <c r="Q22" s="277"/>
      <c r="R22" s="868"/>
      <c r="T22" s="140">
        <v>126196.9954236926</v>
      </c>
      <c r="U22" s="250"/>
      <c r="V22" s="298"/>
      <c r="W22" s="298"/>
      <c r="X22" s="250"/>
      <c r="Y22" s="28"/>
    </row>
    <row r="23" spans="1:28" ht="13.5" customHeight="1">
      <c r="A23" s="1241" t="str">
        <f>'6.1'!A25</f>
        <v>1H</v>
      </c>
      <c r="B23" s="691">
        <f>B12</f>
        <v>892</v>
      </c>
      <c r="C23" s="691">
        <f t="shared" ref="C23:D23" si="17">SUM(C7:C12)</f>
        <v>108819.39318083585</v>
      </c>
      <c r="D23" s="691">
        <f t="shared" si="17"/>
        <v>1182314.7855931993</v>
      </c>
      <c r="E23" s="691">
        <f t="shared" ref="E23:F23" si="18">SUM(E7:E12)</f>
        <v>136208.364</v>
      </c>
      <c r="F23" s="691">
        <f t="shared" si="18"/>
        <v>1487536.6864068001</v>
      </c>
      <c r="G23" s="745">
        <f t="shared" ref="G23:H23" si="19">SUM(G7:G12)</f>
        <v>245027.75718083582</v>
      </c>
      <c r="H23" s="745">
        <f t="shared" si="19"/>
        <v>2669851.4719999991</v>
      </c>
      <c r="I23" s="724">
        <f>G23/'8.1'!C25</f>
        <v>6.9804512123125384E-2</v>
      </c>
      <c r="J23" s="656">
        <f t="shared" si="2"/>
        <v>-3.7290184732721707E-2</v>
      </c>
      <c r="K23" s="22"/>
      <c r="L23" s="22"/>
      <c r="M23" s="276">
        <f t="shared" si="3"/>
        <v>2023</v>
      </c>
      <c r="N23" s="276">
        <f t="shared" si="4"/>
        <v>519046.83867163025</v>
      </c>
      <c r="O23" s="277"/>
      <c r="P23" s="277"/>
      <c r="Q23" s="277"/>
      <c r="R23" s="868"/>
      <c r="T23" s="140">
        <v>254518.81064784664</v>
      </c>
      <c r="U23" s="250"/>
      <c r="V23" s="298"/>
      <c r="W23" s="298"/>
      <c r="X23" s="250"/>
      <c r="Y23" s="28"/>
    </row>
    <row r="24" spans="1:28" ht="13.5" customHeight="1">
      <c r="A24" s="1243" t="str">
        <f>'6.1'!A26</f>
        <v>2H</v>
      </c>
      <c r="B24" s="697">
        <f>B18</f>
        <v>918</v>
      </c>
      <c r="C24" s="697">
        <f t="shared" ref="C24:D24" si="20">SUM(C13:C18)</f>
        <v>99089.469009072316</v>
      </c>
      <c r="D24" s="697">
        <f t="shared" si="20"/>
        <v>1088798.2576989979</v>
      </c>
      <c r="E24" s="697">
        <f t="shared" ref="E24:F24" si="21">SUM(E13:E18)</f>
        <v>198078.53599999996</v>
      </c>
      <c r="F24" s="697">
        <f t="shared" si="21"/>
        <v>2164099.8733009999</v>
      </c>
      <c r="G24" s="747">
        <f t="shared" ref="G24:H24" si="22">SUM(G13:G18)</f>
        <v>297168.00500907225</v>
      </c>
      <c r="H24" s="747">
        <f t="shared" si="22"/>
        <v>3252898.1309999982</v>
      </c>
      <c r="I24" s="726">
        <f>G24/'8.1'!C26</f>
        <v>9.1254983768075615E-2</v>
      </c>
      <c r="J24" s="657">
        <f t="shared" si="2"/>
        <v>0.12338948439276168</v>
      </c>
      <c r="K24" s="22"/>
      <c r="L24" s="22"/>
      <c r="M24" s="276">
        <f t="shared" si="3"/>
        <v>2024</v>
      </c>
      <c r="N24" s="276">
        <f t="shared" si="4"/>
        <v>542195.76218990819</v>
      </c>
      <c r="O24" s="277"/>
      <c r="P24" s="277"/>
      <c r="Q24" s="277"/>
      <c r="R24" s="868"/>
      <c r="T24" s="140">
        <v>264528.02802378358</v>
      </c>
      <c r="U24" s="250"/>
      <c r="V24" s="298"/>
      <c r="W24" s="298"/>
      <c r="X24" s="250"/>
      <c r="Y24" s="28"/>
    </row>
    <row r="25" spans="1:28" ht="13.5" customHeight="1">
      <c r="A25" s="1244" t="str">
        <f>'6.1'!A27</f>
        <v>Year</v>
      </c>
      <c r="B25" s="700">
        <f>B18</f>
        <v>918</v>
      </c>
      <c r="C25" s="700">
        <f t="shared" ref="C25:D25" si="23">SUM(C7:C18)</f>
        <v>207908.86218990813</v>
      </c>
      <c r="D25" s="700">
        <f t="shared" si="23"/>
        <v>2271113.0432921974</v>
      </c>
      <c r="E25" s="700">
        <f t="shared" ref="E25:F25" si="24">SUM(E7:E18)</f>
        <v>334286.90000000002</v>
      </c>
      <c r="F25" s="700">
        <f t="shared" si="24"/>
        <v>3651636.5597078004</v>
      </c>
      <c r="G25" s="1095">
        <f t="shared" ref="G25:H25" si="25">SUM(G7:G18)</f>
        <v>542195.76218990819</v>
      </c>
      <c r="H25" s="1095">
        <f t="shared" si="25"/>
        <v>5922749.6029999973</v>
      </c>
      <c r="I25" s="719">
        <f>G25/'8.1'!C27</f>
        <v>8.012756436431695E-2</v>
      </c>
      <c r="J25" s="624">
        <f t="shared" si="2"/>
        <v>4.459891052900309E-2</v>
      </c>
      <c r="K25" s="22"/>
      <c r="L25" s="569" t="s">
        <v>379</v>
      </c>
      <c r="M25" s="523"/>
      <c r="N25" s="523"/>
      <c r="O25" s="523"/>
      <c r="P25" s="523"/>
      <c r="Q25" s="1312"/>
      <c r="R25" s="1196"/>
      <c r="T25" s="140">
        <v>519046.83867163025</v>
      </c>
      <c r="U25" s="281"/>
      <c r="V25" s="298"/>
      <c r="W25" s="298"/>
      <c r="X25" s="281"/>
      <c r="Y25" s="28"/>
    </row>
    <row r="26" spans="1:28" ht="12" customHeight="1">
      <c r="A26" s="145"/>
      <c r="B26" s="145"/>
      <c r="C26" s="737"/>
      <c r="D26" s="737"/>
      <c r="E26" s="737"/>
      <c r="F26" s="737"/>
      <c r="G26" s="737"/>
      <c r="H26" s="737"/>
      <c r="I26" s="740"/>
      <c r="J26" s="736"/>
      <c r="M26" s="143"/>
      <c r="N26" s="104" t="e">
        <f>#REF!</f>
        <v>#REF!</v>
      </c>
      <c r="R26" s="868"/>
      <c r="T26" s="1357"/>
      <c r="V26" s="298"/>
      <c r="W26" s="298"/>
    </row>
    <row r="27" spans="1:28" ht="12" customHeight="1">
      <c r="A27" s="1241">
        <v>2015</v>
      </c>
      <c r="B27" s="691">
        <v>597</v>
      </c>
      <c r="C27" s="691">
        <v>201047.34343299206</v>
      </c>
      <c r="D27" s="691">
        <v>2145055.2580000004</v>
      </c>
      <c r="E27" s="691">
        <v>104141.31299999999</v>
      </c>
      <c r="F27" s="691">
        <v>1108872.8419999999</v>
      </c>
      <c r="G27" s="745">
        <v>305150.24811913917</v>
      </c>
      <c r="H27" s="745">
        <v>3253518.7699999996</v>
      </c>
      <c r="I27" s="724">
        <v>3.696490444450478E-2</v>
      </c>
      <c r="J27" s="656">
        <v>0.49255677785617452</v>
      </c>
      <c r="K27" s="22"/>
      <c r="M27" s="143">
        <f t="shared" ref="M27:M36" si="26">A27</f>
        <v>2015</v>
      </c>
      <c r="N27" s="140">
        <f t="shared" ref="N27:N36" si="27">B27</f>
        <v>597</v>
      </c>
      <c r="P27" s="28"/>
      <c r="R27" s="868"/>
      <c r="T27" s="1357"/>
    </row>
    <row r="28" spans="1:28" ht="12" customHeight="1">
      <c r="A28" s="1243">
        <v>2016</v>
      </c>
      <c r="B28" s="697">
        <v>625</v>
      </c>
      <c r="C28" s="697">
        <v>207274.99811979663</v>
      </c>
      <c r="D28" s="697">
        <v>2224228.483</v>
      </c>
      <c r="E28" s="697">
        <v>336118.91200000001</v>
      </c>
      <c r="F28" s="697">
        <v>3586762.0100000002</v>
      </c>
      <c r="G28" s="747">
        <v>561179.23963635962</v>
      </c>
      <c r="H28" s="747">
        <v>6001739.6789999986</v>
      </c>
      <c r="I28" s="726">
        <v>6.5808311299294778E-2</v>
      </c>
      <c r="J28" s="657">
        <v>0.83902599816094392</v>
      </c>
      <c r="K28" s="22"/>
      <c r="M28" s="143">
        <f t="shared" si="26"/>
        <v>2016</v>
      </c>
      <c r="N28" s="140">
        <f t="shared" si="27"/>
        <v>625</v>
      </c>
      <c r="P28" s="28"/>
      <c r="T28" s="1357"/>
    </row>
    <row r="29" spans="1:28" ht="12" customHeight="1">
      <c r="A29" s="1242">
        <v>2017</v>
      </c>
      <c r="B29" s="694">
        <v>681</v>
      </c>
      <c r="C29" s="694">
        <v>217592.97831557569</v>
      </c>
      <c r="D29" s="694">
        <v>2326068.3003360559</v>
      </c>
      <c r="E29" s="694">
        <v>316304.717</v>
      </c>
      <c r="F29" s="694">
        <v>3370964.2519999999</v>
      </c>
      <c r="G29" s="746">
        <v>533902.91369931761</v>
      </c>
      <c r="H29" s="746">
        <v>5697088.2813510569</v>
      </c>
      <c r="I29" s="727">
        <v>6.2609673820244335E-2</v>
      </c>
      <c r="J29" s="655">
        <v>-4.8605372420257184E-2</v>
      </c>
      <c r="K29" s="22"/>
      <c r="M29" s="143">
        <f t="shared" si="26"/>
        <v>2017</v>
      </c>
      <c r="N29" s="140">
        <f t="shared" si="27"/>
        <v>681</v>
      </c>
      <c r="P29" s="28"/>
      <c r="T29" s="1357"/>
    </row>
    <row r="30" spans="1:28" ht="12" customHeight="1">
      <c r="A30" s="1242">
        <v>2018</v>
      </c>
      <c r="B30" s="694">
        <v>688</v>
      </c>
      <c r="C30" s="694">
        <v>217342.16500651144</v>
      </c>
      <c r="D30" s="694">
        <v>2323020.0114629273</v>
      </c>
      <c r="E30" s="694">
        <v>326418.81100000005</v>
      </c>
      <c r="F30" s="694">
        <v>3480481.2589999996</v>
      </c>
      <c r="G30" s="746">
        <v>543760.89742198202</v>
      </c>
      <c r="H30" s="746">
        <v>5803500.4323113672</v>
      </c>
      <c r="I30" s="727">
        <v>6.6452047327740391E-2</v>
      </c>
      <c r="J30" s="655">
        <v>1.8464000607077067E-2</v>
      </c>
      <c r="K30" s="22"/>
      <c r="M30" s="143">
        <f t="shared" si="26"/>
        <v>2018</v>
      </c>
      <c r="N30" s="140">
        <f t="shared" si="27"/>
        <v>688</v>
      </c>
      <c r="P30" s="28"/>
      <c r="T30" s="1357"/>
    </row>
    <row r="31" spans="1:28" ht="12" customHeight="1">
      <c r="A31" s="1241">
        <v>2019</v>
      </c>
      <c r="B31" s="691">
        <v>727</v>
      </c>
      <c r="C31" s="691">
        <v>222656.22621757846</v>
      </c>
      <c r="D31" s="691">
        <v>2385179.7330794972</v>
      </c>
      <c r="E31" s="691">
        <v>674256.74399999995</v>
      </c>
      <c r="F31" s="691">
        <v>7182498.8730000006</v>
      </c>
      <c r="G31" s="745">
        <v>897735.19673649466</v>
      </c>
      <c r="H31" s="745">
        <v>9576451.5591348056</v>
      </c>
      <c r="I31" s="724">
        <v>0.10481891826175913</v>
      </c>
      <c r="J31" s="656">
        <v>0.65097417080326248</v>
      </c>
      <c r="K31" s="22"/>
      <c r="M31" s="143">
        <f t="shared" si="26"/>
        <v>2019</v>
      </c>
      <c r="N31" s="140">
        <f t="shared" si="27"/>
        <v>727</v>
      </c>
      <c r="P31" s="28"/>
      <c r="T31" s="1357"/>
    </row>
    <row r="32" spans="1:28" ht="12" customHeight="1">
      <c r="A32" s="1243">
        <v>2020</v>
      </c>
      <c r="B32" s="697">
        <v>792</v>
      </c>
      <c r="C32" s="697">
        <v>242611.36034239217</v>
      </c>
      <c r="D32" s="697">
        <v>2596158.1499496838</v>
      </c>
      <c r="E32" s="697">
        <v>874188.14199999999</v>
      </c>
      <c r="F32" s="697">
        <v>9343479.6268300004</v>
      </c>
      <c r="G32" s="747">
        <v>1116799.5023423922</v>
      </c>
      <c r="H32" s="747">
        <v>11939637.776779683</v>
      </c>
      <c r="I32" s="726">
        <v>0.12845311121005876</v>
      </c>
      <c r="J32" s="657">
        <v>0.24401884475762381</v>
      </c>
      <c r="K32" s="22"/>
      <c r="M32" s="143">
        <f t="shared" si="26"/>
        <v>2020</v>
      </c>
      <c r="N32" s="140">
        <f t="shared" si="27"/>
        <v>792</v>
      </c>
      <c r="P32" s="28"/>
      <c r="T32" s="1357"/>
    </row>
    <row r="33" spans="1:21" ht="12" customHeight="1">
      <c r="A33" s="1242">
        <v>2021</v>
      </c>
      <c r="B33" s="694">
        <v>846</v>
      </c>
      <c r="C33" s="694">
        <v>244220.08220428706</v>
      </c>
      <c r="D33" s="694">
        <v>2612844.7949499977</v>
      </c>
      <c r="E33" s="694">
        <v>979605.0780000001</v>
      </c>
      <c r="F33" s="694">
        <v>10454706.77605</v>
      </c>
      <c r="G33" s="746">
        <v>1223833.3135601592</v>
      </c>
      <c r="H33" s="746">
        <v>13067638.663999997</v>
      </c>
      <c r="I33" s="727">
        <v>0.12972946679144853</v>
      </c>
      <c r="J33" s="655">
        <v>9.5839773382126889E-2</v>
      </c>
      <c r="K33" s="22"/>
      <c r="M33" s="143">
        <f t="shared" si="26"/>
        <v>2021</v>
      </c>
      <c r="N33" s="140">
        <f t="shared" si="27"/>
        <v>846</v>
      </c>
      <c r="P33" s="28"/>
      <c r="T33" s="1357"/>
    </row>
    <row r="34" spans="1:21" ht="12" customHeight="1">
      <c r="A34" s="1242">
        <v>2022</v>
      </c>
      <c r="B34" s="694">
        <v>874</v>
      </c>
      <c r="C34" s="694">
        <v>230592.47727282741</v>
      </c>
      <c r="D34" s="694">
        <v>2478301.9454300003</v>
      </c>
      <c r="E34" s="694">
        <v>379540.23099999991</v>
      </c>
      <c r="F34" s="694">
        <v>4128408.0155699998</v>
      </c>
      <c r="G34" s="746">
        <v>610132.70827282756</v>
      </c>
      <c r="H34" s="746">
        <v>6606709.9610000011</v>
      </c>
      <c r="I34" s="727">
        <v>8.0879100551952479E-2</v>
      </c>
      <c r="J34" s="655">
        <v>-0.5014576727790343</v>
      </c>
      <c r="K34" s="22"/>
      <c r="M34" s="143">
        <f t="shared" si="26"/>
        <v>2022</v>
      </c>
      <c r="N34" s="140">
        <f t="shared" si="27"/>
        <v>874</v>
      </c>
      <c r="P34" s="28"/>
      <c r="T34" s="1357"/>
      <c r="U34" s="280"/>
    </row>
    <row r="35" spans="1:21" ht="12" customHeight="1">
      <c r="A35" s="1241">
        <v>2023</v>
      </c>
      <c r="B35" s="691">
        <v>881</v>
      </c>
      <c r="C35" s="691">
        <v>211998.88467163019</v>
      </c>
      <c r="D35" s="691">
        <v>2303523.3305040002</v>
      </c>
      <c r="E35" s="691">
        <v>307047.95400000003</v>
      </c>
      <c r="F35" s="691">
        <v>3366474.352496</v>
      </c>
      <c r="G35" s="745">
        <v>519046.83867163025</v>
      </c>
      <c r="H35" s="745">
        <v>5669997.6830000002</v>
      </c>
      <c r="I35" s="724">
        <v>7.6798279183470111E-2</v>
      </c>
      <c r="J35" s="656">
        <v>-0.1492886192891453</v>
      </c>
      <c r="K35" s="22"/>
      <c r="M35" s="143">
        <f t="shared" si="26"/>
        <v>2023</v>
      </c>
      <c r="N35" s="140">
        <f t="shared" si="27"/>
        <v>881</v>
      </c>
      <c r="P35" s="28"/>
      <c r="T35" s="1357"/>
      <c r="U35" s="280"/>
    </row>
    <row r="36" spans="1:21" ht="12" customHeight="1">
      <c r="A36" s="1243">
        <v>2024</v>
      </c>
      <c r="B36" s="697">
        <f>B25</f>
        <v>918</v>
      </c>
      <c r="C36" s="697">
        <f>C25</f>
        <v>207908.86218990813</v>
      </c>
      <c r="D36" s="697">
        <f t="shared" ref="D36:H36" si="28">D25</f>
        <v>2271113.0432921974</v>
      </c>
      <c r="E36" s="697">
        <f t="shared" si="28"/>
        <v>334286.90000000002</v>
      </c>
      <c r="F36" s="697">
        <f t="shared" si="28"/>
        <v>3651636.5597078004</v>
      </c>
      <c r="G36" s="747">
        <f t="shared" si="28"/>
        <v>542195.76218990819</v>
      </c>
      <c r="H36" s="747">
        <f t="shared" si="28"/>
        <v>5922749.6029999973</v>
      </c>
      <c r="I36" s="726">
        <f>G36/'8.1'!C38</f>
        <v>8.012756436431695E-2</v>
      </c>
      <c r="J36" s="657">
        <f>(G36-G35)/G35</f>
        <v>4.459891052900309E-2</v>
      </c>
      <c r="K36" s="22"/>
      <c r="M36" s="143">
        <f t="shared" si="26"/>
        <v>2024</v>
      </c>
      <c r="N36" s="140">
        <f t="shared" si="27"/>
        <v>918</v>
      </c>
      <c r="P36" s="28"/>
      <c r="T36" s="1357"/>
      <c r="U36" s="280"/>
    </row>
    <row r="37" spans="1:21" ht="15" customHeight="1">
      <c r="A37" s="1708" t="s">
        <v>376</v>
      </c>
      <c r="B37" s="1708"/>
      <c r="C37" s="1708"/>
      <c r="D37" s="1708"/>
      <c r="E37" s="1708"/>
      <c r="F37" s="1708"/>
      <c r="G37" s="1708"/>
      <c r="H37" s="1708"/>
      <c r="I37" s="1708"/>
      <c r="J37" s="1708"/>
      <c r="K37" s="1708"/>
      <c r="L37" s="1708"/>
      <c r="M37" s="1708"/>
      <c r="N37" s="1708"/>
      <c r="O37" s="1708"/>
      <c r="P37" s="1708"/>
      <c r="Q37" s="1708"/>
      <c r="R37" s="1708"/>
    </row>
    <row r="38" spans="1:21" ht="15" customHeight="1">
      <c r="A38" s="1708"/>
      <c r="B38" s="1708"/>
      <c r="C38" s="1708"/>
      <c r="D38" s="1708"/>
      <c r="E38" s="1708"/>
      <c r="F38" s="1708"/>
      <c r="G38" s="1708"/>
      <c r="H38" s="1708"/>
      <c r="I38" s="1708"/>
      <c r="J38" s="1708"/>
      <c r="K38" s="1708"/>
      <c r="L38" s="1708"/>
      <c r="M38" s="1708"/>
      <c r="N38" s="1708"/>
      <c r="O38" s="1708"/>
      <c r="P38" s="1708"/>
      <c r="Q38" s="1708"/>
      <c r="R38" s="1708"/>
    </row>
    <row r="39" spans="1:21" ht="14.1" customHeight="1">
      <c r="G39" s="274"/>
      <c r="H39" s="275"/>
    </row>
    <row r="40" spans="1:21" ht="14.1" customHeight="1">
      <c r="G40" s="274"/>
      <c r="H40" s="143"/>
    </row>
    <row r="41" spans="1:21" ht="14.1" customHeight="1">
      <c r="J41" s="22"/>
    </row>
    <row r="42" spans="1:21" ht="14.1" customHeight="1">
      <c r="G42" s="28"/>
      <c r="H42" s="28"/>
    </row>
    <row r="43" spans="1:21" ht="14.1" customHeight="1">
      <c r="G43" s="28"/>
      <c r="H43" s="28"/>
    </row>
    <row r="44" spans="1:21" ht="14.1" customHeight="1">
      <c r="G44" s="28"/>
      <c r="H44" s="28"/>
    </row>
    <row r="45" spans="1:21" ht="14.1" customHeight="1">
      <c r="G45" s="28"/>
      <c r="H45" s="28"/>
    </row>
    <row r="46" spans="1:21" ht="14.1" customHeight="1">
      <c r="G46" s="28"/>
      <c r="H46" s="28"/>
      <c r="I46" s="28"/>
    </row>
    <row r="47" spans="1:21" ht="14.1" customHeight="1">
      <c r="G47" s="28"/>
      <c r="H47" s="28"/>
      <c r="I47" s="28"/>
    </row>
    <row r="48" spans="1:21" ht="14.1" customHeight="1">
      <c r="G48" s="28"/>
      <c r="H48" s="28"/>
      <c r="I48" s="28"/>
    </row>
    <row r="49" spans="7:9" ht="14.1" customHeight="1">
      <c r="G49" s="28"/>
      <c r="H49" s="28"/>
      <c r="I49" s="28"/>
    </row>
    <row r="50" spans="7:9" ht="14.1" customHeight="1">
      <c r="G50" s="28"/>
      <c r="H50" s="28"/>
      <c r="I50" s="28"/>
    </row>
    <row r="51" spans="7:9" ht="14.1" customHeight="1">
      <c r="G51" s="28"/>
      <c r="H51" s="28"/>
      <c r="I51" s="28"/>
    </row>
    <row r="52" spans="7:9" ht="14.1" customHeight="1">
      <c r="G52" s="28"/>
      <c r="H52" s="28"/>
      <c r="I52" s="28"/>
    </row>
    <row r="53" spans="7:9" ht="14.1" customHeight="1">
      <c r="G53" s="28"/>
      <c r="H53" s="28"/>
      <c r="I53" s="28"/>
    </row>
    <row r="54" spans="7:9" ht="14.1" customHeight="1">
      <c r="I54" s="28"/>
    </row>
    <row r="55" spans="7:9" ht="14.1" customHeight="1">
      <c r="I55" s="28"/>
    </row>
    <row r="56" spans="7:9" ht="14.1" customHeight="1">
      <c r="I56" s="28"/>
    </row>
    <row r="57" spans="7:9" ht="14.1" customHeight="1">
      <c r="I57" s="28"/>
    </row>
    <row r="58" spans="7:9" ht="14.1" customHeight="1">
      <c r="I58" s="28"/>
    </row>
    <row r="59" spans="7:9" ht="14.1" customHeight="1"/>
    <row r="60" spans="7:9" ht="14.1" customHeight="1"/>
    <row r="61" spans="7:9" ht="14.1" customHeight="1"/>
  </sheetData>
  <mergeCells count="13">
    <mergeCell ref="A37:R38"/>
    <mergeCell ref="A1:R1"/>
    <mergeCell ref="A3:J3"/>
    <mergeCell ref="C5:D5"/>
    <mergeCell ref="E5:F5"/>
    <mergeCell ref="G5:H5"/>
    <mergeCell ref="I4:I6"/>
    <mergeCell ref="J4:J6"/>
    <mergeCell ref="L3:R4"/>
    <mergeCell ref="A4:A6"/>
    <mergeCell ref="C4:H4"/>
    <mergeCell ref="B4:B6"/>
    <mergeCell ref="L13:R1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6"/>
  <dimension ref="A1:AE50"/>
  <sheetViews>
    <sheetView showGridLines="0" zoomScaleNormal="100" zoomScaleSheetLayoutView="100" workbookViewId="0">
      <selection activeCell="C1" sqref="C1"/>
    </sheetView>
  </sheetViews>
  <sheetFormatPr defaultRowHeight="11.25"/>
  <cols>
    <col min="1" max="1" width="8.140625" style="7" customWidth="1"/>
    <col min="2" max="2" width="6.28515625" style="7" customWidth="1"/>
    <col min="3" max="4" width="6.7109375" style="7" customWidth="1"/>
    <col min="5" max="12" width="7.7109375" style="7" customWidth="1"/>
    <col min="13" max="13" width="8.5703125" style="7" customWidth="1"/>
    <col min="14" max="14" width="8.28515625" style="7" customWidth="1"/>
    <col min="15" max="16" width="8.5703125" style="7" customWidth="1"/>
    <col min="17" max="17" width="8.28515625" style="7" customWidth="1"/>
    <col min="18" max="18" width="9.42578125" style="7" customWidth="1"/>
    <col min="19" max="19" width="9.28515625" style="7" bestFit="1" customWidth="1"/>
    <col min="20" max="20" width="11.42578125" style="7" bestFit="1" customWidth="1"/>
    <col min="21" max="21" width="11.5703125" style="7" bestFit="1" customWidth="1"/>
    <col min="22" max="22" width="9.140625" style="7"/>
    <col min="23" max="23" width="10" style="7" bestFit="1" customWidth="1"/>
    <col min="24" max="24" width="16.7109375" style="7" bestFit="1" customWidth="1"/>
    <col min="25"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31" ht="18">
      <c r="A1" s="1512" t="s">
        <v>380</v>
      </c>
      <c r="B1" s="1512"/>
      <c r="C1" s="1512"/>
      <c r="D1" s="1512"/>
      <c r="E1" s="1512"/>
      <c r="F1" s="1512"/>
      <c r="G1" s="1512"/>
      <c r="H1" s="1512"/>
      <c r="I1" s="1512"/>
      <c r="J1" s="1512"/>
      <c r="K1" s="1512"/>
      <c r="L1" s="1512"/>
      <c r="M1" s="1512"/>
      <c r="N1" s="1512"/>
      <c r="O1" s="1512"/>
      <c r="P1" s="1512"/>
      <c r="Q1" s="1512"/>
      <c r="R1" s="1512"/>
    </row>
    <row r="2" spans="1:31" ht="5.0999999999999996" customHeight="1">
      <c r="A2" s="456"/>
      <c r="B2" s="456"/>
      <c r="C2" s="456"/>
      <c r="D2" s="456"/>
      <c r="E2" s="456"/>
      <c r="F2" s="456"/>
      <c r="G2" s="456"/>
      <c r="H2" s="456"/>
      <c r="I2" s="456"/>
      <c r="J2" s="456"/>
      <c r="K2" s="456"/>
      <c r="L2" s="457"/>
      <c r="M2" s="456"/>
      <c r="N2" s="456"/>
      <c r="O2" s="456"/>
      <c r="P2" s="456"/>
      <c r="Q2" s="456"/>
      <c r="R2" s="456"/>
    </row>
    <row r="3" spans="1:31" ht="15" customHeight="1">
      <c r="A3" s="1703">
        <v>2021</v>
      </c>
      <c r="B3" s="1703"/>
      <c r="C3" s="1703"/>
      <c r="D3" s="1703"/>
      <c r="E3" s="1703"/>
      <c r="F3" s="1703"/>
      <c r="G3" s="1703"/>
      <c r="H3" s="1703"/>
      <c r="I3" s="1703"/>
      <c r="J3" s="1703"/>
      <c r="K3" s="1703"/>
      <c r="L3" s="1703"/>
      <c r="M3" s="1703"/>
      <c r="N3" s="1703"/>
      <c r="O3" s="1703"/>
      <c r="P3" s="1703"/>
      <c r="Q3" s="1703"/>
      <c r="R3" s="1703"/>
    </row>
    <row r="4" spans="1:31" ht="15" customHeight="1">
      <c r="A4" s="1650" t="str">
        <f>'6.1'!A6</f>
        <v>Period</v>
      </c>
      <c r="B4" s="1712" t="s">
        <v>381</v>
      </c>
      <c r="C4" s="1650"/>
      <c r="D4" s="1650"/>
      <c r="E4" s="1650"/>
      <c r="F4" s="1694"/>
      <c r="G4" s="1710" t="s">
        <v>352</v>
      </c>
      <c r="H4" s="1509"/>
      <c r="I4" s="1509"/>
      <c r="J4" s="1509"/>
      <c r="K4" s="1509"/>
      <c r="L4" s="1509"/>
      <c r="M4" s="1509"/>
      <c r="N4" s="1509"/>
      <c r="O4" s="1509"/>
      <c r="P4" s="1509"/>
      <c r="Q4" s="1509"/>
      <c r="R4" s="1509"/>
    </row>
    <row r="5" spans="1:31" ht="15" customHeight="1">
      <c r="A5" s="1608"/>
      <c r="B5" s="1713"/>
      <c r="C5" s="1608"/>
      <c r="D5" s="1608"/>
      <c r="E5" s="1608"/>
      <c r="F5" s="1695"/>
      <c r="G5" s="1711" t="s">
        <v>382</v>
      </c>
      <c r="H5" s="1709"/>
      <c r="I5" s="1709"/>
      <c r="J5" s="1709"/>
      <c r="K5" s="1709"/>
      <c r="L5" s="1709"/>
      <c r="M5" s="1610" t="s">
        <v>29</v>
      </c>
      <c r="N5" s="1611"/>
      <c r="O5" s="1611"/>
      <c r="P5" s="1611"/>
      <c r="Q5" s="1611"/>
      <c r="R5" s="1611"/>
    </row>
    <row r="6" spans="1:31" ht="15" customHeight="1">
      <c r="A6" s="1609"/>
      <c r="B6" s="1445" t="s">
        <v>109</v>
      </c>
      <c r="C6" s="1446" t="s">
        <v>121</v>
      </c>
      <c r="D6" s="1446" t="s">
        <v>117</v>
      </c>
      <c r="E6" s="1446" t="s">
        <v>2</v>
      </c>
      <c r="F6" s="1447" t="s">
        <v>160</v>
      </c>
      <c r="G6" s="1445" t="s">
        <v>109</v>
      </c>
      <c r="H6" s="1446" t="s">
        <v>121</v>
      </c>
      <c r="I6" s="1446" t="s">
        <v>117</v>
      </c>
      <c r="J6" s="1446" t="s">
        <v>2</v>
      </c>
      <c r="K6" s="1446" t="s">
        <v>127</v>
      </c>
      <c r="L6" s="1447" t="s">
        <v>160</v>
      </c>
      <c r="M6" s="1446" t="s">
        <v>109</v>
      </c>
      <c r="N6" s="1446" t="s">
        <v>121</v>
      </c>
      <c r="O6" s="1446" t="s">
        <v>117</v>
      </c>
      <c r="P6" s="1446" t="s">
        <v>2</v>
      </c>
      <c r="Q6" s="1446" t="s">
        <v>127</v>
      </c>
      <c r="R6" s="1448" t="s">
        <v>160</v>
      </c>
    </row>
    <row r="7" spans="1:31" ht="13.5" customHeight="1">
      <c r="A7" s="246" t="str">
        <f>'6.1'!A9</f>
        <v>January</v>
      </c>
      <c r="B7" s="999">
        <f>'8.2'!B7</f>
        <v>1611</v>
      </c>
      <c r="C7" s="694">
        <f>'8.3'!B7</f>
        <v>6272</v>
      </c>
      <c r="D7" s="721">
        <f>'8.4'!B7</f>
        <v>202230</v>
      </c>
      <c r="E7" s="721">
        <f>'8.5'!B7</f>
        <v>2540139</v>
      </c>
      <c r="F7" s="1002">
        <f t="shared" ref="F7:F18" si="0">SUM(B7:E7)</f>
        <v>2750252</v>
      </c>
      <c r="G7" s="999">
        <f>'8.2'!C7</f>
        <v>387688.813551803</v>
      </c>
      <c r="H7" s="694">
        <f>'8.3'!C7</f>
        <v>109360.24008699601</v>
      </c>
      <c r="I7" s="721">
        <f>'8.4'!C7</f>
        <v>192746.13111533003</v>
      </c>
      <c r="J7" s="721">
        <f>'8.5'!C7</f>
        <v>350464.54604796896</v>
      </c>
      <c r="K7" s="721">
        <v>11574.917484905689</v>
      </c>
      <c r="L7" s="1002">
        <f t="shared" ref="L7:L18" si="1">SUM(G7:K7)</f>
        <v>1051834.6482870039</v>
      </c>
      <c r="M7" s="694">
        <f>'8.2'!D7</f>
        <v>4225097.7144999998</v>
      </c>
      <c r="N7" s="694">
        <f>'8.3'!D7</f>
        <v>1191773.9633599999</v>
      </c>
      <c r="O7" s="721">
        <f>'8.4'!D7</f>
        <v>2100363.1925937547</v>
      </c>
      <c r="P7" s="721">
        <f>'8.5'!D7</f>
        <v>3819034.2505051894</v>
      </c>
      <c r="Q7" s="721">
        <v>126291.037964</v>
      </c>
      <c r="R7" s="742">
        <f t="shared" ref="R7:R18" si="2">SUM(M7:Q7)</f>
        <v>11462560.158922942</v>
      </c>
      <c r="S7" s="284"/>
      <c r="T7" s="285"/>
      <c r="U7" s="285"/>
      <c r="V7" s="285"/>
      <c r="W7" s="286"/>
      <c r="X7" s="286"/>
      <c r="Y7" s="28"/>
      <c r="Z7" s="28"/>
      <c r="AB7" s="28"/>
      <c r="AC7" s="28"/>
    </row>
    <row r="8" spans="1:31" ht="13.5" customHeight="1">
      <c r="A8" s="246" t="str">
        <f>'6.1'!A10</f>
        <v>February</v>
      </c>
      <c r="B8" s="999">
        <f>'8.2'!B8</f>
        <v>1611</v>
      </c>
      <c r="C8" s="694">
        <f>'8.3'!B8</f>
        <v>6266</v>
      </c>
      <c r="D8" s="721">
        <f>'8.4'!B8</f>
        <v>202083</v>
      </c>
      <c r="E8" s="721">
        <f>'8.5'!B8</f>
        <v>2537765</v>
      </c>
      <c r="F8" s="1002">
        <f t="shared" si="0"/>
        <v>2747725</v>
      </c>
      <c r="G8" s="999">
        <f>'8.2'!C8</f>
        <v>285429.22620522202</v>
      </c>
      <c r="H8" s="694">
        <f>'8.3'!C8</f>
        <v>73612.214368420013</v>
      </c>
      <c r="I8" s="721">
        <f>'8.4'!C8</f>
        <v>118837.797004665</v>
      </c>
      <c r="J8" s="721">
        <f>'8.5'!C8</f>
        <v>214692.17288203404</v>
      </c>
      <c r="K8" s="721">
        <v>15354.787542063999</v>
      </c>
      <c r="L8" s="1002">
        <f t="shared" si="1"/>
        <v>707926.198002405</v>
      </c>
      <c r="M8" s="694">
        <f>'8.2'!D8</f>
        <v>3108436.2462960002</v>
      </c>
      <c r="N8" s="694">
        <f>'8.3'!D8</f>
        <v>801961.62864000001</v>
      </c>
      <c r="O8" s="721">
        <f>'8.4'!D8</f>
        <v>1294454.0805508872</v>
      </c>
      <c r="P8" s="721">
        <f>'8.5'!D8</f>
        <v>2338325.5160271549</v>
      </c>
      <c r="Q8" s="721">
        <v>167734.21324700001</v>
      </c>
      <c r="R8" s="742">
        <f t="shared" si="2"/>
        <v>7710911.6847610427</v>
      </c>
      <c r="S8" s="27"/>
      <c r="T8" s="285"/>
      <c r="U8" s="285"/>
      <c r="V8" s="285"/>
      <c r="W8" s="286"/>
      <c r="X8" s="286"/>
      <c r="Y8" s="28"/>
      <c r="Z8" s="28"/>
      <c r="AB8" s="28"/>
      <c r="AC8" s="28"/>
    </row>
    <row r="9" spans="1:31" ht="13.5" customHeight="1">
      <c r="A9" s="246" t="str">
        <f>'6.1'!A11</f>
        <v>March</v>
      </c>
      <c r="B9" s="999">
        <f>'8.2'!B9</f>
        <v>1603</v>
      </c>
      <c r="C9" s="694">
        <f>'8.3'!B9</f>
        <v>6210</v>
      </c>
      <c r="D9" s="721">
        <f>'8.4'!B9</f>
        <v>201976</v>
      </c>
      <c r="E9" s="721">
        <f>'8.5'!B9</f>
        <v>2534993</v>
      </c>
      <c r="F9" s="1002">
        <f t="shared" si="0"/>
        <v>2744782</v>
      </c>
      <c r="G9" s="999">
        <f>'8.2'!C9</f>
        <v>291585.71699324396</v>
      </c>
      <c r="H9" s="694">
        <f>'8.3'!C9</f>
        <v>65998.523076685</v>
      </c>
      <c r="I9" s="721">
        <f>'8.4'!C9</f>
        <v>104092.35209247901</v>
      </c>
      <c r="J9" s="721">
        <f>'8.5'!C9</f>
        <v>181033.98001335998</v>
      </c>
      <c r="K9" s="721">
        <v>12271.035791310667</v>
      </c>
      <c r="L9" s="1002">
        <f t="shared" si="1"/>
        <v>654981.60796707869</v>
      </c>
      <c r="M9" s="694">
        <f>'8.2'!D9</f>
        <v>3172628.5410160003</v>
      </c>
      <c r="N9" s="694">
        <f>'8.3'!D9</f>
        <v>717863.22214999993</v>
      </c>
      <c r="O9" s="721">
        <f>'8.4'!D9</f>
        <v>1132001.5254809042</v>
      </c>
      <c r="P9" s="721">
        <f>'8.5'!D9</f>
        <v>1968733.88147304</v>
      </c>
      <c r="Q9" s="721">
        <v>133635.00361600009</v>
      </c>
      <c r="R9" s="742">
        <f t="shared" si="2"/>
        <v>7124862.1737359455</v>
      </c>
      <c r="S9" s="287"/>
      <c r="T9" s="285"/>
      <c r="U9" s="285"/>
      <c r="V9" s="285"/>
      <c r="W9" s="286"/>
      <c r="X9" s="286"/>
      <c r="Y9" s="28"/>
      <c r="Z9" s="28"/>
      <c r="AB9" s="28"/>
      <c r="AC9" s="28"/>
    </row>
    <row r="10" spans="1:31" ht="13.5" customHeight="1">
      <c r="A10" s="458" t="str">
        <f>'6.1'!A12</f>
        <v>April</v>
      </c>
      <c r="B10" s="998">
        <f>'8.2'!B10</f>
        <v>1605</v>
      </c>
      <c r="C10" s="691">
        <f>'8.3'!B10</f>
        <v>6205</v>
      </c>
      <c r="D10" s="723">
        <f>'8.4'!B10</f>
        <v>201809</v>
      </c>
      <c r="E10" s="723">
        <f>'8.5'!B10</f>
        <v>2532909</v>
      </c>
      <c r="F10" s="1003">
        <f t="shared" si="0"/>
        <v>2742528</v>
      </c>
      <c r="G10" s="998">
        <f>'8.2'!C10</f>
        <v>243413.86614786804</v>
      </c>
      <c r="H10" s="691">
        <f>'8.3'!C10</f>
        <v>49252.457266543999</v>
      </c>
      <c r="I10" s="723">
        <f>'8.4'!C10</f>
        <v>64324.591257357999</v>
      </c>
      <c r="J10" s="723">
        <f>'8.5'!C10</f>
        <v>114470.60595339298</v>
      </c>
      <c r="K10" s="723">
        <v>3317.6071781400001</v>
      </c>
      <c r="L10" s="1003">
        <f t="shared" si="1"/>
        <v>474779.12780330307</v>
      </c>
      <c r="M10" s="691">
        <f>'8.2'!D10</f>
        <v>2651998.9149039998</v>
      </c>
      <c r="N10" s="691">
        <f>'8.3'!D10</f>
        <v>536500.18963000004</v>
      </c>
      <c r="O10" s="723">
        <f>'8.4'!D10</f>
        <v>700637.39060005697</v>
      </c>
      <c r="P10" s="723">
        <f>'8.5'!D10</f>
        <v>1246457.864252917</v>
      </c>
      <c r="Q10" s="723">
        <v>36237.032999499999</v>
      </c>
      <c r="R10" s="743">
        <f t="shared" si="2"/>
        <v>5171831.3923864728</v>
      </c>
      <c r="S10" s="27"/>
      <c r="T10" s="285"/>
      <c r="U10" s="285"/>
      <c r="V10" s="285"/>
      <c r="W10" s="286"/>
      <c r="X10" s="286"/>
      <c r="Y10" s="28"/>
      <c r="Z10" s="28"/>
      <c r="AA10" s="28"/>
      <c r="AB10" s="28"/>
      <c r="AC10" s="28"/>
      <c r="AD10" s="28"/>
      <c r="AE10" s="28"/>
    </row>
    <row r="11" spans="1:31" ht="13.5" customHeight="1">
      <c r="A11" s="246" t="str">
        <f>'6.1'!A13</f>
        <v>May</v>
      </c>
      <c r="B11" s="999">
        <f>'8.2'!B11</f>
        <v>1585</v>
      </c>
      <c r="C11" s="694">
        <f>'8.3'!B11</f>
        <v>6227</v>
      </c>
      <c r="D11" s="721">
        <f>'8.4'!B11</f>
        <v>201569</v>
      </c>
      <c r="E11" s="721">
        <f>'8.5'!B11</f>
        <v>2530225</v>
      </c>
      <c r="F11" s="1002">
        <f t="shared" si="0"/>
        <v>2739606</v>
      </c>
      <c r="G11" s="999">
        <f>'8.2'!C11</f>
        <v>222118.70343857299</v>
      </c>
      <c r="H11" s="694">
        <f>'8.3'!C11</f>
        <v>30791.279625119998</v>
      </c>
      <c r="I11" s="721">
        <f>'8.4'!C11</f>
        <v>25190.078846008</v>
      </c>
      <c r="J11" s="721">
        <f>'8.5'!C11</f>
        <v>45168.287847245003</v>
      </c>
      <c r="K11" s="721">
        <v>3339.7385454200003</v>
      </c>
      <c r="L11" s="1002">
        <f t="shared" si="1"/>
        <v>326608.08830236597</v>
      </c>
      <c r="M11" s="694">
        <f>'8.2'!D11</f>
        <v>2431167.7595329997</v>
      </c>
      <c r="N11" s="694">
        <f>'8.3'!D11</f>
        <v>336985.28068999999</v>
      </c>
      <c r="O11" s="721">
        <f>'8.4'!D11</f>
        <v>275638.47946768906</v>
      </c>
      <c r="P11" s="721">
        <f>'8.5'!D11</f>
        <v>494371.412869327</v>
      </c>
      <c r="Q11" s="721">
        <v>36680.700743000001</v>
      </c>
      <c r="R11" s="742">
        <f t="shared" si="2"/>
        <v>3574843.6333030155</v>
      </c>
      <c r="S11" s="27"/>
      <c r="T11" s="285"/>
      <c r="U11" s="285"/>
      <c r="V11" s="285"/>
      <c r="W11" s="286"/>
      <c r="X11" s="286"/>
      <c r="Y11" s="28"/>
      <c r="Z11" s="28"/>
      <c r="AA11" s="28"/>
      <c r="AB11" s="28"/>
      <c r="AC11" s="28"/>
      <c r="AD11" s="28"/>
      <c r="AE11" s="28"/>
    </row>
    <row r="12" spans="1:31" ht="13.5" customHeight="1">
      <c r="A12" s="459" t="str">
        <f>'6.1'!A14</f>
        <v>June</v>
      </c>
      <c r="B12" s="1000">
        <f>'8.2'!B12</f>
        <v>1587</v>
      </c>
      <c r="C12" s="697">
        <f>'8.3'!B12</f>
        <v>6223</v>
      </c>
      <c r="D12" s="725">
        <f>'8.4'!B12</f>
        <v>201336</v>
      </c>
      <c r="E12" s="725">
        <f>'8.5'!B12</f>
        <v>2527878</v>
      </c>
      <c r="F12" s="1004">
        <f t="shared" si="0"/>
        <v>2737024</v>
      </c>
      <c r="G12" s="1000">
        <f>'8.2'!C12</f>
        <v>218634.09282546397</v>
      </c>
      <c r="H12" s="697">
        <f>'8.3'!C12</f>
        <v>26253.353541665998</v>
      </c>
      <c r="I12" s="725">
        <f>'8.4'!C12</f>
        <v>18314.717264900999</v>
      </c>
      <c r="J12" s="725">
        <f>'8.5'!C12</f>
        <v>31109.525239890001</v>
      </c>
      <c r="K12" s="725">
        <v>-241.9505104530005</v>
      </c>
      <c r="L12" s="1004">
        <f t="shared" si="1"/>
        <v>294069.7383614679</v>
      </c>
      <c r="M12" s="697">
        <f>'8.2'!D12</f>
        <v>2386414.18676</v>
      </c>
      <c r="N12" s="697">
        <f>'8.3'!D12</f>
        <v>286949.689403</v>
      </c>
      <c r="O12" s="725">
        <f>'8.4'!D12</f>
        <v>200114.32690056003</v>
      </c>
      <c r="P12" s="725">
        <f>'8.5'!D12</f>
        <v>339984.10422344203</v>
      </c>
      <c r="Q12" s="725">
        <v>-2496.3372571599893</v>
      </c>
      <c r="R12" s="744">
        <f t="shared" si="2"/>
        <v>3210965.9700298421</v>
      </c>
      <c r="S12" s="27"/>
      <c r="T12" s="285"/>
      <c r="U12" s="285"/>
      <c r="V12" s="285"/>
      <c r="W12" s="286"/>
      <c r="X12" s="286"/>
      <c r="Y12" s="28"/>
      <c r="Z12" s="28"/>
      <c r="AA12" s="28"/>
      <c r="AB12" s="28"/>
      <c r="AC12" s="28"/>
      <c r="AD12" s="28"/>
      <c r="AE12" s="28"/>
    </row>
    <row r="13" spans="1:31" ht="13.5" customHeight="1">
      <c r="A13" s="458" t="str">
        <f>'6.1'!A15</f>
        <v>July</v>
      </c>
      <c r="B13" s="998">
        <f>'8.2'!B13</f>
        <v>1585</v>
      </c>
      <c r="C13" s="691">
        <f>'8.3'!B13</f>
        <v>6222</v>
      </c>
      <c r="D13" s="723">
        <f>'8.4'!B13</f>
        <v>201279</v>
      </c>
      <c r="E13" s="723">
        <f>'8.5'!B13</f>
        <v>2525699</v>
      </c>
      <c r="F13" s="1003">
        <f t="shared" si="0"/>
        <v>2734785</v>
      </c>
      <c r="G13" s="998">
        <f>'8.2'!C13</f>
        <v>204683.20296560801</v>
      </c>
      <c r="H13" s="691">
        <f>'8.3'!C13</f>
        <v>24243.360121573998</v>
      </c>
      <c r="I13" s="723">
        <f>'8.4'!C13</f>
        <v>14566.769984852001</v>
      </c>
      <c r="J13" s="723">
        <f>'8.5'!C13</f>
        <v>27335.869997146998</v>
      </c>
      <c r="K13" s="723">
        <v>-970.77815348400065</v>
      </c>
      <c r="L13" s="1003">
        <f t="shared" si="1"/>
        <v>269858.42491569702</v>
      </c>
      <c r="M13" s="691">
        <f>'8.2'!D13</f>
        <v>2234115.4883379997</v>
      </c>
      <c r="N13" s="691">
        <f>'8.3'!D13</f>
        <v>264635.09779900004</v>
      </c>
      <c r="O13" s="723">
        <f>'8.4'!D13</f>
        <v>158954.66059371899</v>
      </c>
      <c r="P13" s="723">
        <f>'8.5'!D13</f>
        <v>298417.84864728496</v>
      </c>
      <c r="Q13" s="723">
        <v>-10482.413337266988</v>
      </c>
      <c r="R13" s="743">
        <f t="shared" si="2"/>
        <v>2945640.6820407365</v>
      </c>
      <c r="S13" s="27"/>
      <c r="T13" s="285"/>
      <c r="U13" s="285"/>
      <c r="V13" s="285"/>
      <c r="W13" s="286"/>
      <c r="X13" s="286"/>
      <c r="Y13" s="28"/>
      <c r="Z13" s="28"/>
      <c r="AA13" s="28"/>
      <c r="AB13" s="28"/>
      <c r="AC13" s="28"/>
      <c r="AD13" s="28"/>
      <c r="AE13" s="28"/>
    </row>
    <row r="14" spans="1:31" ht="13.5" customHeight="1">
      <c r="A14" s="246" t="str">
        <f>'6.1'!A16</f>
        <v>August</v>
      </c>
      <c r="B14" s="999">
        <f>'8.2'!B14</f>
        <v>1585</v>
      </c>
      <c r="C14" s="694">
        <f>'8.3'!B14</f>
        <v>6223</v>
      </c>
      <c r="D14" s="721">
        <f>'8.4'!B14</f>
        <v>201031</v>
      </c>
      <c r="E14" s="721">
        <f>'8.5'!B14</f>
        <v>2523389</v>
      </c>
      <c r="F14" s="1002">
        <f t="shared" si="0"/>
        <v>2732228</v>
      </c>
      <c r="G14" s="999">
        <f>'8.2'!C14</f>
        <v>214001.20275793702</v>
      </c>
      <c r="H14" s="694">
        <f>'8.3'!C14</f>
        <v>25355.825505342003</v>
      </c>
      <c r="I14" s="721">
        <f>'8.4'!C14</f>
        <v>14722.067672714</v>
      </c>
      <c r="J14" s="721">
        <f>'8.5'!C14</f>
        <v>27209.390432471999</v>
      </c>
      <c r="K14" s="721">
        <v>-1136.2094971400004</v>
      </c>
      <c r="L14" s="1002">
        <f t="shared" si="1"/>
        <v>280152.27687132504</v>
      </c>
      <c r="M14" s="694">
        <f>'8.2'!D14</f>
        <v>2338481.3113719998</v>
      </c>
      <c r="N14" s="694">
        <f>'8.3'!D14</f>
        <v>276990.86928099999</v>
      </c>
      <c r="O14" s="721">
        <f>'8.4'!D14</f>
        <v>160802.41175147099</v>
      </c>
      <c r="P14" s="721">
        <f>'8.5'!D14</f>
        <v>297280.09589553595</v>
      </c>
      <c r="Q14" s="721">
        <v>-12264.409343999991</v>
      </c>
      <c r="R14" s="742">
        <f t="shared" si="2"/>
        <v>3061290.2789560067</v>
      </c>
      <c r="S14" s="27"/>
      <c r="T14" s="285"/>
      <c r="U14" s="285"/>
      <c r="V14" s="285"/>
      <c r="W14" s="286"/>
      <c r="X14" s="286"/>
      <c r="Y14" s="28"/>
      <c r="Z14" s="28"/>
      <c r="AA14" s="28"/>
      <c r="AB14" s="28"/>
      <c r="AC14" s="28"/>
      <c r="AD14" s="28"/>
      <c r="AE14" s="28"/>
    </row>
    <row r="15" spans="1:31" ht="13.5" customHeight="1">
      <c r="A15" s="459" t="str">
        <f>'6.1'!A17</f>
        <v>September</v>
      </c>
      <c r="B15" s="1000">
        <f>'8.2'!B15</f>
        <v>1585</v>
      </c>
      <c r="C15" s="697">
        <f>'8.3'!B15</f>
        <v>6225</v>
      </c>
      <c r="D15" s="725">
        <f>'8.4'!B15</f>
        <v>201096</v>
      </c>
      <c r="E15" s="725">
        <f>'8.5'!B15</f>
        <v>2521963</v>
      </c>
      <c r="F15" s="1004">
        <f t="shared" si="0"/>
        <v>2730869</v>
      </c>
      <c r="G15" s="1000">
        <f>'8.2'!C15</f>
        <v>230216.891274789</v>
      </c>
      <c r="H15" s="697">
        <f>'8.3'!C15</f>
        <v>31919.979251345001</v>
      </c>
      <c r="I15" s="725">
        <f>'8.4'!C15</f>
        <v>27850.844593918002</v>
      </c>
      <c r="J15" s="725">
        <f>'8.5'!C15</f>
        <v>47179.743704822999</v>
      </c>
      <c r="K15" s="725">
        <v>-623.0073867600006</v>
      </c>
      <c r="L15" s="1004">
        <f t="shared" si="1"/>
        <v>336544.45143811498</v>
      </c>
      <c r="M15" s="697">
        <f>'8.2'!D15</f>
        <v>2519599.7279579998</v>
      </c>
      <c r="N15" s="697">
        <f>'8.3'!D15</f>
        <v>349270.29880300007</v>
      </c>
      <c r="O15" s="725">
        <f>'8.4'!D15</f>
        <v>304718.81912012101</v>
      </c>
      <c r="P15" s="725">
        <f>'8.5'!D15</f>
        <v>516298.24881988898</v>
      </c>
      <c r="Q15" s="725">
        <v>-6650.5752549999925</v>
      </c>
      <c r="R15" s="744">
        <f t="shared" si="2"/>
        <v>3683236.5194460102</v>
      </c>
      <c r="S15" s="27"/>
      <c r="T15" s="285"/>
      <c r="U15" s="285"/>
      <c r="V15" s="285"/>
      <c r="W15" s="286"/>
      <c r="X15" s="286"/>
      <c r="Y15" s="28"/>
      <c r="Z15" s="28"/>
      <c r="AA15" s="28"/>
      <c r="AB15" s="28"/>
      <c r="AC15" s="28"/>
      <c r="AD15" s="28"/>
      <c r="AE15" s="28"/>
    </row>
    <row r="16" spans="1:31" ht="13.5" customHeight="1">
      <c r="A16" s="458" t="str">
        <f>'6.1'!A18</f>
        <v>October</v>
      </c>
      <c r="B16" s="998">
        <f>'8.2'!B16</f>
        <v>1588</v>
      </c>
      <c r="C16" s="691">
        <f>'8.3'!B16</f>
        <v>6219</v>
      </c>
      <c r="D16" s="723">
        <f>'8.4'!B16</f>
        <v>201008</v>
      </c>
      <c r="E16" s="723">
        <f>'8.5'!B16</f>
        <v>2520814</v>
      </c>
      <c r="F16" s="1003">
        <f t="shared" si="0"/>
        <v>2729629</v>
      </c>
      <c r="G16" s="998">
        <f>'8.2'!C16</f>
        <v>288130.843663348</v>
      </c>
      <c r="H16" s="691">
        <f>'8.3'!C16</f>
        <v>56465.936891658996</v>
      </c>
      <c r="I16" s="723">
        <f>'8.4'!C16</f>
        <v>76074.118827623999</v>
      </c>
      <c r="J16" s="723">
        <f>'8.5'!C16</f>
        <v>129272.419651883</v>
      </c>
      <c r="K16" s="723">
        <v>5238.3985932439991</v>
      </c>
      <c r="L16" s="1003">
        <f t="shared" si="1"/>
        <v>555181.71762775804</v>
      </c>
      <c r="M16" s="691">
        <f>'8.2'!D16</f>
        <v>3155099.5629079998</v>
      </c>
      <c r="N16" s="691">
        <f>'8.3'!D16</f>
        <v>618345.10221299995</v>
      </c>
      <c r="O16" s="723">
        <f>'8.4'!D16</f>
        <v>832965.20819983096</v>
      </c>
      <c r="P16" s="723">
        <f>'8.5'!D16</f>
        <v>1415652.9937460918</v>
      </c>
      <c r="Q16" s="723">
        <v>57530.277567369005</v>
      </c>
      <c r="R16" s="743">
        <f t="shared" si="2"/>
        <v>6079593.1446342915</v>
      </c>
      <c r="S16" s="27"/>
      <c r="T16" s="285"/>
      <c r="U16" s="285"/>
      <c r="V16" s="285"/>
      <c r="W16" s="286"/>
      <c r="X16" s="286"/>
      <c r="Y16" s="28"/>
      <c r="Z16" s="28"/>
      <c r="AA16" s="28"/>
      <c r="AB16" s="28"/>
      <c r="AC16" s="28"/>
      <c r="AD16" s="28"/>
      <c r="AE16" s="28"/>
    </row>
    <row r="17" spans="1:31" ht="13.5" customHeight="1">
      <c r="A17" s="246" t="str">
        <f>'6.1'!A19</f>
        <v>November</v>
      </c>
      <c r="B17" s="999">
        <f>'8.2'!B17</f>
        <v>1589</v>
      </c>
      <c r="C17" s="694">
        <f>'8.3'!B17</f>
        <v>6221</v>
      </c>
      <c r="D17" s="721">
        <f>'8.4'!B17</f>
        <v>200987</v>
      </c>
      <c r="E17" s="721">
        <f>'8.5'!B17</f>
        <v>2519441</v>
      </c>
      <c r="F17" s="1002">
        <f t="shared" si="0"/>
        <v>2728238</v>
      </c>
      <c r="G17" s="999">
        <f>'8.2'!C17</f>
        <v>377867.35526946501</v>
      </c>
      <c r="H17" s="694">
        <f>'8.3'!C17</f>
        <v>85286.365792579003</v>
      </c>
      <c r="I17" s="721">
        <f>'8.4'!C17</f>
        <v>142465.411599438</v>
      </c>
      <c r="J17" s="721">
        <f>'8.5'!C17</f>
        <v>249843.08586861999</v>
      </c>
      <c r="K17" s="721">
        <v>10015.054617161999</v>
      </c>
      <c r="L17" s="1002">
        <f t="shared" si="1"/>
        <v>865477.27314726403</v>
      </c>
      <c r="M17" s="694">
        <f>'8.2'!D17</f>
        <v>4124317.4520069999</v>
      </c>
      <c r="N17" s="694">
        <f>'8.3'!D17</f>
        <v>930905.27191499993</v>
      </c>
      <c r="O17" s="721">
        <f>'8.4'!D17</f>
        <v>1554968.208150273</v>
      </c>
      <c r="P17" s="721">
        <f>'8.5'!D17</f>
        <v>2727120.1299647531</v>
      </c>
      <c r="Q17" s="721">
        <v>109509.82473800001</v>
      </c>
      <c r="R17" s="742">
        <f t="shared" si="2"/>
        <v>9446820.8867750242</v>
      </c>
      <c r="S17" s="27"/>
      <c r="T17" s="285"/>
      <c r="U17" s="285"/>
      <c r="V17" s="285"/>
      <c r="W17" s="286"/>
      <c r="X17" s="286"/>
      <c r="Y17" s="28"/>
      <c r="Z17" s="28"/>
      <c r="AA17" s="28"/>
      <c r="AB17" s="28"/>
      <c r="AC17" s="28"/>
      <c r="AD17" s="28"/>
      <c r="AE17" s="28"/>
    </row>
    <row r="18" spans="1:31" ht="13.5" customHeight="1">
      <c r="A18" s="459" t="str">
        <f>'6.1'!A20</f>
        <v>December</v>
      </c>
      <c r="B18" s="1000">
        <f>'8.2'!B18</f>
        <v>1587</v>
      </c>
      <c r="C18" s="697">
        <f>'8.3'!B18</f>
        <v>6220</v>
      </c>
      <c r="D18" s="725">
        <f>'8.4'!B18</f>
        <v>201094</v>
      </c>
      <c r="E18" s="725">
        <f>'8.5'!B18</f>
        <v>2518556</v>
      </c>
      <c r="F18" s="1004">
        <f t="shared" si="0"/>
        <v>2727457</v>
      </c>
      <c r="G18" s="1000">
        <f>'8.2'!C18</f>
        <v>349225.77856556932</v>
      </c>
      <c r="H18" s="697">
        <f>'8.3'!C18</f>
        <v>94723.135248774997</v>
      </c>
      <c r="I18" s="725">
        <f>'8.4'!C18</f>
        <v>173041.813551025</v>
      </c>
      <c r="J18" s="725">
        <f>'8.5'!C18</f>
        <v>313705.31753768114</v>
      </c>
      <c r="K18" s="725">
        <v>18547.625656532637</v>
      </c>
      <c r="L18" s="1004">
        <f t="shared" si="1"/>
        <v>949243.670559583</v>
      </c>
      <c r="M18" s="697">
        <f>'8.2'!D18</f>
        <v>3801917.0279400009</v>
      </c>
      <c r="N18" s="697">
        <f>'8.3'!D18</f>
        <v>1031242.553425</v>
      </c>
      <c r="O18" s="725">
        <f>'8.4'!D18</f>
        <v>1883850.416738733</v>
      </c>
      <c r="P18" s="725">
        <f>'8.5'!D18</f>
        <v>3415401.9169774009</v>
      </c>
      <c r="Q18" s="725">
        <v>203356.92649099999</v>
      </c>
      <c r="R18" s="744">
        <f t="shared" si="2"/>
        <v>10335768.841572134</v>
      </c>
      <c r="S18" s="27"/>
      <c r="T18" s="285"/>
      <c r="U18" s="285"/>
      <c r="V18" s="285"/>
      <c r="W18" s="286"/>
      <c r="X18" s="286"/>
      <c r="Y18" s="28"/>
      <c r="Z18" s="28"/>
      <c r="AA18" s="28"/>
      <c r="AB18" s="28"/>
      <c r="AC18" s="28"/>
      <c r="AD18" s="28"/>
      <c r="AE18" s="28"/>
    </row>
    <row r="19" spans="1:31" ht="13.5" customHeight="1">
      <c r="A19" s="458" t="str">
        <f>'6.1'!A21</f>
        <v>1Q</v>
      </c>
      <c r="B19" s="998">
        <f>'8.2'!B19</f>
        <v>1603</v>
      </c>
      <c r="C19" s="691">
        <f>'8.3'!B19</f>
        <v>6210</v>
      </c>
      <c r="D19" s="723">
        <f>'8.4'!B19</f>
        <v>201976</v>
      </c>
      <c r="E19" s="723">
        <f>'8.5'!B19</f>
        <v>2534993</v>
      </c>
      <c r="F19" s="1005">
        <f>F9</f>
        <v>2744782</v>
      </c>
      <c r="G19" s="998">
        <f>'8.2'!C19</f>
        <v>964703.75675026886</v>
      </c>
      <c r="H19" s="691">
        <f>'8.3'!C19</f>
        <v>248970.97753210101</v>
      </c>
      <c r="I19" s="723">
        <f>'8.4'!C19</f>
        <v>415676.28021247406</v>
      </c>
      <c r="J19" s="723">
        <f>'8.5'!C19</f>
        <v>746190.69894336304</v>
      </c>
      <c r="K19" s="691">
        <v>39200.740818280356</v>
      </c>
      <c r="L19" s="1005">
        <f>SUM(L7:L9)</f>
        <v>2414742.4542564875</v>
      </c>
      <c r="M19" s="691">
        <f>'8.2'!D19</f>
        <v>10506162.501812</v>
      </c>
      <c r="N19" s="691">
        <f>'8.3'!D19</f>
        <v>2711598.81415</v>
      </c>
      <c r="O19" s="723">
        <f>'8.4'!D19</f>
        <v>4526818.7986255456</v>
      </c>
      <c r="P19" s="723">
        <f>'8.5'!D19</f>
        <v>8126093.648005385</v>
      </c>
      <c r="Q19" s="691">
        <v>427660.25482700008</v>
      </c>
      <c r="R19" s="745">
        <f>SUM(R7:R9)</f>
        <v>26298334.017419931</v>
      </c>
      <c r="T19" s="285"/>
      <c r="U19" s="285"/>
      <c r="V19" s="285"/>
      <c r="W19" s="286"/>
      <c r="X19" s="286"/>
      <c r="Y19" s="28"/>
      <c r="Z19" s="28"/>
      <c r="AA19" s="28"/>
      <c r="AB19" s="28"/>
      <c r="AC19" s="28"/>
      <c r="AD19" s="28"/>
      <c r="AE19" s="28"/>
    </row>
    <row r="20" spans="1:31" ht="13.5" customHeight="1">
      <c r="A20" s="246" t="str">
        <f>'6.1'!A22</f>
        <v>2Q</v>
      </c>
      <c r="B20" s="999">
        <f>'8.2'!B20</f>
        <v>1587</v>
      </c>
      <c r="C20" s="694">
        <f>'8.3'!B20</f>
        <v>6223</v>
      </c>
      <c r="D20" s="721">
        <f>'8.4'!B20</f>
        <v>201336</v>
      </c>
      <c r="E20" s="721">
        <f>'8.5'!B20</f>
        <v>2527878</v>
      </c>
      <c r="F20" s="1006">
        <f>F12</f>
        <v>2737024</v>
      </c>
      <c r="G20" s="999">
        <f>'8.2'!C20</f>
        <v>684166.66241190501</v>
      </c>
      <c r="H20" s="694">
        <f>'8.3'!C20</f>
        <v>106297.09043333</v>
      </c>
      <c r="I20" s="721">
        <f>'8.4'!C20</f>
        <v>107829.38736826699</v>
      </c>
      <c r="J20" s="721">
        <f>'8.5'!C20</f>
        <v>190748.41904052798</v>
      </c>
      <c r="K20" s="694">
        <v>6415.3952131069991</v>
      </c>
      <c r="L20" s="1006">
        <f>SUM(L10:L12)</f>
        <v>1095456.9544671369</v>
      </c>
      <c r="M20" s="694">
        <f>'8.2'!D20</f>
        <v>7469580.8611969994</v>
      </c>
      <c r="N20" s="694">
        <f>'8.3'!D20</f>
        <v>1160435.1597230001</v>
      </c>
      <c r="O20" s="721">
        <f>'8.4'!D20</f>
        <v>1176390.1969683061</v>
      </c>
      <c r="P20" s="721">
        <f>'8.5'!D20</f>
        <v>2080813.381345686</v>
      </c>
      <c r="Q20" s="694">
        <v>70421.39648534001</v>
      </c>
      <c r="R20" s="746">
        <f t="shared" ref="R20" si="3">SUM(R10:R12)</f>
        <v>11957640.99571933</v>
      </c>
      <c r="T20" s="285"/>
      <c r="U20" s="285"/>
      <c r="V20" s="285"/>
      <c r="W20" s="286"/>
      <c r="X20" s="286"/>
      <c r="Y20" s="28"/>
    </row>
    <row r="21" spans="1:31" ht="13.5" customHeight="1">
      <c r="A21" s="246" t="str">
        <f>'6.1'!A23</f>
        <v>3Q</v>
      </c>
      <c r="B21" s="999">
        <f>'8.2'!B21</f>
        <v>1585</v>
      </c>
      <c r="C21" s="694">
        <f>'8.3'!B21</f>
        <v>6225</v>
      </c>
      <c r="D21" s="721">
        <f>'8.4'!B21</f>
        <v>201096</v>
      </c>
      <c r="E21" s="721">
        <f>'8.5'!B21</f>
        <v>2521963</v>
      </c>
      <c r="F21" s="1006">
        <f>F15</f>
        <v>2730869</v>
      </c>
      <c r="G21" s="999">
        <f>'8.2'!C21</f>
        <v>648901.296998334</v>
      </c>
      <c r="H21" s="694">
        <f>'8.3'!C21</f>
        <v>81519.164878261014</v>
      </c>
      <c r="I21" s="721">
        <f>'8.4'!C21</f>
        <v>57139.682251484002</v>
      </c>
      <c r="J21" s="721">
        <f>'8.5'!C21</f>
        <v>101725.00413444199</v>
      </c>
      <c r="K21" s="694">
        <v>-2729.995037384002</v>
      </c>
      <c r="L21" s="1006">
        <f>SUM(L13:L15)</f>
        <v>886555.15322513704</v>
      </c>
      <c r="M21" s="694">
        <f>'8.2'!D21</f>
        <v>7092196.5276679993</v>
      </c>
      <c r="N21" s="694">
        <f>'8.3'!D21</f>
        <v>890896.2658830001</v>
      </c>
      <c r="O21" s="721">
        <f>'8.4'!D21</f>
        <v>624475.89146531094</v>
      </c>
      <c r="P21" s="721">
        <f>'8.5'!D21</f>
        <v>1111996.1933627098</v>
      </c>
      <c r="Q21" s="694">
        <v>-29397.397936266971</v>
      </c>
      <c r="R21" s="746">
        <f t="shared" ref="R21" si="4">SUM(R13:R15)</f>
        <v>9690167.4804427531</v>
      </c>
      <c r="T21" s="285"/>
      <c r="U21" s="285"/>
      <c r="V21" s="285"/>
      <c r="W21" s="286"/>
      <c r="X21" s="286"/>
      <c r="Y21" s="28"/>
    </row>
    <row r="22" spans="1:31" ht="13.5" customHeight="1">
      <c r="A22" s="459" t="str">
        <f>'6.1'!A24</f>
        <v>4Q</v>
      </c>
      <c r="B22" s="1000">
        <f>'8.2'!B22</f>
        <v>1587</v>
      </c>
      <c r="C22" s="697">
        <f>'8.3'!B22</f>
        <v>6220</v>
      </c>
      <c r="D22" s="725">
        <f>'8.4'!B22</f>
        <v>201094</v>
      </c>
      <c r="E22" s="725">
        <f>'8.5'!B22</f>
        <v>2518556</v>
      </c>
      <c r="F22" s="1007">
        <f>F18</f>
        <v>2727457</v>
      </c>
      <c r="G22" s="1000">
        <f>'8.2'!C22</f>
        <v>1015223.9774983823</v>
      </c>
      <c r="H22" s="697">
        <f>'8.3'!C22</f>
        <v>236475.43793301302</v>
      </c>
      <c r="I22" s="725">
        <f>'8.4'!C22</f>
        <v>391581.34397808701</v>
      </c>
      <c r="J22" s="725">
        <f>'8.5'!C22</f>
        <v>692820.82305818412</v>
      </c>
      <c r="K22" s="697">
        <v>33801.078866938638</v>
      </c>
      <c r="L22" s="1007">
        <f>SUM(L16:L18)</f>
        <v>2369902.661334605</v>
      </c>
      <c r="M22" s="697">
        <f>'8.2'!D22</f>
        <v>11081334.042855</v>
      </c>
      <c r="N22" s="697">
        <f>'8.3'!D22</f>
        <v>2580492.9275529999</v>
      </c>
      <c r="O22" s="725">
        <f>'8.4'!D22</f>
        <v>4271783.8330888366</v>
      </c>
      <c r="P22" s="725">
        <f>'8.5'!D22</f>
        <v>7558175.0406882456</v>
      </c>
      <c r="Q22" s="697">
        <v>370397.02879636898</v>
      </c>
      <c r="R22" s="747">
        <f t="shared" ref="R22" si="5">SUM(R16:R18)</f>
        <v>25862182.872981451</v>
      </c>
      <c r="T22" s="285"/>
      <c r="U22" s="285"/>
      <c r="V22" s="285"/>
      <c r="W22" s="286"/>
      <c r="X22" s="286"/>
      <c r="Y22" s="28"/>
      <c r="Z22" s="28"/>
      <c r="AA22" s="28"/>
      <c r="AB22" s="28"/>
      <c r="AC22" s="28"/>
      <c r="AD22" s="28"/>
      <c r="AE22" s="28"/>
    </row>
    <row r="23" spans="1:31" ht="13.5" customHeight="1">
      <c r="A23" s="458" t="str">
        <f>'6.1'!A25</f>
        <v>1H</v>
      </c>
      <c r="B23" s="998">
        <f>'8.2'!B23</f>
        <v>1587</v>
      </c>
      <c r="C23" s="691">
        <f>'8.3'!B23</f>
        <v>6223</v>
      </c>
      <c r="D23" s="723">
        <f>'8.4'!B23</f>
        <v>201336</v>
      </c>
      <c r="E23" s="723">
        <f>'8.5'!B23</f>
        <v>2527878</v>
      </c>
      <c r="F23" s="1005">
        <f>F12</f>
        <v>2737024</v>
      </c>
      <c r="G23" s="998">
        <f>'8.2'!C23</f>
        <v>1648870.419162174</v>
      </c>
      <c r="H23" s="691">
        <f>'8.3'!C23</f>
        <v>355268.06796543102</v>
      </c>
      <c r="I23" s="723">
        <f>'8.4'!C23</f>
        <v>523505.66758074099</v>
      </c>
      <c r="J23" s="723">
        <f>'8.5'!C23</f>
        <v>936939.11798389105</v>
      </c>
      <c r="K23" s="691">
        <v>45616.136031387352</v>
      </c>
      <c r="L23" s="1005">
        <f>SUM(L7:L12)</f>
        <v>3510199.4087236244</v>
      </c>
      <c r="M23" s="691">
        <f>'8.2'!D23</f>
        <v>17975743.363008998</v>
      </c>
      <c r="N23" s="691">
        <f>'8.3'!D23</f>
        <v>3872033.9738729997</v>
      </c>
      <c r="O23" s="723">
        <f>'8.4'!D23</f>
        <v>5703208.9955938524</v>
      </c>
      <c r="P23" s="723">
        <f>'8.5'!D23</f>
        <v>10206907.029351071</v>
      </c>
      <c r="Q23" s="691">
        <v>498081.65131234011</v>
      </c>
      <c r="R23" s="745">
        <f t="shared" ref="R23" si="6">SUM(R7:R12)</f>
        <v>38255975.013139263</v>
      </c>
      <c r="T23" s="285"/>
      <c r="U23" s="285"/>
      <c r="V23" s="285"/>
      <c r="W23" s="286"/>
      <c r="X23" s="286"/>
      <c r="Y23" s="28"/>
      <c r="Z23" s="28"/>
      <c r="AA23" s="28"/>
      <c r="AB23" s="28"/>
      <c r="AC23" s="28"/>
      <c r="AD23" s="28"/>
      <c r="AE23" s="28"/>
    </row>
    <row r="24" spans="1:31" ht="13.5" customHeight="1">
      <c r="A24" s="459" t="str">
        <f>'6.1'!A26</f>
        <v>2H</v>
      </c>
      <c r="B24" s="1000">
        <f>'8.2'!B24</f>
        <v>1587</v>
      </c>
      <c r="C24" s="697">
        <f>'8.3'!B24</f>
        <v>6220</v>
      </c>
      <c r="D24" s="725">
        <f>'8.4'!B24</f>
        <v>201094</v>
      </c>
      <c r="E24" s="725">
        <f>'8.5'!B24</f>
        <v>2518556</v>
      </c>
      <c r="F24" s="1007">
        <f>F18</f>
        <v>2727457</v>
      </c>
      <c r="G24" s="1000">
        <f>'8.2'!C24</f>
        <v>1664125.2744967164</v>
      </c>
      <c r="H24" s="697">
        <f>'8.3'!C24</f>
        <v>317994.602811274</v>
      </c>
      <c r="I24" s="725">
        <f>'8.4'!C24</f>
        <v>448721.02622957097</v>
      </c>
      <c r="J24" s="725">
        <f>'8.5'!C24</f>
        <v>794545.8271926262</v>
      </c>
      <c r="K24" s="697">
        <v>31071.083829554635</v>
      </c>
      <c r="L24" s="1007">
        <f>SUM(L13:L18)</f>
        <v>3256457.8145597419</v>
      </c>
      <c r="M24" s="697">
        <f>'8.2'!D24</f>
        <v>18173530.570522998</v>
      </c>
      <c r="N24" s="697">
        <f>'8.3'!D24</f>
        <v>3471389.193436</v>
      </c>
      <c r="O24" s="725">
        <f>'8.4'!D24</f>
        <v>4896259.7245541476</v>
      </c>
      <c r="P24" s="725">
        <f>'8.5'!D24</f>
        <v>8670171.2340509556</v>
      </c>
      <c r="Q24" s="697">
        <v>340999.63086010201</v>
      </c>
      <c r="R24" s="747">
        <f t="shared" ref="R24" si="7">SUM(R13:R18)</f>
        <v>35552350.353424206</v>
      </c>
      <c r="T24" s="285"/>
      <c r="U24" s="285"/>
      <c r="V24" s="285"/>
      <c r="W24" s="286"/>
      <c r="X24" s="286"/>
      <c r="Y24" s="28"/>
      <c r="Z24" s="28"/>
      <c r="AA24" s="28"/>
      <c r="AB24" s="28"/>
      <c r="AC24" s="28"/>
      <c r="AD24" s="28"/>
      <c r="AE24" s="28"/>
    </row>
    <row r="25" spans="1:31" ht="13.5" customHeight="1">
      <c r="A25" s="436" t="str">
        <f>'6.1'!A27</f>
        <v>Year</v>
      </c>
      <c r="B25" s="1008">
        <f>'8.2'!B25</f>
        <v>1587</v>
      </c>
      <c r="C25" s="748">
        <f>'8.3'!B25</f>
        <v>6220</v>
      </c>
      <c r="D25" s="748">
        <f>'8.4'!B25</f>
        <v>201094</v>
      </c>
      <c r="E25" s="748">
        <f>'8.5'!B25</f>
        <v>2518556</v>
      </c>
      <c r="F25" s="1009">
        <f t="shared" ref="F25" si="8">F18</f>
        <v>2727457</v>
      </c>
      <c r="G25" s="1008">
        <f>'8.2'!C25</f>
        <v>3312995.6936588902</v>
      </c>
      <c r="H25" s="748">
        <f>'8.3'!C25</f>
        <v>673262.67077670502</v>
      </c>
      <c r="I25" s="748">
        <f>'8.4'!C25</f>
        <v>972226.69381031208</v>
      </c>
      <c r="J25" s="748">
        <f>'8.5'!C25</f>
        <v>1731484.9451765174</v>
      </c>
      <c r="K25" s="748">
        <v>76687.219860941987</v>
      </c>
      <c r="L25" s="1010">
        <f>SUM(L7:L18)</f>
        <v>6766657.2232833672</v>
      </c>
      <c r="M25" s="748">
        <f>'8.2'!D25</f>
        <v>36149273.933532</v>
      </c>
      <c r="N25" s="748">
        <f>'8.3'!D25</f>
        <v>7343423.1673089992</v>
      </c>
      <c r="O25" s="748">
        <f>'8.4'!D25</f>
        <v>10599468.720148001</v>
      </c>
      <c r="P25" s="748">
        <f>'8.5'!D25</f>
        <v>18877078.26340203</v>
      </c>
      <c r="Q25" s="748">
        <v>839081.28217244218</v>
      </c>
      <c r="R25" s="749">
        <f t="shared" ref="R25" si="9">SUM(R7:R18)</f>
        <v>73808325.366563454</v>
      </c>
      <c r="T25" s="285"/>
      <c r="U25" s="285"/>
      <c r="V25" s="285"/>
      <c r="W25" s="286"/>
      <c r="X25" s="286"/>
      <c r="Y25" s="28"/>
      <c r="Z25" s="28"/>
      <c r="AA25" s="28"/>
      <c r="AB25" s="28"/>
      <c r="AC25" s="28"/>
      <c r="AD25" s="28"/>
      <c r="AE25" s="28"/>
    </row>
    <row r="26" spans="1:31" ht="24.95" customHeight="1">
      <c r="A26" s="246"/>
      <c r="B26" s="694"/>
      <c r="C26" s="694"/>
      <c r="D26" s="721"/>
      <c r="E26" s="721"/>
      <c r="F26" s="750"/>
      <c r="G26" s="694"/>
      <c r="H26" s="694"/>
      <c r="I26" s="721"/>
      <c r="J26" s="721"/>
      <c r="K26" s="751"/>
      <c r="L26" s="750"/>
      <c r="M26" s="694"/>
      <c r="N26" s="694"/>
      <c r="O26" s="721"/>
      <c r="P26" s="721"/>
      <c r="Q26" s="751"/>
      <c r="R26" s="750"/>
      <c r="T26" s="285"/>
      <c r="U26" s="285"/>
      <c r="V26" s="285"/>
      <c r="W26" s="286"/>
      <c r="X26" s="286"/>
      <c r="Y26" s="28"/>
      <c r="Z26" s="28"/>
      <c r="AA26" s="28"/>
      <c r="AB26" s="28"/>
      <c r="AC26" s="28"/>
      <c r="AD26" s="28"/>
      <c r="AE26" s="28"/>
    </row>
    <row r="27" spans="1:31" ht="12.95" customHeight="1">
      <c r="A27" s="458">
        <v>2015</v>
      </c>
      <c r="B27" s="998">
        <v>1606</v>
      </c>
      <c r="C27" s="691">
        <v>6814</v>
      </c>
      <c r="D27" s="723">
        <v>199725</v>
      </c>
      <c r="E27" s="723">
        <v>2636189</v>
      </c>
      <c r="F27" s="1003">
        <v>2844334</v>
      </c>
      <c r="G27" s="998">
        <v>3522761.6740966924</v>
      </c>
      <c r="H27" s="691">
        <v>740547.16276384518</v>
      </c>
      <c r="I27" s="723">
        <v>1057163.4652972291</v>
      </c>
      <c r="J27" s="723">
        <v>2171135.5106019503</v>
      </c>
      <c r="K27" s="723">
        <v>115956.82018521987</v>
      </c>
      <c r="L27" s="1003">
        <v>7607564.6329449378</v>
      </c>
      <c r="M27" s="691">
        <v>37559635.195127994</v>
      </c>
      <c r="N27" s="691">
        <v>7890518.1577660004</v>
      </c>
      <c r="O27" s="723">
        <v>11257688.3182912</v>
      </c>
      <c r="P27" s="723">
        <v>23123104.062590908</v>
      </c>
      <c r="Q27" s="723">
        <v>1236955.6900010556</v>
      </c>
      <c r="R27" s="743">
        <v>81067901.423777163</v>
      </c>
      <c r="T27" s="285"/>
      <c r="U27" s="1208"/>
      <c r="V27" s="285"/>
      <c r="W27" s="1208"/>
      <c r="X27" s="286"/>
      <c r="Y27" s="28"/>
      <c r="Z27" s="28"/>
      <c r="AA27" s="28"/>
      <c r="AB27" s="28"/>
      <c r="AC27" s="28"/>
      <c r="AD27" s="28"/>
      <c r="AE27" s="28"/>
    </row>
    <row r="28" spans="1:31" ht="12.95" customHeight="1">
      <c r="A28" s="459">
        <v>2016</v>
      </c>
      <c r="B28" s="1000">
        <v>1618</v>
      </c>
      <c r="C28" s="697">
        <v>6823</v>
      </c>
      <c r="D28" s="725">
        <v>199995</v>
      </c>
      <c r="E28" s="725">
        <v>2632037</v>
      </c>
      <c r="F28" s="1004">
        <v>2840473</v>
      </c>
      <c r="G28" s="1000">
        <v>3836358.4581271773</v>
      </c>
      <c r="H28" s="697">
        <v>801511.80511781632</v>
      </c>
      <c r="I28" s="725">
        <v>1152681.5890783148</v>
      </c>
      <c r="J28" s="725">
        <v>2368461.0261057094</v>
      </c>
      <c r="K28" s="725">
        <v>96121.355104837567</v>
      </c>
      <c r="L28" s="1004">
        <v>8255134.2335338555</v>
      </c>
      <c r="M28" s="697">
        <v>41022704.505940005</v>
      </c>
      <c r="N28" s="697">
        <v>8566822.965175001</v>
      </c>
      <c r="O28" s="725">
        <v>12316757.98453786</v>
      </c>
      <c r="P28" s="725">
        <v>25309234.459076907</v>
      </c>
      <c r="Q28" s="725">
        <v>1027647.3024702221</v>
      </c>
      <c r="R28" s="744">
        <v>88243167.217199996</v>
      </c>
      <c r="T28" s="285"/>
      <c r="U28" s="1208"/>
      <c r="V28" s="285"/>
      <c r="W28" s="286"/>
      <c r="X28" s="286"/>
      <c r="Y28" s="28"/>
      <c r="Z28" s="28"/>
      <c r="AA28" s="28"/>
      <c r="AB28" s="28"/>
      <c r="AC28" s="28"/>
      <c r="AD28" s="28"/>
      <c r="AE28" s="28"/>
    </row>
    <row r="29" spans="1:31" ht="12.95" customHeight="1">
      <c r="A29" s="246">
        <v>2017</v>
      </c>
      <c r="B29" s="999">
        <v>1703</v>
      </c>
      <c r="C29" s="694">
        <v>6817</v>
      </c>
      <c r="D29" s="721">
        <v>203138</v>
      </c>
      <c r="E29" s="721">
        <v>2632599</v>
      </c>
      <c r="F29" s="1002">
        <v>2844257</v>
      </c>
      <c r="G29" s="999">
        <v>3847746</v>
      </c>
      <c r="H29" s="694">
        <v>905811.00000000012</v>
      </c>
      <c r="I29" s="721">
        <v>1238757.2516670562</v>
      </c>
      <c r="J29" s="721">
        <v>2427268.7824260001</v>
      </c>
      <c r="K29" s="721">
        <v>107899.71932586282</v>
      </c>
      <c r="L29" s="1002">
        <v>8527482.7534189187</v>
      </c>
      <c r="M29" s="694">
        <v>41058748.2441696</v>
      </c>
      <c r="N29" s="694">
        <v>9665069.4472600017</v>
      </c>
      <c r="O29" s="721">
        <v>13218065.533287004</v>
      </c>
      <c r="P29" s="721">
        <v>25902114.578212999</v>
      </c>
      <c r="Q29" s="721">
        <v>1152223.9240501821</v>
      </c>
      <c r="R29" s="742">
        <v>90996221.726979792</v>
      </c>
      <c r="T29" s="285"/>
      <c r="U29" s="1208"/>
      <c r="V29" s="285"/>
      <c r="W29" s="286"/>
      <c r="X29" s="286"/>
      <c r="Y29" s="28"/>
      <c r="Z29" s="28"/>
      <c r="AA29" s="28"/>
      <c r="AB29" s="28"/>
      <c r="AC29" s="28"/>
      <c r="AD29" s="28"/>
      <c r="AE29" s="28"/>
    </row>
    <row r="30" spans="1:31" ht="12.95" customHeight="1">
      <c r="A30" s="246">
        <v>2018</v>
      </c>
      <c r="B30" s="999">
        <v>1692</v>
      </c>
      <c r="C30" s="694">
        <v>6817</v>
      </c>
      <c r="D30" s="721">
        <v>205693</v>
      </c>
      <c r="E30" s="721">
        <v>2626417</v>
      </c>
      <c r="F30" s="1002">
        <v>2840619</v>
      </c>
      <c r="G30" s="999">
        <v>3854919.8167295875</v>
      </c>
      <c r="H30" s="694">
        <v>802317.10169693304</v>
      </c>
      <c r="I30" s="721">
        <v>1117915.2635170002</v>
      </c>
      <c r="J30" s="721">
        <v>2275641.6101114</v>
      </c>
      <c r="K30" s="721">
        <v>131962.334933348</v>
      </c>
      <c r="L30" s="1002">
        <v>8182756.1269882694</v>
      </c>
      <c r="M30" s="694">
        <v>41132713.413059898</v>
      </c>
      <c r="N30" s="694">
        <v>8559038.9524500072</v>
      </c>
      <c r="O30" s="721">
        <v>11925785.895784821</v>
      </c>
      <c r="P30" s="721">
        <v>24278826.483839072</v>
      </c>
      <c r="Q30" s="721">
        <v>1410046.497307</v>
      </c>
      <c r="R30" s="742">
        <v>87306411.24244079</v>
      </c>
      <c r="T30" s="285"/>
      <c r="U30" s="1208"/>
      <c r="V30" s="285"/>
      <c r="W30" s="286"/>
      <c r="X30" s="286"/>
      <c r="Y30" s="28"/>
      <c r="Z30" s="28"/>
      <c r="AA30" s="28"/>
      <c r="AB30" s="28"/>
      <c r="AC30" s="28"/>
      <c r="AD30" s="28"/>
      <c r="AE30" s="28"/>
    </row>
    <row r="31" spans="1:31" ht="12.95" customHeight="1">
      <c r="A31" s="458">
        <v>2019</v>
      </c>
      <c r="B31" s="998">
        <v>1690</v>
      </c>
      <c r="C31" s="691">
        <v>6759</v>
      </c>
      <c r="D31" s="723">
        <v>206267</v>
      </c>
      <c r="E31" s="723">
        <v>2619793</v>
      </c>
      <c r="F31" s="1003">
        <v>2834509</v>
      </c>
      <c r="G31" s="998">
        <v>4200740.8816692531</v>
      </c>
      <c r="H31" s="691">
        <v>837955.48207248398</v>
      </c>
      <c r="I31" s="723">
        <v>1201475.0959205984</v>
      </c>
      <c r="J31" s="723">
        <v>2173234.605044093</v>
      </c>
      <c r="K31" s="723">
        <v>151223.40892275871</v>
      </c>
      <c r="L31" s="1003">
        <v>8564629.4736291859</v>
      </c>
      <c r="M31" s="691">
        <v>44813140.046417996</v>
      </c>
      <c r="N31" s="691">
        <v>8942578.5629000012</v>
      </c>
      <c r="O31" s="723">
        <v>12826305.476369996</v>
      </c>
      <c r="P31" s="723">
        <v>23200395.458900001</v>
      </c>
      <c r="Q31" s="723">
        <v>1615214.1925309</v>
      </c>
      <c r="R31" s="743">
        <v>91397633.7371189</v>
      </c>
      <c r="T31" s="285"/>
      <c r="U31" s="1208"/>
      <c r="V31" s="285"/>
      <c r="W31" s="286"/>
      <c r="X31" s="286"/>
      <c r="Y31" s="28"/>
      <c r="Z31" s="28"/>
      <c r="AA31" s="28"/>
      <c r="AB31" s="28"/>
      <c r="AC31" s="28"/>
      <c r="AD31" s="28"/>
      <c r="AE31" s="28"/>
    </row>
    <row r="32" spans="1:31" ht="12.95" customHeight="1">
      <c r="A32" s="459">
        <v>2020</v>
      </c>
      <c r="B32" s="1000">
        <v>1605</v>
      </c>
      <c r="C32" s="697">
        <v>6748</v>
      </c>
      <c r="D32" s="725">
        <v>206659</v>
      </c>
      <c r="E32" s="725">
        <v>2614120</v>
      </c>
      <c r="F32" s="1004">
        <v>2829132</v>
      </c>
      <c r="G32" s="1000">
        <v>4268309.7902267631</v>
      </c>
      <c r="H32" s="697">
        <v>840410.28830097569</v>
      </c>
      <c r="I32" s="725">
        <v>1197728.8742469333</v>
      </c>
      <c r="J32" s="725">
        <v>2245541.6331866197</v>
      </c>
      <c r="K32" s="725">
        <v>142228.58725978711</v>
      </c>
      <c r="L32" s="1004">
        <v>8694219.1732210796</v>
      </c>
      <c r="M32" s="697">
        <v>45620793.125848003</v>
      </c>
      <c r="N32" s="697">
        <v>8977575.5740339998</v>
      </c>
      <c r="O32" s="725">
        <v>12792266.307976004</v>
      </c>
      <c r="P32" s="725">
        <v>23983568.670029998</v>
      </c>
      <c r="Q32" s="725">
        <v>1520227.6741253468</v>
      </c>
      <c r="R32" s="744">
        <v>92894431.35201335</v>
      </c>
      <c r="T32" s="285"/>
      <c r="U32" s="1208"/>
      <c r="V32" s="285"/>
      <c r="W32" s="286"/>
      <c r="X32" s="286"/>
      <c r="Y32" s="28"/>
      <c r="Z32" s="28"/>
      <c r="AA32" s="28"/>
      <c r="AB32" s="28"/>
      <c r="AC32" s="28"/>
      <c r="AD32" s="28"/>
      <c r="AE32" s="28"/>
    </row>
    <row r="33" spans="1:31" ht="12.95" customHeight="1">
      <c r="A33" s="246">
        <v>2021</v>
      </c>
      <c r="B33" s="999">
        <v>1602</v>
      </c>
      <c r="C33" s="694">
        <v>6487</v>
      </c>
      <c r="D33" s="721">
        <v>207199</v>
      </c>
      <c r="E33" s="721">
        <v>2604725</v>
      </c>
      <c r="F33" s="1002">
        <v>2820013</v>
      </c>
      <c r="G33" s="999">
        <v>4565694.3918051599</v>
      </c>
      <c r="H33" s="694">
        <v>913967.04959776311</v>
      </c>
      <c r="I33" s="721">
        <v>1309687.2651824956</v>
      </c>
      <c r="J33" s="721">
        <v>2518715.8153973664</v>
      </c>
      <c r="K33" s="721">
        <v>125669.72381950567</v>
      </c>
      <c r="L33" s="1002">
        <v>9433734.2458022907</v>
      </c>
      <c r="M33" s="694">
        <v>48749272.698206998</v>
      </c>
      <c r="N33" s="694">
        <v>9759423.3882999998</v>
      </c>
      <c r="O33" s="721">
        <v>13986121.718220001</v>
      </c>
      <c r="P33" s="721">
        <v>26898781.958329998</v>
      </c>
      <c r="Q33" s="721">
        <v>1343877.200592089</v>
      </c>
      <c r="R33" s="742">
        <v>100737476.96364908</v>
      </c>
      <c r="T33" s="285"/>
      <c r="U33" s="1208"/>
      <c r="V33" s="285"/>
      <c r="W33" s="286"/>
      <c r="X33" s="286"/>
      <c r="Y33" s="28"/>
      <c r="Z33" s="28"/>
      <c r="AA33" s="28"/>
      <c r="AB33" s="28"/>
      <c r="AC33" s="28"/>
      <c r="AD33" s="28"/>
      <c r="AE33" s="28"/>
    </row>
    <row r="34" spans="1:31" ht="12.95" customHeight="1">
      <c r="A34" s="246">
        <v>2022</v>
      </c>
      <c r="B34" s="999">
        <v>1638</v>
      </c>
      <c r="C34" s="694">
        <v>6526</v>
      </c>
      <c r="D34" s="721">
        <v>203698</v>
      </c>
      <c r="E34" s="721">
        <v>2569422</v>
      </c>
      <c r="F34" s="1002">
        <v>2781284</v>
      </c>
      <c r="G34" s="999">
        <v>3611238.9207220157</v>
      </c>
      <c r="H34" s="694">
        <v>739730.0722082525</v>
      </c>
      <c r="I34" s="721">
        <v>1077486.8795721275</v>
      </c>
      <c r="J34" s="721">
        <v>1992315.4175368126</v>
      </c>
      <c r="K34" s="721">
        <v>122990.99353008645</v>
      </c>
      <c r="L34" s="1002">
        <v>7543762.283569295</v>
      </c>
      <c r="M34" s="694">
        <v>39073065.323506005</v>
      </c>
      <c r="N34" s="694">
        <v>7995190.4833699986</v>
      </c>
      <c r="O34" s="721">
        <v>11638499.771400001</v>
      </c>
      <c r="P34" s="721">
        <v>21510428.448359996</v>
      </c>
      <c r="Q34" s="721">
        <v>1329514.2862009995</v>
      </c>
      <c r="R34" s="742">
        <v>81546698.312837005</v>
      </c>
      <c r="T34" s="285"/>
      <c r="U34" s="1208"/>
      <c r="V34" s="285"/>
      <c r="W34" s="286"/>
      <c r="X34" s="286"/>
      <c r="Y34" s="28"/>
      <c r="Z34" s="28"/>
      <c r="AA34" s="28"/>
      <c r="AB34" s="28"/>
      <c r="AC34" s="28"/>
      <c r="AD34" s="28"/>
      <c r="AE34" s="28"/>
    </row>
    <row r="35" spans="1:31" ht="12.95" customHeight="1">
      <c r="A35" s="458">
        <v>2023</v>
      </c>
      <c r="B35" s="998">
        <v>1613</v>
      </c>
      <c r="C35" s="691">
        <v>6291</v>
      </c>
      <c r="D35" s="723">
        <v>202383</v>
      </c>
      <c r="E35" s="723">
        <v>2542155</v>
      </c>
      <c r="F35" s="1003">
        <v>2752442</v>
      </c>
      <c r="G35" s="998">
        <v>3258036.555283682</v>
      </c>
      <c r="H35" s="691">
        <v>665733.47336373455</v>
      </c>
      <c r="I35" s="723">
        <v>974837.89383030054</v>
      </c>
      <c r="J35" s="723">
        <v>1761932.1857068152</v>
      </c>
      <c r="K35" s="723">
        <v>98033.706101513439</v>
      </c>
      <c r="L35" s="1003">
        <v>6758573.8142860457</v>
      </c>
      <c r="M35" s="691">
        <v>35583299.748294614</v>
      </c>
      <c r="N35" s="691">
        <v>7263661.1228099987</v>
      </c>
      <c r="O35" s="723">
        <v>10623064.544122389</v>
      </c>
      <c r="P35" s="723">
        <v>19203446.385679998</v>
      </c>
      <c r="Q35" s="723">
        <v>1068976.0057494</v>
      </c>
      <c r="R35" s="743">
        <v>73742447.806656405</v>
      </c>
      <c r="T35" s="285"/>
      <c r="U35" s="1208"/>
      <c r="V35" s="285"/>
      <c r="W35" s="286"/>
      <c r="X35" s="286"/>
      <c r="Y35" s="28"/>
    </row>
    <row r="36" spans="1:31" ht="12.95" customHeight="1">
      <c r="A36" s="459">
        <v>2024</v>
      </c>
      <c r="B36" s="1000">
        <f>'8.2'!B36</f>
        <v>1587</v>
      </c>
      <c r="C36" s="697">
        <f>'8.3'!B36</f>
        <v>6220</v>
      </c>
      <c r="D36" s="725">
        <f>'8.4'!B36</f>
        <v>201094</v>
      </c>
      <c r="E36" s="725">
        <f>'8.5'!B36</f>
        <v>2518556</v>
      </c>
      <c r="F36" s="1004">
        <f t="shared" ref="F36" si="10">SUM(B36:E36)</f>
        <v>2727457</v>
      </c>
      <c r="G36" s="1000">
        <f>'8.2'!C36</f>
        <v>3312995.6936588902</v>
      </c>
      <c r="H36" s="697">
        <f>'8.3'!C36</f>
        <v>673262.67077670502</v>
      </c>
      <c r="I36" s="725">
        <f>'8.4'!C36</f>
        <v>972226.69381031208</v>
      </c>
      <c r="J36" s="725">
        <f>'8.5'!C36</f>
        <v>1731484.9451765174</v>
      </c>
      <c r="K36" s="725">
        <f>K25</f>
        <v>76687.219860941987</v>
      </c>
      <c r="L36" s="1004">
        <f>L25</f>
        <v>6766657.2232833672</v>
      </c>
      <c r="M36" s="697">
        <f>'8.2'!D36</f>
        <v>36149273.933532</v>
      </c>
      <c r="N36" s="697">
        <f>'8.3'!D36</f>
        <v>7343423.1673089992</v>
      </c>
      <c r="O36" s="725">
        <f>'8.4'!D36</f>
        <v>10599468.720148001</v>
      </c>
      <c r="P36" s="725">
        <f>'8.5'!D36</f>
        <v>18877078.26340203</v>
      </c>
      <c r="Q36" s="725">
        <f>Q25</f>
        <v>839081.28217244218</v>
      </c>
      <c r="R36" s="744">
        <f>R25</f>
        <v>73808325.366563454</v>
      </c>
      <c r="T36" s="285"/>
      <c r="U36" s="1208"/>
      <c r="V36" s="285"/>
      <c r="W36" s="286"/>
      <c r="X36" s="286"/>
      <c r="Y36" s="28"/>
    </row>
    <row r="37" spans="1:31" ht="5.0999999999999996" customHeight="1">
      <c r="B37" s="145"/>
      <c r="C37" s="145"/>
      <c r="D37" s="145"/>
      <c r="E37" s="145"/>
      <c r="F37" s="752"/>
      <c r="G37" s="753"/>
      <c r="H37" s="754"/>
      <c r="I37" s="754"/>
      <c r="J37" s="754"/>
      <c r="K37" s="754"/>
      <c r="L37" s="754"/>
      <c r="M37" s="754"/>
      <c r="N37" s="755"/>
      <c r="O37" s="753"/>
      <c r="P37" s="753"/>
      <c r="Q37" s="753"/>
      <c r="R37" s="753"/>
      <c r="T37" s="285"/>
      <c r="U37" s="285"/>
      <c r="V37" s="285"/>
      <c r="W37" s="286"/>
      <c r="X37" s="286"/>
      <c r="Y37" s="28"/>
    </row>
    <row r="38" spans="1:31" ht="12" customHeight="1">
      <c r="A38" s="1698" t="s">
        <v>353</v>
      </c>
      <c r="B38" s="1698"/>
      <c r="C38" s="1698"/>
      <c r="D38" s="1698"/>
      <c r="E38" s="1698"/>
      <c r="F38" s="1698"/>
      <c r="G38" s="1698"/>
      <c r="H38" s="1698"/>
      <c r="I38" s="1698"/>
      <c r="J38" s="1698"/>
      <c r="K38" s="1698"/>
      <c r="L38" s="1698"/>
      <c r="M38" s="1698"/>
      <c r="N38" s="1698"/>
      <c r="O38" s="1698"/>
      <c r="P38" s="1698"/>
      <c r="Q38" s="274"/>
      <c r="R38" s="274"/>
      <c r="T38" s="28"/>
      <c r="V38" s="283"/>
      <c r="W38" s="283"/>
    </row>
    <row r="39" spans="1:31" ht="12" customHeight="1">
      <c r="D39" s="1303"/>
      <c r="G39" s="1193"/>
      <c r="H39" s="1193"/>
      <c r="I39" s="1193"/>
      <c r="J39" s="1193"/>
      <c r="K39" s="1193"/>
      <c r="T39" s="28"/>
    </row>
    <row r="40" spans="1:31" ht="12" customHeight="1">
      <c r="C40" s="1212"/>
      <c r="H40" s="28"/>
      <c r="I40" s="28"/>
    </row>
    <row r="41" spans="1:31" ht="12" customHeight="1">
      <c r="B41" s="22"/>
      <c r="C41" s="22"/>
      <c r="D41" s="22"/>
      <c r="E41" s="22"/>
      <c r="F41" s="28"/>
      <c r="I41" s="28"/>
      <c r="J41" s="28"/>
    </row>
    <row r="42" spans="1:31" ht="12" customHeight="1">
      <c r="C42" s="1212"/>
      <c r="I42" s="28"/>
      <c r="J42" s="28"/>
    </row>
    <row r="43" spans="1:31" ht="12" customHeight="1">
      <c r="C43" s="1212"/>
      <c r="I43" s="28"/>
      <c r="J43" s="28"/>
    </row>
    <row r="44" spans="1:31">
      <c r="I44" s="28"/>
      <c r="J44" s="28"/>
    </row>
    <row r="45" spans="1:31">
      <c r="I45" s="28"/>
      <c r="J45" s="28"/>
    </row>
    <row r="46" spans="1:31">
      <c r="I46" s="28"/>
      <c r="J46" s="28"/>
    </row>
    <row r="47" spans="1:31">
      <c r="I47" s="28"/>
      <c r="J47" s="28"/>
    </row>
    <row r="48" spans="1:31">
      <c r="I48" s="28"/>
      <c r="J48" s="28"/>
    </row>
    <row r="49" spans="9:10">
      <c r="I49" s="28"/>
      <c r="J49" s="28"/>
    </row>
    <row r="50" spans="9:10">
      <c r="I50" s="28"/>
      <c r="J50" s="28"/>
    </row>
  </sheetData>
  <mergeCells count="8">
    <mergeCell ref="A38:P38"/>
    <mergeCell ref="A1:R1"/>
    <mergeCell ref="G4:R4"/>
    <mergeCell ref="G5:L5"/>
    <mergeCell ref="M5:R5"/>
    <mergeCell ref="A3:R3"/>
    <mergeCell ref="B4:F5"/>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7"/>
  <dimension ref="A1:T122"/>
  <sheetViews>
    <sheetView showGridLines="0" zoomScaleNormal="100" zoomScaleSheetLayoutView="100" workbookViewId="0">
      <selection activeCell="C1" sqref="C1"/>
    </sheetView>
  </sheetViews>
  <sheetFormatPr defaultColWidth="9.140625" defaultRowHeight="12.75"/>
  <cols>
    <col min="1" max="1" width="21" style="6" customWidth="1"/>
    <col min="2" max="9" width="9.7109375" style="6" customWidth="1"/>
    <col min="10" max="10" width="10.140625" style="6" bestFit="1" customWidth="1"/>
    <col min="11" max="11" width="9.5703125" style="6" bestFit="1" customWidth="1"/>
    <col min="12" max="12" width="11.140625" style="6" customWidth="1"/>
    <col min="13" max="15" width="9.140625" style="6"/>
    <col min="16" max="16" width="10.85546875" style="6" bestFit="1" customWidth="1"/>
    <col min="17" max="17" width="11.7109375" style="6" bestFit="1" customWidth="1"/>
    <col min="18" max="16384" width="9.140625" style="6"/>
  </cols>
  <sheetData>
    <row r="1" spans="1:20" ht="36" customHeight="1">
      <c r="A1" s="1714" t="s">
        <v>383</v>
      </c>
      <c r="B1" s="1714"/>
      <c r="C1" s="1714"/>
      <c r="D1" s="1714"/>
      <c r="E1" s="1714"/>
      <c r="F1" s="1714"/>
      <c r="G1" s="1714"/>
      <c r="H1" s="1714"/>
      <c r="I1" s="1714"/>
    </row>
    <row r="2" spans="1:20" ht="5.0999999999999996" customHeight="1">
      <c r="A2" s="460"/>
      <c r="B2" s="460"/>
      <c r="C2" s="460"/>
      <c r="D2" s="460"/>
      <c r="E2" s="460"/>
      <c r="F2" s="460"/>
      <c r="G2" s="460"/>
      <c r="H2" s="460"/>
      <c r="I2" s="460"/>
    </row>
    <row r="3" spans="1:20" ht="15" customHeight="1">
      <c r="A3" s="1719" t="s">
        <v>384</v>
      </c>
      <c r="B3" s="1719"/>
      <c r="C3" s="1719"/>
      <c r="D3" s="1719"/>
      <c r="E3" s="1719"/>
      <c r="F3" s="1719"/>
      <c r="G3" s="1719"/>
      <c r="H3" s="1719"/>
      <c r="I3" s="1719"/>
    </row>
    <row r="4" spans="1:20" ht="14.1" customHeight="1">
      <c r="A4" s="1715">
        <v>2024</v>
      </c>
      <c r="B4" s="1715"/>
      <c r="C4" s="1715"/>
      <c r="D4" s="741" t="str">
        <f>'8.8'!G6</f>
        <v>HD_C</v>
      </c>
      <c r="E4" s="741" t="str">
        <f>'8.8'!H6</f>
        <v>MD_C</v>
      </c>
      <c r="F4" s="741" t="str">
        <f>'8.8'!I6</f>
        <v>LD_C</v>
      </c>
      <c r="G4" s="741" t="str">
        <f>'8.8'!J6</f>
        <v>DOM</v>
      </c>
      <c r="H4" s="741" t="str">
        <f>'8.8'!K6</f>
        <v>OG</v>
      </c>
      <c r="I4" s="741" t="str">
        <f>'8.8'!L6</f>
        <v>Total</v>
      </c>
    </row>
    <row r="5" spans="1:20" ht="15.95" customHeight="1">
      <c r="A5" s="1721" t="s">
        <v>385</v>
      </c>
      <c r="B5" s="1721"/>
      <c r="C5" s="1721"/>
      <c r="D5" s="789">
        <f>'8.8'!G25</f>
        <v>3312995.6936588902</v>
      </c>
      <c r="E5" s="789">
        <f>'8.8'!H25</f>
        <v>673262.67077670502</v>
      </c>
      <c r="F5" s="789">
        <f>'8.8'!I25</f>
        <v>972226.69381031208</v>
      </c>
      <c r="G5" s="789">
        <f>'8.8'!J25</f>
        <v>1731484.9451765174</v>
      </c>
      <c r="H5" s="789">
        <f>'8.8'!K25</f>
        <v>76687.219860941987</v>
      </c>
      <c r="I5" s="799">
        <f>'8.8'!L25</f>
        <v>6766657.2232833672</v>
      </c>
      <c r="K5" s="288"/>
      <c r="L5" s="288"/>
    </row>
    <row r="6" spans="1:20" ht="15.95" customHeight="1">
      <c r="A6" s="1722" t="s">
        <v>386</v>
      </c>
      <c r="B6" s="1722"/>
      <c r="C6" s="1722"/>
      <c r="D6" s="880">
        <f>'8.8'!M25</f>
        <v>36149273.933532</v>
      </c>
      <c r="E6" s="880">
        <f>'8.8'!N25</f>
        <v>7343423.1673089992</v>
      </c>
      <c r="F6" s="880">
        <f>'8.8'!O25</f>
        <v>10599468.720148001</v>
      </c>
      <c r="G6" s="880">
        <f>'8.8'!P25</f>
        <v>18877078.26340203</v>
      </c>
      <c r="H6" s="880">
        <f>'8.8'!Q25</f>
        <v>839081.28217244218</v>
      </c>
      <c r="I6" s="1090">
        <f>'8.8'!R25</f>
        <v>73808325.366563454</v>
      </c>
      <c r="K6" s="288"/>
      <c r="L6" s="288"/>
    </row>
    <row r="7" spans="1:20" ht="15.95" customHeight="1">
      <c r="A7" s="1720" t="s">
        <v>387</v>
      </c>
      <c r="B7" s="1720"/>
      <c r="C7" s="1720"/>
      <c r="D7" s="757">
        <f>D5/$I$5</f>
        <v>0.48960595820624914</v>
      </c>
      <c r="E7" s="757">
        <f t="shared" ref="E7:F7" si="0">E5/$I$5</f>
        <v>9.9497085275736724E-2</v>
      </c>
      <c r="F7" s="757">
        <f t="shared" si="0"/>
        <v>0.14367902226005783</v>
      </c>
      <c r="G7" s="757">
        <f>G5/$I$5</f>
        <v>0.25588483176281734</v>
      </c>
      <c r="H7" s="757">
        <f>H5/$I$5</f>
        <v>1.1333102495138841E-2</v>
      </c>
      <c r="I7" s="1091">
        <f>SUM(D7:H7)</f>
        <v>0.99999999999999978</v>
      </c>
      <c r="K7" s="288"/>
      <c r="L7" s="288"/>
      <c r="M7" s="288"/>
      <c r="N7" s="293"/>
      <c r="O7" s="293"/>
      <c r="P7" s="288"/>
    </row>
    <row r="8" spans="1:20" ht="15.95" customHeight="1">
      <c r="A8" s="1715" t="s">
        <v>381</v>
      </c>
      <c r="B8" s="1715"/>
      <c r="C8" s="1715"/>
      <c r="D8" s="758">
        <f>'8.8'!B25</f>
        <v>1587</v>
      </c>
      <c r="E8" s="758">
        <f>'8.8'!C25</f>
        <v>6220</v>
      </c>
      <c r="F8" s="758">
        <f>'8.8'!D25</f>
        <v>201094</v>
      </c>
      <c r="G8" s="758">
        <f>'8.8'!E25</f>
        <v>2518556</v>
      </c>
      <c r="H8" s="758"/>
      <c r="I8" s="1092">
        <f>SUM(D8:H8)</f>
        <v>2727457</v>
      </c>
      <c r="K8" s="1213"/>
      <c r="L8" s="288"/>
      <c r="M8" s="288"/>
      <c r="N8" s="293"/>
      <c r="O8" s="293"/>
      <c r="P8" s="288"/>
    </row>
    <row r="9" spans="1:20" ht="14.45" customHeight="1">
      <c r="A9" s="759"/>
      <c r="B9" s="759"/>
      <c r="C9" s="760"/>
      <c r="D9" s="759"/>
      <c r="E9" s="759"/>
      <c r="F9" s="759"/>
      <c r="G9" s="759"/>
      <c r="H9" s="759"/>
      <c r="I9" s="759"/>
      <c r="J9" s="288"/>
      <c r="K9" s="288"/>
      <c r="L9" s="288"/>
      <c r="M9" s="288"/>
      <c r="N9" s="293"/>
      <c r="O9" s="293"/>
      <c r="P9" s="288"/>
      <c r="Q9" s="288"/>
      <c r="R9" s="293"/>
      <c r="S9" s="293"/>
      <c r="T9" s="294"/>
    </row>
    <row r="10" spans="1:20" ht="14.45" customHeight="1">
      <c r="A10" s="1717"/>
      <c r="B10" s="1717"/>
      <c r="C10" s="1717"/>
      <c r="D10" s="1717"/>
      <c r="E10" s="1717"/>
      <c r="F10" s="1717"/>
      <c r="G10" s="1717"/>
      <c r="H10" s="1717"/>
      <c r="I10" s="1717"/>
      <c r="J10" s="288"/>
      <c r="K10" s="288"/>
      <c r="L10" s="288"/>
      <c r="M10" s="288"/>
      <c r="N10" s="293"/>
      <c r="O10" s="293"/>
      <c r="P10" s="288"/>
      <c r="Q10" s="288"/>
      <c r="R10" s="293"/>
      <c r="S10" s="293"/>
    </row>
    <row r="11" spans="1:20" ht="14.45" customHeight="1">
      <c r="A11" s="759"/>
      <c r="B11" s="759"/>
      <c r="C11" s="759"/>
      <c r="D11" s="759"/>
      <c r="E11" s="759"/>
      <c r="F11" s="759"/>
      <c r="G11" s="759"/>
      <c r="H11" s="759"/>
      <c r="I11" s="759"/>
      <c r="J11" s="288"/>
      <c r="K11" s="288"/>
      <c r="L11" s="288"/>
      <c r="M11" s="288"/>
      <c r="N11" s="293"/>
      <c r="O11" s="293"/>
      <c r="P11" s="288"/>
      <c r="Q11" s="288"/>
      <c r="R11" s="293"/>
      <c r="S11" s="293"/>
    </row>
    <row r="12" spans="1:20" ht="14.45" customHeight="1">
      <c r="A12" s="759"/>
      <c r="B12" s="759"/>
      <c r="C12" s="759"/>
      <c r="D12" s="759"/>
      <c r="E12" s="759"/>
      <c r="F12" s="759"/>
      <c r="G12" s="759"/>
      <c r="H12" s="759"/>
      <c r="I12" s="759"/>
      <c r="J12" s="288"/>
      <c r="K12" s="288"/>
      <c r="L12" s="288"/>
      <c r="M12" s="288"/>
      <c r="N12" s="293"/>
      <c r="O12" s="293"/>
      <c r="P12" s="288"/>
      <c r="Q12" s="288"/>
      <c r="R12" s="293"/>
      <c r="S12" s="293"/>
    </row>
    <row r="13" spans="1:20" ht="14.45" customHeight="1">
      <c r="A13" s="759"/>
      <c r="B13" s="759"/>
      <c r="C13" s="759"/>
      <c r="D13" s="759"/>
      <c r="E13" s="759"/>
      <c r="F13" s="759"/>
      <c r="G13" s="759"/>
      <c r="H13" s="759"/>
      <c r="I13" s="759"/>
      <c r="J13" s="288"/>
      <c r="K13" s="288"/>
      <c r="L13" s="288"/>
      <c r="Q13" s="288"/>
      <c r="R13" s="293"/>
      <c r="S13" s="293"/>
    </row>
    <row r="14" spans="1:20" ht="14.45" customHeight="1">
      <c r="A14" s="759"/>
      <c r="B14" s="759"/>
      <c r="C14" s="759"/>
      <c r="D14" s="759"/>
      <c r="E14" s="759"/>
      <c r="F14" s="759"/>
      <c r="G14" s="759"/>
      <c r="H14" s="759"/>
      <c r="I14" s="759"/>
      <c r="J14" s="288"/>
      <c r="K14" s="288"/>
      <c r="L14" s="288"/>
      <c r="Q14" s="288"/>
      <c r="R14" s="293"/>
      <c r="S14" s="293"/>
    </row>
    <row r="15" spans="1:20" ht="14.45" customHeight="1">
      <c r="A15" s="759"/>
      <c r="B15" s="759"/>
      <c r="C15" s="759"/>
      <c r="D15" s="759"/>
      <c r="E15" s="759"/>
      <c r="F15" s="759"/>
      <c r="G15" s="759"/>
      <c r="H15" s="759"/>
      <c r="I15" s="759"/>
      <c r="J15" s="288"/>
      <c r="K15" s="288"/>
      <c r="Q15" s="288"/>
      <c r="R15" s="293"/>
      <c r="S15" s="293"/>
    </row>
    <row r="16" spans="1:20" ht="14.45" customHeight="1">
      <c r="A16" s="759"/>
      <c r="B16" s="759"/>
      <c r="C16" s="759"/>
      <c r="D16" s="759"/>
      <c r="E16" s="759"/>
      <c r="F16" s="759"/>
      <c r="G16" s="759"/>
      <c r="H16" s="759"/>
      <c r="I16" s="759"/>
      <c r="J16" s="288"/>
      <c r="K16" s="288"/>
    </row>
    <row r="17" spans="1:17" ht="14.45" customHeight="1">
      <c r="A17" s="759"/>
      <c r="B17" s="759"/>
      <c r="C17" s="759"/>
      <c r="D17" s="759"/>
      <c r="E17" s="759"/>
      <c r="F17" s="759"/>
      <c r="G17" s="759"/>
      <c r="H17" s="759"/>
      <c r="I17" s="759"/>
      <c r="J17" s="288"/>
      <c r="K17" s="288"/>
      <c r="L17" s="288"/>
      <c r="M17" s="288"/>
    </row>
    <row r="18" spans="1:17" ht="14.45" customHeight="1">
      <c r="A18" s="759"/>
      <c r="B18" s="759"/>
      <c r="C18" s="759"/>
      <c r="D18" s="759"/>
      <c r="E18" s="759"/>
      <c r="F18" s="759"/>
      <c r="G18" s="759"/>
      <c r="H18" s="759"/>
      <c r="I18" s="759"/>
      <c r="J18" s="288"/>
      <c r="K18" s="288"/>
      <c r="L18" s="288"/>
      <c r="M18" s="288"/>
    </row>
    <row r="19" spans="1:17" ht="14.45" customHeight="1">
      <c r="A19" s="759"/>
      <c r="B19" s="759"/>
      <c r="C19" s="759"/>
      <c r="D19" s="759"/>
      <c r="E19" s="759"/>
      <c r="F19" s="759"/>
      <c r="G19" s="759"/>
      <c r="H19" s="759"/>
      <c r="I19" s="759"/>
      <c r="J19" s="295"/>
      <c r="K19" s="288"/>
      <c r="L19" s="288"/>
      <c r="M19" s="288"/>
    </row>
    <row r="20" spans="1:17" ht="14.45" customHeight="1">
      <c r="A20" s="761"/>
      <c r="B20" s="761"/>
      <c r="C20" s="761"/>
      <c r="D20" s="761"/>
      <c r="E20" s="761"/>
      <c r="F20" s="761"/>
      <c r="G20" s="761"/>
      <c r="H20" s="759"/>
      <c r="I20" s="759"/>
      <c r="J20" s="288"/>
      <c r="K20" s="288"/>
      <c r="L20" s="288"/>
      <c r="M20" s="288"/>
    </row>
    <row r="21" spans="1:17" ht="14.45" customHeight="1">
      <c r="A21" s="759"/>
      <c r="B21" s="759"/>
      <c r="C21" s="759"/>
      <c r="D21" s="759"/>
      <c r="E21" s="759"/>
      <c r="F21" s="759"/>
      <c r="G21" s="759"/>
      <c r="H21" s="759"/>
      <c r="I21" s="759"/>
      <c r="J21" s="288"/>
      <c r="K21" s="288"/>
      <c r="L21" s="288"/>
      <c r="M21" s="288"/>
    </row>
    <row r="22" spans="1:17" ht="14.45" customHeight="1">
      <c r="A22" s="759"/>
      <c r="B22" s="759"/>
      <c r="C22" s="759"/>
      <c r="D22" s="759"/>
      <c r="E22" s="759"/>
      <c r="F22" s="759"/>
      <c r="G22" s="759"/>
      <c r="H22" s="759"/>
      <c r="I22" s="759"/>
      <c r="J22" s="288"/>
      <c r="K22" s="288"/>
      <c r="L22" s="288"/>
      <c r="M22" s="288"/>
    </row>
    <row r="23" spans="1:17" ht="14.45" customHeight="1">
      <c r="A23" s="759"/>
      <c r="B23" s="759"/>
      <c r="C23" s="759"/>
      <c r="D23" s="759"/>
      <c r="E23" s="759"/>
      <c r="F23" s="759"/>
      <c r="G23" s="759"/>
      <c r="H23" s="759"/>
      <c r="I23" s="759"/>
      <c r="J23" s="288"/>
      <c r="K23" s="288"/>
      <c r="L23" s="288"/>
      <c r="M23" s="288"/>
    </row>
    <row r="24" spans="1:17" ht="14.45" customHeight="1">
      <c r="A24" s="759"/>
      <c r="B24" s="759"/>
      <c r="C24" s="759"/>
      <c r="D24" s="759"/>
      <c r="E24" s="759"/>
      <c r="F24" s="759"/>
      <c r="G24" s="759"/>
      <c r="H24" s="759"/>
      <c r="I24" s="759"/>
      <c r="J24" s="288"/>
    </row>
    <row r="25" spans="1:17" ht="14.45" customHeight="1">
      <c r="A25" s="759"/>
      <c r="B25" s="759"/>
      <c r="C25" s="759"/>
      <c r="D25" s="759"/>
      <c r="E25" s="759"/>
      <c r="F25" s="759"/>
      <c r="G25" s="759"/>
      <c r="H25" s="759"/>
      <c r="I25" s="759"/>
    </row>
    <row r="26" spans="1:17" ht="14.45" customHeight="1">
      <c r="A26" s="759"/>
      <c r="B26" s="759"/>
      <c r="C26" s="759"/>
      <c r="D26" s="759"/>
      <c r="E26" s="759"/>
      <c r="F26" s="759"/>
      <c r="G26" s="759"/>
      <c r="H26" s="759"/>
      <c r="I26" s="759"/>
    </row>
    <row r="27" spans="1:17" ht="14.45" customHeight="1">
      <c r="A27" s="759"/>
      <c r="B27" s="759"/>
      <c r="C27" s="759"/>
      <c r="D27" s="759"/>
      <c r="E27" s="759"/>
      <c r="F27" s="759"/>
      <c r="G27" s="759"/>
      <c r="H27" s="759"/>
      <c r="I27" s="759"/>
    </row>
    <row r="28" spans="1:17" ht="14.45" customHeight="1">
      <c r="A28" s="759"/>
      <c r="B28" s="759"/>
      <c r="C28" s="759"/>
      <c r="D28" s="759"/>
      <c r="E28" s="759"/>
      <c r="F28" s="759"/>
      <c r="G28" s="759"/>
      <c r="H28" s="759"/>
      <c r="I28" s="759"/>
    </row>
    <row r="29" spans="1:17" ht="14.45" customHeight="1">
      <c r="A29" s="1716" t="s">
        <v>388</v>
      </c>
      <c r="B29" s="1716"/>
      <c r="C29" s="1716"/>
      <c r="D29" s="1716"/>
      <c r="E29" s="1716"/>
      <c r="F29" s="1716"/>
      <c r="G29" s="1716"/>
      <c r="H29" s="1716"/>
      <c r="I29" s="1716"/>
    </row>
    <row r="30" spans="1:17" ht="14.45" customHeight="1">
      <c r="A30" s="1381">
        <v>2024</v>
      </c>
      <c r="B30" s="639" t="s">
        <v>391</v>
      </c>
      <c r="C30" s="741" t="s">
        <v>2</v>
      </c>
      <c r="D30" s="741" t="s">
        <v>103</v>
      </c>
      <c r="E30" s="1267" t="s">
        <v>113</v>
      </c>
      <c r="F30" s="741" t="s">
        <v>1</v>
      </c>
      <c r="G30" s="741" t="s">
        <v>11</v>
      </c>
      <c r="H30" s="741" t="s">
        <v>127</v>
      </c>
      <c r="I30" s="741" t="s">
        <v>160</v>
      </c>
    </row>
    <row r="31" spans="1:17" ht="15.95" customHeight="1">
      <c r="A31" s="1411" t="s">
        <v>385</v>
      </c>
      <c r="B31" s="789">
        <f>D5+E5+F5-D31-E31-F31-G31</f>
        <v>3462115.6648547705</v>
      </c>
      <c r="C31" s="789">
        <f>G5</f>
        <v>1731484.9451765174</v>
      </c>
      <c r="D31" s="789">
        <f>'8.7'!G36</f>
        <v>542195.76218990819</v>
      </c>
      <c r="E31" s="1157">
        <v>859591.18611249491</v>
      </c>
      <c r="F31" s="789">
        <f>'8.6'!C25</f>
        <v>92286.308088733931</v>
      </c>
      <c r="G31" s="789">
        <f>'5.1'!D40</f>
        <v>2296.1369999999997</v>
      </c>
      <c r="H31" s="789">
        <f>'8.8'!$K$25</f>
        <v>76687.219860941987</v>
      </c>
      <c r="I31" s="799">
        <f>SUM(B31:H31)</f>
        <v>6766657.2232833672</v>
      </c>
      <c r="K31" s="293"/>
      <c r="L31" s="295"/>
      <c r="M31" s="295"/>
      <c r="N31" s="288"/>
    </row>
    <row r="32" spans="1:17" ht="15.95" customHeight="1">
      <c r="A32" s="1412" t="s">
        <v>386</v>
      </c>
      <c r="B32" s="880">
        <f>D6+E6+F6-D32-E32-F32-G32</f>
        <v>37762369.183984838</v>
      </c>
      <c r="C32" s="880">
        <f>G6</f>
        <v>18877078.26340203</v>
      </c>
      <c r="D32" s="880">
        <f>'8.7'!H36</f>
        <v>5922749.6029999973</v>
      </c>
      <c r="E32" s="1380">
        <v>9376119.3826271575</v>
      </c>
      <c r="F32" s="880">
        <f>'8.6'!D25</f>
        <v>1006818.2128770008</v>
      </c>
      <c r="G32" s="880">
        <f>'5.1'!G40</f>
        <v>24109.438500000004</v>
      </c>
      <c r="H32" s="880">
        <f>'8.8'!$Q$25</f>
        <v>839081.28217244218</v>
      </c>
      <c r="I32" s="1090">
        <f>SUM(B32:H32)</f>
        <v>73808325.366563469</v>
      </c>
      <c r="K32" s="293"/>
      <c r="L32" s="293"/>
      <c r="M32" s="293"/>
      <c r="N32" s="293"/>
      <c r="O32" s="293"/>
      <c r="P32" s="293"/>
      <c r="Q32" s="293"/>
    </row>
    <row r="33" spans="1:18" ht="15.95" customHeight="1">
      <c r="A33" s="1410" t="s">
        <v>387</v>
      </c>
      <c r="B33" s="757">
        <f t="shared" ref="B33:H33" si="1">B31/$I$31</f>
        <v>0.51164342312803857</v>
      </c>
      <c r="C33" s="757">
        <f t="shared" si="1"/>
        <v>0.25588483176281734</v>
      </c>
      <c r="D33" s="757">
        <f t="shared" si="1"/>
        <v>8.012756436431695E-2</v>
      </c>
      <c r="E33" s="757">
        <f t="shared" si="1"/>
        <v>0.12703335749810565</v>
      </c>
      <c r="F33" s="757">
        <f t="shared" si="1"/>
        <v>1.363838968688798E-2</v>
      </c>
      <c r="G33" s="762">
        <f t="shared" si="1"/>
        <v>3.3933106469457766E-4</v>
      </c>
      <c r="H33" s="757">
        <f t="shared" si="1"/>
        <v>1.1333102495138841E-2</v>
      </c>
      <c r="I33" s="1091">
        <f>SUM(B33:H33)</f>
        <v>0.99999999999999989</v>
      </c>
      <c r="J33" s="288"/>
      <c r="K33" s="288"/>
      <c r="L33" s="295"/>
      <c r="M33" s="295"/>
      <c r="N33" s="288"/>
      <c r="P33" s="288"/>
    </row>
    <row r="34" spans="1:18" ht="24" customHeight="1">
      <c r="A34" s="1418" t="s">
        <v>389</v>
      </c>
      <c r="B34" s="1332">
        <f>D8+E8+F8-E34-F34-G34-1</f>
        <v>206592</v>
      </c>
      <c r="C34" s="758">
        <f>G8</f>
        <v>2518556</v>
      </c>
      <c r="D34" s="758">
        <f>'8.7'!$B$25</f>
        <v>918</v>
      </c>
      <c r="E34" s="758">
        <v>2013</v>
      </c>
      <c r="F34" s="758">
        <f>'8.6'!$B$25</f>
        <v>285</v>
      </c>
      <c r="G34" s="758">
        <v>10</v>
      </c>
      <c r="H34" s="758"/>
      <c r="I34" s="1092">
        <f>I8</f>
        <v>2727457</v>
      </c>
      <c r="J34" s="288"/>
      <c r="K34" s="288"/>
      <c r="L34" s="295"/>
      <c r="M34" s="295"/>
      <c r="N34" s="288"/>
      <c r="P34" s="288"/>
    </row>
    <row r="35" spans="1:18" ht="35.25" customHeight="1">
      <c r="A35" s="1723" t="s">
        <v>390</v>
      </c>
      <c r="B35" s="1723"/>
      <c r="C35" s="1723"/>
      <c r="D35" s="1723"/>
      <c r="E35" s="1723"/>
      <c r="F35" s="1723"/>
      <c r="G35" s="1723"/>
      <c r="H35" s="1723"/>
      <c r="I35" s="1723"/>
      <c r="K35" s="288"/>
      <c r="L35" s="288"/>
      <c r="M35" s="288"/>
      <c r="N35" s="288"/>
      <c r="P35" s="288"/>
    </row>
    <row r="36" spans="1:18" ht="14.45" customHeight="1">
      <c r="A36" s="1718"/>
      <c r="B36" s="1718"/>
      <c r="C36" s="1718"/>
      <c r="D36" s="1718"/>
      <c r="E36" s="1718"/>
      <c r="F36" s="1718"/>
      <c r="G36" s="1718"/>
      <c r="H36" s="1718"/>
      <c r="I36" s="1718"/>
      <c r="L36" s="288"/>
      <c r="M36" s="288"/>
      <c r="N36" s="288"/>
      <c r="P36" s="288"/>
      <c r="Q36" s="288"/>
    </row>
    <row r="37" spans="1:18" ht="14.45" customHeight="1">
      <c r="A37" s="289"/>
      <c r="B37" s="289"/>
      <c r="C37" s="289"/>
      <c r="D37" s="289"/>
      <c r="E37" s="289"/>
      <c r="F37" s="289"/>
      <c r="G37" s="289"/>
      <c r="H37" s="289"/>
      <c r="I37" s="289"/>
      <c r="L37" s="288"/>
      <c r="M37" s="288"/>
      <c r="N37" s="288"/>
      <c r="P37" s="288"/>
      <c r="Q37" s="288"/>
    </row>
    <row r="38" spans="1:18" ht="14.45" customHeight="1">
      <c r="A38" s="289"/>
      <c r="B38" s="289"/>
      <c r="C38" s="289"/>
      <c r="D38" s="289"/>
      <c r="E38" s="289"/>
      <c r="F38" s="289"/>
      <c r="G38" s="289"/>
      <c r="H38" s="289"/>
      <c r="I38" s="289"/>
      <c r="L38" s="288"/>
      <c r="M38" s="288"/>
      <c r="N38" s="288"/>
      <c r="P38" s="288"/>
      <c r="Q38" s="288"/>
    </row>
    <row r="39" spans="1:18" ht="14.45" customHeight="1">
      <c r="A39" s="289"/>
      <c r="B39" s="289"/>
      <c r="C39" s="289"/>
      <c r="D39" s="289"/>
      <c r="E39" s="289"/>
      <c r="F39" s="289"/>
      <c r="G39" s="289"/>
      <c r="H39" s="289"/>
      <c r="I39" s="289"/>
      <c r="L39" s="288"/>
      <c r="M39" s="288"/>
      <c r="N39" s="288"/>
      <c r="P39" s="288"/>
      <c r="Q39" s="288"/>
    </row>
    <row r="40" spans="1:18" ht="14.45" customHeight="1">
      <c r="A40" s="289"/>
      <c r="B40" s="289"/>
      <c r="C40" s="289"/>
      <c r="D40" s="289"/>
      <c r="E40" s="289"/>
      <c r="F40" s="289"/>
      <c r="G40" s="289"/>
      <c r="H40" s="289"/>
      <c r="I40" s="289"/>
      <c r="Q40" s="288"/>
    </row>
    <row r="41" spans="1:18" ht="14.45" customHeight="1">
      <c r="A41" s="289"/>
      <c r="B41" s="289"/>
      <c r="C41" s="289"/>
      <c r="D41" s="289"/>
      <c r="E41" s="289"/>
      <c r="F41" s="289"/>
      <c r="G41" s="289"/>
      <c r="H41" s="289"/>
      <c r="I41" s="289"/>
      <c r="K41" s="290"/>
      <c r="Q41" s="288"/>
    </row>
    <row r="42" spans="1:18" ht="14.45" customHeight="1">
      <c r="A42" s="289"/>
      <c r="B42" s="289"/>
      <c r="C42" s="289"/>
      <c r="D42" s="289"/>
      <c r="E42" s="289"/>
      <c r="F42" s="289"/>
      <c r="G42" s="289"/>
      <c r="H42" s="289"/>
      <c r="I42" s="289"/>
      <c r="J42" s="288"/>
      <c r="K42" s="288"/>
      <c r="L42" s="288"/>
      <c r="M42" s="288"/>
      <c r="N42" s="288"/>
      <c r="O42" s="288"/>
      <c r="P42" s="288"/>
      <c r="Q42" s="288"/>
    </row>
    <row r="43" spans="1:18" ht="14.45" customHeight="1">
      <c r="A43" s="289"/>
      <c r="B43" s="289"/>
      <c r="C43" s="289"/>
      <c r="D43" s="289"/>
      <c r="E43" s="289"/>
      <c r="F43" s="289"/>
      <c r="G43" s="289"/>
      <c r="H43" s="289"/>
      <c r="I43" s="289"/>
      <c r="K43" s="288"/>
      <c r="L43" s="288"/>
      <c r="M43" s="288"/>
      <c r="N43" s="288"/>
      <c r="O43" s="288"/>
      <c r="P43" s="288"/>
    </row>
    <row r="44" spans="1:18" ht="14.45" customHeight="1">
      <c r="A44" s="289"/>
      <c r="B44" s="289"/>
      <c r="C44" s="289"/>
      <c r="D44" s="289"/>
      <c r="E44" s="289"/>
      <c r="F44" s="289"/>
      <c r="G44" s="289"/>
      <c r="H44" s="289"/>
      <c r="I44" s="289"/>
      <c r="K44" s="288"/>
      <c r="L44" s="288"/>
      <c r="M44" s="288"/>
      <c r="N44" s="288"/>
      <c r="O44" s="288"/>
      <c r="P44" s="288"/>
    </row>
    <row r="45" spans="1:18" ht="14.45" customHeight="1">
      <c r="A45" s="289"/>
      <c r="B45" s="289"/>
      <c r="C45" s="289"/>
      <c r="D45" s="289"/>
      <c r="E45" s="289"/>
      <c r="F45" s="289"/>
      <c r="G45" s="289"/>
      <c r="H45" s="289"/>
      <c r="I45" s="289"/>
      <c r="J45" s="288"/>
      <c r="K45" s="288"/>
      <c r="L45" s="288"/>
      <c r="M45" s="288"/>
      <c r="N45" s="288"/>
      <c r="O45" s="288"/>
      <c r="P45" s="288"/>
      <c r="Q45" s="288"/>
      <c r="R45" s="288"/>
    </row>
    <row r="46" spans="1:18" ht="14.45" customHeight="1">
      <c r="A46" s="289"/>
      <c r="B46" s="289"/>
      <c r="C46" s="289"/>
      <c r="D46" s="289"/>
      <c r="E46" s="289"/>
      <c r="F46" s="289"/>
      <c r="G46" s="289"/>
      <c r="H46" s="289"/>
      <c r="I46" s="289"/>
      <c r="J46" s="288"/>
      <c r="K46" s="288"/>
      <c r="L46" s="288"/>
      <c r="M46" s="288"/>
      <c r="N46" s="288"/>
      <c r="O46" s="288"/>
      <c r="P46" s="288"/>
      <c r="Q46" s="288"/>
      <c r="R46" s="288"/>
    </row>
    <row r="47" spans="1:18" ht="14.45" customHeight="1">
      <c r="A47" s="289"/>
      <c r="B47" s="289"/>
      <c r="C47" s="289"/>
      <c r="D47" s="289"/>
      <c r="E47" s="289"/>
      <c r="F47" s="289"/>
      <c r="G47" s="289"/>
      <c r="H47" s="289"/>
      <c r="I47" s="289"/>
      <c r="J47" s="288"/>
      <c r="K47" s="288"/>
      <c r="L47" s="288"/>
      <c r="M47" s="288"/>
      <c r="N47" s="288"/>
      <c r="O47" s="288"/>
      <c r="P47" s="288"/>
      <c r="Q47" s="288"/>
      <c r="R47" s="288"/>
    </row>
    <row r="48" spans="1:18" ht="14.45" customHeight="1">
      <c r="A48" s="289"/>
      <c r="B48" s="289"/>
      <c r="C48" s="289"/>
      <c r="D48" s="289"/>
      <c r="E48" s="289"/>
      <c r="F48" s="289"/>
      <c r="G48" s="289"/>
      <c r="H48" s="289"/>
      <c r="I48" s="289"/>
      <c r="J48" s="288"/>
      <c r="K48" s="288"/>
      <c r="L48" s="288"/>
      <c r="M48" s="288"/>
      <c r="N48" s="288"/>
      <c r="O48" s="288"/>
      <c r="P48" s="288"/>
      <c r="Q48" s="288"/>
      <c r="R48" s="288"/>
    </row>
    <row r="49" spans="1:18" ht="14.45" customHeight="1">
      <c r="A49" s="289"/>
      <c r="B49" s="289"/>
      <c r="C49" s="289"/>
      <c r="D49" s="289"/>
      <c r="E49" s="289"/>
      <c r="F49" s="289"/>
      <c r="G49" s="289"/>
      <c r="H49" s="289"/>
      <c r="I49" s="289"/>
      <c r="J49" s="288"/>
      <c r="K49" s="288"/>
      <c r="L49" s="288"/>
      <c r="M49" s="288"/>
      <c r="N49" s="288"/>
      <c r="O49" s="288"/>
      <c r="P49" s="288"/>
      <c r="Q49" s="288"/>
      <c r="R49" s="288"/>
    </row>
    <row r="50" spans="1:18" ht="14.45" customHeight="1">
      <c r="A50" s="289"/>
      <c r="B50" s="289"/>
      <c r="C50" s="289"/>
      <c r="D50" s="289"/>
      <c r="E50" s="289"/>
      <c r="F50" s="289"/>
      <c r="G50" s="289"/>
      <c r="H50" s="289"/>
      <c r="I50" s="289"/>
      <c r="J50" s="288"/>
      <c r="K50" s="288"/>
      <c r="L50" s="288"/>
      <c r="M50" s="288"/>
      <c r="N50" s="288"/>
      <c r="O50" s="288"/>
      <c r="P50" s="288"/>
      <c r="Q50" s="288"/>
      <c r="R50" s="288"/>
    </row>
    <row r="51" spans="1:18" ht="14.45" customHeight="1">
      <c r="A51" s="289"/>
      <c r="B51" s="289"/>
      <c r="C51" s="289"/>
      <c r="D51" s="289"/>
      <c r="E51" s="289"/>
      <c r="F51" s="289"/>
      <c r="G51" s="289"/>
      <c r="H51" s="289"/>
      <c r="I51" s="289"/>
      <c r="J51" s="288"/>
      <c r="Q51" s="288"/>
      <c r="R51" s="288"/>
    </row>
    <row r="52" spans="1:18" ht="14.45" customHeight="1">
      <c r="A52" s="289"/>
      <c r="B52" s="289"/>
      <c r="C52" s="289"/>
      <c r="D52" s="289"/>
      <c r="E52" s="289"/>
      <c r="F52" s="289"/>
      <c r="G52" s="289"/>
      <c r="H52" s="289"/>
      <c r="I52" s="289"/>
      <c r="J52" s="288"/>
      <c r="Q52" s="288"/>
      <c r="R52" s="288"/>
    </row>
    <row r="53" spans="1:18" ht="6" customHeight="1">
      <c r="A53" s="289"/>
      <c r="B53" s="289"/>
      <c r="C53" s="289"/>
      <c r="D53" s="289"/>
      <c r="E53" s="289"/>
      <c r="F53" s="289"/>
      <c r="G53" s="289"/>
      <c r="H53" s="289"/>
      <c r="I53" s="289"/>
      <c r="J53" s="288"/>
      <c r="Q53" s="288"/>
      <c r="R53" s="288"/>
    </row>
    <row r="54" spans="1:18" ht="15" customHeight="1">
      <c r="A54" s="289"/>
      <c r="B54" s="289"/>
      <c r="C54" s="289"/>
      <c r="D54" s="289"/>
      <c r="E54" s="289"/>
      <c r="F54" s="289"/>
      <c r="G54" s="289"/>
      <c r="H54" s="289"/>
      <c r="I54" s="289"/>
    </row>
    <row r="55" spans="1:18" ht="15" customHeight="1">
      <c r="A55" s="289"/>
      <c r="B55" s="289"/>
      <c r="C55" s="289"/>
      <c r="D55" s="289"/>
      <c r="E55" s="289"/>
      <c r="F55" s="289"/>
      <c r="G55" s="289"/>
      <c r="H55" s="289"/>
      <c r="I55" s="289"/>
    </row>
    <row r="56" spans="1:18" ht="22.5" customHeight="1">
      <c r="A56" s="289"/>
      <c r="B56" s="289"/>
      <c r="C56" s="289"/>
      <c r="D56" s="289"/>
      <c r="E56" s="289"/>
      <c r="F56" s="289"/>
      <c r="G56" s="289"/>
      <c r="H56" s="289"/>
      <c r="I56" s="289"/>
    </row>
    <row r="57" spans="1:18" ht="15" customHeight="1">
      <c r="A57" s="16"/>
      <c r="B57" s="16"/>
      <c r="C57" s="16"/>
      <c r="D57" s="16"/>
      <c r="E57" s="16"/>
      <c r="F57" s="16"/>
      <c r="G57" s="16"/>
      <c r="H57" s="16"/>
      <c r="I57" s="16"/>
    </row>
    <row r="58" spans="1:18" ht="15" customHeight="1">
      <c r="A58" s="16"/>
      <c r="B58" s="16"/>
      <c r="C58" s="16"/>
      <c r="D58" s="16"/>
      <c r="E58" s="16"/>
      <c r="F58" s="16"/>
      <c r="G58" s="16"/>
      <c r="H58" s="16"/>
      <c r="I58" s="16"/>
    </row>
    <row r="59" spans="1:18" ht="15" customHeight="1">
      <c r="A59" s="291"/>
      <c r="B59" s="291"/>
      <c r="C59" s="16"/>
      <c r="D59" s="16"/>
      <c r="E59" s="16"/>
      <c r="F59" s="16"/>
      <c r="G59" s="16"/>
      <c r="H59" s="16"/>
      <c r="I59" s="16"/>
    </row>
    <row r="60" spans="1:18" ht="15" customHeight="1">
      <c r="A60" s="291"/>
      <c r="B60" s="291"/>
      <c r="C60" s="16"/>
      <c r="D60" s="16"/>
      <c r="E60" s="16"/>
      <c r="F60" s="16"/>
      <c r="G60" s="16"/>
      <c r="H60" s="16"/>
      <c r="I60" s="16"/>
    </row>
    <row r="61" spans="1:18" ht="15" customHeight="1">
      <c r="A61" s="16"/>
      <c r="B61" s="16"/>
      <c r="C61" s="16"/>
      <c r="D61" s="16"/>
      <c r="E61" s="16"/>
      <c r="F61" s="16"/>
      <c r="G61" s="16"/>
      <c r="H61" s="16"/>
      <c r="I61" s="16"/>
    </row>
    <row r="62" spans="1:18" ht="15" customHeight="1">
      <c r="A62" s="16"/>
      <c r="B62" s="16"/>
      <c r="C62" s="16"/>
      <c r="D62" s="16"/>
      <c r="E62" s="16"/>
      <c r="F62" s="16"/>
      <c r="G62" s="16"/>
      <c r="H62" s="16"/>
      <c r="I62" s="16"/>
    </row>
    <row r="63" spans="1:18" ht="15" customHeight="1">
      <c r="A63" s="16"/>
      <c r="B63" s="16"/>
      <c r="C63" s="16"/>
      <c r="D63" s="16"/>
      <c r="E63" s="16"/>
      <c r="F63" s="16"/>
      <c r="G63" s="16"/>
      <c r="H63" s="16"/>
      <c r="I63" s="16"/>
    </row>
    <row r="64" spans="1:18" ht="15" customHeight="1">
      <c r="A64" s="16"/>
      <c r="B64" s="16"/>
      <c r="C64" s="16"/>
      <c r="D64" s="16"/>
      <c r="E64" s="16"/>
      <c r="F64" s="16"/>
      <c r="G64" s="16"/>
      <c r="H64" s="16"/>
      <c r="I64" s="16"/>
    </row>
    <row r="65" spans="1:9" ht="15" customHeight="1">
      <c r="A65" s="16"/>
      <c r="B65" s="16"/>
      <c r="C65" s="16"/>
      <c r="D65" s="16"/>
      <c r="E65" s="16"/>
      <c r="F65" s="16"/>
      <c r="G65" s="16"/>
      <c r="H65" s="16"/>
      <c r="I65" s="16"/>
    </row>
    <row r="66" spans="1:9" ht="15" customHeight="1">
      <c r="A66" s="16"/>
      <c r="B66" s="16"/>
      <c r="C66" s="16"/>
      <c r="D66" s="16"/>
      <c r="E66" s="16"/>
      <c r="F66" s="16"/>
      <c r="G66" s="16"/>
      <c r="H66" s="16"/>
      <c r="I66" s="16"/>
    </row>
    <row r="67" spans="1:9" ht="15" customHeight="1">
      <c r="A67" s="16"/>
      <c r="B67" s="16"/>
      <c r="C67" s="16"/>
      <c r="D67" s="16"/>
      <c r="E67" s="16"/>
      <c r="F67" s="16"/>
      <c r="G67" s="16"/>
      <c r="H67" s="16"/>
      <c r="I67" s="16"/>
    </row>
    <row r="68" spans="1:9" ht="15" customHeight="1">
      <c r="A68" s="16"/>
      <c r="B68" s="16"/>
      <c r="C68" s="16"/>
      <c r="D68" s="16"/>
      <c r="E68" s="16"/>
      <c r="F68" s="16"/>
      <c r="G68" s="16"/>
      <c r="H68" s="16"/>
      <c r="I68" s="16"/>
    </row>
    <row r="69" spans="1:9" ht="15" customHeight="1">
      <c r="A69" s="16"/>
      <c r="B69" s="16"/>
      <c r="C69" s="16"/>
      <c r="D69" s="16"/>
      <c r="E69" s="16"/>
      <c r="F69" s="16"/>
      <c r="G69" s="16"/>
      <c r="H69" s="16"/>
      <c r="I69" s="16"/>
    </row>
    <row r="70" spans="1:9" ht="15" customHeight="1">
      <c r="A70" s="16"/>
      <c r="B70" s="16"/>
      <c r="C70" s="16"/>
      <c r="D70" s="16"/>
      <c r="E70" s="16"/>
      <c r="F70" s="16"/>
      <c r="G70" s="16"/>
      <c r="H70" s="16"/>
      <c r="I70" s="16"/>
    </row>
    <row r="71" spans="1:9" ht="15" customHeight="1">
      <c r="A71" s="16"/>
      <c r="B71" s="16"/>
      <c r="C71" s="16"/>
      <c r="D71" s="16"/>
      <c r="E71" s="16"/>
      <c r="F71" s="16"/>
      <c r="G71" s="16"/>
      <c r="H71" s="16"/>
      <c r="I71" s="16"/>
    </row>
    <row r="72" spans="1:9" ht="15" customHeight="1">
      <c r="A72" s="16"/>
      <c r="B72" s="16"/>
      <c r="C72" s="16"/>
      <c r="D72" s="16"/>
      <c r="E72" s="16"/>
      <c r="F72" s="16"/>
      <c r="G72" s="16"/>
      <c r="H72" s="16"/>
      <c r="I72" s="16"/>
    </row>
    <row r="73" spans="1:9" ht="15" customHeight="1">
      <c r="A73" s="16"/>
      <c r="B73" s="16"/>
      <c r="C73" s="16"/>
      <c r="D73" s="16"/>
      <c r="E73" s="16"/>
      <c r="F73" s="16"/>
      <c r="G73" s="16"/>
      <c r="H73" s="16"/>
      <c r="I73" s="16"/>
    </row>
    <row r="74" spans="1:9" ht="15" customHeight="1">
      <c r="A74" s="16"/>
      <c r="B74" s="16"/>
      <c r="C74" s="16"/>
      <c r="D74" s="16"/>
      <c r="E74" s="16"/>
      <c r="F74" s="16"/>
      <c r="G74" s="16"/>
      <c r="H74" s="16"/>
      <c r="I74" s="16"/>
    </row>
    <row r="75" spans="1:9" ht="15" customHeight="1">
      <c r="A75" s="16"/>
      <c r="B75" s="16"/>
      <c r="C75" s="16"/>
      <c r="D75" s="16"/>
      <c r="E75" s="16"/>
      <c r="F75" s="16"/>
      <c r="G75" s="16"/>
      <c r="H75" s="16"/>
      <c r="I75" s="16"/>
    </row>
    <row r="76" spans="1:9" ht="15" customHeight="1"/>
    <row r="77" spans="1:9" ht="15" customHeight="1"/>
    <row r="78" spans="1:9" ht="15" customHeight="1"/>
    <row r="79" spans="1:9" ht="15" customHeight="1"/>
    <row r="80" spans="1: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sheetData>
  <mergeCells count="11">
    <mergeCell ref="A1:I1"/>
    <mergeCell ref="A4:C4"/>
    <mergeCell ref="A29:I29"/>
    <mergeCell ref="A10:I10"/>
    <mergeCell ref="A36:I36"/>
    <mergeCell ref="A3:I3"/>
    <mergeCell ref="A8:C8"/>
    <mergeCell ref="A7:C7"/>
    <mergeCell ref="A5:C5"/>
    <mergeCell ref="A6:C6"/>
    <mergeCell ref="A35:I3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8"/>
  <dimension ref="A1:V124"/>
  <sheetViews>
    <sheetView showGridLines="0" topLeftCell="A35" zoomScaleNormal="100" zoomScaleSheetLayoutView="100" workbookViewId="0">
      <selection activeCell="C1" sqref="C1"/>
    </sheetView>
  </sheetViews>
  <sheetFormatPr defaultColWidth="9.140625" defaultRowHeight="12.75"/>
  <cols>
    <col min="1" max="1" width="18.7109375" style="6" customWidth="1"/>
    <col min="2" max="2" width="3.85546875" style="6" customWidth="1"/>
    <col min="3" max="3" width="6.42578125" style="6" customWidth="1"/>
    <col min="4" max="4" width="9.85546875" style="6" customWidth="1"/>
    <col min="5" max="5" width="8.7109375" style="6" customWidth="1"/>
    <col min="6" max="6" width="9.5703125" style="6" bestFit="1" customWidth="1"/>
    <col min="7" max="7" width="6.7109375" style="6" customWidth="1"/>
    <col min="8" max="8" width="8.28515625" style="299" customWidth="1"/>
    <col min="9" max="9" width="8.7109375" style="6" customWidth="1"/>
    <col min="10" max="10" width="9.5703125" style="6" customWidth="1"/>
    <col min="11" max="11" width="6" style="6" customWidth="1"/>
    <col min="12" max="13" width="10.140625" style="6" bestFit="1" customWidth="1"/>
    <col min="14" max="14" width="11.140625" style="6" customWidth="1"/>
    <col min="15" max="17" width="9.140625" style="6"/>
    <col min="18" max="18" width="10.85546875" style="6" bestFit="1" customWidth="1"/>
    <col min="19" max="19" width="11.7109375" style="6" bestFit="1" customWidth="1"/>
    <col min="20" max="16384" width="9.140625" style="6"/>
  </cols>
  <sheetData>
    <row r="1" spans="1:22" ht="18" customHeight="1">
      <c r="A1" s="425" t="s">
        <v>392</v>
      </c>
    </row>
    <row r="2" spans="1:22" ht="5.0999999999999996" customHeight="1"/>
    <row r="3" spans="1:22" ht="31.5" customHeight="1">
      <c r="A3" s="1737" t="s">
        <v>393</v>
      </c>
      <c r="B3" s="1737"/>
      <c r="C3" s="1737"/>
      <c r="D3" s="1737"/>
      <c r="E3" s="1737"/>
      <c r="F3" s="1737"/>
      <c r="G3" s="1737"/>
      <c r="H3" s="1737"/>
      <c r="I3" s="1737"/>
      <c r="J3" s="1737"/>
      <c r="K3" s="1737"/>
    </row>
    <row r="4" spans="1:22" ht="5.0999999999999996" customHeight="1">
      <c r="A4" s="460"/>
      <c r="B4" s="460"/>
      <c r="C4" s="460"/>
      <c r="D4" s="460"/>
      <c r="E4" s="460"/>
      <c r="F4" s="460"/>
      <c r="G4" s="460"/>
      <c r="H4" s="460"/>
      <c r="I4" s="460"/>
      <c r="J4" s="497"/>
      <c r="K4" s="497"/>
    </row>
    <row r="5" spans="1:22" ht="18" customHeight="1">
      <c r="A5" s="1736">
        <v>2024</v>
      </c>
      <c r="B5" s="1736"/>
      <c r="C5" s="1736"/>
      <c r="D5" s="1736"/>
      <c r="E5" s="1736"/>
      <c r="F5" s="1736"/>
      <c r="G5" s="1736"/>
      <c r="H5" s="1736"/>
      <c r="I5" s="1736"/>
      <c r="J5" s="1736"/>
      <c r="K5" s="1736"/>
    </row>
    <row r="6" spans="1:22" ht="14.1" customHeight="1">
      <c r="A6" s="763"/>
      <c r="B6" s="1489" t="s">
        <v>394</v>
      </c>
      <c r="C6" s="1489"/>
      <c r="D6" s="1725" t="s">
        <v>535</v>
      </c>
      <c r="E6" s="1421">
        <f>A5</f>
        <v>2024</v>
      </c>
      <c r="F6" s="1301"/>
      <c r="G6" s="1301"/>
      <c r="H6" s="1732" t="s">
        <v>250</v>
      </c>
      <c r="I6" s="1738">
        <f>E6-1</f>
        <v>2023</v>
      </c>
      <c r="J6" s="1489"/>
      <c r="K6" s="1489"/>
    </row>
    <row r="7" spans="1:22" ht="14.1" customHeight="1">
      <c r="A7" s="764"/>
      <c r="B7" s="1490"/>
      <c r="C7" s="1490"/>
      <c r="D7" s="1726"/>
      <c r="E7" s="1302"/>
      <c r="F7" s="1302"/>
      <c r="G7" s="1302"/>
      <c r="H7" s="1733"/>
      <c r="I7" s="1739"/>
      <c r="J7" s="1490"/>
      <c r="K7" s="1490"/>
    </row>
    <row r="8" spans="1:22" ht="14.1" customHeight="1">
      <c r="A8" s="764"/>
      <c r="B8" s="1490"/>
      <c r="C8" s="1490"/>
      <c r="D8" s="1726"/>
      <c r="E8" s="1735"/>
      <c r="F8" s="1735"/>
      <c r="H8" s="1733"/>
      <c r="I8" s="1730"/>
      <c r="J8" s="1726"/>
      <c r="K8" s="890"/>
    </row>
    <row r="9" spans="1:22" ht="14.1" customHeight="1">
      <c r="A9" s="765"/>
      <c r="B9" s="1491"/>
      <c r="C9" s="1491"/>
      <c r="D9" s="1727"/>
      <c r="E9" s="1416" t="s">
        <v>333</v>
      </c>
      <c r="F9" s="1416" t="s">
        <v>29</v>
      </c>
      <c r="G9" s="1415" t="s">
        <v>387</v>
      </c>
      <c r="H9" s="1734"/>
      <c r="I9" s="1416" t="s">
        <v>333</v>
      </c>
      <c r="J9" s="1416" t="s">
        <v>29</v>
      </c>
      <c r="K9" s="1415" t="s">
        <v>387</v>
      </c>
    </row>
    <row r="10" spans="1:22" ht="12.95" customHeight="1">
      <c r="A10" s="1489" t="s">
        <v>395</v>
      </c>
      <c r="B10" s="1489"/>
      <c r="C10" s="766"/>
      <c r="D10" s="766"/>
      <c r="E10" s="766"/>
      <c r="F10" s="766"/>
      <c r="G10" s="766"/>
      <c r="H10" s="766"/>
      <c r="I10" s="1013"/>
      <c r="J10" s="766"/>
      <c r="K10" s="766"/>
    </row>
    <row r="11" spans="1:22" ht="12.95" customHeight="1">
      <c r="A11" s="767"/>
      <c r="B11" s="767"/>
      <c r="C11" s="768" t="s">
        <v>109</v>
      </c>
      <c r="D11" s="769">
        <v>1523</v>
      </c>
      <c r="E11" s="769">
        <v>3261510.3927331818</v>
      </c>
      <c r="F11" s="769">
        <v>35587226.117973998</v>
      </c>
      <c r="G11" s="645">
        <f>E11/$E$17</f>
        <v>0.48199728242634521</v>
      </c>
      <c r="H11" s="645">
        <f>(E11-I11)/I11</f>
        <v>1.4157447674722086E-2</v>
      </c>
      <c r="I11" s="1014">
        <v>3215980.3196350131</v>
      </c>
      <c r="J11" s="769">
        <v>35120888.496716999</v>
      </c>
      <c r="K11" s="645">
        <f t="shared" ref="K11:K16" si="0">I11/$I$17</f>
        <v>0.47583712303876624</v>
      </c>
      <c r="L11" s="288"/>
      <c r="M11" s="294"/>
      <c r="N11" s="294"/>
      <c r="O11" s="294"/>
      <c r="P11" s="294"/>
      <c r="Q11" s="294"/>
      <c r="R11" s="294"/>
      <c r="S11" s="294"/>
      <c r="T11" s="294"/>
      <c r="U11" s="293"/>
      <c r="V11" s="294"/>
    </row>
    <row r="12" spans="1:22" ht="12.95" customHeight="1">
      <c r="A12" s="767"/>
      <c r="B12" s="767"/>
      <c r="C12" s="768" t="s">
        <v>121</v>
      </c>
      <c r="D12" s="769">
        <v>6025</v>
      </c>
      <c r="E12" s="769">
        <v>633500.76548356866</v>
      </c>
      <c r="F12" s="769">
        <v>6909549.9983029999</v>
      </c>
      <c r="G12" s="645">
        <f t="shared" ref="G12:G15" si="1">E12/$E$17</f>
        <v>9.3620933435752896E-2</v>
      </c>
      <c r="H12" s="645">
        <f t="shared" ref="H12:H16" si="2">(E12-I12)/I12</f>
        <v>1.0839286431826115E-2</v>
      </c>
      <c r="I12" s="1014">
        <v>626707.70120121737</v>
      </c>
      <c r="J12" s="769">
        <v>6837005.865819999</v>
      </c>
      <c r="K12" s="645">
        <f t="shared" si="0"/>
        <v>9.2727802998393491E-2</v>
      </c>
      <c r="L12" s="288"/>
      <c r="M12" s="294"/>
      <c r="N12" s="294"/>
      <c r="O12" s="294"/>
      <c r="P12" s="294"/>
      <c r="Q12" s="294"/>
      <c r="R12" s="294"/>
      <c r="S12" s="294"/>
      <c r="T12" s="294"/>
      <c r="U12" s="293"/>
    </row>
    <row r="13" spans="1:22" ht="12.95" customHeight="1">
      <c r="A13" s="770"/>
      <c r="B13" s="771"/>
      <c r="C13" s="768" t="s">
        <v>117</v>
      </c>
      <c r="D13" s="769">
        <v>201068</v>
      </c>
      <c r="E13" s="769">
        <v>971187.59194042336</v>
      </c>
      <c r="F13" s="769">
        <v>10588571.491834998</v>
      </c>
      <c r="G13" s="645">
        <f t="shared" si="1"/>
        <v>0.1435254601930577</v>
      </c>
      <c r="H13" s="645">
        <f t="shared" si="2"/>
        <v>4.7512343544650077E-3</v>
      </c>
      <c r="I13" s="1014">
        <v>966595.07222640468</v>
      </c>
      <c r="J13" s="769">
        <v>10536410.16471</v>
      </c>
      <c r="K13" s="645">
        <f t="shared" si="0"/>
        <v>0.143017609748265</v>
      </c>
      <c r="L13" s="288"/>
      <c r="M13" s="294"/>
      <c r="N13" s="294"/>
      <c r="O13" s="294"/>
      <c r="P13" s="294"/>
      <c r="Q13" s="294"/>
      <c r="R13" s="294"/>
      <c r="S13" s="294"/>
      <c r="T13" s="294"/>
      <c r="U13" s="293"/>
    </row>
    <row r="14" spans="1:22" ht="12.95" customHeight="1">
      <c r="A14" s="770"/>
      <c r="B14" s="771"/>
      <c r="C14" s="768" t="s">
        <v>2</v>
      </c>
      <c r="D14" s="769">
        <v>2518556</v>
      </c>
      <c r="E14" s="769">
        <v>1731484.9453475173</v>
      </c>
      <c r="F14" s="769">
        <v>18877078.261551026</v>
      </c>
      <c r="G14" s="645">
        <f t="shared" si="1"/>
        <v>0.25588483178808835</v>
      </c>
      <c r="H14" s="645">
        <f t="shared" si="2"/>
        <v>-1.7280597179785195E-2</v>
      </c>
      <c r="I14" s="1014">
        <v>1761932.1857068152</v>
      </c>
      <c r="J14" s="769">
        <v>19203446.385679998</v>
      </c>
      <c r="K14" s="645">
        <f t="shared" si="0"/>
        <v>0.26069585597815059</v>
      </c>
      <c r="L14" s="288"/>
      <c r="M14" s="294"/>
      <c r="N14" s="294"/>
      <c r="O14" s="294"/>
      <c r="P14" s="294"/>
      <c r="Q14" s="294"/>
      <c r="R14" s="294"/>
      <c r="S14" s="294"/>
      <c r="T14" s="294"/>
      <c r="U14" s="293"/>
    </row>
    <row r="15" spans="1:22" ht="12.95" customHeight="1">
      <c r="A15" s="770"/>
      <c r="B15" s="771"/>
      <c r="C15" s="768" t="s">
        <v>1</v>
      </c>
      <c r="D15" s="769">
        <v>285</v>
      </c>
      <c r="E15" s="769">
        <v>92286.307917733764</v>
      </c>
      <c r="F15" s="769">
        <v>1006818.214728</v>
      </c>
      <c r="G15" s="645">
        <f t="shared" si="1"/>
        <v>1.3638389661616984E-2</v>
      </c>
      <c r="H15" s="645">
        <f t="shared" si="2"/>
        <v>3.3154034796856247E-2</v>
      </c>
      <c r="I15" s="1014">
        <v>89324.829415082859</v>
      </c>
      <c r="J15" s="769">
        <v>975720.88798000012</v>
      </c>
      <c r="K15" s="645">
        <f t="shared" si="0"/>
        <v>1.3216520507073701E-2</v>
      </c>
      <c r="L15" s="288"/>
      <c r="M15" s="294"/>
      <c r="N15" s="294"/>
      <c r="O15" s="294"/>
      <c r="P15" s="294"/>
      <c r="Q15" s="294"/>
      <c r="R15" s="294"/>
      <c r="S15" s="294"/>
      <c r="T15" s="294"/>
      <c r="U15" s="293"/>
    </row>
    <row r="16" spans="1:22" ht="12.95" customHeight="1">
      <c r="A16" s="770"/>
      <c r="B16" s="1731" t="s">
        <v>178</v>
      </c>
      <c r="C16" s="1731"/>
      <c r="D16" s="772"/>
      <c r="E16" s="769">
        <v>76687.219860941987</v>
      </c>
      <c r="F16" s="769">
        <v>839081.28217244218</v>
      </c>
      <c r="G16" s="645">
        <f>E16/$E$17</f>
        <v>1.1333102495138841E-2</v>
      </c>
      <c r="H16" s="645">
        <f t="shared" si="2"/>
        <v>-0.21774639651455457</v>
      </c>
      <c r="I16" s="1014">
        <v>98033.706101513439</v>
      </c>
      <c r="J16" s="769">
        <v>1068976.0057494</v>
      </c>
      <c r="K16" s="645">
        <f t="shared" si="0"/>
        <v>1.4505087729350987E-2</v>
      </c>
      <c r="L16" s="288"/>
      <c r="M16" s="294"/>
      <c r="N16" s="294"/>
      <c r="O16" s="294"/>
      <c r="P16" s="294"/>
      <c r="Q16" s="294"/>
      <c r="R16" s="294"/>
      <c r="S16" s="294"/>
      <c r="T16" s="294"/>
      <c r="U16" s="293"/>
    </row>
    <row r="17" spans="1:21" ht="12.95" customHeight="1">
      <c r="A17" s="770"/>
      <c r="B17" s="773"/>
      <c r="C17" s="639" t="s">
        <v>160</v>
      </c>
      <c r="D17" s="774">
        <f>SUM(D11:D16)</f>
        <v>2727457</v>
      </c>
      <c r="E17" s="774">
        <f>SUM(E11:E16)</f>
        <v>6766657.2232833672</v>
      </c>
      <c r="F17" s="774">
        <f>SUM(F11:F16)</f>
        <v>73808325.366563454</v>
      </c>
      <c r="G17" s="775">
        <f t="shared" ref="G17:K17" si="3">SUM(G11:G16)</f>
        <v>1</v>
      </c>
      <c r="H17" s="775">
        <f>(E17-I17)/I17</f>
        <v>1.1960228917281531E-3</v>
      </c>
      <c r="I17" s="1015">
        <f>SUM(I11:I16)</f>
        <v>6758573.8142860467</v>
      </c>
      <c r="J17" s="774">
        <f>SUM(J11:J16)</f>
        <v>73742447.806656405</v>
      </c>
      <c r="K17" s="775">
        <f t="shared" si="3"/>
        <v>0.99999999999999989</v>
      </c>
      <c r="L17" s="288"/>
      <c r="M17" s="294"/>
      <c r="N17" s="294"/>
      <c r="O17" s="294"/>
      <c r="P17" s="294"/>
      <c r="Q17" s="294"/>
      <c r="R17" s="294"/>
      <c r="S17" s="294"/>
      <c r="T17" s="294"/>
      <c r="U17" s="293"/>
    </row>
    <row r="18" spans="1:21" ht="12.95" customHeight="1">
      <c r="A18" s="770"/>
      <c r="B18" s="771"/>
      <c r="C18" s="770"/>
      <c r="D18" s="770"/>
      <c r="E18" s="770"/>
      <c r="F18" s="770"/>
      <c r="G18" s="770"/>
      <c r="H18" s="770"/>
      <c r="I18" s="1063"/>
      <c r="J18" s="1157"/>
      <c r="K18" s="770"/>
      <c r="L18" s="288"/>
      <c r="M18" s="288"/>
    </row>
    <row r="19" spans="1:21" ht="12.95" customHeight="1">
      <c r="A19" s="1729" t="s">
        <v>51</v>
      </c>
      <c r="B19" s="1729"/>
      <c r="C19" s="1729"/>
      <c r="D19" s="776"/>
      <c r="E19" s="776"/>
      <c r="F19" s="776"/>
      <c r="G19" s="776"/>
      <c r="H19" s="776"/>
      <c r="I19" s="1158"/>
      <c r="J19" s="1011"/>
      <c r="K19" s="776"/>
      <c r="L19" s="288"/>
      <c r="M19" s="301"/>
      <c r="N19" s="301"/>
      <c r="O19" s="301"/>
      <c r="P19" s="301"/>
      <c r="Q19" s="301"/>
      <c r="R19" s="301"/>
      <c r="S19" s="301"/>
      <c r="T19" s="288"/>
    </row>
    <row r="20" spans="1:21" ht="12.95" customHeight="1">
      <c r="A20" s="767"/>
      <c r="B20" s="767"/>
      <c r="C20" s="768" t="s">
        <v>109</v>
      </c>
      <c r="D20" s="769">
        <v>136</v>
      </c>
      <c r="E20" s="769">
        <v>150234.00750818165</v>
      </c>
      <c r="F20" s="769">
        <v>1639313.3283600002</v>
      </c>
      <c r="G20" s="645">
        <f>E20/$E$26</f>
        <v>0.21616257089788629</v>
      </c>
      <c r="H20" s="645">
        <f t="shared" ref="H20:H24" si="4">(E20-I20)/I20</f>
        <v>9.3530094422729897E-3</v>
      </c>
      <c r="I20" s="1014">
        <v>148841.88792501326</v>
      </c>
      <c r="J20" s="769">
        <v>1625925.3584240004</v>
      </c>
      <c r="K20" s="645">
        <f>I20/$I$26</f>
        <v>0.21450343117806553</v>
      </c>
      <c r="L20" s="288"/>
      <c r="M20" s="301"/>
      <c r="N20" s="301"/>
      <c r="O20" s="301"/>
      <c r="P20" s="301"/>
      <c r="Q20" s="301"/>
      <c r="R20" s="301"/>
      <c r="S20" s="301"/>
      <c r="T20" s="288"/>
    </row>
    <row r="21" spans="1:21" ht="12.95" customHeight="1">
      <c r="A21" s="767"/>
      <c r="B21" s="767"/>
      <c r="C21" s="768" t="s">
        <v>121</v>
      </c>
      <c r="D21" s="769">
        <v>1411</v>
      </c>
      <c r="E21" s="769">
        <v>129043.30615556863</v>
      </c>
      <c r="F21" s="769">
        <v>1408086.6967600002</v>
      </c>
      <c r="G21" s="645">
        <f t="shared" ref="G21:G25" si="5">E21/$E$26</f>
        <v>0.18567256028387344</v>
      </c>
      <c r="H21" s="645">
        <f t="shared" si="4"/>
        <v>-9.2215350754630381E-3</v>
      </c>
      <c r="I21" s="1014">
        <v>130244.35908121728</v>
      </c>
      <c r="J21" s="769">
        <v>1422768.8802799999</v>
      </c>
      <c r="K21" s="645">
        <f t="shared" ref="K21:K25" si="6">I21/$I$26</f>
        <v>0.1877016094325831</v>
      </c>
      <c r="L21" s="295"/>
      <c r="M21" s="301"/>
      <c r="N21" s="301"/>
      <c r="O21" s="301"/>
      <c r="P21" s="301"/>
      <c r="Q21" s="301"/>
      <c r="R21" s="301"/>
      <c r="S21" s="301"/>
      <c r="T21" s="288"/>
    </row>
    <row r="22" spans="1:21" ht="12.95" customHeight="1">
      <c r="A22" s="770"/>
      <c r="B22" s="771"/>
      <c r="C22" s="768" t="s">
        <v>117</v>
      </c>
      <c r="D22" s="769">
        <v>37173</v>
      </c>
      <c r="E22" s="769">
        <v>171657.91142842325</v>
      </c>
      <c r="F22" s="769">
        <v>1873086.0877399999</v>
      </c>
      <c r="G22" s="645">
        <f t="shared" si="5"/>
        <v>0.24698812249489421</v>
      </c>
      <c r="H22" s="645">
        <f t="shared" si="4"/>
        <v>2.0268806886792268E-2</v>
      </c>
      <c r="I22" s="1014">
        <v>168247.73066640485</v>
      </c>
      <c r="J22" s="769">
        <v>1837911.7303700009</v>
      </c>
      <c r="K22" s="645">
        <f t="shared" si="6"/>
        <v>0.2424701541950941</v>
      </c>
      <c r="L22" s="288"/>
      <c r="M22" s="301"/>
      <c r="N22" s="301"/>
      <c r="O22" s="301"/>
      <c r="P22" s="301"/>
      <c r="Q22" s="301"/>
      <c r="R22" s="301"/>
      <c r="S22" s="301"/>
      <c r="T22" s="288"/>
    </row>
    <row r="23" spans="1:21" ht="12.95" customHeight="1">
      <c r="A23" s="770"/>
      <c r="B23" s="771"/>
      <c r="C23" s="768" t="s">
        <v>2</v>
      </c>
      <c r="D23" s="769">
        <v>359145</v>
      </c>
      <c r="E23" s="769">
        <v>215817.16407151709</v>
      </c>
      <c r="F23" s="769">
        <v>2354940.2605630266</v>
      </c>
      <c r="G23" s="645">
        <f t="shared" si="5"/>
        <v>0.31052618380728114</v>
      </c>
      <c r="H23" s="645">
        <f t="shared" si="4"/>
        <v>-1.2652043719003017E-2</v>
      </c>
      <c r="I23" s="1014">
        <v>218582.68171681516</v>
      </c>
      <c r="J23" s="769">
        <v>2387762.8137499997</v>
      </c>
      <c r="K23" s="645">
        <f t="shared" si="6"/>
        <v>0.31501035009702016</v>
      </c>
      <c r="L23" s="288"/>
      <c r="M23" s="301"/>
      <c r="N23" s="301"/>
      <c r="O23" s="301"/>
      <c r="P23" s="301"/>
      <c r="Q23" s="301"/>
      <c r="R23" s="301"/>
      <c r="S23" s="301"/>
      <c r="T23" s="288"/>
    </row>
    <row r="24" spans="1:21" ht="12.95" customHeight="1">
      <c r="A24" s="770"/>
      <c r="B24" s="771"/>
      <c r="C24" s="768" t="s">
        <v>1</v>
      </c>
      <c r="D24" s="769">
        <v>41</v>
      </c>
      <c r="E24" s="769">
        <v>14116.587917733761</v>
      </c>
      <c r="F24" s="769">
        <v>154036.50327000002</v>
      </c>
      <c r="G24" s="645">
        <f t="shared" si="5"/>
        <v>2.0311499288449639E-2</v>
      </c>
      <c r="H24" s="645">
        <f t="shared" si="4"/>
        <v>5.9949965908717137E-2</v>
      </c>
      <c r="I24" s="1014">
        <v>13318.164415082854</v>
      </c>
      <c r="J24" s="769">
        <v>145485.53201</v>
      </c>
      <c r="K24" s="645">
        <f t="shared" si="6"/>
        <v>1.9193467671332832E-2</v>
      </c>
      <c r="L24" s="288"/>
      <c r="M24" s="301"/>
      <c r="N24" s="301"/>
      <c r="O24" s="301"/>
      <c r="P24" s="301"/>
      <c r="Q24" s="301"/>
      <c r="R24" s="301"/>
      <c r="S24" s="301"/>
      <c r="T24" s="288"/>
    </row>
    <row r="25" spans="1:21" ht="12.95" customHeight="1">
      <c r="A25" s="770"/>
      <c r="B25" s="781"/>
      <c r="C25" s="768" t="s">
        <v>127</v>
      </c>
      <c r="D25" s="772"/>
      <c r="E25" s="769">
        <v>14135.744985612639</v>
      </c>
      <c r="F25" s="769">
        <v>154245.43706900001</v>
      </c>
      <c r="G25" s="645">
        <f t="shared" si="5"/>
        <v>2.0339063227615264E-2</v>
      </c>
      <c r="H25" s="645">
        <f t="shared" ref="H25:H26" si="7">(E25-I25)/I25</f>
        <v>-3.5474848106259206E-2</v>
      </c>
      <c r="I25" s="1014">
        <v>14655.652014733501</v>
      </c>
      <c r="J25" s="769">
        <v>160096.03605000002</v>
      </c>
      <c r="K25" s="645">
        <f t="shared" si="6"/>
        <v>2.112098742590432E-2</v>
      </c>
      <c r="L25" s="288"/>
      <c r="M25" s="301"/>
      <c r="N25" s="301"/>
      <c r="O25" s="301"/>
      <c r="P25" s="301"/>
      <c r="Q25" s="301"/>
      <c r="R25" s="301"/>
      <c r="S25" s="301"/>
      <c r="T25" s="288"/>
    </row>
    <row r="26" spans="1:21" ht="12.95" customHeight="1">
      <c r="A26" s="770"/>
      <c r="B26" s="771"/>
      <c r="C26" s="639" t="s">
        <v>160</v>
      </c>
      <c r="D26" s="774">
        <f>SUM(D20:D25)</f>
        <v>397906</v>
      </c>
      <c r="E26" s="774">
        <f>SUM(E20:E25)</f>
        <v>695004.72206703702</v>
      </c>
      <c r="F26" s="774">
        <f>SUM(F20:F25)</f>
        <v>7583708.3137620268</v>
      </c>
      <c r="G26" s="775">
        <f t="shared" ref="G26" si="8">SUM(G20:G25)</f>
        <v>1</v>
      </c>
      <c r="H26" s="775">
        <f t="shared" si="7"/>
        <v>1.6057955637084848E-3</v>
      </c>
      <c r="I26" s="1015">
        <f>SUM(I20:I25)</f>
        <v>693890.47581926687</v>
      </c>
      <c r="J26" s="774">
        <f>SUM(J20:J25)</f>
        <v>7579950.3508840017</v>
      </c>
      <c r="K26" s="775">
        <f t="shared" ref="K26" si="9">SUM(K20:K25)</f>
        <v>1</v>
      </c>
      <c r="L26" s="288"/>
      <c r="M26" s="288"/>
      <c r="N26" s="288"/>
      <c r="O26" s="288"/>
    </row>
    <row r="27" spans="1:21" ht="12.95" customHeight="1">
      <c r="A27" s="770"/>
      <c r="B27" s="771"/>
      <c r="C27" s="770"/>
      <c r="D27" s="770"/>
      <c r="E27" s="770"/>
      <c r="F27" s="770"/>
      <c r="G27" s="770"/>
      <c r="H27" s="770"/>
      <c r="I27" s="1063"/>
      <c r="J27" s="1157"/>
      <c r="K27" s="770"/>
      <c r="M27" s="288"/>
      <c r="N27" s="288"/>
      <c r="O27" s="288"/>
    </row>
    <row r="28" spans="1:21" ht="12.95" customHeight="1">
      <c r="A28" s="1574" t="s">
        <v>52</v>
      </c>
      <c r="B28" s="1574"/>
      <c r="C28" s="776"/>
      <c r="D28" s="776"/>
      <c r="E28" s="776"/>
      <c r="F28" s="776"/>
      <c r="G28" s="776"/>
      <c r="H28" s="776"/>
      <c r="I28" s="1158"/>
      <c r="J28" s="1011"/>
      <c r="K28" s="776"/>
      <c r="M28" s="288"/>
      <c r="N28" s="288"/>
      <c r="O28" s="288"/>
    </row>
    <row r="29" spans="1:21" ht="12.95" customHeight="1">
      <c r="A29" s="767"/>
      <c r="B29" s="767"/>
      <c r="C29" s="768" t="s">
        <v>109</v>
      </c>
      <c r="D29" s="769">
        <v>1219</v>
      </c>
      <c r="E29" s="769">
        <v>2697697.6439999999</v>
      </c>
      <c r="F29" s="769">
        <v>29432724.774970002</v>
      </c>
      <c r="G29" s="645">
        <f>E29/$E$35</f>
        <v>0.49333901010072156</v>
      </c>
      <c r="H29" s="645">
        <f t="shared" ref="H29:H33" si="10">(E29-I29)/I29</f>
        <v>2.5997964916787894E-2</v>
      </c>
      <c r="I29" s="1014">
        <v>2629340.1510000001</v>
      </c>
      <c r="J29" s="769">
        <v>28702130.903459996</v>
      </c>
      <c r="K29" s="645">
        <f>I29/$I$35</f>
        <v>0.48226276475130153</v>
      </c>
    </row>
    <row r="30" spans="1:21" ht="12.95" customHeight="1">
      <c r="A30" s="767"/>
      <c r="B30" s="767"/>
      <c r="C30" s="768" t="s">
        <v>121</v>
      </c>
      <c r="D30" s="769">
        <v>4136</v>
      </c>
      <c r="E30" s="769">
        <v>459193.22199999995</v>
      </c>
      <c r="F30" s="769">
        <v>5007694.04593</v>
      </c>
      <c r="G30" s="645">
        <f t="shared" ref="G30:G34" si="11">E30/$E$35</f>
        <v>8.3974544030272671E-2</v>
      </c>
      <c r="H30" s="645">
        <f t="shared" si="10"/>
        <v>-2.5883605070040937E-3</v>
      </c>
      <c r="I30" s="1014">
        <v>460384.864</v>
      </c>
      <c r="J30" s="769">
        <v>5020204.8245999999</v>
      </c>
      <c r="K30" s="645">
        <f t="shared" ref="K30:K34" si="12">I30/$I$35</f>
        <v>8.4441899720677088E-2</v>
      </c>
    </row>
    <row r="31" spans="1:21" ht="12.95" customHeight="1">
      <c r="A31" s="770"/>
      <c r="B31" s="771"/>
      <c r="C31" s="768" t="s">
        <v>117</v>
      </c>
      <c r="D31" s="769">
        <v>152018</v>
      </c>
      <c r="E31" s="769">
        <v>748121.06099999999</v>
      </c>
      <c r="F31" s="769">
        <v>8155626.6241900008</v>
      </c>
      <c r="G31" s="645">
        <f t="shared" si="11"/>
        <v>0.13681196055833511</v>
      </c>
      <c r="H31" s="645">
        <f t="shared" si="10"/>
        <v>8.5894183357826533E-4</v>
      </c>
      <c r="I31" s="1014">
        <v>747479.0199999999</v>
      </c>
      <c r="J31" s="769">
        <v>8143786.5615099985</v>
      </c>
      <c r="K31" s="645">
        <f t="shared" si="12"/>
        <v>0.13709952994925129</v>
      </c>
    </row>
    <row r="32" spans="1:21" ht="12.95" customHeight="1">
      <c r="A32" s="770"/>
      <c r="B32" s="771"/>
      <c r="C32" s="768" t="s">
        <v>2</v>
      </c>
      <c r="D32" s="769">
        <v>2051116</v>
      </c>
      <c r="E32" s="769">
        <v>1439929.8360000001</v>
      </c>
      <c r="F32" s="769">
        <v>15696822.432000002</v>
      </c>
      <c r="G32" s="645">
        <f t="shared" si="11"/>
        <v>0.26332586288411142</v>
      </c>
      <c r="H32" s="645">
        <f t="shared" si="10"/>
        <v>-1.9295459552136223E-2</v>
      </c>
      <c r="I32" s="1014">
        <v>1468260.5989999999</v>
      </c>
      <c r="J32" s="769">
        <v>15995816.070000002</v>
      </c>
      <c r="K32" s="645">
        <f t="shared" si="12"/>
        <v>0.26930232498820655</v>
      </c>
    </row>
    <row r="33" spans="1:20" ht="12.95" customHeight="1">
      <c r="A33" s="770"/>
      <c r="B33" s="771"/>
      <c r="C33" s="768" t="s">
        <v>1</v>
      </c>
      <c r="D33" s="769">
        <v>216</v>
      </c>
      <c r="E33" s="769">
        <v>73390.793000000005</v>
      </c>
      <c r="F33" s="769">
        <v>800932.85437000007</v>
      </c>
      <c r="G33" s="645">
        <f t="shared" si="11"/>
        <v>1.3421274711661857E-2</v>
      </c>
      <c r="H33" s="645">
        <f t="shared" si="10"/>
        <v>2.5441674991624644E-2</v>
      </c>
      <c r="I33" s="1014">
        <v>71569.933999999979</v>
      </c>
      <c r="J33" s="769">
        <v>781783.09597000002</v>
      </c>
      <c r="K33" s="645">
        <f t="shared" si="12"/>
        <v>1.3127063164794827E-2</v>
      </c>
    </row>
    <row r="34" spans="1:20" ht="12.95" customHeight="1">
      <c r="A34" s="770"/>
      <c r="B34" s="781"/>
      <c r="C34" s="768" t="s">
        <v>127</v>
      </c>
      <c r="D34" s="772"/>
      <c r="E34" s="769">
        <v>49910.556275329363</v>
      </c>
      <c r="F34" s="769">
        <v>543578.84424000012</v>
      </c>
      <c r="G34" s="645">
        <f t="shared" si="11"/>
        <v>9.1273477148973436E-3</v>
      </c>
      <c r="H34" s="645">
        <f t="shared" ref="H34:H35" si="13">(E34-I34)/I34</f>
        <v>-0.33502022839296786</v>
      </c>
      <c r="I34" s="1014">
        <v>75055.751176779944</v>
      </c>
      <c r="J34" s="769">
        <v>816805.96130000008</v>
      </c>
      <c r="K34" s="645">
        <f t="shared" si="12"/>
        <v>1.3766417425768679E-2</v>
      </c>
    </row>
    <row r="35" spans="1:20" ht="12.95" customHeight="1">
      <c r="A35" s="770"/>
      <c r="B35" s="771"/>
      <c r="C35" s="639" t="s">
        <v>160</v>
      </c>
      <c r="D35" s="774">
        <f>SUM(D29:D34)</f>
        <v>2208705</v>
      </c>
      <c r="E35" s="774">
        <f>SUM(E29:E34)</f>
        <v>5468243.1122753294</v>
      </c>
      <c r="F35" s="774">
        <f>SUM(F29:F34)</f>
        <v>59637379.575700007</v>
      </c>
      <c r="G35" s="775">
        <f t="shared" ref="G35" si="14">SUM(G29:G34)</f>
        <v>1</v>
      </c>
      <c r="H35" s="775">
        <f t="shared" si="13"/>
        <v>2.9626789273344786E-3</v>
      </c>
      <c r="I35" s="1015">
        <f>SUM(I29:I34)</f>
        <v>5452090.3191767801</v>
      </c>
      <c r="J35" s="774">
        <f>SUM(J29:J34)</f>
        <v>59460527.416839987</v>
      </c>
      <c r="K35" s="775">
        <f t="shared" ref="K35" si="15">SUM(K29:K34)</f>
        <v>0.99999999999999989</v>
      </c>
      <c r="L35" s="288"/>
    </row>
    <row r="36" spans="1:20" ht="12.95" customHeight="1">
      <c r="A36" s="767"/>
      <c r="B36" s="767"/>
      <c r="C36" s="767"/>
      <c r="D36" s="767"/>
      <c r="E36" s="767"/>
      <c r="F36" s="767"/>
      <c r="G36" s="767"/>
      <c r="H36" s="777"/>
      <c r="I36" s="1159"/>
      <c r="J36" s="1157"/>
      <c r="K36" s="767"/>
    </row>
    <row r="37" spans="1:20" ht="12.95" customHeight="1">
      <c r="A37" s="1489" t="s">
        <v>53</v>
      </c>
      <c r="B37" s="1489"/>
      <c r="C37" s="778"/>
      <c r="D37" s="778"/>
      <c r="E37" s="778"/>
      <c r="F37" s="778"/>
      <c r="G37" s="778"/>
      <c r="H37" s="779"/>
      <c r="I37" s="1160"/>
      <c r="J37" s="1011"/>
      <c r="K37" s="778"/>
    </row>
    <row r="38" spans="1:20" ht="12.95" customHeight="1">
      <c r="A38" s="767"/>
      <c r="B38" s="767"/>
      <c r="C38" s="768" t="s">
        <v>109</v>
      </c>
      <c r="D38" s="769">
        <v>75</v>
      </c>
      <c r="E38" s="769">
        <v>81620.826225000012</v>
      </c>
      <c r="F38" s="769">
        <v>890929.1033539999</v>
      </c>
      <c r="G38" s="645">
        <f>E38/$E$44</f>
        <v>0.31551627673087745</v>
      </c>
      <c r="H38" s="645">
        <f t="shared" ref="H38:H42" si="16">(E38-I38)/I38</f>
        <v>-0.13102793385797087</v>
      </c>
      <c r="I38" s="1014">
        <v>93928.020710000012</v>
      </c>
      <c r="J38" s="769">
        <v>1026881.4072500002</v>
      </c>
      <c r="K38" s="645">
        <f>I38/$I$44</f>
        <v>0.35645879732588126</v>
      </c>
      <c r="N38" s="288"/>
      <c r="O38" s="288"/>
      <c r="P38" s="288"/>
      <c r="R38" s="288"/>
      <c r="S38" s="288"/>
    </row>
    <row r="39" spans="1:20" ht="12.95" customHeight="1">
      <c r="A39" s="767"/>
      <c r="B39" s="767"/>
      <c r="C39" s="768" t="s">
        <v>121</v>
      </c>
      <c r="D39" s="769">
        <v>351</v>
      </c>
      <c r="E39" s="769">
        <v>44692.046328000004</v>
      </c>
      <c r="F39" s="769">
        <v>487728.72561299999</v>
      </c>
      <c r="G39" s="645">
        <f t="shared" ref="G39:G43" si="17">E39/$E$44</f>
        <v>0.17276311339979261</v>
      </c>
      <c r="H39" s="645">
        <f t="shared" si="16"/>
        <v>0.25885481502420277</v>
      </c>
      <c r="I39" s="1014">
        <v>35502.145120000001</v>
      </c>
      <c r="J39" s="769">
        <v>387954.13193999999</v>
      </c>
      <c r="K39" s="645">
        <f t="shared" ref="K39:K43" si="18">I39/$I$44</f>
        <v>0.13473138107568777</v>
      </c>
      <c r="N39" s="288"/>
      <c r="O39" s="288"/>
      <c r="P39" s="288"/>
      <c r="R39" s="288"/>
      <c r="S39" s="288"/>
    </row>
    <row r="40" spans="1:20" ht="12.95" customHeight="1">
      <c r="A40" s="770"/>
      <c r="B40" s="771"/>
      <c r="C40" s="768" t="s">
        <v>117</v>
      </c>
      <c r="D40" s="769">
        <v>10702</v>
      </c>
      <c r="E40" s="769">
        <v>49537.508511999993</v>
      </c>
      <c r="F40" s="769">
        <v>540201.76990499999</v>
      </c>
      <c r="G40" s="645">
        <f t="shared" si="17"/>
        <v>0.19149389888732879</v>
      </c>
      <c r="H40" s="645">
        <f t="shared" si="16"/>
        <v>8.7976703191966904E-3</v>
      </c>
      <c r="I40" s="1014">
        <v>49105.494560000006</v>
      </c>
      <c r="J40" s="769">
        <v>536192.43382999999</v>
      </c>
      <c r="K40" s="645">
        <f t="shared" si="18"/>
        <v>0.18635637587843518</v>
      </c>
      <c r="N40" s="288"/>
      <c r="O40" s="288"/>
      <c r="P40" s="288"/>
      <c r="R40" s="288"/>
      <c r="S40" s="288"/>
    </row>
    <row r="41" spans="1:20" ht="12.95" customHeight="1">
      <c r="A41" s="770"/>
      <c r="B41" s="771"/>
      <c r="C41" s="768" t="s">
        <v>2</v>
      </c>
      <c r="D41" s="769">
        <v>100223</v>
      </c>
      <c r="E41" s="769">
        <v>75557.209276000009</v>
      </c>
      <c r="F41" s="769">
        <v>823386.518988</v>
      </c>
      <c r="G41" s="645">
        <f t="shared" si="17"/>
        <v>0.2920765502326822</v>
      </c>
      <c r="H41" s="645">
        <f t="shared" si="16"/>
        <v>8.7976692506912448E-3</v>
      </c>
      <c r="I41" s="1014">
        <v>74898.278989999992</v>
      </c>
      <c r="J41" s="769">
        <v>817833.27392999991</v>
      </c>
      <c r="K41" s="645">
        <f t="shared" si="18"/>
        <v>0.28424053066106297</v>
      </c>
      <c r="N41" s="288"/>
      <c r="O41" s="288"/>
      <c r="P41" s="288"/>
      <c r="R41" s="288"/>
      <c r="S41" s="288"/>
    </row>
    <row r="42" spans="1:20" ht="12.95" customHeight="1">
      <c r="A42" s="770"/>
      <c r="B42" s="771"/>
      <c r="C42" s="768" t="s">
        <v>1</v>
      </c>
      <c r="D42" s="769">
        <v>20</v>
      </c>
      <c r="E42" s="769">
        <v>4061.8159999999998</v>
      </c>
      <c r="F42" s="769">
        <v>44342.134088000006</v>
      </c>
      <c r="G42" s="645">
        <f t="shared" si="17"/>
        <v>1.5701495811290479E-2</v>
      </c>
      <c r="H42" s="645">
        <f t="shared" si="16"/>
        <v>-5.6276094729823166E-2</v>
      </c>
      <c r="I42" s="1014">
        <v>4304.0300000000007</v>
      </c>
      <c r="J42" s="769">
        <v>47076.413</v>
      </c>
      <c r="K42" s="645">
        <f t="shared" si="18"/>
        <v>1.6333883604247756E-2</v>
      </c>
      <c r="N42" s="288"/>
      <c r="O42" s="288"/>
      <c r="P42" s="288"/>
      <c r="R42" s="288"/>
      <c r="S42" s="288"/>
    </row>
    <row r="43" spans="1:20" ht="12.95" customHeight="1">
      <c r="A43" s="770"/>
      <c r="B43" s="781"/>
      <c r="C43" s="768" t="s">
        <v>127</v>
      </c>
      <c r="D43" s="772"/>
      <c r="E43" s="769">
        <v>3220.3419999999996</v>
      </c>
      <c r="F43" s="769">
        <v>35125.768540000005</v>
      </c>
      <c r="G43" s="645">
        <f t="shared" si="17"/>
        <v>1.2448664938028408E-2</v>
      </c>
      <c r="H43" s="645">
        <f t="shared" ref="H43:H44" si="19">(E43-I43)/I43</f>
        <v>-0.44141654209728254</v>
      </c>
      <c r="I43" s="1014">
        <v>5765.1940000000004</v>
      </c>
      <c r="J43" s="769">
        <v>62994.225593700008</v>
      </c>
      <c r="K43" s="645">
        <f t="shared" si="18"/>
        <v>2.1879031454684918E-2</v>
      </c>
      <c r="N43" s="288"/>
      <c r="O43" s="288"/>
      <c r="P43" s="288"/>
      <c r="R43" s="288"/>
      <c r="S43" s="288"/>
    </row>
    <row r="44" spans="1:20" ht="12.95" customHeight="1">
      <c r="A44" s="770"/>
      <c r="B44" s="771"/>
      <c r="C44" s="639" t="s">
        <v>160</v>
      </c>
      <c r="D44" s="774">
        <f>SUM(D38:D43)</f>
        <v>111371</v>
      </c>
      <c r="E44" s="774">
        <f>SUM(E38:E43)</f>
        <v>258689.74834100003</v>
      </c>
      <c r="F44" s="774">
        <f>SUM(F38:F43)</f>
        <v>2821714.0204879995</v>
      </c>
      <c r="G44" s="775">
        <f t="shared" ref="G44" si="20">SUM(G38:G43)</f>
        <v>0.99999999999999989</v>
      </c>
      <c r="H44" s="775">
        <f t="shared" si="19"/>
        <v>-1.8267010449732436E-2</v>
      </c>
      <c r="I44" s="1015">
        <f>SUM(I38:I43)</f>
        <v>263503.16338000004</v>
      </c>
      <c r="J44" s="774">
        <f>SUM(J38:J43)</f>
        <v>2878931.8855437003</v>
      </c>
      <c r="K44" s="775">
        <f t="shared" ref="K44" si="21">SUM(K38:K43)</f>
        <v>0.99999999999999989</v>
      </c>
      <c r="L44" s="288"/>
      <c r="N44" s="288"/>
      <c r="O44" s="288"/>
      <c r="P44" s="288"/>
      <c r="R44" s="288"/>
      <c r="S44" s="288"/>
    </row>
    <row r="45" spans="1:20" ht="12.95" customHeight="1">
      <c r="A45" s="770"/>
      <c r="B45" s="771"/>
      <c r="C45" s="770"/>
      <c r="D45" s="770"/>
      <c r="E45" s="770"/>
      <c r="F45" s="770"/>
      <c r="G45" s="770"/>
      <c r="H45" s="780"/>
      <c r="I45" s="1063"/>
      <c r="J45" s="1157"/>
      <c r="K45" s="770"/>
    </row>
    <row r="46" spans="1:20" ht="12.95" customHeight="1">
      <c r="A46" s="1489" t="s">
        <v>396</v>
      </c>
      <c r="B46" s="1489"/>
      <c r="C46" s="778"/>
      <c r="D46" s="766"/>
      <c r="E46" s="1728"/>
      <c r="F46" s="1728"/>
      <c r="G46" s="766"/>
      <c r="H46" s="779"/>
      <c r="I46" s="1160"/>
      <c r="J46" s="1011"/>
      <c r="K46" s="766"/>
    </row>
    <row r="47" spans="1:20" ht="12.95" customHeight="1">
      <c r="A47" s="781"/>
      <c r="B47" s="767"/>
      <c r="C47" s="768" t="s">
        <v>109</v>
      </c>
      <c r="D47" s="769">
        <v>93</v>
      </c>
      <c r="E47" s="769">
        <v>331957.91499999998</v>
      </c>
      <c r="F47" s="769">
        <v>3624258.9112899997</v>
      </c>
      <c r="G47" s="645">
        <f>E47/$E$53</f>
        <v>0.96297940116279312</v>
      </c>
      <c r="H47" s="645">
        <f t="shared" ref="H47:H50" si="22">(E47-I47)/I47</f>
        <v>-3.4641975144928457E-2</v>
      </c>
      <c r="I47" s="1014">
        <v>343870.26000000007</v>
      </c>
      <c r="J47" s="769">
        <v>3765950.8275830001</v>
      </c>
      <c r="K47" s="645">
        <f>I47/$I$53</f>
        <v>0.98504798744038657</v>
      </c>
      <c r="L47" s="288"/>
      <c r="M47" s="288"/>
      <c r="N47" s="288"/>
      <c r="O47" s="288"/>
      <c r="P47" s="288"/>
      <c r="Q47" s="288"/>
      <c r="R47" s="288"/>
      <c r="S47" s="288"/>
      <c r="T47" s="288"/>
    </row>
    <row r="48" spans="1:20" ht="12.95" customHeight="1">
      <c r="A48" s="768"/>
      <c r="B48" s="767"/>
      <c r="C48" s="768" t="s">
        <v>121</v>
      </c>
      <c r="D48" s="769">
        <v>127</v>
      </c>
      <c r="E48" s="769">
        <v>572.19100000000003</v>
      </c>
      <c r="F48" s="769">
        <v>6040.53</v>
      </c>
      <c r="G48" s="645">
        <f t="shared" ref="G48:G52" si="23">E48/$E$53</f>
        <v>1.6598735009247779E-3</v>
      </c>
      <c r="H48" s="645">
        <f t="shared" si="22"/>
        <v>-7.1868173434454377E-3</v>
      </c>
      <c r="I48" s="1014">
        <v>576.33299999999997</v>
      </c>
      <c r="J48" s="769">
        <v>6078.0289999999995</v>
      </c>
      <c r="K48" s="645">
        <f t="shared" ref="K48:K52" si="24">I48/$I$53</f>
        <v>1.6509588870682803E-3</v>
      </c>
      <c r="L48" s="288"/>
      <c r="M48" s="288"/>
      <c r="N48" s="288"/>
      <c r="O48" s="288"/>
      <c r="P48" s="288"/>
      <c r="Q48" s="288"/>
      <c r="R48" s="288"/>
      <c r="S48" s="288"/>
      <c r="T48" s="288"/>
    </row>
    <row r="49" spans="1:20" ht="12.95" customHeight="1">
      <c r="A49" s="768"/>
      <c r="B49" s="771"/>
      <c r="C49" s="768" t="s">
        <v>117</v>
      </c>
      <c r="D49" s="769">
        <v>1175</v>
      </c>
      <c r="E49" s="769">
        <v>1871.1109999999999</v>
      </c>
      <c r="F49" s="769">
        <v>19657.005000000001</v>
      </c>
      <c r="G49" s="645">
        <f t="shared" si="23"/>
        <v>5.4279210371866414E-3</v>
      </c>
      <c r="H49" s="645">
        <f t="shared" si="22"/>
        <v>6.142633395109099E-2</v>
      </c>
      <c r="I49" s="1014">
        <v>1762.827</v>
      </c>
      <c r="J49" s="769">
        <v>18519.438999999998</v>
      </c>
      <c r="K49" s="645">
        <f t="shared" si="24"/>
        <v>5.0497800785551331E-3</v>
      </c>
      <c r="L49" s="288"/>
      <c r="M49" s="288"/>
      <c r="N49" s="288"/>
      <c r="O49" s="288"/>
      <c r="P49" s="288"/>
      <c r="Q49" s="288"/>
      <c r="R49" s="288"/>
      <c r="S49" s="288"/>
      <c r="T49" s="288"/>
    </row>
    <row r="50" spans="1:20" ht="12.95" customHeight="1">
      <c r="A50" s="768"/>
      <c r="B50" s="771"/>
      <c r="C50" s="768" t="s">
        <v>2</v>
      </c>
      <c r="D50" s="769">
        <v>8072</v>
      </c>
      <c r="E50" s="769">
        <v>180.73599999999999</v>
      </c>
      <c r="F50" s="769">
        <v>1929.05</v>
      </c>
      <c r="G50" s="645">
        <f t="shared" si="23"/>
        <v>5.2429852455410976E-4</v>
      </c>
      <c r="H50" s="645">
        <f t="shared" si="22"/>
        <v>-5.1881695046845734E-2</v>
      </c>
      <c r="I50" s="1014">
        <v>190.626</v>
      </c>
      <c r="J50" s="769">
        <v>2034.2280000000001</v>
      </c>
      <c r="K50" s="645">
        <f t="shared" si="24"/>
        <v>5.4606570993900752E-4</v>
      </c>
      <c r="L50" s="288"/>
      <c r="M50" s="288"/>
      <c r="N50" s="288"/>
      <c r="O50" s="288"/>
      <c r="P50" s="288"/>
      <c r="Q50" s="288"/>
      <c r="R50" s="288"/>
      <c r="S50" s="288"/>
      <c r="T50" s="288"/>
    </row>
    <row r="51" spans="1:20" ht="12.95" customHeight="1">
      <c r="A51" s="781"/>
      <c r="B51" s="771"/>
      <c r="C51" s="768" t="s">
        <v>1</v>
      </c>
      <c r="D51" s="769">
        <v>8</v>
      </c>
      <c r="E51" s="769">
        <v>717.11300000000006</v>
      </c>
      <c r="F51" s="769">
        <v>7506.7390000000005</v>
      </c>
      <c r="G51" s="645">
        <f t="shared" si="23"/>
        <v>2.0802789031436537E-3</v>
      </c>
      <c r="H51" s="645">
        <f>(E51-I51)/I51</f>
        <v>4.4039758554946831</v>
      </c>
      <c r="I51" s="1014">
        <v>132.70100000000002</v>
      </c>
      <c r="J51" s="769">
        <v>1375.847</v>
      </c>
      <c r="K51" s="645">
        <f t="shared" si="24"/>
        <v>3.8013421975289965E-4</v>
      </c>
      <c r="L51" s="288"/>
      <c r="M51" s="288"/>
      <c r="N51" s="288"/>
      <c r="O51" s="288"/>
      <c r="P51" s="288"/>
      <c r="Q51" s="288"/>
      <c r="R51" s="288"/>
      <c r="S51" s="288"/>
      <c r="T51" s="288"/>
    </row>
    <row r="52" spans="1:20" ht="12.95" customHeight="1">
      <c r="A52" s="768"/>
      <c r="B52" s="1731" t="s">
        <v>178</v>
      </c>
      <c r="C52" s="1731"/>
      <c r="D52" s="772">
        <v>0</v>
      </c>
      <c r="E52" s="769">
        <v>9420.5765999999949</v>
      </c>
      <c r="F52" s="769">
        <v>106131.23232344205</v>
      </c>
      <c r="G52" s="645">
        <f t="shared" si="23"/>
        <v>2.7328226871397892E-2</v>
      </c>
      <c r="H52" s="645">
        <f t="shared" ref="H52" si="25">(E52-I52)/I52</f>
        <v>2.6840732763314392</v>
      </c>
      <c r="I52" s="1014">
        <v>2557.1089099999945</v>
      </c>
      <c r="J52" s="769">
        <v>29079.782805700026</v>
      </c>
      <c r="K52" s="645">
        <f t="shared" si="24"/>
        <v>7.3250736642981994E-3</v>
      </c>
      <c r="L52" s="288"/>
      <c r="M52" s="288"/>
      <c r="N52" s="288"/>
      <c r="O52" s="288"/>
      <c r="P52" s="288"/>
      <c r="Q52" s="288"/>
      <c r="R52" s="288"/>
      <c r="S52" s="288"/>
      <c r="T52" s="288"/>
    </row>
    <row r="53" spans="1:20" ht="12.95" customHeight="1">
      <c r="A53" s="781"/>
      <c r="B53" s="771"/>
      <c r="C53" s="639" t="s">
        <v>160</v>
      </c>
      <c r="D53" s="774">
        <f>SUM(D47:D52)</f>
        <v>9475</v>
      </c>
      <c r="E53" s="774">
        <f>SUM(E47:E52)</f>
        <v>344719.6425999999</v>
      </c>
      <c r="F53" s="774">
        <f>SUM(F47:F52)</f>
        <v>3765523.4676134414</v>
      </c>
      <c r="G53" s="775">
        <f t="shared" ref="G53" si="26">SUM(G47:G52)</f>
        <v>1.0000000000000002</v>
      </c>
      <c r="H53" s="775">
        <f>(E53-I53)/I53</f>
        <v>-1.251887797944732E-2</v>
      </c>
      <c r="I53" s="1015">
        <f>SUM(I47:I52)</f>
        <v>349089.85591000004</v>
      </c>
      <c r="J53" s="774">
        <f>SUM(J47:J52)</f>
        <v>3823038.1533887</v>
      </c>
      <c r="K53" s="775">
        <f t="shared" ref="K53" si="27">SUM(K47:K52)</f>
        <v>1</v>
      </c>
      <c r="L53" s="288"/>
      <c r="M53" s="288"/>
      <c r="N53" s="288"/>
      <c r="O53" s="288"/>
      <c r="P53" s="288"/>
      <c r="Q53" s="288"/>
      <c r="R53" s="288"/>
      <c r="S53" s="288"/>
      <c r="T53" s="288"/>
    </row>
    <row r="54" spans="1:20" ht="12.95" customHeight="1">
      <c r="A54" s="467"/>
      <c r="B54" s="467"/>
      <c r="C54" s="462"/>
      <c r="D54" s="461"/>
      <c r="E54" s="461"/>
      <c r="F54" s="461"/>
      <c r="G54" s="461"/>
      <c r="H54" s="463"/>
      <c r="I54" s="466"/>
      <c r="J54" s="465"/>
      <c r="K54" s="464"/>
      <c r="L54" s="288"/>
      <c r="M54" s="288"/>
      <c r="N54" s="288"/>
      <c r="O54" s="288"/>
      <c r="P54" s="288"/>
      <c r="Q54" s="288"/>
      <c r="R54" s="288"/>
      <c r="S54" s="288"/>
      <c r="T54" s="288"/>
    </row>
    <row r="55" spans="1:20" ht="6" customHeight="1">
      <c r="A55" s="467"/>
      <c r="B55" s="467"/>
      <c r="C55" s="462"/>
      <c r="D55" s="461"/>
      <c r="E55" s="461"/>
      <c r="F55" s="461"/>
      <c r="G55" s="461"/>
      <c r="H55" s="468"/>
      <c r="I55" s="469"/>
      <c r="J55" s="470"/>
      <c r="K55" s="471"/>
      <c r="L55" s="288"/>
      <c r="M55" s="288"/>
      <c r="N55" s="288"/>
      <c r="O55" s="288"/>
      <c r="P55" s="288"/>
      <c r="Q55" s="288"/>
      <c r="R55" s="288"/>
      <c r="S55" s="288"/>
      <c r="T55" s="288"/>
    </row>
    <row r="56" spans="1:20" ht="15" customHeight="1">
      <c r="A56" s="1724" t="s">
        <v>397</v>
      </c>
      <c r="B56" s="1724"/>
      <c r="C56" s="1724"/>
      <c r="D56" s="1724"/>
      <c r="E56" s="1724"/>
      <c r="F56" s="1724"/>
      <c r="G56" s="1724"/>
      <c r="H56" s="1724"/>
      <c r="I56" s="1724"/>
      <c r="J56" s="1724"/>
      <c r="K56" s="1724"/>
    </row>
    <row r="57" spans="1:20" ht="15" customHeight="1">
      <c r="A57" s="1724"/>
      <c r="B57" s="1724"/>
      <c r="C57" s="1724"/>
      <c r="D57" s="1724"/>
      <c r="E57" s="1724"/>
      <c r="F57" s="1724"/>
      <c r="G57" s="1724"/>
      <c r="H57" s="1724"/>
      <c r="I57" s="1724"/>
      <c r="J57" s="1724"/>
      <c r="K57" s="1724"/>
    </row>
    <row r="58" spans="1:20" ht="22.5" customHeight="1">
      <c r="A58" s="1724"/>
      <c r="B58" s="1724"/>
      <c r="C58" s="1724"/>
      <c r="D58" s="1724"/>
      <c r="E58" s="1724"/>
      <c r="F58" s="1724"/>
      <c r="G58" s="1724"/>
      <c r="H58" s="1724"/>
      <c r="I58" s="1724"/>
      <c r="J58" s="1724"/>
      <c r="K58" s="1724"/>
    </row>
    <row r="59" spans="1:20" ht="15" customHeight="1"/>
    <row r="60" spans="1:20" ht="15" customHeight="1"/>
    <row r="61" spans="1:20" ht="15" customHeight="1">
      <c r="A61" s="291"/>
    </row>
    <row r="62" spans="1:20" ht="15" customHeight="1">
      <c r="A62" s="291"/>
    </row>
    <row r="63" spans="1:20" ht="15" customHeight="1"/>
    <row r="64" spans="1: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sheetData>
  <mergeCells count="17">
    <mergeCell ref="A5:K5"/>
    <mergeCell ref="A3:K3"/>
    <mergeCell ref="I6:K7"/>
    <mergeCell ref="B6:C9"/>
    <mergeCell ref="B52:C52"/>
    <mergeCell ref="A56:K58"/>
    <mergeCell ref="D6:D9"/>
    <mergeCell ref="A46:B46"/>
    <mergeCell ref="E46:F46"/>
    <mergeCell ref="A10:B10"/>
    <mergeCell ref="A19:C19"/>
    <mergeCell ref="A28:B28"/>
    <mergeCell ref="I8:J8"/>
    <mergeCell ref="B16:C16"/>
    <mergeCell ref="A37:B37"/>
    <mergeCell ref="H6:H9"/>
    <mergeCell ref="E8:F8"/>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9"/>
  <dimension ref="A1:O46"/>
  <sheetViews>
    <sheetView showGridLines="0" topLeftCell="A15" zoomScaleNormal="100" zoomScaleSheetLayoutView="100" workbookViewId="0">
      <selection activeCell="C1" sqref="C1"/>
    </sheetView>
  </sheetViews>
  <sheetFormatPr defaultRowHeight="11.25"/>
  <cols>
    <col min="1" max="1" width="9.5703125" style="7" customWidth="1"/>
    <col min="2" max="10" width="8.85546875" style="7" customWidth="1"/>
    <col min="11" max="11" width="9.5703125" style="7" bestFit="1" customWidth="1"/>
    <col min="12" max="12" width="9.28515625" style="7" bestFit="1" customWidth="1"/>
    <col min="13" max="13" width="11.42578125" style="7" bestFit="1" customWidth="1"/>
    <col min="14" max="252" width="9.140625" style="7"/>
    <col min="253" max="265" width="10.7109375" style="7" customWidth="1"/>
    <col min="266" max="508" width="9.140625" style="7"/>
    <col min="509" max="521" width="10.7109375" style="7" customWidth="1"/>
    <col min="522" max="764" width="9.140625" style="7"/>
    <col min="765" max="777" width="10.7109375" style="7" customWidth="1"/>
    <col min="778" max="1020" width="9.140625" style="7"/>
    <col min="1021" max="1033" width="10.7109375" style="7" customWidth="1"/>
    <col min="1034" max="1276" width="9.140625" style="7"/>
    <col min="1277" max="1289" width="10.7109375" style="7" customWidth="1"/>
    <col min="1290" max="1532" width="9.140625" style="7"/>
    <col min="1533" max="1545" width="10.7109375" style="7" customWidth="1"/>
    <col min="1546" max="1788" width="9.140625" style="7"/>
    <col min="1789" max="1801" width="10.7109375" style="7" customWidth="1"/>
    <col min="1802" max="2044" width="9.140625" style="7"/>
    <col min="2045" max="2057" width="10.7109375" style="7" customWidth="1"/>
    <col min="2058" max="2300" width="9.140625" style="7"/>
    <col min="2301" max="2313" width="10.7109375" style="7" customWidth="1"/>
    <col min="2314" max="2556" width="9.140625" style="7"/>
    <col min="2557" max="2569" width="10.7109375" style="7" customWidth="1"/>
    <col min="2570" max="2812" width="9.140625" style="7"/>
    <col min="2813" max="2825" width="10.7109375" style="7" customWidth="1"/>
    <col min="2826" max="3068" width="9.140625" style="7"/>
    <col min="3069" max="3081" width="10.7109375" style="7" customWidth="1"/>
    <col min="3082" max="3324" width="9.140625" style="7"/>
    <col min="3325" max="3337" width="10.7109375" style="7" customWidth="1"/>
    <col min="3338" max="3580" width="9.140625" style="7"/>
    <col min="3581" max="3593" width="10.7109375" style="7" customWidth="1"/>
    <col min="3594" max="3836" width="9.140625" style="7"/>
    <col min="3837" max="3849" width="10.7109375" style="7" customWidth="1"/>
    <col min="3850" max="4092" width="9.140625" style="7"/>
    <col min="4093" max="4105" width="10.7109375" style="7" customWidth="1"/>
    <col min="4106" max="4348" width="9.140625" style="7"/>
    <col min="4349" max="4361" width="10.7109375" style="7" customWidth="1"/>
    <col min="4362" max="4604" width="9.140625" style="7"/>
    <col min="4605" max="4617" width="10.7109375" style="7" customWidth="1"/>
    <col min="4618" max="4860" width="9.140625" style="7"/>
    <col min="4861" max="4873" width="10.7109375" style="7" customWidth="1"/>
    <col min="4874" max="5116" width="9.140625" style="7"/>
    <col min="5117" max="5129" width="10.7109375" style="7" customWidth="1"/>
    <col min="5130" max="5372" width="9.140625" style="7"/>
    <col min="5373" max="5385" width="10.7109375" style="7" customWidth="1"/>
    <col min="5386" max="5628" width="9.140625" style="7"/>
    <col min="5629" max="5641" width="10.7109375" style="7" customWidth="1"/>
    <col min="5642" max="5884" width="9.140625" style="7"/>
    <col min="5885" max="5897" width="10.7109375" style="7" customWidth="1"/>
    <col min="5898" max="6140" width="9.140625" style="7"/>
    <col min="6141" max="6153" width="10.7109375" style="7" customWidth="1"/>
    <col min="6154" max="6396" width="9.140625" style="7"/>
    <col min="6397" max="6409" width="10.7109375" style="7" customWidth="1"/>
    <col min="6410" max="6652" width="9.140625" style="7"/>
    <col min="6653" max="6665" width="10.7109375" style="7" customWidth="1"/>
    <col min="6666" max="6908" width="9.140625" style="7"/>
    <col min="6909" max="6921" width="10.7109375" style="7" customWidth="1"/>
    <col min="6922" max="7164" width="9.140625" style="7"/>
    <col min="7165" max="7177" width="10.7109375" style="7" customWidth="1"/>
    <col min="7178" max="7420" width="9.140625" style="7"/>
    <col min="7421" max="7433" width="10.7109375" style="7" customWidth="1"/>
    <col min="7434" max="7676" width="9.140625" style="7"/>
    <col min="7677" max="7689" width="10.7109375" style="7" customWidth="1"/>
    <col min="7690" max="7932" width="9.140625" style="7"/>
    <col min="7933" max="7945" width="10.7109375" style="7" customWidth="1"/>
    <col min="7946" max="8188" width="9.140625" style="7"/>
    <col min="8189" max="8201" width="10.7109375" style="7" customWidth="1"/>
    <col min="8202" max="8444" width="9.140625" style="7"/>
    <col min="8445" max="8457" width="10.7109375" style="7" customWidth="1"/>
    <col min="8458" max="8700" width="9.140625" style="7"/>
    <col min="8701" max="8713" width="10.7109375" style="7" customWidth="1"/>
    <col min="8714" max="8956" width="9.140625" style="7"/>
    <col min="8957" max="8969" width="10.7109375" style="7" customWidth="1"/>
    <col min="8970" max="9212" width="9.140625" style="7"/>
    <col min="9213" max="9225" width="10.7109375" style="7" customWidth="1"/>
    <col min="9226" max="9468" width="9.140625" style="7"/>
    <col min="9469" max="9481" width="10.7109375" style="7" customWidth="1"/>
    <col min="9482" max="9724" width="9.140625" style="7"/>
    <col min="9725" max="9737" width="10.7109375" style="7" customWidth="1"/>
    <col min="9738" max="9980" width="9.140625" style="7"/>
    <col min="9981" max="9993" width="10.7109375" style="7" customWidth="1"/>
    <col min="9994" max="10236" width="9.140625" style="7"/>
    <col min="10237" max="10249" width="10.7109375" style="7" customWidth="1"/>
    <col min="10250" max="10492" width="9.140625" style="7"/>
    <col min="10493" max="10505" width="10.7109375" style="7" customWidth="1"/>
    <col min="10506" max="10748" width="9.140625" style="7"/>
    <col min="10749" max="10761" width="10.7109375" style="7" customWidth="1"/>
    <col min="10762" max="11004" width="9.140625" style="7"/>
    <col min="11005" max="11017" width="10.7109375" style="7" customWidth="1"/>
    <col min="11018" max="11260" width="9.140625" style="7"/>
    <col min="11261" max="11273" width="10.7109375" style="7" customWidth="1"/>
    <col min="11274" max="11516" width="9.140625" style="7"/>
    <col min="11517" max="11529" width="10.7109375" style="7" customWidth="1"/>
    <col min="11530" max="11772" width="9.140625" style="7"/>
    <col min="11773" max="11785" width="10.7109375" style="7" customWidth="1"/>
    <col min="11786" max="12028" width="9.140625" style="7"/>
    <col min="12029" max="12041" width="10.7109375" style="7" customWidth="1"/>
    <col min="12042" max="12284" width="9.140625" style="7"/>
    <col min="12285" max="12297" width="10.7109375" style="7" customWidth="1"/>
    <col min="12298" max="12540" width="9.140625" style="7"/>
    <col min="12541" max="12553" width="10.7109375" style="7" customWidth="1"/>
    <col min="12554" max="12796" width="9.140625" style="7"/>
    <col min="12797" max="12809" width="10.7109375" style="7" customWidth="1"/>
    <col min="12810" max="13052" width="9.140625" style="7"/>
    <col min="13053" max="13065" width="10.7109375" style="7" customWidth="1"/>
    <col min="13066" max="13308" width="9.140625" style="7"/>
    <col min="13309" max="13321" width="10.7109375" style="7" customWidth="1"/>
    <col min="13322" max="13564" width="9.140625" style="7"/>
    <col min="13565" max="13577" width="10.7109375" style="7" customWidth="1"/>
    <col min="13578" max="13820" width="9.140625" style="7"/>
    <col min="13821" max="13833" width="10.7109375" style="7" customWidth="1"/>
    <col min="13834" max="14076" width="9.140625" style="7"/>
    <col min="14077" max="14089" width="10.7109375" style="7" customWidth="1"/>
    <col min="14090" max="14332" width="9.140625" style="7"/>
    <col min="14333" max="14345" width="10.7109375" style="7" customWidth="1"/>
    <col min="14346" max="14588" width="9.140625" style="7"/>
    <col min="14589" max="14601" width="10.7109375" style="7" customWidth="1"/>
    <col min="14602" max="14844" width="9.140625" style="7"/>
    <col min="14845" max="14857" width="10.7109375" style="7" customWidth="1"/>
    <col min="14858" max="15100" width="9.140625" style="7"/>
    <col min="15101" max="15113" width="10.7109375" style="7" customWidth="1"/>
    <col min="15114" max="15356" width="9.140625" style="7"/>
    <col min="15357" max="15369" width="10.7109375" style="7" customWidth="1"/>
    <col min="15370" max="15612" width="9.140625" style="7"/>
    <col min="15613" max="15625" width="10.7109375" style="7" customWidth="1"/>
    <col min="15626" max="15868" width="9.140625" style="7"/>
    <col min="15869" max="15881" width="10.7109375" style="7" customWidth="1"/>
    <col min="15882" max="16124" width="9.140625" style="7"/>
    <col min="16125" max="16137" width="10.7109375" style="7" customWidth="1"/>
    <col min="16138" max="16384" width="9.140625" style="7"/>
  </cols>
  <sheetData>
    <row r="1" spans="1:15" ht="36" customHeight="1">
      <c r="A1" s="1525" t="s">
        <v>398</v>
      </c>
      <c r="B1" s="1525"/>
      <c r="C1" s="1525"/>
      <c r="D1" s="1525"/>
      <c r="E1" s="1525"/>
      <c r="F1" s="1525"/>
      <c r="G1" s="1525"/>
      <c r="H1" s="1525"/>
      <c r="I1" s="1525"/>
      <c r="J1" s="1525"/>
      <c r="K1" s="1525"/>
    </row>
    <row r="2" spans="1:15" ht="5.0999999999999996" customHeight="1">
      <c r="A2" s="1742"/>
      <c r="B2" s="1742"/>
      <c r="C2" s="1742"/>
      <c r="D2" s="1742"/>
      <c r="E2" s="1742"/>
      <c r="F2" s="1742"/>
      <c r="G2" s="1742"/>
      <c r="H2" s="1742"/>
      <c r="I2" s="1742"/>
      <c r="J2" s="457"/>
      <c r="K2" s="456"/>
    </row>
    <row r="3" spans="1:15" ht="20.100000000000001" customHeight="1">
      <c r="A3" s="1740">
        <v>2022</v>
      </c>
      <c r="B3" s="1740"/>
      <c r="C3" s="1740"/>
      <c r="D3" s="1740"/>
      <c r="E3" s="1740"/>
      <c r="F3" s="1740"/>
      <c r="G3" s="1740"/>
      <c r="H3" s="1740"/>
      <c r="I3" s="1740"/>
      <c r="J3" s="1740"/>
      <c r="K3" s="1740"/>
    </row>
    <row r="4" spans="1:15" ht="20.100000000000001" customHeight="1">
      <c r="A4" s="1221" t="str">
        <f>'6.1'!A6</f>
        <v>Period</v>
      </c>
      <c r="B4" s="1508" t="s">
        <v>382</v>
      </c>
      <c r="C4" s="1509"/>
      <c r="D4" s="1509"/>
      <c r="E4" s="1509"/>
      <c r="F4" s="1526"/>
      <c r="G4" s="1509" t="s">
        <v>29</v>
      </c>
      <c r="H4" s="1509"/>
      <c r="I4" s="1509"/>
      <c r="J4" s="1509"/>
      <c r="K4" s="1509"/>
    </row>
    <row r="5" spans="1:15" ht="67.5" customHeight="1">
      <c r="A5" s="1222">
        <v>2024</v>
      </c>
      <c r="B5" s="987" t="s">
        <v>48</v>
      </c>
      <c r="C5" s="492" t="s">
        <v>49</v>
      </c>
      <c r="D5" s="492" t="s">
        <v>54</v>
      </c>
      <c r="E5" s="492" t="s">
        <v>399</v>
      </c>
      <c r="F5" s="988" t="s">
        <v>400</v>
      </c>
      <c r="G5" s="492" t="s">
        <v>48</v>
      </c>
      <c r="H5" s="492" t="s">
        <v>49</v>
      </c>
      <c r="I5" s="492" t="s">
        <v>54</v>
      </c>
      <c r="J5" s="492" t="s">
        <v>399</v>
      </c>
      <c r="K5" s="492" t="s">
        <v>400</v>
      </c>
    </row>
    <row r="6" spans="1:15" ht="12.95" customHeight="1">
      <c r="A6" s="606" t="str">
        <f>'6.1'!A9</f>
        <v>January</v>
      </c>
      <c r="B6" s="999">
        <v>127107.811328485</v>
      </c>
      <c r="C6" s="694">
        <v>843340.56519851869</v>
      </c>
      <c r="D6" s="721">
        <v>40978.987000000001</v>
      </c>
      <c r="E6" s="721">
        <v>40407.284760000002</v>
      </c>
      <c r="F6" s="1002">
        <v>1051834.6482870036</v>
      </c>
      <c r="G6" s="721">
        <v>1386119.134508945</v>
      </c>
      <c r="H6" s="721">
        <v>9189040.019890001</v>
      </c>
      <c r="I6" s="721">
        <v>446491.16034999996</v>
      </c>
      <c r="J6" s="721">
        <v>440909.84417399997</v>
      </c>
      <c r="K6" s="742">
        <v>11462560.158922946</v>
      </c>
      <c r="L6" s="284"/>
      <c r="M6" s="19"/>
      <c r="N6" s="19"/>
      <c r="O6" s="28"/>
    </row>
    <row r="7" spans="1:15" ht="12.95" customHeight="1">
      <c r="A7" s="606" t="str">
        <f>'6.1'!A10</f>
        <v>February</v>
      </c>
      <c r="B7" s="999">
        <v>82173.813024621995</v>
      </c>
      <c r="C7" s="721">
        <v>585500.47593778314</v>
      </c>
      <c r="D7" s="721">
        <v>28275.402330000004</v>
      </c>
      <c r="E7" s="721">
        <v>11976.50671</v>
      </c>
      <c r="F7" s="1002">
        <v>707926.19800240512</v>
      </c>
      <c r="G7" s="721">
        <v>897286.96135804208</v>
      </c>
      <c r="H7" s="721">
        <v>6374501.5792199988</v>
      </c>
      <c r="I7" s="721">
        <v>308026.55420000001</v>
      </c>
      <c r="J7" s="721">
        <v>131096.58998300004</v>
      </c>
      <c r="K7" s="742">
        <v>7710911.6847610418</v>
      </c>
      <c r="L7" s="27"/>
      <c r="M7" s="19"/>
      <c r="N7" s="19"/>
      <c r="O7" s="28"/>
    </row>
    <row r="8" spans="1:15" ht="12.95" customHeight="1">
      <c r="A8" s="606" t="str">
        <f>'6.1'!A11</f>
        <v>March</v>
      </c>
      <c r="B8" s="999">
        <v>71973.185295773001</v>
      </c>
      <c r="C8" s="721">
        <v>537865.09998130566</v>
      </c>
      <c r="D8" s="721">
        <v>25675.688989999999</v>
      </c>
      <c r="E8" s="721">
        <v>19467.633699999998</v>
      </c>
      <c r="F8" s="1002">
        <v>654981.60796707869</v>
      </c>
      <c r="G8" s="721">
        <v>783957.869663944</v>
      </c>
      <c r="H8" s="721">
        <v>5847263.6398100005</v>
      </c>
      <c r="I8" s="721">
        <v>279717.80323999992</v>
      </c>
      <c r="J8" s="721">
        <v>213922.86102200003</v>
      </c>
      <c r="K8" s="742">
        <v>7124862.1737359446</v>
      </c>
      <c r="L8" s="287"/>
      <c r="M8" s="19"/>
      <c r="N8" s="19"/>
      <c r="O8" s="28"/>
    </row>
    <row r="9" spans="1:15" ht="12.95" customHeight="1">
      <c r="A9" s="603" t="str">
        <f>'6.1'!A12</f>
        <v>April</v>
      </c>
      <c r="B9" s="998">
        <v>47442.915322694003</v>
      </c>
      <c r="C9" s="723">
        <v>384629.72412060894</v>
      </c>
      <c r="D9" s="723">
        <v>18628.033010000003</v>
      </c>
      <c r="E9" s="723">
        <v>24078.45535</v>
      </c>
      <c r="F9" s="1003">
        <v>474779.12780330295</v>
      </c>
      <c r="G9" s="723">
        <v>516096.09767297399</v>
      </c>
      <c r="H9" s="723">
        <v>4190279.0273199994</v>
      </c>
      <c r="I9" s="723">
        <v>202873.75036999997</v>
      </c>
      <c r="J9" s="723">
        <v>262582.51702349994</v>
      </c>
      <c r="K9" s="743">
        <v>5171831.3923864728</v>
      </c>
      <c r="L9" s="27"/>
      <c r="M9" s="19"/>
      <c r="N9" s="19"/>
      <c r="O9" s="28"/>
    </row>
    <row r="10" spans="1:15" ht="12.95" customHeight="1">
      <c r="A10" s="606" t="str">
        <f>'6.1'!A13</f>
        <v>May</v>
      </c>
      <c r="B10" s="999">
        <v>25506.233211326999</v>
      </c>
      <c r="C10" s="721">
        <v>267131.91098103899</v>
      </c>
      <c r="D10" s="721">
        <v>12233.889009999999</v>
      </c>
      <c r="E10" s="721">
        <v>21736.055100000005</v>
      </c>
      <c r="F10" s="1002">
        <v>326608.08830236597</v>
      </c>
      <c r="G10" s="721">
        <v>279291.87078601605</v>
      </c>
      <c r="H10" s="721">
        <v>2923789.3526799995</v>
      </c>
      <c r="I10" s="721">
        <v>133713.18551000001</v>
      </c>
      <c r="J10" s="721">
        <v>238049.22432699997</v>
      </c>
      <c r="K10" s="742">
        <v>3574843.6333030155</v>
      </c>
      <c r="L10" s="27"/>
      <c r="M10" s="19"/>
      <c r="N10" s="19"/>
      <c r="O10" s="28"/>
    </row>
    <row r="11" spans="1:15" ht="12.95" customHeight="1">
      <c r="A11" s="609" t="str">
        <f>'6.1'!A14</f>
        <v>June</v>
      </c>
      <c r="B11" s="1000">
        <v>19061.653048189</v>
      </c>
      <c r="C11" s="725">
        <v>237258.01115327896</v>
      </c>
      <c r="D11" s="725">
        <v>10177.166999999999</v>
      </c>
      <c r="E11" s="725">
        <v>27572.907160000002</v>
      </c>
      <c r="F11" s="1004">
        <v>294069.73836146796</v>
      </c>
      <c r="G11" s="725">
        <v>209015.26821300201</v>
      </c>
      <c r="H11" s="725">
        <v>2590869.4115800001</v>
      </c>
      <c r="I11" s="725">
        <v>111579.496367</v>
      </c>
      <c r="J11" s="725">
        <v>299501.79386983998</v>
      </c>
      <c r="K11" s="744">
        <v>3210965.9700298421</v>
      </c>
      <c r="L11" s="27"/>
      <c r="M11" s="19"/>
      <c r="N11" s="19"/>
      <c r="O11" s="28"/>
    </row>
    <row r="12" spans="1:15" ht="12.95" customHeight="1">
      <c r="A12" s="606" t="str">
        <f>'6.1'!A15</f>
        <v>July</v>
      </c>
      <c r="B12" s="999">
        <v>18355.838605499997</v>
      </c>
      <c r="C12" s="721">
        <v>226028.31241119697</v>
      </c>
      <c r="D12" s="721">
        <v>8777.576998999999</v>
      </c>
      <c r="E12" s="721">
        <v>16696.696899999995</v>
      </c>
      <c r="F12" s="1002">
        <v>269858.42491569696</v>
      </c>
      <c r="G12" s="721">
        <v>200292.14613000402</v>
      </c>
      <c r="H12" s="721">
        <v>2467761.0180200003</v>
      </c>
      <c r="I12" s="721">
        <v>95754.142548000003</v>
      </c>
      <c r="J12" s="721">
        <v>181833.37534273302</v>
      </c>
      <c r="K12" s="742">
        <v>2945640.6820407375</v>
      </c>
      <c r="L12" s="27"/>
      <c r="M12" s="19"/>
      <c r="N12" s="19"/>
      <c r="O12" s="28"/>
    </row>
    <row r="13" spans="1:15" ht="12.95" customHeight="1">
      <c r="A13" s="606" t="str">
        <f>'6.1'!A16</f>
        <v>August</v>
      </c>
      <c r="B13" s="999">
        <v>16469.439620862002</v>
      </c>
      <c r="C13" s="721">
        <v>226377.14906046301</v>
      </c>
      <c r="D13" s="721">
        <v>9428.5440000000017</v>
      </c>
      <c r="E13" s="721">
        <v>27877.144189999999</v>
      </c>
      <c r="F13" s="1002">
        <v>280152.27687132504</v>
      </c>
      <c r="G13" s="721">
        <v>179913.75930000702</v>
      </c>
      <c r="H13" s="721">
        <v>2473471.99083</v>
      </c>
      <c r="I13" s="721">
        <v>102909.09514</v>
      </c>
      <c r="J13" s="721">
        <v>304995.43368599995</v>
      </c>
      <c r="K13" s="742">
        <v>3061290.2789560067</v>
      </c>
      <c r="L13" s="27"/>
      <c r="M13" s="19"/>
      <c r="N13" s="19"/>
      <c r="O13" s="28"/>
    </row>
    <row r="14" spans="1:15" ht="12.95" customHeight="1">
      <c r="A14" s="606" t="str">
        <f>'6.1'!A17</f>
        <v>September</v>
      </c>
      <c r="B14" s="999">
        <v>24814.627887423005</v>
      </c>
      <c r="C14" s="721">
        <v>274342.183368692</v>
      </c>
      <c r="D14" s="721">
        <v>13241.093002</v>
      </c>
      <c r="E14" s="721">
        <v>24146.547180000001</v>
      </c>
      <c r="F14" s="1002">
        <v>336544.45143811498</v>
      </c>
      <c r="G14" s="721">
        <v>271255.82120300998</v>
      </c>
      <c r="H14" s="721">
        <v>3002802.0387799996</v>
      </c>
      <c r="I14" s="721">
        <v>144866.02469799999</v>
      </c>
      <c r="J14" s="721">
        <v>264312.63476500002</v>
      </c>
      <c r="K14" s="742">
        <v>3683236.5194460098</v>
      </c>
      <c r="L14" s="27"/>
      <c r="M14" s="19"/>
      <c r="N14" s="19"/>
      <c r="O14" s="28"/>
    </row>
    <row r="15" spans="1:15" ht="12.95" customHeight="1">
      <c r="A15" s="603" t="str">
        <f>'6.1'!A18</f>
        <v>October</v>
      </c>
      <c r="B15" s="998">
        <v>53405.085647103995</v>
      </c>
      <c r="C15" s="723">
        <v>451140.30265065399</v>
      </c>
      <c r="D15" s="723">
        <v>21782.302</v>
      </c>
      <c r="E15" s="723">
        <v>28854.027329999997</v>
      </c>
      <c r="F15" s="1003">
        <v>555181.71762775793</v>
      </c>
      <c r="G15" s="723">
        <v>584793.53704392305</v>
      </c>
      <c r="H15" s="723">
        <v>4940209.7533399994</v>
      </c>
      <c r="I15" s="723">
        <v>238774.676133</v>
      </c>
      <c r="J15" s="723">
        <v>315815.17811736889</v>
      </c>
      <c r="K15" s="743">
        <v>6079593.1446342915</v>
      </c>
      <c r="L15" s="27"/>
      <c r="M15" s="19"/>
      <c r="N15" s="19"/>
      <c r="O15" s="28"/>
    </row>
    <row r="16" spans="1:15" ht="12.95" customHeight="1">
      <c r="A16" s="606" t="str">
        <f>'6.1'!A19</f>
        <v>November</v>
      </c>
      <c r="B16" s="999">
        <v>95661.501860338001</v>
      </c>
      <c r="C16" s="721">
        <v>675535.3102779258</v>
      </c>
      <c r="D16" s="721">
        <v>32935.732999</v>
      </c>
      <c r="E16" s="721">
        <v>61344.728009999999</v>
      </c>
      <c r="F16" s="1002">
        <v>865477.2731472638</v>
      </c>
      <c r="G16" s="721">
        <v>1044622.490355026</v>
      </c>
      <c r="H16" s="721">
        <v>7373494.9508199999</v>
      </c>
      <c r="I16" s="721">
        <v>359248.15967800003</v>
      </c>
      <c r="J16" s="721">
        <v>669455.28592199984</v>
      </c>
      <c r="K16" s="742">
        <v>9446820.8867750261</v>
      </c>
      <c r="L16" s="27"/>
      <c r="M16" s="19"/>
      <c r="N16" s="19"/>
      <c r="O16" s="28"/>
    </row>
    <row r="17" spans="1:15" ht="12.95" customHeight="1">
      <c r="A17" s="609" t="str">
        <f>'6.1'!A20</f>
        <v>December</v>
      </c>
      <c r="B17" s="1000">
        <v>113032.61721472001</v>
      </c>
      <c r="C17" s="725">
        <v>759094.06713386299</v>
      </c>
      <c r="D17" s="725">
        <v>36555.332001000002</v>
      </c>
      <c r="E17" s="725">
        <v>40561.654210000008</v>
      </c>
      <c r="F17" s="1004">
        <v>949243.670559583</v>
      </c>
      <c r="G17" s="725">
        <v>1231063.3575271342</v>
      </c>
      <c r="H17" s="725">
        <v>8263896.7934099985</v>
      </c>
      <c r="I17" s="725">
        <v>397759.97225399996</v>
      </c>
      <c r="J17" s="725">
        <v>443048.71838099993</v>
      </c>
      <c r="K17" s="744">
        <v>10335768.841572134</v>
      </c>
      <c r="L17" s="27"/>
      <c r="M17" s="19"/>
      <c r="N17" s="19"/>
      <c r="O17" s="28"/>
    </row>
    <row r="18" spans="1:15" ht="12.95" customHeight="1">
      <c r="A18" s="603" t="str">
        <f>'6.1'!A21</f>
        <v>1Q</v>
      </c>
      <c r="B18" s="998">
        <f>SUM(B6:B8)</f>
        <v>281254.80964888004</v>
      </c>
      <c r="C18" s="691">
        <f>SUM(C6:C8)</f>
        <v>1966706.1411176075</v>
      </c>
      <c r="D18" s="691">
        <f t="shared" ref="D18:J18" si="0">SUM(D6:D8)</f>
        <v>94930.078320000001</v>
      </c>
      <c r="E18" s="691">
        <f t="shared" si="0"/>
        <v>71851.425170000002</v>
      </c>
      <c r="F18" s="1005">
        <f t="shared" si="0"/>
        <v>2414742.4542564875</v>
      </c>
      <c r="G18" s="691">
        <f t="shared" si="0"/>
        <v>3067363.965530931</v>
      </c>
      <c r="H18" s="691">
        <f t="shared" si="0"/>
        <v>21410805.238919999</v>
      </c>
      <c r="I18" s="691">
        <f t="shared" si="0"/>
        <v>1034235.5177899998</v>
      </c>
      <c r="J18" s="691">
        <f t="shared" si="0"/>
        <v>785929.29517900012</v>
      </c>
      <c r="K18" s="745">
        <f>SUM(K6:K8)</f>
        <v>26298334.017419934</v>
      </c>
      <c r="M18" s="19"/>
      <c r="N18" s="19"/>
    </row>
    <row r="19" spans="1:15" ht="12.95" customHeight="1">
      <c r="A19" s="606" t="str">
        <f>'6.1'!A22</f>
        <v>2Q</v>
      </c>
      <c r="B19" s="999">
        <f>SUM(B9:B11)</f>
        <v>92010.801582209999</v>
      </c>
      <c r="C19" s="694">
        <f>SUM(C9:C11)</f>
        <v>889019.64625492692</v>
      </c>
      <c r="D19" s="694">
        <f t="shared" ref="D19:J19" si="1">SUM(D9:D11)</f>
        <v>41039.089019999999</v>
      </c>
      <c r="E19" s="694">
        <f t="shared" si="1"/>
        <v>73387.417610000004</v>
      </c>
      <c r="F19" s="1006">
        <f t="shared" si="1"/>
        <v>1095456.9544671369</v>
      </c>
      <c r="G19" s="694">
        <f t="shared" si="1"/>
        <v>1004403.2366719921</v>
      </c>
      <c r="H19" s="694">
        <f t="shared" si="1"/>
        <v>9704937.791579999</v>
      </c>
      <c r="I19" s="694">
        <f t="shared" si="1"/>
        <v>448166.43224699999</v>
      </c>
      <c r="J19" s="694">
        <f t="shared" si="1"/>
        <v>800133.53522033989</v>
      </c>
      <c r="K19" s="746">
        <f>SUM(K9:K11)</f>
        <v>11957640.99571933</v>
      </c>
      <c r="M19" s="19"/>
      <c r="N19" s="19"/>
    </row>
    <row r="20" spans="1:15" ht="12.95" customHeight="1">
      <c r="A20" s="606" t="str">
        <f>'6.1'!A23</f>
        <v>3Q</v>
      </c>
      <c r="B20" s="999">
        <f>SUM(B12:B14)</f>
        <v>59639.906113785008</v>
      </c>
      <c r="C20" s="694">
        <f>SUM(C12:C14)</f>
        <v>726747.644840352</v>
      </c>
      <c r="D20" s="694">
        <f t="shared" ref="D20:J20" si="2">SUM(D12:D14)</f>
        <v>31447.214001</v>
      </c>
      <c r="E20" s="694">
        <f t="shared" si="2"/>
        <v>68720.388269999996</v>
      </c>
      <c r="F20" s="1006">
        <f t="shared" si="2"/>
        <v>886555.15322513692</v>
      </c>
      <c r="G20" s="694">
        <f t="shared" si="2"/>
        <v>651461.72663302103</v>
      </c>
      <c r="H20" s="694">
        <f t="shared" si="2"/>
        <v>7944035.0476300009</v>
      </c>
      <c r="I20" s="694">
        <f t="shared" si="2"/>
        <v>343529.26238600002</v>
      </c>
      <c r="J20" s="694">
        <f t="shared" si="2"/>
        <v>751141.44379373291</v>
      </c>
      <c r="K20" s="746">
        <f>SUM(K12:K14)</f>
        <v>9690167.4804427549</v>
      </c>
      <c r="M20" s="19"/>
      <c r="N20" s="19"/>
    </row>
    <row r="21" spans="1:15" ht="12.95" customHeight="1">
      <c r="A21" s="609" t="str">
        <f>'6.1'!A24</f>
        <v>4Q</v>
      </c>
      <c r="B21" s="1000">
        <f>SUM(B15:B17)</f>
        <v>262099.20472216199</v>
      </c>
      <c r="C21" s="697">
        <f>SUM(C15:C17)</f>
        <v>1885769.6800624428</v>
      </c>
      <c r="D21" s="697">
        <f t="shared" ref="D21:J21" si="3">SUM(D15:D17)</f>
        <v>91273.366999999998</v>
      </c>
      <c r="E21" s="697">
        <f t="shared" si="3"/>
        <v>130760.40955000001</v>
      </c>
      <c r="F21" s="1007">
        <f t="shared" si="3"/>
        <v>2369902.661334605</v>
      </c>
      <c r="G21" s="697">
        <f t="shared" si="3"/>
        <v>2860479.3849260835</v>
      </c>
      <c r="H21" s="697">
        <f t="shared" si="3"/>
        <v>20577601.497569997</v>
      </c>
      <c r="I21" s="697">
        <f t="shared" si="3"/>
        <v>995782.80806499999</v>
      </c>
      <c r="J21" s="697">
        <f t="shared" si="3"/>
        <v>1428319.1824203688</v>
      </c>
      <c r="K21" s="747">
        <f>SUM(K15:K17)</f>
        <v>25862182.872981451</v>
      </c>
      <c r="M21" s="19"/>
      <c r="N21" s="19"/>
    </row>
    <row r="22" spans="1:15" ht="12.95" customHeight="1">
      <c r="A22" s="606" t="str">
        <f>'6.1'!A25</f>
        <v>1H</v>
      </c>
      <c r="B22" s="999">
        <f>SUM(B6:B11)</f>
        <v>373265.61123109004</v>
      </c>
      <c r="C22" s="694">
        <f>SUM(C6:C11)</f>
        <v>2855725.7873725342</v>
      </c>
      <c r="D22" s="694">
        <f t="shared" ref="D22:J22" si="4">SUM(D6:D11)</f>
        <v>135969.16733999999</v>
      </c>
      <c r="E22" s="694">
        <f t="shared" si="4"/>
        <v>145238.84278000001</v>
      </c>
      <c r="F22" s="1006">
        <f t="shared" si="4"/>
        <v>3510199.4087236244</v>
      </c>
      <c r="G22" s="694">
        <f t="shared" si="4"/>
        <v>4071767.2022029227</v>
      </c>
      <c r="H22" s="694">
        <f t="shared" si="4"/>
        <v>31115743.030499998</v>
      </c>
      <c r="I22" s="694">
        <f t="shared" si="4"/>
        <v>1482401.9500369998</v>
      </c>
      <c r="J22" s="694">
        <f t="shared" si="4"/>
        <v>1586062.83039934</v>
      </c>
      <c r="K22" s="746">
        <f>SUM(K6:K11)</f>
        <v>38255975.013139263</v>
      </c>
      <c r="M22" s="19"/>
      <c r="N22" s="19"/>
    </row>
    <row r="23" spans="1:15" ht="12.95" customHeight="1">
      <c r="A23" s="606" t="str">
        <f>'6.1'!A26</f>
        <v>2H</v>
      </c>
      <c r="B23" s="999">
        <f>SUM(B12:B17)</f>
        <v>321739.11083594704</v>
      </c>
      <c r="C23" s="694">
        <f>SUM(C12:C17)</f>
        <v>2612517.3249027948</v>
      </c>
      <c r="D23" s="694">
        <f t="shared" ref="D23:J23" si="5">SUM(D12:D17)</f>
        <v>122720.581001</v>
      </c>
      <c r="E23" s="694">
        <f t="shared" si="5"/>
        <v>199480.79782000001</v>
      </c>
      <c r="F23" s="1006">
        <f t="shared" si="5"/>
        <v>3256457.8145597419</v>
      </c>
      <c r="G23" s="694">
        <f t="shared" si="5"/>
        <v>3511941.1115591042</v>
      </c>
      <c r="H23" s="694">
        <f t="shared" si="5"/>
        <v>28521636.545199998</v>
      </c>
      <c r="I23" s="694">
        <f t="shared" si="5"/>
        <v>1339312.070451</v>
      </c>
      <c r="J23" s="694">
        <f t="shared" si="5"/>
        <v>2179460.6262141014</v>
      </c>
      <c r="K23" s="746">
        <f>SUM(K12:K17)</f>
        <v>35552350.353424206</v>
      </c>
      <c r="M23" s="19"/>
      <c r="N23" s="19"/>
    </row>
    <row r="24" spans="1:15" ht="12.95" customHeight="1">
      <c r="A24" s="601" t="str">
        <f>'6.1'!A27</f>
        <v>Year</v>
      </c>
      <c r="B24" s="1001">
        <f>SUM(B6:B17)</f>
        <v>695004.72206703702</v>
      </c>
      <c r="C24" s="700">
        <f>SUM(C6:C17)</f>
        <v>5468243.1122753285</v>
      </c>
      <c r="D24" s="700">
        <f t="shared" ref="D24:J24" si="6">SUM(D6:D17)</f>
        <v>258689.748341</v>
      </c>
      <c r="E24" s="700">
        <f t="shared" si="6"/>
        <v>344719.64059999998</v>
      </c>
      <c r="F24" s="1009">
        <f t="shared" si="6"/>
        <v>6766657.2232833663</v>
      </c>
      <c r="G24" s="700">
        <f t="shared" si="6"/>
        <v>7583708.3137620268</v>
      </c>
      <c r="H24" s="700">
        <f t="shared" si="6"/>
        <v>59637379.575699985</v>
      </c>
      <c r="I24" s="700">
        <f t="shared" si="6"/>
        <v>2821714.020488</v>
      </c>
      <c r="J24" s="700">
        <f t="shared" si="6"/>
        <v>3765523.4566134415</v>
      </c>
      <c r="K24" s="1095">
        <f>SUM(K6:K17)</f>
        <v>73808325.366563454</v>
      </c>
      <c r="M24" s="19"/>
      <c r="N24" s="19"/>
    </row>
    <row r="25" spans="1:15" ht="15.95" customHeight="1"/>
    <row r="26" spans="1:15" ht="15.95" customHeight="1">
      <c r="A26" s="1598" t="s">
        <v>401</v>
      </c>
      <c r="B26" s="1598"/>
      <c r="C26" s="1598"/>
      <c r="D26" s="1598"/>
      <c r="E26" s="1598"/>
      <c r="F26" s="303"/>
      <c r="G26" s="1598" t="s">
        <v>402</v>
      </c>
      <c r="H26" s="1598"/>
      <c r="I26" s="1598"/>
      <c r="J26" s="1598"/>
      <c r="K26" s="1598"/>
    </row>
    <row r="27" spans="1:15" ht="15.95" customHeight="1">
      <c r="A27" s="1598"/>
      <c r="B27" s="1598"/>
      <c r="C27" s="1598"/>
      <c r="D27" s="1598"/>
      <c r="E27" s="1598"/>
      <c r="F27" s="303"/>
      <c r="G27" s="1598"/>
      <c r="H27" s="1598"/>
      <c r="I27" s="1598"/>
      <c r="J27" s="1598"/>
      <c r="K27" s="1598"/>
    </row>
    <row r="28" spans="1:15" ht="15.95" customHeight="1">
      <c r="E28" s="19"/>
      <c r="F28" s="19"/>
      <c r="G28" s="19"/>
      <c r="H28" s="19"/>
    </row>
    <row r="29" spans="1:15" ht="15.95" customHeight="1">
      <c r="D29" s="7" t="str">
        <f>B5</f>
        <v xml:space="preserve"> PP Distribuce</v>
      </c>
      <c r="E29" s="19">
        <f>B24/1000</f>
        <v>695.00472206703705</v>
      </c>
      <c r="F29" s="19"/>
      <c r="G29" s="19"/>
    </row>
    <row r="30" spans="1:15" ht="15.95" customHeight="1">
      <c r="D30" s="7" t="str">
        <f>C5</f>
        <v xml:space="preserve"> GasNet</v>
      </c>
      <c r="E30" s="19">
        <f>C24/1000</f>
        <v>5468.2431122753287</v>
      </c>
      <c r="F30" s="19"/>
      <c r="G30" s="19"/>
    </row>
    <row r="31" spans="1:15" ht="15.95" customHeight="1">
      <c r="D31" s="7" t="str">
        <f>D5</f>
        <v xml:space="preserve"> EG.D</v>
      </c>
      <c r="E31" s="19">
        <f>D24/1000</f>
        <v>258.68974834099998</v>
      </c>
      <c r="F31" s="19"/>
      <c r="G31" s="19"/>
    </row>
    <row r="32" spans="1:15" ht="15.95" customHeight="1">
      <c r="D32" s="7" t="str">
        <f>E5</f>
        <v xml:space="preserve"> Other companies</v>
      </c>
      <c r="E32" s="19">
        <f>E24/1000</f>
        <v>344.71964059999999</v>
      </c>
      <c r="F32" s="19"/>
      <c r="G32" s="19"/>
      <c r="H32" s="19"/>
    </row>
    <row r="33" spans="1:11" ht="15.95" customHeight="1">
      <c r="E33" s="19">
        <f>SUM(E29:E32)</f>
        <v>6766.657223283366</v>
      </c>
      <c r="F33" s="19"/>
      <c r="G33" s="19"/>
      <c r="H33" s="19"/>
    </row>
    <row r="34" spans="1:11" ht="15.95" customHeight="1">
      <c r="E34" s="19"/>
      <c r="F34" s="19"/>
      <c r="G34" s="19"/>
      <c r="H34" s="19"/>
    </row>
    <row r="35" spans="1:11" ht="15.95" customHeight="1">
      <c r="E35" s="19"/>
      <c r="F35" s="19"/>
      <c r="G35" s="19"/>
    </row>
    <row r="36" spans="1:11" ht="15.95" customHeight="1"/>
    <row r="37" spans="1:11" ht="15.95" customHeight="1"/>
    <row r="38" spans="1:11" ht="16.149999999999999" customHeight="1">
      <c r="A38" s="1741" t="s">
        <v>403</v>
      </c>
      <c r="B38" s="1741"/>
      <c r="C38" s="1741"/>
      <c r="D38" s="1741"/>
      <c r="E38" s="1741"/>
      <c r="F38" s="1741"/>
      <c r="G38" s="1607"/>
      <c r="H38" s="1607"/>
      <c r="I38" s="1607"/>
      <c r="J38" s="1607"/>
      <c r="K38" s="1607"/>
    </row>
    <row r="39" spans="1:11" ht="86.25" customHeight="1">
      <c r="A39" s="782"/>
      <c r="B39" s="509" t="str">
        <f>B5</f>
        <v xml:space="preserve"> PP Distribuce</v>
      </c>
      <c r="C39" s="509" t="str">
        <f t="shared" ref="C39:F39" si="7">C5</f>
        <v xml:space="preserve"> GasNet</v>
      </c>
      <c r="D39" s="509" t="str">
        <f t="shared" si="7"/>
        <v xml:space="preserve"> EG.D</v>
      </c>
      <c r="E39" s="509" t="str">
        <f>E5</f>
        <v xml:space="preserve"> Other companies</v>
      </c>
      <c r="F39" s="509" t="str">
        <f t="shared" si="7"/>
        <v xml:space="preserve"> Total</v>
      </c>
      <c r="H39" s="143"/>
      <c r="I39" s="143"/>
    </row>
    <row r="40" spans="1:11" ht="12.95" customHeight="1">
      <c r="A40" s="615" t="s">
        <v>210</v>
      </c>
      <c r="B40" s="672">
        <v>11.870218579234965</v>
      </c>
      <c r="C40" s="672">
        <v>10.470491803278687</v>
      </c>
      <c r="D40" s="672">
        <v>10.056557377049179</v>
      </c>
      <c r="E40" s="672">
        <v>10.469945355191259</v>
      </c>
      <c r="F40" s="1096">
        <v>10.469945355191259</v>
      </c>
      <c r="H40" s="143" t="s">
        <v>48</v>
      </c>
      <c r="I40" s="103">
        <f>B40</f>
        <v>11.870218579234965</v>
      </c>
    </row>
    <row r="41" spans="1:11" ht="12.95" customHeight="1">
      <c r="A41" s="883" t="s">
        <v>404</v>
      </c>
      <c r="B41" s="884">
        <v>27.1</v>
      </c>
      <c r="C41" s="884">
        <v>24.966666666666665</v>
      </c>
      <c r="D41" s="884">
        <v>25.2</v>
      </c>
      <c r="E41" s="884">
        <v>25</v>
      </c>
      <c r="F41" s="1097">
        <v>25</v>
      </c>
      <c r="H41" s="143" t="s">
        <v>49</v>
      </c>
      <c r="I41" s="103">
        <f>C40</f>
        <v>10.470491803278687</v>
      </c>
    </row>
    <row r="42" spans="1:11" ht="12.95" customHeight="1">
      <c r="A42" s="881" t="s">
        <v>405</v>
      </c>
      <c r="B42" s="882">
        <v>-8.1</v>
      </c>
      <c r="C42" s="882">
        <v>-9.5166666666666657</v>
      </c>
      <c r="D42" s="882">
        <v>-10.4</v>
      </c>
      <c r="E42" s="882">
        <v>-9.6</v>
      </c>
      <c r="F42" s="1098">
        <v>-9.6</v>
      </c>
      <c r="H42" s="143" t="s">
        <v>54</v>
      </c>
      <c r="I42" s="103">
        <f>D40</f>
        <v>10.056557377049179</v>
      </c>
    </row>
    <row r="43" spans="1:11" ht="12.95" customHeight="1">
      <c r="A43" s="883" t="s">
        <v>139</v>
      </c>
      <c r="B43" s="884">
        <v>9.1355191256830288</v>
      </c>
      <c r="C43" s="884">
        <v>8.0715391621129413</v>
      </c>
      <c r="D43" s="884">
        <v>7.5188524590163803</v>
      </c>
      <c r="E43" s="884">
        <v>8.5478142076502728</v>
      </c>
      <c r="F43" s="1097">
        <v>8.5478142076502728</v>
      </c>
      <c r="H43" s="143" t="s">
        <v>55</v>
      </c>
      <c r="I43" s="103">
        <f>E40</f>
        <v>10.469945355191259</v>
      </c>
    </row>
    <row r="44" spans="1:11" ht="12.95" customHeight="1">
      <c r="A44" s="881" t="s">
        <v>97</v>
      </c>
      <c r="B44" s="882">
        <v>2.7346994535519364</v>
      </c>
      <c r="C44" s="882">
        <v>2.3989526411657458</v>
      </c>
      <c r="D44" s="882">
        <v>2.5377049180327989</v>
      </c>
      <c r="E44" s="882">
        <v>1.9221311475409859</v>
      </c>
      <c r="F44" s="1098">
        <v>1.9221311475409859</v>
      </c>
      <c r="H44" s="143" t="s">
        <v>50</v>
      </c>
      <c r="I44" s="103">
        <f>F40</f>
        <v>10.469945355191259</v>
      </c>
    </row>
    <row r="46" spans="1:11">
      <c r="G46" s="20"/>
      <c r="H46" s="20"/>
      <c r="I46" s="20"/>
      <c r="J46" s="20"/>
      <c r="K46" s="20"/>
    </row>
  </sheetData>
  <mergeCells count="9">
    <mergeCell ref="A1:K1"/>
    <mergeCell ref="A3:K3"/>
    <mergeCell ref="A38:F38"/>
    <mergeCell ref="G38:K38"/>
    <mergeCell ref="A26:E27"/>
    <mergeCell ref="G26:K27"/>
    <mergeCell ref="A2:I2"/>
    <mergeCell ref="B4:F4"/>
    <mergeCell ref="G4:K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0"/>
  <dimension ref="A1:R73"/>
  <sheetViews>
    <sheetView showGridLines="0" topLeftCell="A31" zoomScaleNormal="100" zoomScaleSheetLayoutView="100" workbookViewId="0">
      <selection activeCell="C1" sqref="C1"/>
    </sheetView>
  </sheetViews>
  <sheetFormatPr defaultRowHeight="12.75"/>
  <cols>
    <col min="1" max="1" width="3.140625" style="67" customWidth="1"/>
    <col min="2" max="2" width="31.28515625" style="67" customWidth="1"/>
    <col min="3" max="3" width="10" style="67" customWidth="1"/>
    <col min="4" max="5" width="4.7109375" style="67" customWidth="1"/>
    <col min="6" max="7" width="9.28515625" style="67" customWidth="1"/>
    <col min="8" max="8" width="6.5703125" style="67" customWidth="1"/>
    <col min="9" max="10" width="9.7109375" style="67" customWidth="1"/>
    <col min="11" max="11" width="16.7109375" style="68" customWidth="1"/>
    <col min="12" max="12" width="10.28515625" style="67" bestFit="1" customWidth="1"/>
    <col min="13" max="14" width="11.140625" style="67" customWidth="1"/>
    <col min="15" max="242" width="9.140625" style="67"/>
    <col min="243" max="243" width="20.7109375" style="67" customWidth="1"/>
    <col min="244" max="253" width="10.7109375" style="67" customWidth="1"/>
    <col min="254" max="255" width="2.7109375" style="67" customWidth="1"/>
    <col min="256" max="498" width="9.140625" style="67"/>
    <col min="499" max="499" width="20.7109375" style="67" customWidth="1"/>
    <col min="500" max="509" width="10.7109375" style="67" customWidth="1"/>
    <col min="510" max="511" width="2.7109375" style="67" customWidth="1"/>
    <col min="512" max="754" width="9.140625" style="67"/>
    <col min="755" max="755" width="20.7109375" style="67" customWidth="1"/>
    <col min="756" max="765" width="10.7109375" style="67" customWidth="1"/>
    <col min="766" max="767" width="2.7109375" style="67" customWidth="1"/>
    <col min="768" max="1010" width="9.140625" style="67"/>
    <col min="1011" max="1011" width="20.7109375" style="67" customWidth="1"/>
    <col min="1012" max="1021" width="10.7109375" style="67" customWidth="1"/>
    <col min="1022" max="1023" width="2.7109375" style="67" customWidth="1"/>
    <col min="1024" max="1266" width="9.140625" style="67"/>
    <col min="1267" max="1267" width="20.7109375" style="67" customWidth="1"/>
    <col min="1268" max="1277" width="10.7109375" style="67" customWidth="1"/>
    <col min="1278" max="1279" width="2.7109375" style="67" customWidth="1"/>
    <col min="1280" max="1522" width="9.140625" style="67"/>
    <col min="1523" max="1523" width="20.7109375" style="67" customWidth="1"/>
    <col min="1524" max="1533" width="10.7109375" style="67" customWidth="1"/>
    <col min="1534" max="1535" width="2.7109375" style="67" customWidth="1"/>
    <col min="1536" max="1778" width="9.140625" style="67"/>
    <col min="1779" max="1779" width="20.7109375" style="67" customWidth="1"/>
    <col min="1780" max="1789" width="10.7109375" style="67" customWidth="1"/>
    <col min="1790" max="1791" width="2.7109375" style="67" customWidth="1"/>
    <col min="1792" max="2034" width="9.140625" style="67"/>
    <col min="2035" max="2035" width="20.7109375" style="67" customWidth="1"/>
    <col min="2036" max="2045" width="10.7109375" style="67" customWidth="1"/>
    <col min="2046" max="2047" width="2.7109375" style="67" customWidth="1"/>
    <col min="2048" max="2290" width="9.140625" style="67"/>
    <col min="2291" max="2291" width="20.7109375" style="67" customWidth="1"/>
    <col min="2292" max="2301" width="10.7109375" style="67" customWidth="1"/>
    <col min="2302" max="2303" width="2.7109375" style="67" customWidth="1"/>
    <col min="2304" max="2546" width="9.140625" style="67"/>
    <col min="2547" max="2547" width="20.7109375" style="67" customWidth="1"/>
    <col min="2548" max="2557" width="10.7109375" style="67" customWidth="1"/>
    <col min="2558" max="2559" width="2.7109375" style="67" customWidth="1"/>
    <col min="2560" max="2802" width="9.140625" style="67"/>
    <col min="2803" max="2803" width="20.7109375" style="67" customWidth="1"/>
    <col min="2804" max="2813" width="10.7109375" style="67" customWidth="1"/>
    <col min="2814" max="2815" width="2.7109375" style="67" customWidth="1"/>
    <col min="2816" max="3058" width="9.140625" style="67"/>
    <col min="3059" max="3059" width="20.7109375" style="67" customWidth="1"/>
    <col min="3060" max="3069" width="10.7109375" style="67" customWidth="1"/>
    <col min="3070" max="3071" width="2.7109375" style="67" customWidth="1"/>
    <col min="3072" max="3314" width="9.140625" style="67"/>
    <col min="3315" max="3315" width="20.7109375" style="67" customWidth="1"/>
    <col min="3316" max="3325" width="10.7109375" style="67" customWidth="1"/>
    <col min="3326" max="3327" width="2.7109375" style="67" customWidth="1"/>
    <col min="3328" max="3570" width="9.140625" style="67"/>
    <col min="3571" max="3571" width="20.7109375" style="67" customWidth="1"/>
    <col min="3572" max="3581" width="10.7109375" style="67" customWidth="1"/>
    <col min="3582" max="3583" width="2.7109375" style="67" customWidth="1"/>
    <col min="3584" max="3826" width="9.140625" style="67"/>
    <col min="3827" max="3827" width="20.7109375" style="67" customWidth="1"/>
    <col min="3828" max="3837" width="10.7109375" style="67" customWidth="1"/>
    <col min="3838" max="3839" width="2.7109375" style="67" customWidth="1"/>
    <col min="3840" max="4082" width="9.140625" style="67"/>
    <col min="4083" max="4083" width="20.7109375" style="67" customWidth="1"/>
    <col min="4084" max="4093" width="10.7109375" style="67" customWidth="1"/>
    <col min="4094" max="4095" width="2.7109375" style="67" customWidth="1"/>
    <col min="4096" max="4338" width="9.140625" style="67"/>
    <col min="4339" max="4339" width="20.7109375" style="67" customWidth="1"/>
    <col min="4340" max="4349" width="10.7109375" style="67" customWidth="1"/>
    <col min="4350" max="4351" width="2.7109375" style="67" customWidth="1"/>
    <col min="4352" max="4594" width="9.140625" style="67"/>
    <col min="4595" max="4595" width="20.7109375" style="67" customWidth="1"/>
    <col min="4596" max="4605" width="10.7109375" style="67" customWidth="1"/>
    <col min="4606" max="4607" width="2.7109375" style="67" customWidth="1"/>
    <col min="4608" max="4850" width="9.140625" style="67"/>
    <col min="4851" max="4851" width="20.7109375" style="67" customWidth="1"/>
    <col min="4852" max="4861" width="10.7109375" style="67" customWidth="1"/>
    <col min="4862" max="4863" width="2.7109375" style="67" customWidth="1"/>
    <col min="4864" max="5106" width="9.140625" style="67"/>
    <col min="5107" max="5107" width="20.7109375" style="67" customWidth="1"/>
    <col min="5108" max="5117" width="10.7109375" style="67" customWidth="1"/>
    <col min="5118" max="5119" width="2.7109375" style="67" customWidth="1"/>
    <col min="5120" max="5362" width="9.140625" style="67"/>
    <col min="5363" max="5363" width="20.7109375" style="67" customWidth="1"/>
    <col min="5364" max="5373" width="10.7109375" style="67" customWidth="1"/>
    <col min="5374" max="5375" width="2.7109375" style="67" customWidth="1"/>
    <col min="5376" max="5618" width="9.140625" style="67"/>
    <col min="5619" max="5619" width="20.7109375" style="67" customWidth="1"/>
    <col min="5620" max="5629" width="10.7109375" style="67" customWidth="1"/>
    <col min="5630" max="5631" width="2.7109375" style="67" customWidth="1"/>
    <col min="5632" max="5874" width="9.140625" style="67"/>
    <col min="5875" max="5875" width="20.7109375" style="67" customWidth="1"/>
    <col min="5876" max="5885" width="10.7109375" style="67" customWidth="1"/>
    <col min="5886" max="5887" width="2.7109375" style="67" customWidth="1"/>
    <col min="5888" max="6130" width="9.140625" style="67"/>
    <col min="6131" max="6131" width="20.7109375" style="67" customWidth="1"/>
    <col min="6132" max="6141" width="10.7109375" style="67" customWidth="1"/>
    <col min="6142" max="6143" width="2.7109375" style="67" customWidth="1"/>
    <col min="6144" max="6386" width="9.140625" style="67"/>
    <col min="6387" max="6387" width="20.7109375" style="67" customWidth="1"/>
    <col min="6388" max="6397" width="10.7109375" style="67" customWidth="1"/>
    <col min="6398" max="6399" width="2.7109375" style="67" customWidth="1"/>
    <col min="6400" max="6642" width="9.140625" style="67"/>
    <col min="6643" max="6643" width="20.7109375" style="67" customWidth="1"/>
    <col min="6644" max="6653" width="10.7109375" style="67" customWidth="1"/>
    <col min="6654" max="6655" width="2.7109375" style="67" customWidth="1"/>
    <col min="6656" max="6898" width="9.140625" style="67"/>
    <col min="6899" max="6899" width="20.7109375" style="67" customWidth="1"/>
    <col min="6900" max="6909" width="10.7109375" style="67" customWidth="1"/>
    <col min="6910" max="6911" width="2.7109375" style="67" customWidth="1"/>
    <col min="6912" max="7154" width="9.140625" style="67"/>
    <col min="7155" max="7155" width="20.7109375" style="67" customWidth="1"/>
    <col min="7156" max="7165" width="10.7109375" style="67" customWidth="1"/>
    <col min="7166" max="7167" width="2.7109375" style="67" customWidth="1"/>
    <col min="7168" max="7410" width="9.140625" style="67"/>
    <col min="7411" max="7411" width="20.7109375" style="67" customWidth="1"/>
    <col min="7412" max="7421" width="10.7109375" style="67" customWidth="1"/>
    <col min="7422" max="7423" width="2.7109375" style="67" customWidth="1"/>
    <col min="7424" max="7666" width="9.140625" style="67"/>
    <col min="7667" max="7667" width="20.7109375" style="67" customWidth="1"/>
    <col min="7668" max="7677" width="10.7109375" style="67" customWidth="1"/>
    <col min="7678" max="7679" width="2.7109375" style="67" customWidth="1"/>
    <col min="7680" max="7922" width="9.140625" style="67"/>
    <col min="7923" max="7923" width="20.7109375" style="67" customWidth="1"/>
    <col min="7924" max="7933" width="10.7109375" style="67" customWidth="1"/>
    <col min="7934" max="7935" width="2.7109375" style="67" customWidth="1"/>
    <col min="7936" max="8178" width="9.140625" style="67"/>
    <col min="8179" max="8179" width="20.7109375" style="67" customWidth="1"/>
    <col min="8180" max="8189" width="10.7109375" style="67" customWidth="1"/>
    <col min="8190" max="8191" width="2.7109375" style="67" customWidth="1"/>
    <col min="8192" max="8434" width="9.140625" style="67"/>
    <col min="8435" max="8435" width="20.7109375" style="67" customWidth="1"/>
    <col min="8436" max="8445" width="10.7109375" style="67" customWidth="1"/>
    <col min="8446" max="8447" width="2.7109375" style="67" customWidth="1"/>
    <col min="8448" max="8690" width="9.140625" style="67"/>
    <col min="8691" max="8691" width="20.7109375" style="67" customWidth="1"/>
    <col min="8692" max="8701" width="10.7109375" style="67" customWidth="1"/>
    <col min="8702" max="8703" width="2.7109375" style="67" customWidth="1"/>
    <col min="8704" max="8946" width="9.140625" style="67"/>
    <col min="8947" max="8947" width="20.7109375" style="67" customWidth="1"/>
    <col min="8948" max="8957" width="10.7109375" style="67" customWidth="1"/>
    <col min="8958" max="8959" width="2.7109375" style="67" customWidth="1"/>
    <col min="8960" max="9202" width="9.140625" style="67"/>
    <col min="9203" max="9203" width="20.7109375" style="67" customWidth="1"/>
    <col min="9204" max="9213" width="10.7109375" style="67" customWidth="1"/>
    <col min="9214" max="9215" width="2.7109375" style="67" customWidth="1"/>
    <col min="9216" max="9458" width="9.140625" style="67"/>
    <col min="9459" max="9459" width="20.7109375" style="67" customWidth="1"/>
    <col min="9460" max="9469" width="10.7109375" style="67" customWidth="1"/>
    <col min="9470" max="9471" width="2.7109375" style="67" customWidth="1"/>
    <col min="9472" max="9714" width="9.140625" style="67"/>
    <col min="9715" max="9715" width="20.7109375" style="67" customWidth="1"/>
    <col min="9716" max="9725" width="10.7109375" style="67" customWidth="1"/>
    <col min="9726" max="9727" width="2.7109375" style="67" customWidth="1"/>
    <col min="9728" max="9970" width="9.140625" style="67"/>
    <col min="9971" max="9971" width="20.7109375" style="67" customWidth="1"/>
    <col min="9972" max="9981" width="10.7109375" style="67" customWidth="1"/>
    <col min="9982" max="9983" width="2.7109375" style="67" customWidth="1"/>
    <col min="9984" max="10226" width="9.140625" style="67"/>
    <col min="10227" max="10227" width="20.7109375" style="67" customWidth="1"/>
    <col min="10228" max="10237" width="10.7109375" style="67" customWidth="1"/>
    <col min="10238" max="10239" width="2.7109375" style="67" customWidth="1"/>
    <col min="10240" max="10482" width="9.140625" style="67"/>
    <col min="10483" max="10483" width="20.7109375" style="67" customWidth="1"/>
    <col min="10484" max="10493" width="10.7109375" style="67" customWidth="1"/>
    <col min="10494" max="10495" width="2.7109375" style="67" customWidth="1"/>
    <col min="10496" max="10738" width="9.140625" style="67"/>
    <col min="10739" max="10739" width="20.7109375" style="67" customWidth="1"/>
    <col min="10740" max="10749" width="10.7109375" style="67" customWidth="1"/>
    <col min="10750" max="10751" width="2.7109375" style="67" customWidth="1"/>
    <col min="10752" max="10994" width="9.140625" style="67"/>
    <col min="10995" max="10995" width="20.7109375" style="67" customWidth="1"/>
    <col min="10996" max="11005" width="10.7109375" style="67" customWidth="1"/>
    <col min="11006" max="11007" width="2.7109375" style="67" customWidth="1"/>
    <col min="11008" max="11250" width="9.140625" style="67"/>
    <col min="11251" max="11251" width="20.7109375" style="67" customWidth="1"/>
    <col min="11252" max="11261" width="10.7109375" style="67" customWidth="1"/>
    <col min="11262" max="11263" width="2.7109375" style="67" customWidth="1"/>
    <col min="11264" max="11506" width="9.140625" style="67"/>
    <col min="11507" max="11507" width="20.7109375" style="67" customWidth="1"/>
    <col min="11508" max="11517" width="10.7109375" style="67" customWidth="1"/>
    <col min="11518" max="11519" width="2.7109375" style="67" customWidth="1"/>
    <col min="11520" max="11762" width="9.140625" style="67"/>
    <col min="11763" max="11763" width="20.7109375" style="67" customWidth="1"/>
    <col min="11764" max="11773" width="10.7109375" style="67" customWidth="1"/>
    <col min="11774" max="11775" width="2.7109375" style="67" customWidth="1"/>
    <col min="11776" max="12018" width="9.140625" style="67"/>
    <col min="12019" max="12019" width="20.7109375" style="67" customWidth="1"/>
    <col min="12020" max="12029" width="10.7109375" style="67" customWidth="1"/>
    <col min="12030" max="12031" width="2.7109375" style="67" customWidth="1"/>
    <col min="12032" max="12274" width="9.140625" style="67"/>
    <col min="12275" max="12275" width="20.7109375" style="67" customWidth="1"/>
    <col min="12276" max="12285" width="10.7109375" style="67" customWidth="1"/>
    <col min="12286" max="12287" width="2.7109375" style="67" customWidth="1"/>
    <col min="12288" max="12530" width="9.140625" style="67"/>
    <col min="12531" max="12531" width="20.7109375" style="67" customWidth="1"/>
    <col min="12532" max="12541" width="10.7109375" style="67" customWidth="1"/>
    <col min="12542" max="12543" width="2.7109375" style="67" customWidth="1"/>
    <col min="12544" max="12786" width="9.140625" style="67"/>
    <col min="12787" max="12787" width="20.7109375" style="67" customWidth="1"/>
    <col min="12788" max="12797" width="10.7109375" style="67" customWidth="1"/>
    <col min="12798" max="12799" width="2.7109375" style="67" customWidth="1"/>
    <col min="12800" max="13042" width="9.140625" style="67"/>
    <col min="13043" max="13043" width="20.7109375" style="67" customWidth="1"/>
    <col min="13044" max="13053" width="10.7109375" style="67" customWidth="1"/>
    <col min="13054" max="13055" width="2.7109375" style="67" customWidth="1"/>
    <col min="13056" max="13298" width="9.140625" style="67"/>
    <col min="13299" max="13299" width="20.7109375" style="67" customWidth="1"/>
    <col min="13300" max="13309" width="10.7109375" style="67" customWidth="1"/>
    <col min="13310" max="13311" width="2.7109375" style="67" customWidth="1"/>
    <col min="13312" max="13554" width="9.140625" style="67"/>
    <col min="13555" max="13555" width="20.7109375" style="67" customWidth="1"/>
    <col min="13556" max="13565" width="10.7109375" style="67" customWidth="1"/>
    <col min="13566" max="13567" width="2.7109375" style="67" customWidth="1"/>
    <col min="13568" max="13810" width="9.140625" style="67"/>
    <col min="13811" max="13811" width="20.7109375" style="67" customWidth="1"/>
    <col min="13812" max="13821" width="10.7109375" style="67" customWidth="1"/>
    <col min="13822" max="13823" width="2.7109375" style="67" customWidth="1"/>
    <col min="13824" max="14066" width="9.140625" style="67"/>
    <col min="14067" max="14067" width="20.7109375" style="67" customWidth="1"/>
    <col min="14068" max="14077" width="10.7109375" style="67" customWidth="1"/>
    <col min="14078" max="14079" width="2.7109375" style="67" customWidth="1"/>
    <col min="14080" max="14322" width="9.140625" style="67"/>
    <col min="14323" max="14323" width="20.7109375" style="67" customWidth="1"/>
    <col min="14324" max="14333" width="10.7109375" style="67" customWidth="1"/>
    <col min="14334" max="14335" width="2.7109375" style="67" customWidth="1"/>
    <col min="14336" max="14578" width="9.140625" style="67"/>
    <col min="14579" max="14579" width="20.7109375" style="67" customWidth="1"/>
    <col min="14580" max="14589" width="10.7109375" style="67" customWidth="1"/>
    <col min="14590" max="14591" width="2.7109375" style="67" customWidth="1"/>
    <col min="14592" max="14834" width="9.140625" style="67"/>
    <col min="14835" max="14835" width="20.7109375" style="67" customWidth="1"/>
    <col min="14836" max="14845" width="10.7109375" style="67" customWidth="1"/>
    <col min="14846" max="14847" width="2.7109375" style="67" customWidth="1"/>
    <col min="14848" max="15090" width="9.140625" style="67"/>
    <col min="15091" max="15091" width="20.7109375" style="67" customWidth="1"/>
    <col min="15092" max="15101" width="10.7109375" style="67" customWidth="1"/>
    <col min="15102" max="15103" width="2.7109375" style="67" customWidth="1"/>
    <col min="15104" max="15346" width="9.140625" style="67"/>
    <col min="15347" max="15347" width="20.7109375" style="67" customWidth="1"/>
    <col min="15348" max="15357" width="10.7109375" style="67" customWidth="1"/>
    <col min="15358" max="15359" width="2.7109375" style="67" customWidth="1"/>
    <col min="15360" max="15602" width="9.140625" style="67"/>
    <col min="15603" max="15603" width="20.7109375" style="67" customWidth="1"/>
    <col min="15604" max="15613" width="10.7109375" style="67" customWidth="1"/>
    <col min="15614" max="15615" width="2.7109375" style="67" customWidth="1"/>
    <col min="15616" max="15858" width="9.140625" style="67"/>
    <col min="15859" max="15859" width="20.7109375" style="67" customWidth="1"/>
    <col min="15860" max="15869" width="10.7109375" style="67" customWidth="1"/>
    <col min="15870" max="15871" width="2.7109375" style="67" customWidth="1"/>
    <col min="15872" max="16114" width="9.140625" style="67"/>
    <col min="16115" max="16115" width="20.7109375" style="67" customWidth="1"/>
    <col min="16116" max="16125" width="10.7109375" style="67" customWidth="1"/>
    <col min="16126" max="16127" width="2.7109375" style="67" customWidth="1"/>
    <col min="16128" max="16384" width="9.140625" style="67"/>
  </cols>
  <sheetData>
    <row r="1" spans="1:16" ht="18" customHeight="1">
      <c r="A1" s="1743" t="s">
        <v>406</v>
      </c>
      <c r="B1" s="1743"/>
      <c r="C1" s="1743"/>
      <c r="D1" s="1743"/>
      <c r="E1" s="1743"/>
      <c r="F1" s="1743"/>
      <c r="G1" s="1743"/>
      <c r="H1" s="1743"/>
      <c r="I1" s="1743"/>
      <c r="J1" s="1743"/>
    </row>
    <row r="2" spans="1:16" ht="5.0999999999999996" customHeight="1">
      <c r="A2" s="1743"/>
      <c r="B2" s="1743"/>
      <c r="C2" s="1743"/>
      <c r="D2" s="1743"/>
      <c r="E2" s="1743"/>
      <c r="F2" s="1743"/>
      <c r="G2" s="1743"/>
      <c r="H2" s="1743"/>
      <c r="I2" s="1743"/>
      <c r="J2" s="1743"/>
    </row>
    <row r="3" spans="1:16" ht="15.75" customHeight="1">
      <c r="A3" s="1744"/>
      <c r="B3" s="1744"/>
      <c r="C3" s="1744"/>
      <c r="D3" s="1744"/>
      <c r="E3" s="1744"/>
      <c r="F3" s="1744"/>
      <c r="G3" s="1744"/>
      <c r="H3" s="1744"/>
      <c r="I3" s="1744"/>
      <c r="J3" s="1744"/>
    </row>
    <row r="4" spans="1:16" ht="21" customHeight="1">
      <c r="A4" s="1099"/>
      <c r="B4" s="1720" t="s">
        <v>247</v>
      </c>
      <c r="C4" s="1754" t="s">
        <v>407</v>
      </c>
      <c r="D4" s="1739" t="s">
        <v>381</v>
      </c>
      <c r="E4" s="1752"/>
      <c r="F4" s="1753" t="s">
        <v>249</v>
      </c>
      <c r="G4" s="1720"/>
      <c r="I4" s="1753" t="s">
        <v>29</v>
      </c>
      <c r="J4" s="1720"/>
    </row>
    <row r="5" spans="1:16" ht="12.95" customHeight="1">
      <c r="A5" s="781"/>
      <c r="B5" s="1720"/>
      <c r="C5" s="1754"/>
      <c r="D5" s="1739"/>
      <c r="E5" s="1752"/>
      <c r="F5" s="1753"/>
      <c r="G5" s="1720"/>
      <c r="H5" s="1745" t="s">
        <v>250</v>
      </c>
      <c r="I5" s="1753"/>
      <c r="J5" s="1720"/>
      <c r="K5" s="91"/>
    </row>
    <row r="6" spans="1:16" ht="12.6" customHeight="1">
      <c r="A6" s="638"/>
      <c r="B6" s="1582"/>
      <c r="C6" s="1755"/>
      <c r="D6" s="1072">
        <v>2024</v>
      </c>
      <c r="E6" s="1449">
        <f>D6-1</f>
        <v>2023</v>
      </c>
      <c r="F6" s="1072">
        <f>D6</f>
        <v>2024</v>
      </c>
      <c r="G6" s="1073">
        <f>E6</f>
        <v>2023</v>
      </c>
      <c r="H6" s="1746"/>
      <c r="I6" s="1073">
        <f>F6</f>
        <v>2024</v>
      </c>
      <c r="J6" s="1073">
        <f>G6</f>
        <v>2023</v>
      </c>
      <c r="K6" s="91"/>
    </row>
    <row r="7" spans="1:16" ht="12" customHeight="1">
      <c r="A7" s="1748" t="s">
        <v>409</v>
      </c>
      <c r="B7" s="1431" t="s">
        <v>254</v>
      </c>
      <c r="C7" s="640" t="s">
        <v>30</v>
      </c>
      <c r="D7" s="1061">
        <v>9292</v>
      </c>
      <c r="E7" s="1062">
        <v>9245</v>
      </c>
      <c r="F7" s="957">
        <v>401093.81958281901</v>
      </c>
      <c r="G7" s="644">
        <v>410526.87060567265</v>
      </c>
      <c r="H7" s="951">
        <f>(F7-G7)/G7</f>
        <v>-2.2977913745174706E-2</v>
      </c>
      <c r="I7" s="644">
        <v>4375003.5491201794</v>
      </c>
      <c r="J7" s="644">
        <v>4479837.870857235</v>
      </c>
      <c r="K7" s="91"/>
      <c r="L7" s="66"/>
      <c r="M7" s="66"/>
      <c r="N7" s="66"/>
      <c r="O7" s="66"/>
      <c r="P7" s="66"/>
    </row>
    <row r="8" spans="1:16" ht="12" customHeight="1">
      <c r="A8" s="1749"/>
      <c r="B8" s="1432" t="s">
        <v>255</v>
      </c>
      <c r="C8" s="643" t="s">
        <v>31</v>
      </c>
      <c r="D8" s="1061">
        <v>0</v>
      </c>
      <c r="E8" s="1062">
        <v>0</v>
      </c>
      <c r="F8" s="957">
        <v>0</v>
      </c>
      <c r="G8" s="644">
        <v>0</v>
      </c>
      <c r="H8" s="1069" t="e">
        <f t="shared" ref="H8:H51" si="0">(F8-G8)/G8</f>
        <v>#DIV/0!</v>
      </c>
      <c r="I8" s="644">
        <v>0</v>
      </c>
      <c r="J8" s="644">
        <v>0</v>
      </c>
      <c r="K8" s="415"/>
      <c r="L8" s="66"/>
      <c r="M8" s="66"/>
      <c r="N8" s="66"/>
      <c r="O8" s="66"/>
      <c r="P8" s="66"/>
    </row>
    <row r="9" spans="1:16" ht="12" customHeight="1">
      <c r="A9" s="1749"/>
      <c r="B9" s="1432" t="s">
        <v>256</v>
      </c>
      <c r="C9" s="643" t="s">
        <v>32</v>
      </c>
      <c r="D9" s="1061">
        <v>0</v>
      </c>
      <c r="E9" s="1062">
        <v>0</v>
      </c>
      <c r="F9" s="957">
        <v>0</v>
      </c>
      <c r="G9" s="644">
        <v>0</v>
      </c>
      <c r="H9" s="1069" t="e">
        <f t="shared" si="0"/>
        <v>#DIV/0!</v>
      </c>
      <c r="I9" s="644">
        <v>0</v>
      </c>
      <c r="J9" s="644">
        <v>0</v>
      </c>
      <c r="K9" s="91"/>
      <c r="L9" s="66"/>
      <c r="M9" s="66"/>
      <c r="N9" s="66"/>
      <c r="O9" s="66"/>
      <c r="P9" s="66"/>
    </row>
    <row r="10" spans="1:16" ht="12" customHeight="1">
      <c r="A10" s="1749"/>
      <c r="B10" s="1432" t="s">
        <v>257</v>
      </c>
      <c r="C10" s="643" t="s">
        <v>33</v>
      </c>
      <c r="D10" s="1061">
        <v>0</v>
      </c>
      <c r="E10" s="1062">
        <v>0</v>
      </c>
      <c r="F10" s="957">
        <v>0</v>
      </c>
      <c r="G10" s="644">
        <v>0</v>
      </c>
      <c r="H10" s="1069" t="e">
        <f t="shared" si="0"/>
        <v>#DIV/0!</v>
      </c>
      <c r="I10" s="644">
        <v>0</v>
      </c>
      <c r="J10" s="644">
        <v>0</v>
      </c>
      <c r="K10" s="415"/>
      <c r="L10" s="415"/>
      <c r="M10" s="415"/>
      <c r="N10" s="66"/>
      <c r="O10" s="415"/>
      <c r="P10" s="415"/>
    </row>
    <row r="11" spans="1:16" ht="12" customHeight="1">
      <c r="A11" s="1749"/>
      <c r="B11" s="1432" t="s">
        <v>258</v>
      </c>
      <c r="C11" s="643" t="s">
        <v>34</v>
      </c>
      <c r="D11" s="1061">
        <v>0</v>
      </c>
      <c r="E11" s="1062">
        <v>0</v>
      </c>
      <c r="F11" s="957">
        <v>0</v>
      </c>
      <c r="G11" s="644">
        <v>0</v>
      </c>
      <c r="H11" s="1069" t="e">
        <f t="shared" si="0"/>
        <v>#DIV/0!</v>
      </c>
      <c r="I11" s="644">
        <v>0</v>
      </c>
      <c r="J11" s="644">
        <v>0</v>
      </c>
      <c r="K11" s="91"/>
      <c r="L11" s="66"/>
      <c r="M11" s="66"/>
      <c r="N11" s="66"/>
      <c r="O11" s="66"/>
      <c r="P11" s="66"/>
    </row>
    <row r="12" spans="1:16" ht="12" customHeight="1">
      <c r="A12" s="1749"/>
      <c r="B12" s="1432" t="s">
        <v>259</v>
      </c>
      <c r="C12" s="643" t="s">
        <v>35</v>
      </c>
      <c r="D12" s="1061">
        <v>0</v>
      </c>
      <c r="E12" s="1062">
        <v>0</v>
      </c>
      <c r="F12" s="957">
        <v>0</v>
      </c>
      <c r="G12" s="644">
        <v>0</v>
      </c>
      <c r="H12" s="1069" t="e">
        <f t="shared" si="0"/>
        <v>#DIV/0!</v>
      </c>
      <c r="I12" s="644">
        <v>0</v>
      </c>
      <c r="J12" s="644">
        <v>0</v>
      </c>
      <c r="K12" s="91"/>
      <c r="L12" s="66"/>
      <c r="M12" s="66"/>
      <c r="N12" s="66"/>
      <c r="O12" s="66"/>
      <c r="P12" s="66"/>
    </row>
    <row r="13" spans="1:16" ht="12" customHeight="1">
      <c r="A13" s="1749"/>
      <c r="B13" s="1432" t="s">
        <v>260</v>
      </c>
      <c r="C13" s="643" t="s">
        <v>36</v>
      </c>
      <c r="D13" s="1061">
        <v>0</v>
      </c>
      <c r="E13" s="1062">
        <v>0</v>
      </c>
      <c r="F13" s="957">
        <v>0</v>
      </c>
      <c r="G13" s="644">
        <v>0</v>
      </c>
      <c r="H13" s="1069" t="e">
        <f t="shared" si="0"/>
        <v>#DIV/0!</v>
      </c>
      <c r="I13" s="644">
        <v>0</v>
      </c>
      <c r="J13" s="644">
        <v>0</v>
      </c>
      <c r="K13" s="91"/>
      <c r="L13" s="66"/>
      <c r="M13" s="66"/>
      <c r="N13" s="66"/>
      <c r="O13" s="66"/>
      <c r="P13" s="66"/>
    </row>
    <row r="14" spans="1:16" ht="12" customHeight="1">
      <c r="A14" s="1749"/>
      <c r="B14" s="1432" t="s">
        <v>261</v>
      </c>
      <c r="C14" s="643" t="s">
        <v>37</v>
      </c>
      <c r="D14" s="1063">
        <v>0</v>
      </c>
      <c r="E14" s="1064">
        <v>0</v>
      </c>
      <c r="F14" s="957">
        <v>0</v>
      </c>
      <c r="G14" s="644">
        <v>0</v>
      </c>
      <c r="H14" s="1069" t="e">
        <f t="shared" si="0"/>
        <v>#DIV/0!</v>
      </c>
      <c r="I14" s="644">
        <v>0</v>
      </c>
      <c r="J14" s="644">
        <v>0</v>
      </c>
      <c r="K14" s="91"/>
      <c r="L14" s="66"/>
      <c r="M14" s="66"/>
      <c r="N14" s="66"/>
    </row>
    <row r="15" spans="1:16" ht="12" customHeight="1">
      <c r="A15" s="1749"/>
      <c r="B15" s="1432" t="s">
        <v>262</v>
      </c>
      <c r="C15" s="643" t="s">
        <v>38</v>
      </c>
      <c r="D15" s="1061">
        <v>0</v>
      </c>
      <c r="E15" s="1062">
        <v>0</v>
      </c>
      <c r="F15" s="957">
        <v>0</v>
      </c>
      <c r="G15" s="644">
        <v>0</v>
      </c>
      <c r="H15" s="1069" t="e">
        <f t="shared" si="0"/>
        <v>#DIV/0!</v>
      </c>
      <c r="I15" s="644">
        <v>0</v>
      </c>
      <c r="J15" s="644">
        <v>0</v>
      </c>
      <c r="L15" s="66"/>
      <c r="M15" s="66"/>
      <c r="N15" s="66"/>
      <c r="O15" s="66"/>
    </row>
    <row r="16" spans="1:16" ht="12" customHeight="1">
      <c r="A16" s="1749"/>
      <c r="B16" s="643" t="s">
        <v>267</v>
      </c>
      <c r="C16" s="643" t="s">
        <v>81</v>
      </c>
      <c r="D16" s="1061">
        <v>0</v>
      </c>
      <c r="E16" s="1062">
        <v>0</v>
      </c>
      <c r="F16" s="957">
        <v>0</v>
      </c>
      <c r="G16" s="644">
        <v>0</v>
      </c>
      <c r="H16" s="1069" t="e">
        <f t="shared" si="0"/>
        <v>#DIV/0!</v>
      </c>
      <c r="I16" s="644">
        <v>0</v>
      </c>
      <c r="J16" s="644">
        <v>0</v>
      </c>
      <c r="L16" s="66"/>
      <c r="M16" s="66"/>
      <c r="N16" s="66"/>
      <c r="O16" s="66"/>
    </row>
    <row r="17" spans="1:18" ht="12" customHeight="1">
      <c r="A17" s="1749"/>
      <c r="B17" s="1432" t="s">
        <v>263</v>
      </c>
      <c r="C17" s="643" t="s">
        <v>39</v>
      </c>
      <c r="D17" s="1061">
        <v>1</v>
      </c>
      <c r="E17" s="1062">
        <v>2</v>
      </c>
      <c r="F17" s="957">
        <v>201.62100000000001</v>
      </c>
      <c r="G17" s="644">
        <v>1692.7630300000001</v>
      </c>
      <c r="H17" s="951">
        <f t="shared" si="0"/>
        <v>-0.88089236566089224</v>
      </c>
      <c r="I17" s="644">
        <v>2064.3519999999999</v>
      </c>
      <c r="J17" s="644">
        <v>17241.00196447577</v>
      </c>
      <c r="K17" s="91"/>
      <c r="L17" s="66"/>
      <c r="M17" s="66"/>
      <c r="N17" s="66"/>
      <c r="O17" s="66"/>
    </row>
    <row r="18" spans="1:18" ht="12" customHeight="1">
      <c r="A18" s="1749"/>
      <c r="B18" s="643" t="s">
        <v>268</v>
      </c>
      <c r="C18" s="643" t="s">
        <v>82</v>
      </c>
      <c r="D18" s="1061">
        <v>0</v>
      </c>
      <c r="E18" s="1062">
        <v>0</v>
      </c>
      <c r="F18" s="957">
        <v>0</v>
      </c>
      <c r="G18" s="644">
        <v>0</v>
      </c>
      <c r="H18" s="1069" t="e">
        <f t="shared" si="0"/>
        <v>#DIV/0!</v>
      </c>
      <c r="I18" s="644">
        <v>0</v>
      </c>
      <c r="J18" s="644">
        <v>0</v>
      </c>
      <c r="K18" s="91"/>
      <c r="L18" s="66"/>
      <c r="M18" s="66"/>
      <c r="N18" s="66"/>
      <c r="O18" s="66"/>
    </row>
    <row r="19" spans="1:18" ht="12" customHeight="1">
      <c r="A19" s="1749"/>
      <c r="B19" s="1432" t="s">
        <v>264</v>
      </c>
      <c r="C19" s="643" t="s">
        <v>40</v>
      </c>
      <c r="D19" s="1061">
        <v>0</v>
      </c>
      <c r="E19" s="1062">
        <v>0</v>
      </c>
      <c r="F19" s="957">
        <v>0</v>
      </c>
      <c r="G19" s="644">
        <v>0</v>
      </c>
      <c r="H19" s="1197" t="e">
        <f t="shared" si="0"/>
        <v>#DIV/0!</v>
      </c>
      <c r="I19" s="644">
        <v>0</v>
      </c>
      <c r="J19" s="644">
        <v>0</v>
      </c>
      <c r="K19" s="91"/>
      <c r="L19" s="66"/>
      <c r="M19" s="66"/>
      <c r="N19" s="66"/>
    </row>
    <row r="20" spans="1:18" ht="12" customHeight="1">
      <c r="A20" s="1749"/>
      <c r="B20" s="786" t="s">
        <v>408</v>
      </c>
      <c r="C20" s="784" t="s">
        <v>41</v>
      </c>
      <c r="D20" s="1065">
        <f>D7+D8+D9+D17</f>
        <v>9293</v>
      </c>
      <c r="E20" s="1066">
        <f t="shared" ref="E20:G20" si="1">E7+E8+E9+E17</f>
        <v>9247</v>
      </c>
      <c r="F20" s="1070">
        <f t="shared" si="1"/>
        <v>401295.44058281899</v>
      </c>
      <c r="G20" s="785">
        <f t="shared" si="1"/>
        <v>412219.63363567262</v>
      </c>
      <c r="H20" s="953">
        <f t="shared" si="0"/>
        <v>-2.6500904278879248E-2</v>
      </c>
      <c r="I20" s="785">
        <f t="shared" ref="I20:J20" si="2">I7+I8+I9+I17</f>
        <v>4377067.9011201793</v>
      </c>
      <c r="J20" s="785">
        <f t="shared" si="2"/>
        <v>4497078.872821711</v>
      </c>
      <c r="K20" s="91"/>
      <c r="L20" s="66"/>
    </row>
    <row r="21" spans="1:18" ht="12" customHeight="1">
      <c r="A21" s="1750"/>
      <c r="B21" s="1060" t="s">
        <v>266</v>
      </c>
      <c r="C21" s="786" t="s">
        <v>160</v>
      </c>
      <c r="D21" s="1067">
        <f>SUM(D7:D19)</f>
        <v>9293</v>
      </c>
      <c r="E21" s="1068">
        <f t="shared" ref="E21:G21" si="3">SUM(E7:E19)</f>
        <v>9247</v>
      </c>
      <c r="F21" s="1071">
        <f t="shared" si="3"/>
        <v>401295.44058281899</v>
      </c>
      <c r="G21" s="787">
        <f t="shared" si="3"/>
        <v>412219.63363567262</v>
      </c>
      <c r="H21" s="953">
        <f t="shared" si="0"/>
        <v>-2.6500904278879248E-2</v>
      </c>
      <c r="I21" s="787">
        <f t="shared" ref="I21:J21" si="4">SUM(I7:I19)</f>
        <v>4377067.9011201793</v>
      </c>
      <c r="J21" s="787">
        <f t="shared" si="4"/>
        <v>4497078.872821711</v>
      </c>
      <c r="K21" s="91"/>
      <c r="L21" s="66"/>
    </row>
    <row r="22" spans="1:18" ht="12" customHeight="1">
      <c r="A22" s="1748" t="s">
        <v>410</v>
      </c>
      <c r="B22" s="1431" t="s">
        <v>254</v>
      </c>
      <c r="C22" s="640" t="s">
        <v>30</v>
      </c>
      <c r="D22" s="1061">
        <v>0</v>
      </c>
      <c r="E22" s="1062">
        <v>0</v>
      </c>
      <c r="F22" s="957">
        <v>0</v>
      </c>
      <c r="G22" s="644">
        <v>0</v>
      </c>
      <c r="H22" s="1069" t="e">
        <f t="shared" si="0"/>
        <v>#DIV/0!</v>
      </c>
      <c r="I22" s="644">
        <v>0</v>
      </c>
      <c r="J22" s="644">
        <v>0</v>
      </c>
      <c r="K22" s="91"/>
      <c r="L22" s="66"/>
    </row>
    <row r="23" spans="1:18" ht="12" customHeight="1">
      <c r="A23" s="1749"/>
      <c r="B23" s="1432" t="s">
        <v>255</v>
      </c>
      <c r="C23" s="643" t="s">
        <v>31</v>
      </c>
      <c r="D23" s="1061">
        <v>162</v>
      </c>
      <c r="E23" s="1062">
        <v>161</v>
      </c>
      <c r="F23" s="957">
        <v>7150.1089999999995</v>
      </c>
      <c r="G23" s="644">
        <v>8748.8269999999993</v>
      </c>
      <c r="H23" s="951">
        <f t="shared" si="0"/>
        <v>-0.18273512552025545</v>
      </c>
      <c r="I23" s="644">
        <v>75539.558000000005</v>
      </c>
      <c r="J23" s="644">
        <v>92098.005999999994</v>
      </c>
      <c r="K23" s="91"/>
      <c r="L23" s="66"/>
    </row>
    <row r="24" spans="1:18" ht="12" customHeight="1">
      <c r="A24" s="1749"/>
      <c r="B24" s="1432" t="s">
        <v>256</v>
      </c>
      <c r="C24" s="643" t="s">
        <v>32</v>
      </c>
      <c r="D24" s="1061">
        <v>10</v>
      </c>
      <c r="E24" s="1062">
        <v>11</v>
      </c>
      <c r="F24" s="957">
        <v>2296.1369999999997</v>
      </c>
      <c r="G24" s="644">
        <v>2258.0320000000002</v>
      </c>
      <c r="H24" s="951">
        <f t="shared" si="0"/>
        <v>1.6875314433099069E-2</v>
      </c>
      <c r="I24" s="644">
        <v>24109.448</v>
      </c>
      <c r="J24" s="644">
        <v>23709.335999999999</v>
      </c>
      <c r="K24" s="91"/>
    </row>
    <row r="25" spans="1:18" ht="12" customHeight="1">
      <c r="A25" s="1749"/>
      <c r="B25" s="1432" t="s">
        <v>257</v>
      </c>
      <c r="C25" s="643" t="s">
        <v>33</v>
      </c>
      <c r="D25" s="1061">
        <v>0</v>
      </c>
      <c r="E25" s="1062">
        <v>0</v>
      </c>
      <c r="F25" s="957">
        <v>0</v>
      </c>
      <c r="G25" s="644">
        <v>0</v>
      </c>
      <c r="H25" s="1069" t="e">
        <f t="shared" si="0"/>
        <v>#DIV/0!</v>
      </c>
      <c r="I25" s="644">
        <v>0</v>
      </c>
      <c r="J25" s="644">
        <v>0</v>
      </c>
      <c r="K25" s="91"/>
      <c r="L25" s="66"/>
      <c r="P25" s="66"/>
      <c r="Q25" s="66"/>
      <c r="R25" s="66"/>
    </row>
    <row r="26" spans="1:18" ht="12" customHeight="1">
      <c r="A26" s="1749"/>
      <c r="B26" s="1432" t="s">
        <v>258</v>
      </c>
      <c r="C26" s="643" t="s">
        <v>34</v>
      </c>
      <c r="D26" s="1061">
        <v>0</v>
      </c>
      <c r="E26" s="1062">
        <v>3</v>
      </c>
      <c r="F26" s="957">
        <v>0</v>
      </c>
      <c r="G26" s="644">
        <v>224620.41</v>
      </c>
      <c r="H26" s="1069">
        <f t="shared" si="0"/>
        <v>-1</v>
      </c>
      <c r="I26" s="644">
        <v>0</v>
      </c>
      <c r="J26" s="644">
        <v>1190294.22</v>
      </c>
      <c r="K26" s="91"/>
      <c r="L26" s="66"/>
      <c r="P26" s="66"/>
      <c r="Q26" s="66"/>
      <c r="R26" s="66"/>
    </row>
    <row r="27" spans="1:18" ht="12" customHeight="1">
      <c r="A27" s="1749"/>
      <c r="B27" s="1432" t="s">
        <v>259</v>
      </c>
      <c r="C27" s="643" t="s">
        <v>35</v>
      </c>
      <c r="D27" s="1061">
        <v>8</v>
      </c>
      <c r="E27" s="1062">
        <v>10</v>
      </c>
      <c r="F27" s="957">
        <v>3602.5725576060004</v>
      </c>
      <c r="G27" s="644">
        <v>7341.2800700190974</v>
      </c>
      <c r="H27" s="951">
        <f t="shared" si="0"/>
        <v>-0.50927188130058243</v>
      </c>
      <c r="I27" s="644">
        <v>37730.943253332996</v>
      </c>
      <c r="J27" s="644">
        <v>76209.578999999998</v>
      </c>
      <c r="K27" s="91"/>
      <c r="L27" s="66"/>
      <c r="P27" s="66"/>
      <c r="Q27" s="66"/>
      <c r="R27" s="66"/>
    </row>
    <row r="28" spans="1:18" ht="12" customHeight="1">
      <c r="A28" s="1749"/>
      <c r="B28" s="1432" t="s">
        <v>260</v>
      </c>
      <c r="C28" s="643" t="s">
        <v>36</v>
      </c>
      <c r="D28" s="1061">
        <v>1</v>
      </c>
      <c r="E28" s="1062">
        <v>1</v>
      </c>
      <c r="F28" s="957">
        <v>1962</v>
      </c>
      <c r="G28" s="644">
        <v>2004</v>
      </c>
      <c r="H28" s="951">
        <f t="shared" si="0"/>
        <v>-2.0958083832335328E-2</v>
      </c>
      <c r="I28" s="644">
        <v>7006</v>
      </c>
      <c r="J28" s="644">
        <v>7183</v>
      </c>
      <c r="K28" s="91"/>
      <c r="L28" s="66"/>
      <c r="P28" s="66"/>
      <c r="Q28" s="66"/>
      <c r="R28" s="66"/>
    </row>
    <row r="29" spans="1:18" ht="12" customHeight="1">
      <c r="A29" s="1749"/>
      <c r="B29" s="1432" t="s">
        <v>261</v>
      </c>
      <c r="C29" s="643" t="s">
        <v>37</v>
      </c>
      <c r="D29" s="1061">
        <v>0</v>
      </c>
      <c r="E29" s="1062">
        <v>0</v>
      </c>
      <c r="F29" s="957">
        <v>0</v>
      </c>
      <c r="G29" s="644">
        <v>0</v>
      </c>
      <c r="H29" s="1069" t="e">
        <f t="shared" si="0"/>
        <v>#DIV/0!</v>
      </c>
      <c r="I29" s="644">
        <v>0</v>
      </c>
      <c r="J29" s="644">
        <v>0</v>
      </c>
      <c r="K29" s="91"/>
      <c r="L29" s="66"/>
      <c r="P29" s="66"/>
      <c r="Q29" s="66"/>
      <c r="R29" s="66"/>
    </row>
    <row r="30" spans="1:18" ht="12" customHeight="1">
      <c r="A30" s="1749"/>
      <c r="B30" s="1432" t="s">
        <v>262</v>
      </c>
      <c r="C30" s="643" t="s">
        <v>38</v>
      </c>
      <c r="D30" s="1061">
        <v>0</v>
      </c>
      <c r="E30" s="1062">
        <v>0</v>
      </c>
      <c r="F30" s="957">
        <v>0</v>
      </c>
      <c r="G30" s="644">
        <v>0</v>
      </c>
      <c r="H30" s="1069" t="e">
        <f t="shared" si="0"/>
        <v>#DIV/0!</v>
      </c>
      <c r="I30" s="644">
        <v>0</v>
      </c>
      <c r="J30" s="644">
        <v>0</v>
      </c>
      <c r="K30" s="91"/>
      <c r="L30" s="66"/>
      <c r="P30" s="66"/>
      <c r="Q30" s="66"/>
      <c r="R30" s="66"/>
    </row>
    <row r="31" spans="1:18" ht="12" customHeight="1">
      <c r="A31" s="1749"/>
      <c r="B31" s="643" t="s">
        <v>267</v>
      </c>
      <c r="C31" s="643" t="s">
        <v>81</v>
      </c>
      <c r="D31" s="1061">
        <v>0</v>
      </c>
      <c r="E31" s="1062">
        <v>0</v>
      </c>
      <c r="F31" s="957">
        <v>0</v>
      </c>
      <c r="G31" s="644">
        <v>0</v>
      </c>
      <c r="H31" s="1069" t="e">
        <f t="shared" si="0"/>
        <v>#DIV/0!</v>
      </c>
      <c r="I31" s="644">
        <v>0</v>
      </c>
      <c r="J31" s="644">
        <v>0</v>
      </c>
      <c r="K31" s="91"/>
      <c r="L31" s="66"/>
      <c r="P31" s="66"/>
      <c r="Q31" s="66"/>
      <c r="R31" s="66"/>
    </row>
    <row r="32" spans="1:18" ht="12" customHeight="1">
      <c r="A32" s="1749"/>
      <c r="B32" s="1432" t="s">
        <v>263</v>
      </c>
      <c r="C32" s="643" t="s">
        <v>39</v>
      </c>
      <c r="D32" s="1061">
        <v>0</v>
      </c>
      <c r="E32" s="1062">
        <v>0</v>
      </c>
      <c r="F32" s="957">
        <v>0</v>
      </c>
      <c r="G32" s="644">
        <v>0</v>
      </c>
      <c r="H32" s="1069" t="e">
        <f t="shared" si="0"/>
        <v>#DIV/0!</v>
      </c>
      <c r="I32" s="644">
        <v>0</v>
      </c>
      <c r="J32" s="644">
        <v>0</v>
      </c>
      <c r="K32" s="91"/>
      <c r="P32" s="66"/>
      <c r="Q32" s="66"/>
      <c r="R32" s="66"/>
    </row>
    <row r="33" spans="1:18" ht="12" customHeight="1">
      <c r="A33" s="1749"/>
      <c r="B33" s="643" t="s">
        <v>268</v>
      </c>
      <c r="C33" s="643" t="s">
        <v>82</v>
      </c>
      <c r="D33" s="1061">
        <v>0</v>
      </c>
      <c r="E33" s="1062">
        <v>0</v>
      </c>
      <c r="F33" s="957">
        <v>0</v>
      </c>
      <c r="G33" s="644">
        <v>0</v>
      </c>
      <c r="H33" s="1069" t="e">
        <f t="shared" si="0"/>
        <v>#DIV/0!</v>
      </c>
      <c r="I33" s="644">
        <v>0</v>
      </c>
      <c r="J33" s="644">
        <v>0</v>
      </c>
      <c r="K33" s="91"/>
      <c r="P33" s="66"/>
      <c r="Q33" s="66"/>
      <c r="R33" s="66"/>
    </row>
    <row r="34" spans="1:18" ht="12" customHeight="1">
      <c r="A34" s="1749"/>
      <c r="B34" s="1432" t="s">
        <v>264</v>
      </c>
      <c r="C34" s="643" t="s">
        <v>40</v>
      </c>
      <c r="D34" s="1061">
        <v>0</v>
      </c>
      <c r="E34" s="1062">
        <v>0</v>
      </c>
      <c r="F34" s="957">
        <v>0</v>
      </c>
      <c r="G34" s="644">
        <v>0</v>
      </c>
      <c r="H34" s="1197" t="e">
        <f t="shared" si="0"/>
        <v>#DIV/0!</v>
      </c>
      <c r="I34" s="644">
        <v>0</v>
      </c>
      <c r="J34" s="644">
        <v>0</v>
      </c>
      <c r="K34" s="91"/>
      <c r="P34" s="66"/>
      <c r="Q34" s="66"/>
      <c r="R34" s="66"/>
    </row>
    <row r="35" spans="1:18" ht="12" customHeight="1">
      <c r="A35" s="1749"/>
      <c r="B35" s="786" t="s">
        <v>408</v>
      </c>
      <c r="C35" s="784" t="s">
        <v>41</v>
      </c>
      <c r="D35" s="1065">
        <f>D22+D23+D24+D32</f>
        <v>172</v>
      </c>
      <c r="E35" s="1066">
        <f t="shared" ref="E35:G35" si="5">E22+E23+E24+E32</f>
        <v>172</v>
      </c>
      <c r="F35" s="1070">
        <f t="shared" si="5"/>
        <v>9446.2459999999992</v>
      </c>
      <c r="G35" s="785">
        <f t="shared" si="5"/>
        <v>11006.859</v>
      </c>
      <c r="H35" s="953">
        <f t="shared" si="0"/>
        <v>-0.14178549938724583</v>
      </c>
      <c r="I35" s="785">
        <f t="shared" ref="I35:J35" si="6">I22+I23+I24+I32</f>
        <v>99649.006000000008</v>
      </c>
      <c r="J35" s="785">
        <f t="shared" si="6"/>
        <v>115807.34199999999</v>
      </c>
      <c r="K35" s="91"/>
      <c r="P35" s="66"/>
      <c r="Q35" s="66"/>
      <c r="R35" s="66"/>
    </row>
    <row r="36" spans="1:18" ht="12" customHeight="1">
      <c r="A36" s="1750"/>
      <c r="B36" s="1060" t="s">
        <v>266</v>
      </c>
      <c r="C36" s="786" t="s">
        <v>160</v>
      </c>
      <c r="D36" s="1067">
        <f>SUM(D22:D34)</f>
        <v>181</v>
      </c>
      <c r="E36" s="1068">
        <f t="shared" ref="E36:G36" si="7">SUM(E22:E34)</f>
        <v>186</v>
      </c>
      <c r="F36" s="1071">
        <f t="shared" si="7"/>
        <v>15010.818557605999</v>
      </c>
      <c r="G36" s="787">
        <f t="shared" si="7"/>
        <v>244972.5490700191</v>
      </c>
      <c r="H36" s="953">
        <f t="shared" si="0"/>
        <v>-0.93872448723503488</v>
      </c>
      <c r="I36" s="787">
        <f t="shared" ref="I36" si="8">SUM(I22:I34)</f>
        <v>144385.949253333</v>
      </c>
      <c r="J36" s="787">
        <f>SUM(J22:J34)</f>
        <v>1389494.1409999998</v>
      </c>
      <c r="K36" s="91"/>
      <c r="P36" s="66"/>
      <c r="Q36" s="66"/>
      <c r="R36" s="66"/>
    </row>
    <row r="37" spans="1:18" ht="12" customHeight="1">
      <c r="A37" s="1748" t="s">
        <v>411</v>
      </c>
      <c r="B37" s="1431" t="s">
        <v>254</v>
      </c>
      <c r="C37" s="640" t="s">
        <v>30</v>
      </c>
      <c r="D37" s="1061">
        <f>D7+D22</f>
        <v>9292</v>
      </c>
      <c r="E37" s="1062">
        <v>9245</v>
      </c>
      <c r="F37" s="1313">
        <f t="shared" ref="F37" si="9">F7+F22</f>
        <v>401093.81958281901</v>
      </c>
      <c r="G37" s="1314">
        <f>G7+G22</f>
        <v>410526.87060567265</v>
      </c>
      <c r="H37" s="951">
        <f t="shared" si="0"/>
        <v>-2.2977913745174706E-2</v>
      </c>
      <c r="I37" s="1314">
        <f>I7+I22</f>
        <v>4375003.5491201794</v>
      </c>
      <c r="J37" s="1314">
        <f t="shared" ref="J37" si="10">J7+J22</f>
        <v>4479837.870857235</v>
      </c>
      <c r="K37" s="91"/>
      <c r="P37" s="66"/>
      <c r="Q37" s="66"/>
      <c r="R37" s="66"/>
    </row>
    <row r="38" spans="1:18" ht="12" customHeight="1">
      <c r="A38" s="1749"/>
      <c r="B38" s="1432" t="s">
        <v>255</v>
      </c>
      <c r="C38" s="643" t="s">
        <v>31</v>
      </c>
      <c r="D38" s="1061">
        <f t="shared" ref="D38:G38" si="11">D8+D23</f>
        <v>162</v>
      </c>
      <c r="E38" s="1062">
        <v>161</v>
      </c>
      <c r="F38" s="1313">
        <f t="shared" si="11"/>
        <v>7150.1089999999995</v>
      </c>
      <c r="G38" s="1314">
        <f t="shared" si="11"/>
        <v>8748.8269999999993</v>
      </c>
      <c r="H38" s="951">
        <f t="shared" si="0"/>
        <v>-0.18273512552025545</v>
      </c>
      <c r="I38" s="1314">
        <f t="shared" ref="I38:J38" si="12">I8+I23</f>
        <v>75539.558000000005</v>
      </c>
      <c r="J38" s="1314">
        <f t="shared" si="12"/>
        <v>92098.005999999994</v>
      </c>
      <c r="K38" s="91"/>
      <c r="P38" s="66"/>
      <c r="Q38" s="66"/>
      <c r="R38" s="66"/>
    </row>
    <row r="39" spans="1:18" ht="12" customHeight="1">
      <c r="A39" s="1749"/>
      <c r="B39" s="1432" t="s">
        <v>256</v>
      </c>
      <c r="C39" s="643" t="s">
        <v>32</v>
      </c>
      <c r="D39" s="1061">
        <f t="shared" ref="D39:G39" si="13">D9+D24</f>
        <v>10</v>
      </c>
      <c r="E39" s="1062">
        <v>11</v>
      </c>
      <c r="F39" s="1313">
        <f t="shared" si="13"/>
        <v>2296.1369999999997</v>
      </c>
      <c r="G39" s="1314">
        <f t="shared" si="13"/>
        <v>2258.0320000000002</v>
      </c>
      <c r="H39" s="951">
        <f t="shared" si="0"/>
        <v>1.6875314433099069E-2</v>
      </c>
      <c r="I39" s="1314">
        <f t="shared" ref="I39:J39" si="14">I9+I24</f>
        <v>24109.448</v>
      </c>
      <c r="J39" s="1314">
        <f t="shared" si="14"/>
        <v>23709.335999999999</v>
      </c>
      <c r="K39" s="91"/>
      <c r="P39" s="66"/>
      <c r="Q39" s="66"/>
      <c r="R39" s="66"/>
    </row>
    <row r="40" spans="1:18" ht="12" customHeight="1">
      <c r="A40" s="1749"/>
      <c r="B40" s="1432" t="s">
        <v>257</v>
      </c>
      <c r="C40" s="643" t="s">
        <v>33</v>
      </c>
      <c r="D40" s="1061">
        <f t="shared" ref="D40:G40" si="15">D10+D25</f>
        <v>0</v>
      </c>
      <c r="E40" s="1062">
        <v>0</v>
      </c>
      <c r="F40" s="1313">
        <f t="shared" si="15"/>
        <v>0</v>
      </c>
      <c r="G40" s="1314">
        <f t="shared" si="15"/>
        <v>0</v>
      </c>
      <c r="H40" s="1069" t="e">
        <f t="shared" si="0"/>
        <v>#DIV/0!</v>
      </c>
      <c r="I40" s="1314">
        <f t="shared" ref="I40:J40" si="16">I10+I25</f>
        <v>0</v>
      </c>
      <c r="J40" s="1314">
        <f t="shared" si="16"/>
        <v>0</v>
      </c>
      <c r="K40" s="91"/>
      <c r="P40" s="66"/>
      <c r="Q40" s="66"/>
      <c r="R40" s="66"/>
    </row>
    <row r="41" spans="1:18" ht="12" customHeight="1">
      <c r="A41" s="1749"/>
      <c r="B41" s="1432" t="s">
        <v>258</v>
      </c>
      <c r="C41" s="643" t="s">
        <v>34</v>
      </c>
      <c r="D41" s="1061">
        <f t="shared" ref="D41:G41" si="17">D11+D26</f>
        <v>0</v>
      </c>
      <c r="E41" s="1062">
        <v>3</v>
      </c>
      <c r="F41" s="1313">
        <f t="shared" si="17"/>
        <v>0</v>
      </c>
      <c r="G41" s="1314">
        <f t="shared" si="17"/>
        <v>224620.41</v>
      </c>
      <c r="H41" s="1069">
        <f t="shared" si="0"/>
        <v>-1</v>
      </c>
      <c r="I41" s="1314">
        <f t="shared" ref="I41:J41" si="18">I11+I26</f>
        <v>0</v>
      </c>
      <c r="J41" s="1314">
        <f t="shared" si="18"/>
        <v>1190294.22</v>
      </c>
      <c r="K41" s="91"/>
      <c r="P41" s="66"/>
      <c r="Q41" s="66"/>
      <c r="R41" s="66"/>
    </row>
    <row r="42" spans="1:18" ht="12" customHeight="1">
      <c r="A42" s="1749"/>
      <c r="B42" s="1432" t="s">
        <v>259</v>
      </c>
      <c r="C42" s="643" t="s">
        <v>35</v>
      </c>
      <c r="D42" s="1061">
        <f t="shared" ref="D42:G42" si="19">D12+D27</f>
        <v>8</v>
      </c>
      <c r="E42" s="1062">
        <v>10</v>
      </c>
      <c r="F42" s="1313">
        <f t="shared" si="19"/>
        <v>3602.5725576060004</v>
      </c>
      <c r="G42" s="1314">
        <f t="shared" si="19"/>
        <v>7341.2800700190974</v>
      </c>
      <c r="H42" s="951">
        <f t="shared" si="0"/>
        <v>-0.50927188130058243</v>
      </c>
      <c r="I42" s="1314">
        <f t="shared" ref="I42:J42" si="20">I12+I27</f>
        <v>37730.943253332996</v>
      </c>
      <c r="J42" s="1314">
        <f t="shared" si="20"/>
        <v>76209.578999999998</v>
      </c>
      <c r="K42" s="91"/>
      <c r="P42" s="66"/>
      <c r="Q42" s="66"/>
      <c r="R42" s="66"/>
    </row>
    <row r="43" spans="1:18" ht="12" customHeight="1">
      <c r="A43" s="1749"/>
      <c r="B43" s="1432" t="s">
        <v>260</v>
      </c>
      <c r="C43" s="643" t="s">
        <v>36</v>
      </c>
      <c r="D43" s="1061">
        <f t="shared" ref="D43:G43" si="21">D13+D28</f>
        <v>1</v>
      </c>
      <c r="E43" s="1062">
        <v>1</v>
      </c>
      <c r="F43" s="1313">
        <f t="shared" si="21"/>
        <v>1962</v>
      </c>
      <c r="G43" s="1314">
        <f t="shared" si="21"/>
        <v>2004</v>
      </c>
      <c r="H43" s="951">
        <f t="shared" si="0"/>
        <v>-2.0958083832335328E-2</v>
      </c>
      <c r="I43" s="1314">
        <f t="shared" ref="I43:J43" si="22">I13+I28</f>
        <v>7006</v>
      </c>
      <c r="J43" s="1314">
        <f t="shared" si="22"/>
        <v>7183</v>
      </c>
      <c r="K43" s="91"/>
      <c r="P43" s="66"/>
      <c r="Q43" s="66"/>
      <c r="R43" s="66"/>
    </row>
    <row r="44" spans="1:18" ht="12" customHeight="1">
      <c r="A44" s="1749"/>
      <c r="B44" s="1432" t="s">
        <v>261</v>
      </c>
      <c r="C44" s="643" t="s">
        <v>37</v>
      </c>
      <c r="D44" s="1061">
        <f t="shared" ref="D44:G44" si="23">D14+D29</f>
        <v>0</v>
      </c>
      <c r="E44" s="1062">
        <v>0</v>
      </c>
      <c r="F44" s="1313">
        <f t="shared" si="23"/>
        <v>0</v>
      </c>
      <c r="G44" s="1314">
        <f t="shared" si="23"/>
        <v>0</v>
      </c>
      <c r="H44" s="1069" t="e">
        <f t="shared" si="0"/>
        <v>#DIV/0!</v>
      </c>
      <c r="I44" s="1314">
        <f t="shared" ref="I44:J44" si="24">I14+I29</f>
        <v>0</v>
      </c>
      <c r="J44" s="1314">
        <f t="shared" si="24"/>
        <v>0</v>
      </c>
      <c r="K44" s="91"/>
      <c r="P44" s="66"/>
      <c r="Q44" s="66"/>
      <c r="R44" s="66"/>
    </row>
    <row r="45" spans="1:18" ht="12" customHeight="1">
      <c r="A45" s="1749"/>
      <c r="B45" s="1432" t="s">
        <v>262</v>
      </c>
      <c r="C45" s="643" t="s">
        <v>38</v>
      </c>
      <c r="D45" s="1061">
        <f t="shared" ref="D45:G45" si="25">D15+D30</f>
        <v>0</v>
      </c>
      <c r="E45" s="1062">
        <v>0</v>
      </c>
      <c r="F45" s="1313">
        <f t="shared" si="25"/>
        <v>0</v>
      </c>
      <c r="G45" s="1314">
        <f t="shared" si="25"/>
        <v>0</v>
      </c>
      <c r="H45" s="1069" t="e">
        <f t="shared" si="0"/>
        <v>#DIV/0!</v>
      </c>
      <c r="I45" s="1314">
        <f t="shared" ref="I45:J45" si="26">I15+I30</f>
        <v>0</v>
      </c>
      <c r="J45" s="1314">
        <f t="shared" si="26"/>
        <v>0</v>
      </c>
      <c r="K45" s="64"/>
      <c r="L45" s="66"/>
      <c r="M45" s="111"/>
      <c r="N45" s="111"/>
    </row>
    <row r="46" spans="1:18" ht="12" customHeight="1">
      <c r="A46" s="1749"/>
      <c r="B46" s="643" t="s">
        <v>267</v>
      </c>
      <c r="C46" s="643" t="s">
        <v>81</v>
      </c>
      <c r="D46" s="1061">
        <f t="shared" ref="D46" si="27">D16+D31</f>
        <v>0</v>
      </c>
      <c r="E46" s="1062">
        <v>0</v>
      </c>
      <c r="F46" s="1313">
        <f t="shared" ref="F46:G46" si="28">F16+F31</f>
        <v>0</v>
      </c>
      <c r="G46" s="1314">
        <f t="shared" si="28"/>
        <v>0</v>
      </c>
      <c r="H46" s="1069" t="e">
        <f t="shared" ref="H46:H48" si="29">(F46-G46)/G46</f>
        <v>#DIV/0!</v>
      </c>
      <c r="I46" s="1314">
        <f t="shared" ref="I46:J46" si="30">I16+I31</f>
        <v>0</v>
      </c>
      <c r="J46" s="1314">
        <f t="shared" si="30"/>
        <v>0</v>
      </c>
      <c r="K46" s="64"/>
      <c r="L46" s="66"/>
      <c r="M46" s="111"/>
      <c r="N46" s="111"/>
    </row>
    <row r="47" spans="1:18" ht="12" customHeight="1">
      <c r="A47" s="1749"/>
      <c r="B47" s="1432" t="s">
        <v>263</v>
      </c>
      <c r="C47" s="643" t="s">
        <v>39</v>
      </c>
      <c r="D47" s="1061">
        <f t="shared" ref="D47" si="31">D17+D32</f>
        <v>1</v>
      </c>
      <c r="E47" s="1062">
        <v>2</v>
      </c>
      <c r="F47" s="1313">
        <f t="shared" ref="F47:G47" si="32">F17+F32</f>
        <v>201.62100000000001</v>
      </c>
      <c r="G47" s="1314">
        <f t="shared" si="32"/>
        <v>1692.7630300000001</v>
      </c>
      <c r="H47" s="1069">
        <f t="shared" si="29"/>
        <v>-0.88089236566089224</v>
      </c>
      <c r="I47" s="1314">
        <f t="shared" ref="I47:J47" si="33">I17+I32</f>
        <v>2064.3519999999999</v>
      </c>
      <c r="J47" s="1314">
        <f t="shared" si="33"/>
        <v>17241.00196447577</v>
      </c>
      <c r="K47" s="64"/>
      <c r="L47" s="64"/>
      <c r="M47" s="111"/>
      <c r="N47" s="111"/>
    </row>
    <row r="48" spans="1:18" ht="12" customHeight="1">
      <c r="A48" s="1749"/>
      <c r="B48" s="643" t="s">
        <v>268</v>
      </c>
      <c r="C48" s="643" t="s">
        <v>82</v>
      </c>
      <c r="D48" s="1061">
        <f t="shared" ref="D48" si="34">D18+D33</f>
        <v>0</v>
      </c>
      <c r="E48" s="1062">
        <v>0</v>
      </c>
      <c r="F48" s="1313">
        <f t="shared" ref="F48:G48" si="35">F18+F33</f>
        <v>0</v>
      </c>
      <c r="G48" s="1314">
        <f t="shared" si="35"/>
        <v>0</v>
      </c>
      <c r="H48" s="1069" t="e">
        <f t="shared" si="29"/>
        <v>#DIV/0!</v>
      </c>
      <c r="I48" s="1314">
        <f t="shared" ref="I48:J48" si="36">I18+I33</f>
        <v>0</v>
      </c>
      <c r="J48" s="1314">
        <f t="shared" si="36"/>
        <v>0</v>
      </c>
      <c r="K48" s="64"/>
      <c r="L48" s="64"/>
      <c r="M48" s="111"/>
      <c r="N48" s="111"/>
    </row>
    <row r="49" spans="1:15" ht="12" customHeight="1">
      <c r="A49" s="1749"/>
      <c r="B49" s="1432" t="s">
        <v>264</v>
      </c>
      <c r="C49" s="643" t="s">
        <v>40</v>
      </c>
      <c r="D49" s="1061">
        <f t="shared" ref="D49:G49" si="37">D19+D34</f>
        <v>0</v>
      </c>
      <c r="E49" s="1062">
        <v>0</v>
      </c>
      <c r="F49" s="1313">
        <f t="shared" si="37"/>
        <v>0</v>
      </c>
      <c r="G49" s="1314">
        <f t="shared" si="37"/>
        <v>0</v>
      </c>
      <c r="H49" s="1197" t="e">
        <f t="shared" si="0"/>
        <v>#DIV/0!</v>
      </c>
      <c r="I49" s="1314">
        <f t="shared" ref="I49:J49" si="38">I19+I34</f>
        <v>0</v>
      </c>
      <c r="J49" s="1314">
        <f t="shared" si="38"/>
        <v>0</v>
      </c>
    </row>
    <row r="50" spans="1:15" ht="12" customHeight="1">
      <c r="A50" s="1749"/>
      <c r="B50" s="786" t="s">
        <v>408</v>
      </c>
      <c r="C50" s="784" t="s">
        <v>41</v>
      </c>
      <c r="D50" s="1065">
        <f>D37+D38+D39+D47</f>
        <v>9465</v>
      </c>
      <c r="E50" s="1066">
        <f t="shared" ref="E50:F50" si="39">E37+E38+E39+E47</f>
        <v>9419</v>
      </c>
      <c r="F50" s="1070">
        <f t="shared" si="39"/>
        <v>410741.68658281898</v>
      </c>
      <c r="G50" s="785">
        <f>G37+G38+G39+G47</f>
        <v>423226.49263567262</v>
      </c>
      <c r="H50" s="953">
        <f t="shared" si="0"/>
        <v>-2.9499112815702156E-2</v>
      </c>
      <c r="I50" s="785">
        <f>I37+I38+I39+I47</f>
        <v>4476716.9071201794</v>
      </c>
      <c r="J50" s="785">
        <f t="shared" ref="J50" si="40">J37+J38+J39+J47</f>
        <v>4612886.2148217112</v>
      </c>
    </row>
    <row r="51" spans="1:15" ht="12" customHeight="1">
      <c r="A51" s="1750"/>
      <c r="B51" s="1060" t="s">
        <v>266</v>
      </c>
      <c r="C51" s="786" t="s">
        <v>160</v>
      </c>
      <c r="D51" s="1067">
        <f>SUM(D37:D49)</f>
        <v>9474</v>
      </c>
      <c r="E51" s="1068">
        <f t="shared" ref="E51:G51" si="41">SUM(E37:E49)</f>
        <v>9433</v>
      </c>
      <c r="F51" s="1071">
        <f t="shared" si="41"/>
        <v>416306.25914042495</v>
      </c>
      <c r="G51" s="787">
        <f t="shared" si="41"/>
        <v>657192.18270569178</v>
      </c>
      <c r="H51" s="953">
        <f t="shared" si="0"/>
        <v>-0.36653802328190804</v>
      </c>
      <c r="I51" s="787">
        <f t="shared" ref="I51:J51" si="42">SUM(I37:I49)</f>
        <v>4521453.8503735121</v>
      </c>
      <c r="J51" s="787">
        <f t="shared" si="42"/>
        <v>5886573.0138217108</v>
      </c>
    </row>
    <row r="52" spans="1:15" ht="9.9499999999999993" customHeight="1">
      <c r="A52" s="16"/>
      <c r="B52" s="16"/>
      <c r="C52" s="16"/>
      <c r="D52" s="16"/>
      <c r="E52" s="16"/>
      <c r="F52" s="16"/>
      <c r="G52" s="16"/>
      <c r="H52" s="16"/>
      <c r="I52" s="16"/>
      <c r="J52" s="16"/>
    </row>
    <row r="53" spans="1:15" ht="12.75" customHeight="1">
      <c r="A53" s="1563" t="s">
        <v>412</v>
      </c>
      <c r="B53" s="1563"/>
      <c r="C53" s="1563"/>
      <c r="D53" s="1563"/>
      <c r="E53" s="1563"/>
      <c r="F53" s="1563"/>
      <c r="G53" s="1563"/>
      <c r="H53" s="1563"/>
      <c r="I53" s="1563"/>
      <c r="J53" s="76"/>
    </row>
    <row r="54" spans="1:15" ht="9.9499999999999993" customHeight="1">
      <c r="A54" s="16"/>
      <c r="B54" s="16"/>
      <c r="C54" s="16"/>
      <c r="D54" s="16"/>
      <c r="E54" s="16"/>
      <c r="F54" s="16"/>
      <c r="G54" s="16"/>
      <c r="H54" s="16"/>
      <c r="I54" s="16"/>
      <c r="J54" s="16"/>
    </row>
    <row r="55" spans="1:15" ht="9.9499999999999993" customHeight="1">
      <c r="A55" s="16"/>
      <c r="B55" s="16"/>
      <c r="C55" s="16"/>
      <c r="D55" s="68">
        <f>F6</f>
        <v>2024</v>
      </c>
      <c r="E55" s="68">
        <f>G6</f>
        <v>2023</v>
      </c>
      <c r="F55" s="16"/>
      <c r="G55" s="16"/>
      <c r="H55" s="16"/>
      <c r="I55" s="16"/>
      <c r="J55" s="16"/>
    </row>
    <row r="56" spans="1:15" ht="9.9499999999999993" customHeight="1">
      <c r="A56" s="16"/>
      <c r="B56" s="16"/>
      <c r="C56" s="16" t="str">
        <f t="shared" ref="C56:C64" si="43">C37</f>
        <v>A</v>
      </c>
      <c r="D56" s="14">
        <f>F37</f>
        <v>401093.81958281901</v>
      </c>
      <c r="E56" s="14">
        <f>G37</f>
        <v>410526.87060567265</v>
      </c>
      <c r="F56" s="16"/>
      <c r="G56" s="16"/>
      <c r="H56" s="16"/>
      <c r="I56" s="16"/>
      <c r="J56" s="16"/>
    </row>
    <row r="57" spans="1:15" s="68" customFormat="1" ht="9.9499999999999993" customHeight="1">
      <c r="C57" s="16" t="str">
        <f t="shared" si="43"/>
        <v>A1</v>
      </c>
      <c r="D57" s="14">
        <f t="shared" ref="D57:E57" si="44">F38</f>
        <v>7150.1089999999995</v>
      </c>
      <c r="E57" s="14">
        <f t="shared" si="44"/>
        <v>8748.8269999999993</v>
      </c>
      <c r="F57" s="113"/>
      <c r="G57" s="114"/>
      <c r="H57" s="112"/>
      <c r="I57" s="64"/>
      <c r="J57" s="74"/>
      <c r="L57" s="67"/>
      <c r="M57" s="67"/>
      <c r="N57" s="67"/>
      <c r="O57" s="67"/>
    </row>
    <row r="58" spans="1:15" s="68" customFormat="1" ht="9.9499999999999993" customHeight="1">
      <c r="C58" s="16" t="str">
        <f t="shared" si="43"/>
        <v>A2</v>
      </c>
      <c r="D58" s="14">
        <f t="shared" ref="D58:E58" si="45">F39</f>
        <v>2296.1369999999997</v>
      </c>
      <c r="E58" s="14">
        <f t="shared" si="45"/>
        <v>2258.0320000000002</v>
      </c>
      <c r="L58" s="67"/>
      <c r="M58" s="67"/>
      <c r="N58" s="67"/>
      <c r="O58" s="67"/>
    </row>
    <row r="59" spans="1:15" s="68" customFormat="1" ht="9.9499999999999993" customHeight="1">
      <c r="C59" s="16" t="str">
        <f t="shared" si="43"/>
        <v>B</v>
      </c>
      <c r="D59" s="14">
        <f t="shared" ref="D59:E59" si="46">F40</f>
        <v>0</v>
      </c>
      <c r="E59" s="14">
        <f t="shared" si="46"/>
        <v>0</v>
      </c>
      <c r="F59" s="113"/>
      <c r="G59" s="114"/>
      <c r="H59" s="112"/>
      <c r="I59" s="64"/>
      <c r="J59" s="74"/>
      <c r="L59" s="67"/>
      <c r="M59" s="67"/>
      <c r="N59" s="67"/>
      <c r="O59" s="67"/>
    </row>
    <row r="60" spans="1:15" s="68" customFormat="1" ht="9.9499999999999993" customHeight="1">
      <c r="C60" s="16" t="str">
        <f t="shared" si="43"/>
        <v>C</v>
      </c>
      <c r="D60" s="14">
        <f t="shared" ref="D60:E60" si="47">F41</f>
        <v>0</v>
      </c>
      <c r="E60" s="14">
        <f t="shared" si="47"/>
        <v>224620.41</v>
      </c>
      <c r="F60" s="113"/>
      <c r="G60" s="114"/>
      <c r="H60" s="112"/>
      <c r="I60" s="64"/>
      <c r="J60" s="74"/>
      <c r="L60" s="67"/>
      <c r="M60" s="67"/>
      <c r="N60" s="67"/>
      <c r="O60" s="67"/>
    </row>
    <row r="61" spans="1:15" s="68" customFormat="1" ht="9.9499999999999993" customHeight="1">
      <c r="C61" s="16" t="str">
        <f t="shared" si="43"/>
        <v>D</v>
      </c>
      <c r="D61" s="14">
        <f t="shared" ref="D61:E61" si="48">F42</f>
        <v>3602.5725576060004</v>
      </c>
      <c r="E61" s="14">
        <f t="shared" si="48"/>
        <v>7341.2800700190974</v>
      </c>
      <c r="F61" s="113"/>
      <c r="G61" s="114"/>
      <c r="H61" s="112"/>
      <c r="I61" s="64"/>
      <c r="J61" s="74"/>
      <c r="L61" s="67"/>
      <c r="M61" s="67"/>
      <c r="N61" s="67"/>
      <c r="O61" s="67"/>
    </row>
    <row r="62" spans="1:15" s="68" customFormat="1" ht="9.9499999999999993" customHeight="1">
      <c r="C62" s="16" t="str">
        <f t="shared" si="43"/>
        <v>E</v>
      </c>
      <c r="D62" s="14">
        <f t="shared" ref="D62:E62" si="49">F43</f>
        <v>1962</v>
      </c>
      <c r="E62" s="14">
        <f t="shared" si="49"/>
        <v>2004</v>
      </c>
      <c r="F62" s="113"/>
      <c r="G62" s="114"/>
      <c r="H62" s="112"/>
      <c r="I62" s="64"/>
      <c r="J62" s="74"/>
      <c r="L62" s="67"/>
      <c r="M62" s="67"/>
      <c r="N62" s="67"/>
      <c r="O62" s="67"/>
    </row>
    <row r="63" spans="1:15" s="68" customFormat="1" ht="9.9499999999999993" customHeight="1">
      <c r="C63" s="16" t="str">
        <f t="shared" si="43"/>
        <v>F</v>
      </c>
      <c r="D63" s="14">
        <f t="shared" ref="D63:E63" si="50">F44</f>
        <v>0</v>
      </c>
      <c r="E63" s="14">
        <f t="shared" si="50"/>
        <v>0</v>
      </c>
      <c r="F63" s="113"/>
      <c r="G63" s="114"/>
      <c r="L63" s="67"/>
      <c r="M63" s="67"/>
      <c r="N63" s="67"/>
      <c r="O63" s="67"/>
    </row>
    <row r="64" spans="1:15" s="68" customFormat="1" ht="9.9499999999999993" customHeight="1">
      <c r="C64" s="16" t="str">
        <f t="shared" si="43"/>
        <v>G</v>
      </c>
      <c r="D64" s="14">
        <f t="shared" ref="D64:E64" si="51">F45</f>
        <v>0</v>
      </c>
      <c r="E64" s="14">
        <f t="shared" si="51"/>
        <v>0</v>
      </c>
      <c r="F64" s="113"/>
      <c r="G64" s="114"/>
      <c r="L64" s="67"/>
      <c r="M64" s="67"/>
      <c r="N64" s="67"/>
      <c r="O64" s="67"/>
    </row>
    <row r="65" spans="1:15" s="68" customFormat="1" ht="9.9499999999999993" customHeight="1">
      <c r="C65" s="16" t="str">
        <f>C47</f>
        <v>M</v>
      </c>
      <c r="D65" s="14">
        <f t="shared" ref="D65:E65" si="52">F47</f>
        <v>201.62100000000001</v>
      </c>
      <c r="E65" s="14">
        <f t="shared" si="52"/>
        <v>1692.7630300000001</v>
      </c>
      <c r="L65" s="67"/>
      <c r="M65" s="67"/>
      <c r="N65" s="67"/>
      <c r="O65" s="67"/>
    </row>
    <row r="66" spans="1:15" s="68" customFormat="1" ht="9.9499999999999993" customHeight="1">
      <c r="C66" s="16" t="str">
        <f t="shared" ref="C66" si="53">C49</f>
        <v>Z</v>
      </c>
      <c r="D66" s="14">
        <f t="shared" ref="D66:E66" si="54">F49</f>
        <v>0</v>
      </c>
      <c r="E66" s="14">
        <f t="shared" si="54"/>
        <v>0</v>
      </c>
      <c r="L66" s="67"/>
      <c r="M66" s="67"/>
      <c r="N66" s="67"/>
      <c r="O66" s="67"/>
    </row>
    <row r="67" spans="1:15" s="68" customFormat="1" ht="9.9499999999999993" customHeight="1">
      <c r="A67" s="1751" t="s">
        <v>413</v>
      </c>
      <c r="B67" s="1751"/>
      <c r="C67" s="1751"/>
      <c r="D67" s="1751"/>
      <c r="E67" s="1751"/>
      <c r="F67" s="1751"/>
      <c r="G67" s="1751"/>
      <c r="H67" s="1751"/>
      <c r="I67" s="1751"/>
      <c r="J67" s="1751"/>
      <c r="L67" s="67"/>
      <c r="M67" s="67"/>
      <c r="N67" s="67"/>
      <c r="O67" s="67"/>
    </row>
    <row r="68" spans="1:15" s="68" customFormat="1" ht="12.95" customHeight="1">
      <c r="A68" s="1747" t="s">
        <v>414</v>
      </c>
      <c r="B68" s="1747"/>
      <c r="C68" s="1747"/>
      <c r="D68" s="1747"/>
      <c r="E68" s="1747"/>
      <c r="F68" s="1747"/>
      <c r="G68" s="1747"/>
      <c r="H68" s="1747"/>
      <c r="I68" s="1747"/>
      <c r="J68" s="1747"/>
      <c r="L68" s="67"/>
      <c r="M68" s="67"/>
      <c r="N68" s="67"/>
      <c r="O68" s="67"/>
    </row>
    <row r="69" spans="1:15" s="68" customFormat="1" ht="12.95" customHeight="1">
      <c r="L69" s="67"/>
      <c r="M69" s="67"/>
      <c r="N69" s="67"/>
      <c r="O69" s="67"/>
    </row>
    <row r="70" spans="1:15" ht="12.95" customHeight="1">
      <c r="A70" s="87"/>
      <c r="B70" s="87"/>
      <c r="C70" s="87"/>
      <c r="D70" s="87"/>
      <c r="E70" s="87"/>
      <c r="F70" s="87"/>
      <c r="G70" s="87"/>
      <c r="H70" s="87"/>
      <c r="I70" s="87"/>
      <c r="J70" s="87"/>
    </row>
    <row r="71" spans="1:15" ht="9.9499999999999993" customHeight="1">
      <c r="A71" s="68"/>
      <c r="B71" s="68"/>
      <c r="C71" s="68"/>
      <c r="D71" s="68"/>
      <c r="E71" s="68"/>
      <c r="F71" s="68"/>
      <c r="G71" s="68"/>
      <c r="H71" s="68"/>
      <c r="I71" s="68"/>
      <c r="J71" s="68"/>
    </row>
    <row r="72" spans="1:15" ht="6" customHeight="1">
      <c r="A72" s="68"/>
      <c r="B72" s="68"/>
      <c r="C72" s="68"/>
      <c r="D72" s="68"/>
      <c r="E72" s="68"/>
      <c r="F72" s="68"/>
      <c r="G72" s="68"/>
      <c r="H72" s="68"/>
      <c r="I72" s="68"/>
      <c r="J72" s="68"/>
    </row>
    <row r="73" spans="1:15" ht="14.25" customHeight="1">
      <c r="A73" s="1583"/>
      <c r="B73" s="1583"/>
      <c r="C73" s="1583"/>
      <c r="D73" s="1583"/>
      <c r="E73" s="1583"/>
      <c r="F73" s="1583"/>
      <c r="G73" s="1583"/>
      <c r="H73" s="1583"/>
      <c r="I73" s="1583"/>
      <c r="J73" s="1583"/>
    </row>
  </sheetData>
  <mergeCells count="14">
    <mergeCell ref="A1:J3"/>
    <mergeCell ref="H5:H6"/>
    <mergeCell ref="A68:J68"/>
    <mergeCell ref="A73:J73"/>
    <mergeCell ref="A37:A51"/>
    <mergeCell ref="A22:A36"/>
    <mergeCell ref="A7:A21"/>
    <mergeCell ref="A53:I53"/>
    <mergeCell ref="A67:J67"/>
    <mergeCell ref="D4:E5"/>
    <mergeCell ref="F4:G5"/>
    <mergeCell ref="I4:J5"/>
    <mergeCell ref="C4:C6"/>
    <mergeCell ref="B4:B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1"/>
  <dimension ref="A1:V67"/>
  <sheetViews>
    <sheetView showGridLines="0" zoomScaleNormal="100" zoomScaleSheetLayoutView="100" workbookViewId="0">
      <selection activeCell="C1" sqref="C1"/>
    </sheetView>
  </sheetViews>
  <sheetFormatPr defaultColWidth="9.140625" defaultRowHeight="12.75"/>
  <cols>
    <col min="1" max="1" width="21.7109375" style="6" customWidth="1"/>
    <col min="2" max="2" width="16.42578125" style="6" customWidth="1"/>
    <col min="3" max="3" width="8.7109375" style="6" customWidth="1"/>
    <col min="4" max="4" width="8.28515625" style="6" customWidth="1"/>
    <col min="5" max="6" width="8.7109375" style="6" customWidth="1"/>
    <col min="7" max="7" width="8.28515625" style="6" customWidth="1"/>
    <col min="8" max="9" width="8.7109375" style="6" customWidth="1"/>
    <col min="10" max="10" width="8.28515625" style="6" customWidth="1"/>
    <col min="11" max="12" width="8.7109375" style="6" customWidth="1"/>
    <col min="13" max="13" width="8.5703125" style="6" customWidth="1"/>
    <col min="14" max="14" width="8.7109375" style="6" customWidth="1"/>
    <col min="15" max="15" width="10.140625" style="6" bestFit="1" customWidth="1"/>
    <col min="16" max="16" width="9.140625" style="6"/>
    <col min="17" max="18" width="9.85546875" style="6" bestFit="1" customWidth="1"/>
    <col min="19" max="20" width="10" style="6" bestFit="1" customWidth="1"/>
    <col min="21" max="21" width="9.42578125" style="6" bestFit="1" customWidth="1"/>
    <col min="22" max="22" width="10" style="6" bestFit="1" customWidth="1"/>
    <col min="23" max="16384" width="9.140625" style="6"/>
  </cols>
  <sheetData>
    <row r="1" spans="1:17" ht="18" customHeight="1">
      <c r="A1" s="1488" t="s">
        <v>415</v>
      </c>
      <c r="B1" s="1488"/>
      <c r="C1" s="1488"/>
      <c r="D1" s="1488"/>
      <c r="E1" s="1488"/>
      <c r="F1" s="1488"/>
      <c r="G1" s="1488"/>
      <c r="H1" s="1488"/>
      <c r="I1" s="1488"/>
      <c r="J1" s="1488"/>
      <c r="K1" s="1488"/>
      <c r="L1" s="1488"/>
      <c r="M1" s="1488"/>
      <c r="N1" s="1488"/>
    </row>
    <row r="2" spans="1:17" ht="5.0999999999999996" customHeight="1"/>
    <row r="3" spans="1:17" ht="14.25" customHeight="1">
      <c r="A3" s="1756" t="s">
        <v>569</v>
      </c>
      <c r="B3" s="1756"/>
      <c r="C3" s="1756"/>
      <c r="D3" s="1756"/>
      <c r="E3" s="1756"/>
      <c r="F3" s="1756"/>
      <c r="G3" s="1756"/>
      <c r="H3" s="1756"/>
      <c r="I3" s="1756"/>
      <c r="J3" s="1756"/>
      <c r="K3" s="1756"/>
      <c r="L3" s="1756"/>
      <c r="M3" s="1756"/>
      <c r="N3" s="1756"/>
    </row>
    <row r="4" spans="1:17" ht="15" customHeight="1">
      <c r="A4" s="1728"/>
      <c r="B4" s="1728"/>
      <c r="C4" s="1738" t="s">
        <v>56</v>
      </c>
      <c r="D4" s="1489"/>
      <c r="E4" s="1760"/>
      <c r="F4" s="1738" t="s">
        <v>57</v>
      </c>
      <c r="G4" s="1489"/>
      <c r="H4" s="1760"/>
      <c r="I4" s="1738" t="s">
        <v>58</v>
      </c>
      <c r="J4" s="1489"/>
      <c r="K4" s="1760"/>
      <c r="L4" s="1489" t="s">
        <v>160</v>
      </c>
      <c r="M4" s="1489"/>
      <c r="N4" s="1489"/>
    </row>
    <row r="5" spans="1:17" ht="34.5" customHeight="1">
      <c r="A5" s="1761"/>
      <c r="B5" s="1761"/>
      <c r="C5" s="1012" t="s">
        <v>416</v>
      </c>
      <c r="D5" s="1413" t="s">
        <v>417</v>
      </c>
      <c r="E5" s="1016" t="s">
        <v>418</v>
      </c>
      <c r="F5" s="1012" t="s">
        <v>416</v>
      </c>
      <c r="G5" s="1413" t="s">
        <v>417</v>
      </c>
      <c r="H5" s="1016" t="s">
        <v>418</v>
      </c>
      <c r="I5" s="1012" t="s">
        <v>416</v>
      </c>
      <c r="J5" s="1413" t="s">
        <v>417</v>
      </c>
      <c r="K5" s="1016" t="s">
        <v>418</v>
      </c>
      <c r="L5" s="1413" t="s">
        <v>416</v>
      </c>
      <c r="M5" s="1413" t="s">
        <v>417</v>
      </c>
      <c r="N5" s="1413" t="s">
        <v>418</v>
      </c>
    </row>
    <row r="6" spans="1:17" ht="9.9499999999999993" customHeight="1">
      <c r="A6" s="582"/>
      <c r="B6" s="582"/>
      <c r="C6" s="573"/>
      <c r="D6" s="573"/>
      <c r="E6" s="573"/>
      <c r="F6" s="573"/>
      <c r="G6" s="573"/>
      <c r="H6" s="573"/>
      <c r="I6" s="573"/>
      <c r="J6" s="573"/>
      <c r="K6" s="573"/>
      <c r="L6" s="788"/>
      <c r="M6" s="788"/>
      <c r="N6" s="788"/>
    </row>
    <row r="7" spans="1:17" ht="12.95" customHeight="1">
      <c r="A7" s="1759" t="s">
        <v>419</v>
      </c>
      <c r="B7" s="1759"/>
      <c r="C7" s="1759"/>
      <c r="D7" s="1759"/>
      <c r="E7" s="1759"/>
      <c r="F7" s="1759"/>
      <c r="G7" s="1759"/>
      <c r="H7" s="1759"/>
      <c r="I7" s="1759"/>
      <c r="J7" s="1759"/>
      <c r="K7" s="1759"/>
      <c r="L7" s="1759"/>
      <c r="M7" s="1759"/>
      <c r="N7" s="1759"/>
    </row>
    <row r="8" spans="1:17" ht="12.95" customHeight="1">
      <c r="A8" s="1492" t="s">
        <v>51</v>
      </c>
      <c r="B8" s="1492"/>
      <c r="C8" s="1017">
        <v>371781.79104171897</v>
      </c>
      <c r="D8" s="789">
        <f>E8-C8</f>
        <v>105.53091368603054</v>
      </c>
      <c r="E8" s="1018">
        <v>371887.321955405</v>
      </c>
      <c r="F8" s="790">
        <v>2519350.869731083</v>
      </c>
      <c r="G8" s="790">
        <f>H8-F8</f>
        <v>564476.36553032696</v>
      </c>
      <c r="H8" s="790">
        <v>3083827.23526141</v>
      </c>
      <c r="I8" s="1026">
        <v>802907.86518977815</v>
      </c>
      <c r="J8" s="790">
        <f>K8-I8</f>
        <v>197930.66474710801</v>
      </c>
      <c r="K8" s="1027">
        <v>1000838.5299368862</v>
      </c>
      <c r="L8" s="791">
        <f>C8+F8+I8</f>
        <v>3694040.52596258</v>
      </c>
      <c r="M8" s="791">
        <f>D8+G8+J8</f>
        <v>762512.561191121</v>
      </c>
      <c r="N8" s="791">
        <f>E8+H8+K8</f>
        <v>4456553.0871537011</v>
      </c>
      <c r="O8" s="312"/>
      <c r="P8" s="288"/>
    </row>
    <row r="9" spans="1:17" ht="12.95" customHeight="1">
      <c r="A9" s="1493" t="s">
        <v>52</v>
      </c>
      <c r="B9" s="1493"/>
      <c r="C9" s="1019">
        <v>11072646.849000001</v>
      </c>
      <c r="D9" s="792">
        <f t="shared" ref="D9:D11" si="0">E9-C9</f>
        <v>0</v>
      </c>
      <c r="E9" s="1020">
        <v>11072646.849000001</v>
      </c>
      <c r="F9" s="792">
        <v>34485906.201000005</v>
      </c>
      <c r="G9" s="792">
        <f t="shared" ref="G9:G11" si="1">H9-F9</f>
        <v>8001446.0055000037</v>
      </c>
      <c r="H9" s="792">
        <v>42487352.206500009</v>
      </c>
      <c r="I9" s="1019">
        <v>8316101.4501000009</v>
      </c>
      <c r="J9" s="792">
        <f t="shared" ref="J9:J11" si="2">K9-I9</f>
        <v>3170354.299399998</v>
      </c>
      <c r="K9" s="1020">
        <v>11486455.749499999</v>
      </c>
      <c r="L9" s="793">
        <f t="shared" ref="L9:M11" si="3">C9+F9+I9</f>
        <v>53874654.500100002</v>
      </c>
      <c r="M9" s="793">
        <f t="shared" si="3"/>
        <v>11171800.304900002</v>
      </c>
      <c r="N9" s="793">
        <f t="shared" ref="N9:N11" si="4">E9+H9+K9</f>
        <v>65046454.805000007</v>
      </c>
      <c r="O9" s="312"/>
      <c r="P9" s="288"/>
      <c r="Q9" s="288"/>
    </row>
    <row r="10" spans="1:17" ht="12.95" customHeight="1">
      <c r="A10" s="1493" t="s">
        <v>53</v>
      </c>
      <c r="B10" s="1493"/>
      <c r="C10" s="1019">
        <v>1245595.82</v>
      </c>
      <c r="D10" s="792">
        <f t="shared" si="0"/>
        <v>0</v>
      </c>
      <c r="E10" s="1020">
        <v>1245595.82</v>
      </c>
      <c r="F10" s="792">
        <v>2402781.8000000012</v>
      </c>
      <c r="G10" s="792">
        <f t="shared" si="1"/>
        <v>620527.26999999862</v>
      </c>
      <c r="H10" s="792">
        <v>3023309.07</v>
      </c>
      <c r="I10" s="1019">
        <v>269446.76</v>
      </c>
      <c r="J10" s="792">
        <f t="shared" si="2"/>
        <v>108230.45999999996</v>
      </c>
      <c r="K10" s="1020">
        <v>377677.22</v>
      </c>
      <c r="L10" s="793">
        <f t="shared" si="3"/>
        <v>3917824.3800000008</v>
      </c>
      <c r="M10" s="793">
        <f t="shared" si="3"/>
        <v>728757.72999999858</v>
      </c>
      <c r="N10" s="793">
        <f t="shared" si="4"/>
        <v>4646582.1099999994</v>
      </c>
      <c r="O10" s="312"/>
      <c r="P10" s="288"/>
    </row>
    <row r="11" spans="1:17" ht="12.95" customHeight="1">
      <c r="A11" s="1758" t="s">
        <v>160</v>
      </c>
      <c r="B11" s="1758"/>
      <c r="C11" s="1021">
        <f>SUM(C8:C10)</f>
        <v>12690024.46004172</v>
      </c>
      <c r="D11" s="794">
        <f t="shared" si="0"/>
        <v>105.53091368637979</v>
      </c>
      <c r="E11" s="1022">
        <f t="shared" ref="E11:K11" si="5">SUM(E8:E10)</f>
        <v>12690129.990955407</v>
      </c>
      <c r="F11" s="794">
        <f t="shared" si="5"/>
        <v>39408038.870731093</v>
      </c>
      <c r="G11" s="794">
        <f t="shared" si="1"/>
        <v>9186449.6410303265</v>
      </c>
      <c r="H11" s="794">
        <f t="shared" si="5"/>
        <v>48594488.511761419</v>
      </c>
      <c r="I11" s="1021">
        <f t="shared" si="5"/>
        <v>9388456.0752897784</v>
      </c>
      <c r="J11" s="794">
        <f t="shared" si="2"/>
        <v>3476515.4241471067</v>
      </c>
      <c r="K11" s="1022">
        <f t="shared" si="5"/>
        <v>12864971.499436885</v>
      </c>
      <c r="L11" s="794">
        <f t="shared" si="3"/>
        <v>61486519.406062596</v>
      </c>
      <c r="M11" s="794">
        <f t="shared" si="3"/>
        <v>12663070.59609112</v>
      </c>
      <c r="N11" s="794">
        <f t="shared" si="4"/>
        <v>74149590.00215371</v>
      </c>
      <c r="O11" s="312"/>
      <c r="P11" s="288"/>
    </row>
    <row r="12" spans="1:17" ht="12.95" customHeight="1">
      <c r="A12" s="795"/>
      <c r="B12" s="795"/>
      <c r="C12" s="792"/>
      <c r="D12" s="792"/>
      <c r="E12" s="792"/>
      <c r="F12" s="792"/>
      <c r="G12" s="792"/>
      <c r="H12" s="792"/>
      <c r="I12" s="792"/>
      <c r="J12" s="792"/>
      <c r="K12" s="792"/>
      <c r="L12" s="792"/>
      <c r="M12" s="792"/>
      <c r="N12" s="792"/>
      <c r="O12" s="312"/>
      <c r="P12" s="288"/>
    </row>
    <row r="13" spans="1:17" ht="12.95" customHeight="1">
      <c r="A13" s="1757" t="s">
        <v>420</v>
      </c>
      <c r="B13" s="1757"/>
      <c r="C13" s="582"/>
      <c r="D13" s="582"/>
      <c r="E13" s="582"/>
      <c r="F13" s="582"/>
      <c r="G13" s="582"/>
      <c r="H13" s="582"/>
      <c r="I13" s="582"/>
      <c r="J13" s="582"/>
      <c r="K13" s="582"/>
      <c r="L13" s="582"/>
      <c r="M13" s="582"/>
      <c r="N13" s="582"/>
      <c r="O13" s="312"/>
      <c r="P13" s="288"/>
    </row>
    <row r="14" spans="1:17" ht="12.95" customHeight="1">
      <c r="A14" s="1757"/>
      <c r="B14" s="1757"/>
      <c r="C14" s="761"/>
      <c r="D14" s="761"/>
      <c r="E14" s="761"/>
      <c r="F14" s="761"/>
      <c r="G14" s="761"/>
      <c r="H14" s="761"/>
      <c r="I14" s="761"/>
      <c r="J14" s="761"/>
      <c r="K14" s="761"/>
      <c r="L14" s="761"/>
      <c r="M14" s="761"/>
      <c r="N14" s="761"/>
      <c r="O14" s="312"/>
      <c r="P14" s="288"/>
    </row>
    <row r="15" spans="1:17" ht="12.95" customHeight="1">
      <c r="A15" s="1758" t="s">
        <v>160</v>
      </c>
      <c r="B15" s="1758"/>
      <c r="C15" s="1365">
        <v>44014.9</v>
      </c>
      <c r="D15" s="1366">
        <f>E15-C15</f>
        <v>5.4569682106375694E-10</v>
      </c>
      <c r="E15" s="1367">
        <v>44014.900000000547</v>
      </c>
      <c r="F15" s="1366">
        <v>770841.06</v>
      </c>
      <c r="G15" s="1366">
        <f>H15-F15</f>
        <v>86694.699999999953</v>
      </c>
      <c r="H15" s="1366">
        <v>857535.76</v>
      </c>
      <c r="I15" s="1365">
        <v>36308</v>
      </c>
      <c r="J15" s="1366">
        <f>K15-I15</f>
        <v>2153.5</v>
      </c>
      <c r="K15" s="1367">
        <v>38461.5</v>
      </c>
      <c r="L15" s="1366">
        <f>C15+F15+I15</f>
        <v>851163.96000000008</v>
      </c>
      <c r="M15" s="1366">
        <f t="shared" ref="M15" si="6">D15+G15+J15</f>
        <v>88848.200000000506</v>
      </c>
      <c r="N15" s="1366">
        <f t="shared" ref="N15" si="7">E15+H15+K15</f>
        <v>940012.16000000061</v>
      </c>
      <c r="O15" s="312"/>
      <c r="P15" s="288"/>
    </row>
    <row r="16" spans="1:17" ht="12.95" customHeight="1">
      <c r="A16" s="1757" t="s">
        <v>421</v>
      </c>
      <c r="B16" s="1757"/>
      <c r="C16" s="796"/>
      <c r="D16" s="797"/>
      <c r="E16" s="796"/>
      <c r="F16" s="796"/>
      <c r="G16" s="797"/>
      <c r="H16" s="796"/>
      <c r="I16" s="796"/>
      <c r="J16" s="797"/>
      <c r="K16" s="796"/>
      <c r="L16" s="796"/>
      <c r="M16" s="796"/>
      <c r="N16" s="796"/>
      <c r="O16" s="312"/>
      <c r="P16" s="288"/>
    </row>
    <row r="17" spans="1:22" ht="12.95" customHeight="1">
      <c r="A17" s="1757"/>
      <c r="B17" s="1757"/>
      <c r="C17" s="582"/>
      <c r="D17" s="582"/>
      <c r="E17" s="582"/>
      <c r="F17" s="759"/>
      <c r="G17" s="582"/>
      <c r="H17" s="582"/>
      <c r="I17" s="582"/>
      <c r="J17" s="582"/>
      <c r="K17" s="582"/>
      <c r="L17" s="582"/>
      <c r="M17" s="582"/>
      <c r="N17" s="582"/>
      <c r="O17" s="312"/>
      <c r="P17" s="288"/>
    </row>
    <row r="18" spans="1:22" ht="12.95" customHeight="1">
      <c r="A18" s="1757"/>
      <c r="B18" s="1757"/>
      <c r="C18" s="761"/>
      <c r="D18" s="761"/>
      <c r="E18" s="761"/>
      <c r="F18" s="761"/>
      <c r="G18" s="761"/>
      <c r="H18" s="761"/>
      <c r="I18" s="761"/>
      <c r="J18" s="761"/>
      <c r="K18" s="761"/>
      <c r="L18" s="761"/>
      <c r="M18" s="761"/>
      <c r="N18" s="761"/>
      <c r="O18" s="312"/>
      <c r="P18" s="288"/>
    </row>
    <row r="19" spans="1:22" ht="12.95" customHeight="1">
      <c r="A19" s="1762" t="s">
        <v>59</v>
      </c>
      <c r="B19" s="1762"/>
      <c r="C19" s="1008">
        <v>4058456</v>
      </c>
      <c r="D19" s="748">
        <v>0</v>
      </c>
      <c r="E19" s="1023">
        <v>4058456</v>
      </c>
      <c r="F19" s="748">
        <v>0</v>
      </c>
      <c r="G19" s="748">
        <v>0</v>
      </c>
      <c r="H19" s="748">
        <v>0</v>
      </c>
      <c r="I19" s="1008">
        <v>0</v>
      </c>
      <c r="J19" s="748">
        <v>0</v>
      </c>
      <c r="K19" s="1023">
        <v>0</v>
      </c>
      <c r="L19" s="794">
        <f t="shared" ref="L19:M19" si="8">C19+F19+I19</f>
        <v>4058456</v>
      </c>
      <c r="M19" s="794">
        <f t="shared" si="8"/>
        <v>0</v>
      </c>
      <c r="N19" s="794">
        <f t="shared" ref="N19" si="9">E19+H19+K19</f>
        <v>4058456</v>
      </c>
      <c r="O19" s="312"/>
      <c r="P19" s="288"/>
      <c r="Q19" s="295"/>
    </row>
    <row r="20" spans="1:22" ht="12.95" customHeight="1">
      <c r="A20" s="573"/>
      <c r="B20" s="792"/>
      <c r="C20" s="792"/>
      <c r="D20" s="792"/>
      <c r="E20" s="792"/>
      <c r="F20" s="792"/>
      <c r="G20" s="792"/>
      <c r="H20" s="792"/>
      <c r="I20" s="792"/>
      <c r="J20" s="792"/>
      <c r="K20" s="792"/>
      <c r="L20" s="792"/>
      <c r="M20" s="792"/>
      <c r="N20" s="792"/>
      <c r="O20" s="312"/>
      <c r="P20" s="288"/>
    </row>
    <row r="21" spans="1:22" ht="12.95" customHeight="1">
      <c r="A21" s="798"/>
      <c r="B21" s="798"/>
      <c r="C21" s="582"/>
      <c r="D21" s="582"/>
      <c r="E21" s="582"/>
      <c r="F21" s="582"/>
      <c r="G21" s="582"/>
      <c r="H21" s="582"/>
      <c r="I21" s="582"/>
      <c r="J21" s="582"/>
      <c r="K21" s="582"/>
      <c r="L21" s="582"/>
      <c r="M21" s="582"/>
      <c r="N21" s="582"/>
      <c r="O21" s="312"/>
      <c r="P21" s="288"/>
    </row>
    <row r="22" spans="1:22" ht="12.95" customHeight="1">
      <c r="A22" s="1417" t="s">
        <v>395</v>
      </c>
      <c r="B22" s="798"/>
      <c r="C22" s="761"/>
      <c r="D22" s="761"/>
      <c r="E22" s="761"/>
      <c r="F22" s="761"/>
      <c r="G22" s="761"/>
      <c r="H22" s="761"/>
      <c r="I22" s="761"/>
      <c r="J22" s="761"/>
      <c r="K22" s="761"/>
      <c r="L22" s="761"/>
      <c r="M22" s="761"/>
      <c r="N22" s="761"/>
      <c r="O22" s="312"/>
      <c r="P22" s="288"/>
    </row>
    <row r="23" spans="1:22" ht="12.95" customHeight="1">
      <c r="A23" s="1764" t="s">
        <v>60</v>
      </c>
      <c r="B23" s="1764"/>
      <c r="C23" s="1017">
        <f>C11+C15</f>
        <v>12734039.360041721</v>
      </c>
      <c r="D23" s="789">
        <f t="shared" ref="D23:N23" si="10">D11+D15</f>
        <v>105.53091368692549</v>
      </c>
      <c r="E23" s="1018">
        <f t="shared" si="10"/>
        <v>12734144.890955407</v>
      </c>
      <c r="F23" s="789">
        <f t="shared" si="10"/>
        <v>40178879.930731095</v>
      </c>
      <c r="G23" s="789">
        <f t="shared" si="10"/>
        <v>9273144.3410303257</v>
      </c>
      <c r="H23" s="789">
        <f t="shared" si="10"/>
        <v>49452024.271761417</v>
      </c>
      <c r="I23" s="1017">
        <f t="shared" si="10"/>
        <v>9424764.0752897784</v>
      </c>
      <c r="J23" s="789">
        <f t="shared" si="10"/>
        <v>3478668.9241471067</v>
      </c>
      <c r="K23" s="1018">
        <f t="shared" si="10"/>
        <v>12903432.999436885</v>
      </c>
      <c r="L23" s="799">
        <f t="shared" si="10"/>
        <v>62337683.366062596</v>
      </c>
      <c r="M23" s="799">
        <f t="shared" si="10"/>
        <v>12751918.796091121</v>
      </c>
      <c r="N23" s="799">
        <f t="shared" si="10"/>
        <v>75089602.162153706</v>
      </c>
      <c r="O23" s="312"/>
      <c r="P23" s="288"/>
      <c r="Q23" s="288"/>
      <c r="R23" s="288"/>
    </row>
    <row r="24" spans="1:22" ht="12.95" customHeight="1">
      <c r="A24" s="1763" t="s">
        <v>537</v>
      </c>
      <c r="B24" s="1763"/>
      <c r="C24" s="1024">
        <f>C11+C19</f>
        <v>16748480.46004172</v>
      </c>
      <c r="D24" s="756">
        <f t="shared" ref="D24:N24" si="11">D11+D19</f>
        <v>105.53091368637979</v>
      </c>
      <c r="E24" s="1025">
        <f t="shared" si="11"/>
        <v>16748585.990955407</v>
      </c>
      <c r="F24" s="756">
        <f t="shared" si="11"/>
        <v>39408038.870731093</v>
      </c>
      <c r="G24" s="756">
        <f t="shared" si="11"/>
        <v>9186449.6410303265</v>
      </c>
      <c r="H24" s="756">
        <f t="shared" si="11"/>
        <v>48594488.511761419</v>
      </c>
      <c r="I24" s="1024">
        <f t="shared" si="11"/>
        <v>9388456.0752897784</v>
      </c>
      <c r="J24" s="756">
        <f t="shared" si="11"/>
        <v>3476515.4241471067</v>
      </c>
      <c r="K24" s="1025">
        <f t="shared" si="11"/>
        <v>12864971.499436885</v>
      </c>
      <c r="L24" s="800">
        <f t="shared" si="11"/>
        <v>65544975.406062596</v>
      </c>
      <c r="M24" s="800">
        <f t="shared" si="11"/>
        <v>12663070.59609112</v>
      </c>
      <c r="N24" s="800">
        <f t="shared" si="11"/>
        <v>78208046.00215371</v>
      </c>
      <c r="O24" s="312"/>
      <c r="P24" s="288"/>
      <c r="Q24" s="288"/>
      <c r="R24" s="288"/>
    </row>
    <row r="25" spans="1:22" ht="12.95" customHeight="1">
      <c r="A25" s="1762" t="s">
        <v>536</v>
      </c>
      <c r="B25" s="1762"/>
      <c r="C25" s="1008">
        <f>C11+C15+C19</f>
        <v>16792495.360041723</v>
      </c>
      <c r="D25" s="748">
        <f t="shared" ref="D25:N25" si="12">D11+D15+D19</f>
        <v>105.53091368692549</v>
      </c>
      <c r="E25" s="1023">
        <f t="shared" si="12"/>
        <v>16792600.890955407</v>
      </c>
      <c r="F25" s="748">
        <f t="shared" si="12"/>
        <v>40178879.930731095</v>
      </c>
      <c r="G25" s="748">
        <f t="shared" si="12"/>
        <v>9273144.3410303257</v>
      </c>
      <c r="H25" s="748">
        <f t="shared" si="12"/>
        <v>49452024.271761417</v>
      </c>
      <c r="I25" s="1008">
        <f t="shared" si="12"/>
        <v>9424764.0752897784</v>
      </c>
      <c r="J25" s="748">
        <f t="shared" si="12"/>
        <v>3478668.9241471067</v>
      </c>
      <c r="K25" s="1023">
        <f t="shared" si="12"/>
        <v>12903432.999436885</v>
      </c>
      <c r="L25" s="794">
        <f t="shared" si="12"/>
        <v>66396139.366062596</v>
      </c>
      <c r="M25" s="794">
        <f t="shared" si="12"/>
        <v>12751918.796091121</v>
      </c>
      <c r="N25" s="794">
        <f t="shared" si="12"/>
        <v>79148058.162153706</v>
      </c>
      <c r="O25" s="857"/>
      <c r="P25" s="858"/>
      <c r="Q25" s="14"/>
      <c r="R25" s="14"/>
      <c r="S25" s="1315"/>
      <c r="T25" s="1315"/>
      <c r="U25" s="1315"/>
      <c r="V25" s="1315"/>
    </row>
    <row r="26" spans="1:22">
      <c r="O26" s="859"/>
      <c r="P26" s="858"/>
      <c r="Q26" s="288"/>
      <c r="R26" s="288"/>
    </row>
    <row r="27" spans="1:22">
      <c r="O27" s="859"/>
      <c r="P27" s="859"/>
    </row>
    <row r="28" spans="1:22">
      <c r="O28" s="859"/>
      <c r="P28" s="859"/>
    </row>
    <row r="29" spans="1:22">
      <c r="O29" s="859"/>
      <c r="P29" s="859"/>
    </row>
    <row r="30" spans="1:22">
      <c r="O30" s="859"/>
      <c r="P30" s="859"/>
    </row>
    <row r="31" spans="1:22">
      <c r="B31" s="304"/>
      <c r="C31" s="304" t="str">
        <f>C4</f>
        <v xml:space="preserve">VTL </v>
      </c>
      <c r="D31" s="304" t="str">
        <f>F4</f>
        <v xml:space="preserve">STL </v>
      </c>
      <c r="E31" s="304" t="str">
        <f>I4</f>
        <v xml:space="preserve">NTL </v>
      </c>
      <c r="G31" s="304"/>
      <c r="H31" s="304"/>
      <c r="J31" s="304"/>
      <c r="K31" s="304"/>
      <c r="L31" s="304"/>
      <c r="M31" s="304"/>
      <c r="O31" s="859"/>
      <c r="P31" s="859"/>
    </row>
    <row r="32" spans="1:22">
      <c r="A32" s="305"/>
      <c r="B32" s="306" t="str">
        <f>A8</f>
        <v>Pražská plynárenská Distribuce, a.s.</v>
      </c>
      <c r="C32" s="306">
        <f>E8/1000</f>
        <v>371.88732195540501</v>
      </c>
      <c r="D32" s="306">
        <f>H8/1000</f>
        <v>3083.8272352614099</v>
      </c>
      <c r="E32" s="306">
        <f>K8/1000</f>
        <v>1000.8385299368862</v>
      </c>
      <c r="F32" s="307"/>
      <c r="G32" s="306"/>
      <c r="H32" s="305" t="str">
        <f>C31</f>
        <v xml:space="preserve">VTL </v>
      </c>
      <c r="I32" s="305" t="str">
        <f>D31</f>
        <v xml:space="preserve">STL </v>
      </c>
      <c r="J32" s="305" t="str">
        <f>E31</f>
        <v xml:space="preserve">NTL </v>
      </c>
      <c r="K32" s="306" t="s">
        <v>28</v>
      </c>
      <c r="L32" s="306"/>
      <c r="M32" s="306"/>
      <c r="N32" s="295"/>
      <c r="O32" s="859"/>
      <c r="P32" s="859"/>
    </row>
    <row r="33" spans="1:16">
      <c r="A33" s="305"/>
      <c r="B33" s="306" t="str">
        <f>A9</f>
        <v>GasNet, s.r.o.</v>
      </c>
      <c r="C33" s="306">
        <f>E9/1000</f>
        <v>11072.646849000001</v>
      </c>
      <c r="D33" s="306">
        <f>H9/1000</f>
        <v>42487.352206500007</v>
      </c>
      <c r="E33" s="306">
        <f>K9/1000</f>
        <v>11486.455749499999</v>
      </c>
      <c r="F33" s="307"/>
      <c r="G33" s="306"/>
      <c r="H33" s="308">
        <f>C37</f>
        <v>16792.600890955408</v>
      </c>
      <c r="I33" s="308">
        <f>D37</f>
        <v>49452.024271761416</v>
      </c>
      <c r="J33" s="308">
        <f>E37</f>
        <v>12903.432999436884</v>
      </c>
      <c r="K33" s="306">
        <f>SUM(H33:J33)</f>
        <v>79148.058162153713</v>
      </c>
      <c r="L33" s="306"/>
      <c r="M33" s="306"/>
      <c r="N33" s="295"/>
      <c r="O33" s="859"/>
      <c r="P33" s="859"/>
    </row>
    <row r="34" spans="1:16">
      <c r="A34" s="305"/>
      <c r="B34" s="306" t="str">
        <f>A10</f>
        <v>EG.D, a.s.</v>
      </c>
      <c r="C34" s="306">
        <f>E10/1000</f>
        <v>1245.59582</v>
      </c>
      <c r="D34" s="306">
        <f>H10/1000</f>
        <v>3023.3090699999998</v>
      </c>
      <c r="E34" s="306">
        <f>K10/1000</f>
        <v>377.67721999999998</v>
      </c>
      <c r="F34" s="307"/>
      <c r="G34" s="306"/>
      <c r="H34" s="306"/>
      <c r="J34" s="306"/>
      <c r="K34" s="306"/>
      <c r="L34" s="306"/>
      <c r="M34" s="306"/>
      <c r="N34" s="295"/>
      <c r="O34" s="859"/>
      <c r="P34" s="859"/>
    </row>
    <row r="35" spans="1:16">
      <c r="A35" s="305"/>
      <c r="B35" s="306" t="s">
        <v>10</v>
      </c>
      <c r="C35" s="306">
        <f>E15/1000</f>
        <v>44.014900000000544</v>
      </c>
      <c r="D35" s="306">
        <f>H15/1000</f>
        <v>857.53575999999998</v>
      </c>
      <c r="E35" s="306">
        <f>K15/1000</f>
        <v>38.461500000000001</v>
      </c>
      <c r="F35" s="307"/>
      <c r="G35" s="306"/>
      <c r="H35" s="306"/>
      <c r="J35" s="306"/>
      <c r="K35" s="306"/>
      <c r="L35" s="306"/>
      <c r="M35" s="306"/>
      <c r="N35" s="295"/>
      <c r="O35" s="859"/>
      <c r="P35" s="859"/>
    </row>
    <row r="36" spans="1:16">
      <c r="A36" s="305"/>
      <c r="B36" s="306" t="str">
        <f>A19</f>
        <v>NET4GAS, s.r.o.</v>
      </c>
      <c r="C36" s="306">
        <f>E19/1000</f>
        <v>4058.4560000000001</v>
      </c>
      <c r="D36" s="306">
        <f>H19/1000</f>
        <v>0</v>
      </c>
      <c r="E36" s="306">
        <f>I19/1000</f>
        <v>0</v>
      </c>
      <c r="F36" s="307"/>
      <c r="G36" s="306"/>
      <c r="H36" s="306"/>
      <c r="J36" s="306"/>
      <c r="K36" s="306"/>
      <c r="L36" s="306"/>
      <c r="M36" s="306"/>
      <c r="N36" s="295"/>
      <c r="O36" s="859"/>
      <c r="P36" s="859"/>
    </row>
    <row r="37" spans="1:16">
      <c r="A37" s="305"/>
      <c r="B37" s="309"/>
      <c r="C37" s="309">
        <f>SUM(C32:C36)</f>
        <v>16792.600890955408</v>
      </c>
      <c r="D37" s="309">
        <f t="shared" ref="D37:E37" si="13">SUM(D32:D36)</f>
        <v>49452.024271761416</v>
      </c>
      <c r="E37" s="309">
        <f t="shared" si="13"/>
        <v>12903.432999436884</v>
      </c>
      <c r="G37" s="309"/>
      <c r="H37" s="309"/>
      <c r="J37" s="309"/>
      <c r="K37" s="309"/>
      <c r="L37" s="309"/>
      <c r="M37" s="309"/>
      <c r="N37" s="295"/>
      <c r="O37" s="859"/>
      <c r="P37" s="859"/>
    </row>
    <row r="38" spans="1:16">
      <c r="A38" s="305"/>
      <c r="O38" s="859"/>
      <c r="P38" s="859"/>
    </row>
    <row r="39" spans="1:16">
      <c r="A39" s="305"/>
      <c r="O39" s="859"/>
      <c r="P39" s="859"/>
    </row>
    <row r="40" spans="1:16">
      <c r="O40" s="859"/>
      <c r="P40" s="859"/>
    </row>
    <row r="43" spans="1:16">
      <c r="G43" s="288"/>
      <c r="H43" s="288"/>
      <c r="I43" s="288"/>
      <c r="J43" s="288"/>
    </row>
    <row r="52" spans="1:14">
      <c r="A52" s="305"/>
      <c r="B52" s="305"/>
      <c r="D52" s="305"/>
      <c r="E52" s="305"/>
      <c r="G52" s="305"/>
      <c r="H52" s="305"/>
      <c r="J52" s="305"/>
      <c r="K52" s="305"/>
      <c r="L52" s="305"/>
      <c r="M52" s="305"/>
    </row>
    <row r="53" spans="1:14">
      <c r="A53" s="305"/>
      <c r="B53" s="308"/>
      <c r="D53" s="308"/>
      <c r="E53" s="308"/>
      <c r="G53" s="308"/>
      <c r="H53" s="308"/>
      <c r="J53" s="308"/>
      <c r="K53" s="308"/>
      <c r="L53" s="308"/>
      <c r="M53" s="308"/>
    </row>
    <row r="54" spans="1:14">
      <c r="N54" s="310"/>
    </row>
    <row r="67" spans="1:1">
      <c r="A67" s="311"/>
    </row>
  </sheetData>
  <mergeCells count="19">
    <mergeCell ref="A16:B18"/>
    <mergeCell ref="A4:B5"/>
    <mergeCell ref="A15:B15"/>
    <mergeCell ref="A19:B19"/>
    <mergeCell ref="A25:B25"/>
    <mergeCell ref="A24:B24"/>
    <mergeCell ref="A23:B23"/>
    <mergeCell ref="A1:N1"/>
    <mergeCell ref="A3:N3"/>
    <mergeCell ref="L4:N4"/>
    <mergeCell ref="A13:B14"/>
    <mergeCell ref="A10:B10"/>
    <mergeCell ref="A8:B8"/>
    <mergeCell ref="A9:B9"/>
    <mergeCell ref="A11:B11"/>
    <mergeCell ref="A7:N7"/>
    <mergeCell ref="C4:E4"/>
    <mergeCell ref="F4:H4"/>
    <mergeCell ref="I4:K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B48"/>
  <sheetViews>
    <sheetView showGridLines="0" view="pageBreakPreview" topLeftCell="A19" zoomScaleNormal="100" zoomScaleSheetLayoutView="100" workbookViewId="0">
      <selection activeCell="C1" sqref="C1"/>
    </sheetView>
  </sheetViews>
  <sheetFormatPr defaultColWidth="9.140625" defaultRowHeight="15.75"/>
  <cols>
    <col min="1" max="1" width="18.42578125" style="11" customWidth="1"/>
    <col min="2" max="2" width="84.42578125" style="12" customWidth="1"/>
    <col min="3" max="3" width="9.140625" style="9"/>
    <col min="4" max="4" width="11.7109375" style="9" customWidth="1"/>
    <col min="5" max="6" width="9.140625" style="9"/>
    <col min="7" max="7" width="11.7109375" style="9" customWidth="1"/>
    <col min="8" max="16384" width="9.140625" style="9"/>
  </cols>
  <sheetData>
    <row r="1" spans="1:2" ht="20.25">
      <c r="A1" s="536" t="s">
        <v>86</v>
      </c>
      <c r="B1" s="424"/>
    </row>
    <row r="2" spans="1:2" ht="4.5" customHeight="1">
      <c r="A2" s="532"/>
      <c r="B2" s="424"/>
    </row>
    <row r="3" spans="1:2" ht="24.95" customHeight="1">
      <c r="A3" s="533" t="s">
        <v>87</v>
      </c>
      <c r="B3" s="1422" t="s">
        <v>88</v>
      </c>
    </row>
    <row r="4" spans="1:2" ht="39.950000000000003" customHeight="1">
      <c r="A4" s="533" t="s">
        <v>89</v>
      </c>
      <c r="B4" s="1422" t="s">
        <v>90</v>
      </c>
    </row>
    <row r="5" spans="1:2" ht="60" customHeight="1">
      <c r="A5" s="1423" t="s">
        <v>91</v>
      </c>
      <c r="B5" s="1424" t="s">
        <v>545</v>
      </c>
    </row>
    <row r="6" spans="1:2" ht="24.95" customHeight="1">
      <c r="A6" s="1425" t="s">
        <v>92</v>
      </c>
      <c r="B6" s="1426" t="s">
        <v>93</v>
      </c>
    </row>
    <row r="7" spans="1:2" ht="24.95" customHeight="1">
      <c r="A7" s="1425" t="s">
        <v>1</v>
      </c>
      <c r="B7" s="1426" t="s">
        <v>94</v>
      </c>
    </row>
    <row r="8" spans="1:2" ht="24.95" customHeight="1">
      <c r="A8" s="533" t="s">
        <v>95</v>
      </c>
      <c r="B8" s="1422" t="s">
        <v>96</v>
      </c>
    </row>
    <row r="9" spans="1:2" ht="24.95" customHeight="1">
      <c r="A9" s="1423" t="s">
        <v>97</v>
      </c>
      <c r="B9" s="1422" t="s">
        <v>98</v>
      </c>
    </row>
    <row r="10" spans="1:2" ht="24.95" customHeight="1">
      <c r="A10" s="1425" t="s">
        <v>2</v>
      </c>
      <c r="B10" s="1426" t="s">
        <v>99</v>
      </c>
    </row>
    <row r="11" spans="1:2" ht="24.95" customHeight="1">
      <c r="A11" s="1425" t="s">
        <v>3</v>
      </c>
      <c r="B11" s="1426" t="s">
        <v>100</v>
      </c>
    </row>
    <row r="12" spans="1:2" ht="24.95" customHeight="1">
      <c r="A12" s="1425" t="s">
        <v>101</v>
      </c>
      <c r="B12" s="1422" t="s">
        <v>102</v>
      </c>
    </row>
    <row r="13" spans="1:2" ht="39.950000000000003" customHeight="1">
      <c r="A13" s="1425" t="s">
        <v>4</v>
      </c>
      <c r="B13" s="1426" t="s">
        <v>544</v>
      </c>
    </row>
    <row r="14" spans="1:2" ht="24.95" customHeight="1">
      <c r="A14" s="533" t="s">
        <v>103</v>
      </c>
      <c r="B14" s="1422" t="s">
        <v>104</v>
      </c>
    </row>
    <row r="15" spans="1:2" ht="24.95" customHeight="1">
      <c r="A15" s="1425" t="s">
        <v>5</v>
      </c>
      <c r="B15" s="1426" t="s">
        <v>105</v>
      </c>
    </row>
    <row r="16" spans="1:2" ht="24.95" customHeight="1">
      <c r="A16" s="1425" t="s">
        <v>6</v>
      </c>
      <c r="B16" s="1427" t="s">
        <v>106</v>
      </c>
    </row>
    <row r="17" spans="1:2" ht="24.95" customHeight="1">
      <c r="A17" s="1425" t="s">
        <v>7</v>
      </c>
      <c r="B17" s="1428" t="s">
        <v>107</v>
      </c>
    </row>
    <row r="18" spans="1:2" ht="24.95" customHeight="1">
      <c r="A18" s="1425" t="s">
        <v>77</v>
      </c>
      <c r="B18" s="1426" t="s">
        <v>108</v>
      </c>
    </row>
    <row r="19" spans="1:2" ht="24.95" customHeight="1">
      <c r="A19" s="533" t="s">
        <v>109</v>
      </c>
      <c r="B19" s="1422" t="s">
        <v>110</v>
      </c>
    </row>
    <row r="20" spans="1:2" ht="24.95" customHeight="1">
      <c r="A20" s="533" t="s">
        <v>111</v>
      </c>
      <c r="B20" s="1422" t="s">
        <v>112</v>
      </c>
    </row>
    <row r="21" spans="1:2" ht="24.95" customHeight="1">
      <c r="A21" s="533" t="s">
        <v>113</v>
      </c>
      <c r="B21" s="534" t="s">
        <v>114</v>
      </c>
    </row>
    <row r="22" spans="1:2" ht="24.95" customHeight="1">
      <c r="A22" s="1425" t="s">
        <v>8</v>
      </c>
      <c r="B22" s="1422" t="s">
        <v>115</v>
      </c>
    </row>
    <row r="23" spans="1:2" ht="24.95" customHeight="1">
      <c r="A23" s="1425" t="s">
        <v>9</v>
      </c>
      <c r="B23" s="1426" t="s">
        <v>116</v>
      </c>
    </row>
    <row r="24" spans="1:2" ht="24.95" customHeight="1">
      <c r="A24" s="1425" t="s">
        <v>117</v>
      </c>
      <c r="B24" s="1426" t="s">
        <v>118</v>
      </c>
    </row>
    <row r="25" spans="1:2" ht="24.95" customHeight="1">
      <c r="A25" s="1425" t="s">
        <v>10</v>
      </c>
      <c r="B25" s="1426" t="s">
        <v>119</v>
      </c>
    </row>
    <row r="26" spans="1:2" ht="24.95" customHeight="1">
      <c r="A26" s="1425" t="s">
        <v>11</v>
      </c>
      <c r="B26" s="1426" t="s">
        <v>120</v>
      </c>
    </row>
    <row r="27" spans="1:2" ht="24.95" customHeight="1">
      <c r="A27" s="533" t="s">
        <v>121</v>
      </c>
      <c r="B27" s="1422" t="s">
        <v>122</v>
      </c>
    </row>
    <row r="28" spans="1:2" ht="24.95" customHeight="1">
      <c r="A28" s="1425" t="s">
        <v>76</v>
      </c>
      <c r="B28" s="1426" t="s">
        <v>123</v>
      </c>
    </row>
    <row r="29" spans="1:2" ht="24.95" customHeight="1">
      <c r="A29" s="1425" t="s">
        <v>79</v>
      </c>
      <c r="B29" s="1426" t="s">
        <v>150</v>
      </c>
    </row>
    <row r="30" spans="1:2" ht="24.95" customHeight="1">
      <c r="A30" s="1425" t="s">
        <v>12</v>
      </c>
      <c r="B30" s="1426" t="s">
        <v>125</v>
      </c>
    </row>
    <row r="31" spans="1:2" ht="24.95" customHeight="1">
      <c r="A31" s="1425" t="s">
        <v>13</v>
      </c>
      <c r="B31" s="1422" t="s">
        <v>126</v>
      </c>
    </row>
    <row r="32" spans="1:2" ht="24.95" customHeight="1">
      <c r="A32" s="1425" t="s">
        <v>127</v>
      </c>
      <c r="B32" s="1429" t="s">
        <v>128</v>
      </c>
    </row>
    <row r="33" spans="1:2" ht="24.95" customHeight="1">
      <c r="A33" s="1425" t="s">
        <v>129</v>
      </c>
      <c r="B33" s="1430" t="s">
        <v>130</v>
      </c>
    </row>
    <row r="34" spans="1:2" ht="24.95" customHeight="1">
      <c r="A34" s="1425" t="s">
        <v>16</v>
      </c>
      <c r="B34" s="1426" t="s">
        <v>131</v>
      </c>
    </row>
    <row r="35" spans="1:2" ht="24.95" customHeight="1">
      <c r="A35" s="1425" t="s">
        <v>17</v>
      </c>
      <c r="B35" s="1426" t="s">
        <v>132</v>
      </c>
    </row>
    <row r="36" spans="1:2" ht="24.95" customHeight="1">
      <c r="A36" s="1425" t="s">
        <v>18</v>
      </c>
      <c r="B36" s="1426" t="s">
        <v>133</v>
      </c>
    </row>
    <row r="37" spans="1:2" ht="24.95" customHeight="1">
      <c r="A37" s="1425" t="s">
        <v>19</v>
      </c>
      <c r="B37" s="1426" t="s">
        <v>134</v>
      </c>
    </row>
    <row r="38" spans="1:2" ht="24.95" customHeight="1">
      <c r="A38" s="533" t="s">
        <v>135</v>
      </c>
      <c r="B38" s="1422" t="s">
        <v>136</v>
      </c>
    </row>
    <row r="39" spans="1:2" ht="24.95" customHeight="1">
      <c r="A39" s="533" t="s">
        <v>20</v>
      </c>
      <c r="B39" s="1422" t="s">
        <v>137</v>
      </c>
    </row>
    <row r="40" spans="1:2" ht="24.95" customHeight="1">
      <c r="A40" s="533" t="s">
        <v>549</v>
      </c>
      <c r="B40" s="1422" t="s">
        <v>550</v>
      </c>
    </row>
    <row r="41" spans="1:2" ht="24.95" customHeight="1">
      <c r="A41" s="533" t="s">
        <v>21</v>
      </c>
      <c r="B41" s="1422" t="s">
        <v>138</v>
      </c>
    </row>
    <row r="42" spans="1:2" ht="39.950000000000003" customHeight="1">
      <c r="A42" s="1425" t="s">
        <v>139</v>
      </c>
      <c r="B42" s="1422" t="s">
        <v>140</v>
      </c>
    </row>
    <row r="43" spans="1:2" ht="24.95" customHeight="1">
      <c r="A43" s="533" t="s">
        <v>141</v>
      </c>
      <c r="B43" s="1422" t="s">
        <v>142</v>
      </c>
    </row>
    <row r="44" spans="1:2" ht="24.95" customHeight="1">
      <c r="A44" s="533" t="s">
        <v>143</v>
      </c>
      <c r="B44" s="1422" t="s">
        <v>144</v>
      </c>
    </row>
    <row r="45" spans="1:2" ht="24.95" customHeight="1">
      <c r="A45" s="533" t="s">
        <v>145</v>
      </c>
      <c r="B45" s="1422" t="s">
        <v>146</v>
      </c>
    </row>
    <row r="46" spans="1:2" ht="24.95" customHeight="1">
      <c r="A46" s="533" t="s">
        <v>22</v>
      </c>
      <c r="B46" s="1422" t="s">
        <v>147</v>
      </c>
    </row>
    <row r="47" spans="1:2" ht="24.95" customHeight="1">
      <c r="A47" s="533" t="s">
        <v>23</v>
      </c>
      <c r="B47" s="1422" t="s">
        <v>148</v>
      </c>
    </row>
    <row r="48" spans="1:2" ht="24.95" customHeight="1">
      <c r="A48" s="533" t="s">
        <v>24</v>
      </c>
      <c r="B48" s="1422" t="s">
        <v>149</v>
      </c>
    </row>
  </sheetData>
  <sortState ref="A20:B21">
    <sortCondition ref="A20"/>
  </sortState>
  <pageMargins left="0.59055118110236227" right="0.59055118110236227" top="0.39370078740157483" bottom="0.59055118110236227" header="0" footer="0"/>
  <pageSetup paperSize="9" scale="89" fitToHeight="0" orientation="portrait" r:id="rId1"/>
  <headerFooter differentFirst="1">
    <oddFooter>&amp;C&amp;9&amp;P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2"/>
  <dimension ref="A1:Q66"/>
  <sheetViews>
    <sheetView showGridLines="0" zoomScaleNormal="100" zoomScaleSheetLayoutView="100" workbookViewId="0">
      <selection activeCell="C1" sqref="C1"/>
    </sheetView>
  </sheetViews>
  <sheetFormatPr defaultColWidth="9.140625" defaultRowHeight="12.75"/>
  <cols>
    <col min="1" max="1" width="21.7109375" style="6" customWidth="1"/>
    <col min="2" max="13" width="9.7109375" style="6" customWidth="1"/>
    <col min="14" max="14" width="10.140625" style="6" bestFit="1" customWidth="1"/>
    <col min="15" max="16384" width="9.140625" style="6"/>
  </cols>
  <sheetData>
    <row r="1" spans="1:17" ht="18" customHeight="1">
      <c r="A1" s="1488" t="s">
        <v>422</v>
      </c>
      <c r="B1" s="1488"/>
      <c r="C1" s="1488"/>
      <c r="D1" s="1488"/>
      <c r="E1" s="1488"/>
      <c r="F1" s="1488"/>
      <c r="G1" s="1488"/>
      <c r="H1" s="1488"/>
      <c r="I1" s="1488"/>
      <c r="J1" s="1488"/>
      <c r="K1" s="1488"/>
      <c r="L1" s="1488"/>
      <c r="M1" s="1488"/>
    </row>
    <row r="2" spans="1:17" ht="5.0999999999999996" customHeight="1"/>
    <row r="3" spans="1:17" ht="14.25" customHeight="1">
      <c r="A3" s="1756" t="s">
        <v>570</v>
      </c>
      <c r="B3" s="1756"/>
      <c r="C3" s="1756"/>
      <c r="D3" s="1756"/>
      <c r="E3" s="1756"/>
      <c r="F3" s="1756"/>
      <c r="G3" s="1756"/>
      <c r="H3" s="1756"/>
      <c r="I3" s="1756"/>
      <c r="J3" s="1756"/>
      <c r="K3" s="1756"/>
      <c r="L3" s="1756"/>
      <c r="M3" s="1756"/>
    </row>
    <row r="4" spans="1:17" ht="15" customHeight="1">
      <c r="A4" s="1760" t="str">
        <f>'[1]6.1'!A27</f>
        <v>Year</v>
      </c>
      <c r="B4" s="1738" t="s">
        <v>56</v>
      </c>
      <c r="C4" s="1489"/>
      <c r="D4" s="1760"/>
      <c r="E4" s="1738" t="s">
        <v>57</v>
      </c>
      <c r="F4" s="1489"/>
      <c r="G4" s="1760"/>
      <c r="H4" s="1738" t="s">
        <v>58</v>
      </c>
      <c r="I4" s="1489"/>
      <c r="J4" s="1760"/>
      <c r="K4" s="1489" t="s">
        <v>160</v>
      </c>
      <c r="L4" s="1489"/>
      <c r="M4" s="1489"/>
    </row>
    <row r="5" spans="1:17" ht="39" customHeight="1">
      <c r="A5" s="1766"/>
      <c r="B5" s="1012" t="s">
        <v>416</v>
      </c>
      <c r="C5" s="1413" t="s">
        <v>417</v>
      </c>
      <c r="D5" s="1016" t="s">
        <v>418</v>
      </c>
      <c r="E5" s="1012" t="s">
        <v>416</v>
      </c>
      <c r="F5" s="1413" t="s">
        <v>417</v>
      </c>
      <c r="G5" s="1016" t="s">
        <v>418</v>
      </c>
      <c r="H5" s="1012" t="s">
        <v>416</v>
      </c>
      <c r="I5" s="1413" t="s">
        <v>417</v>
      </c>
      <c r="J5" s="1016" t="s">
        <v>418</v>
      </c>
      <c r="K5" s="1413" t="s">
        <v>416</v>
      </c>
      <c r="L5" s="1413" t="s">
        <v>417</v>
      </c>
      <c r="M5" s="1413" t="s">
        <v>418</v>
      </c>
    </row>
    <row r="6" spans="1:17" ht="12.95" customHeight="1">
      <c r="A6" s="498">
        <v>2015</v>
      </c>
      <c r="B6" s="1028">
        <v>16720049.993142527</v>
      </c>
      <c r="C6" s="473"/>
      <c r="D6" s="1029"/>
      <c r="E6" s="473">
        <v>37898355.593209505</v>
      </c>
      <c r="F6" s="473"/>
      <c r="G6" s="473"/>
      <c r="H6" s="1028">
        <v>10576570.557888553</v>
      </c>
      <c r="I6" s="473"/>
      <c r="J6" s="1029"/>
      <c r="K6" s="505">
        <v>65194976.144240588</v>
      </c>
      <c r="L6" s="505"/>
      <c r="M6" s="505"/>
      <c r="N6" s="312"/>
      <c r="O6" s="288"/>
    </row>
    <row r="7" spans="1:17" ht="12.95" customHeight="1">
      <c r="A7" s="499">
        <v>2016</v>
      </c>
      <c r="B7" s="1030">
        <v>16699993.536903655</v>
      </c>
      <c r="C7" s="514"/>
      <c r="D7" s="1031"/>
      <c r="E7" s="514">
        <v>38011667.967227913</v>
      </c>
      <c r="F7" s="514"/>
      <c r="G7" s="514"/>
      <c r="H7" s="1030">
        <v>10453714.422499027</v>
      </c>
      <c r="I7" s="514"/>
      <c r="J7" s="1031"/>
      <c r="K7" s="515">
        <v>65165375.926630601</v>
      </c>
      <c r="L7" s="515"/>
      <c r="M7" s="515"/>
      <c r="N7" s="312"/>
      <c r="O7" s="288"/>
      <c r="P7" s="288"/>
    </row>
    <row r="8" spans="1:17" ht="12.95" customHeight="1">
      <c r="A8" s="474">
        <v>2017</v>
      </c>
      <c r="B8" s="1032">
        <v>16722405.392079284</v>
      </c>
      <c r="C8" s="292">
        <v>79</v>
      </c>
      <c r="D8" s="1033">
        <v>16722484.392079284</v>
      </c>
      <c r="E8" s="292">
        <v>38851135.656960443</v>
      </c>
      <c r="F8" s="292">
        <v>8726837.994960757</v>
      </c>
      <c r="G8" s="292">
        <v>47577973.651921198</v>
      </c>
      <c r="H8" s="1032">
        <v>10364267.257608434</v>
      </c>
      <c r="I8" s="292">
        <v>3880583.5284617334</v>
      </c>
      <c r="J8" s="1033">
        <v>14244850.786070168</v>
      </c>
      <c r="K8" s="506">
        <v>65937808.306648165</v>
      </c>
      <c r="L8" s="506">
        <v>12607500.523422491</v>
      </c>
      <c r="M8" s="506">
        <v>78545308.830070645</v>
      </c>
      <c r="N8" s="312"/>
      <c r="O8" s="288"/>
    </row>
    <row r="9" spans="1:17" ht="12.95" customHeight="1">
      <c r="A9" s="474">
        <v>2018</v>
      </c>
      <c r="B9" s="1032">
        <v>16681332.086799998</v>
      </c>
      <c r="C9" s="292">
        <v>96.300000000745058</v>
      </c>
      <c r="D9" s="1033">
        <v>16681428.386799999</v>
      </c>
      <c r="E9" s="292">
        <v>39074207.551400006</v>
      </c>
      <c r="F9" s="292">
        <v>8811660.4544000067</v>
      </c>
      <c r="G9" s="292">
        <v>47885868.005800009</v>
      </c>
      <c r="H9" s="1032">
        <v>10221258.061199998</v>
      </c>
      <c r="I9" s="292">
        <v>3816695.1144999987</v>
      </c>
      <c r="J9" s="1033">
        <v>14037953.175699998</v>
      </c>
      <c r="K9" s="506">
        <v>65976797.699399993</v>
      </c>
      <c r="L9" s="506">
        <v>12628451.868900005</v>
      </c>
      <c r="M9" s="506">
        <v>78605249.568299994</v>
      </c>
      <c r="N9" s="312"/>
      <c r="O9" s="288"/>
    </row>
    <row r="10" spans="1:17" ht="12.95" customHeight="1">
      <c r="A10" s="498">
        <v>2019</v>
      </c>
      <c r="B10" s="1028">
        <v>16658361.65712033</v>
      </c>
      <c r="C10" s="473">
        <v>77.081779671832919</v>
      </c>
      <c r="D10" s="1029">
        <v>16658438.738900002</v>
      </c>
      <c r="E10" s="473">
        <v>39278310.544300012</v>
      </c>
      <c r="F10" s="473">
        <v>8904050.1808999926</v>
      </c>
      <c r="G10" s="473">
        <v>48182360.725200005</v>
      </c>
      <c r="H10" s="1028">
        <v>10056071.100411482</v>
      </c>
      <c r="I10" s="473">
        <v>3746130.7108239792</v>
      </c>
      <c r="J10" s="1029">
        <v>13802201.811235461</v>
      </c>
      <c r="K10" s="505">
        <v>65992743.301831827</v>
      </c>
      <c r="L10" s="505">
        <v>12650257.973503644</v>
      </c>
      <c r="M10" s="505">
        <v>78643001.275335461</v>
      </c>
      <c r="N10" s="312"/>
      <c r="O10" s="288"/>
    </row>
    <row r="11" spans="1:17" ht="12.95" customHeight="1">
      <c r="A11" s="499">
        <v>2020</v>
      </c>
      <c r="B11" s="1034">
        <v>16784981.769548327</v>
      </c>
      <c r="C11" s="500">
        <v>83.619856165722013</v>
      </c>
      <c r="D11" s="1035">
        <v>16785065.389404491</v>
      </c>
      <c r="E11" s="500">
        <v>39445588.62154641</v>
      </c>
      <c r="F11" s="500">
        <v>9004407.8408535682</v>
      </c>
      <c r="G11" s="500">
        <v>48449996.462399982</v>
      </c>
      <c r="H11" s="1034">
        <v>9900703.1254069638</v>
      </c>
      <c r="I11" s="500">
        <v>3683871.8141930327</v>
      </c>
      <c r="J11" s="1035">
        <v>13584574.939599996</v>
      </c>
      <c r="K11" s="515">
        <v>66131273.51650171</v>
      </c>
      <c r="L11" s="508">
        <v>12688363.274902767</v>
      </c>
      <c r="M11" s="508">
        <v>78819636.791404471</v>
      </c>
      <c r="N11" s="312"/>
      <c r="O11" s="288"/>
    </row>
    <row r="12" spans="1:17" ht="12.95" customHeight="1">
      <c r="A12" s="474">
        <v>2021</v>
      </c>
      <c r="B12" s="1036">
        <v>16751217.422650522</v>
      </c>
      <c r="C12" s="312">
        <v>96.693245457485318</v>
      </c>
      <c r="D12" s="1037">
        <v>16751314.115895979</v>
      </c>
      <c r="E12" s="312">
        <v>39714881.446421385</v>
      </c>
      <c r="F12" s="312">
        <v>9088431.4921155013</v>
      </c>
      <c r="G12" s="312">
        <v>48803312.938536882</v>
      </c>
      <c r="H12" s="1036">
        <v>9765740.6929589808</v>
      </c>
      <c r="I12" s="312">
        <v>3626653.263763655</v>
      </c>
      <c r="J12" s="1037">
        <v>13392393.956722636</v>
      </c>
      <c r="K12" s="506">
        <v>66231839.562030882</v>
      </c>
      <c r="L12" s="507">
        <v>12715181.449124614</v>
      </c>
      <c r="M12" s="507">
        <v>78947021.011155501</v>
      </c>
      <c r="N12" s="312"/>
      <c r="O12" s="288"/>
    </row>
    <row r="13" spans="1:17" ht="12.95" customHeight="1">
      <c r="A13" s="474">
        <v>2022</v>
      </c>
      <c r="B13" s="1032">
        <v>16829648</v>
      </c>
      <c r="C13" s="292">
        <v>96</v>
      </c>
      <c r="D13" s="1033">
        <v>16829744</v>
      </c>
      <c r="E13" s="292">
        <v>39896495</v>
      </c>
      <c r="F13" s="292">
        <v>9156287</v>
      </c>
      <c r="G13" s="292">
        <v>49052782</v>
      </c>
      <c r="H13" s="1032">
        <v>9638901</v>
      </c>
      <c r="I13" s="292">
        <v>3576384</v>
      </c>
      <c r="J13" s="1033">
        <v>13215285</v>
      </c>
      <c r="K13" s="506">
        <v>66365044</v>
      </c>
      <c r="L13" s="506">
        <v>12732767</v>
      </c>
      <c r="M13" s="506">
        <v>79097811</v>
      </c>
      <c r="N13" s="312"/>
      <c r="O13" s="288"/>
    </row>
    <row r="14" spans="1:17" ht="12.95" customHeight="1">
      <c r="A14" s="498">
        <v>2023</v>
      </c>
      <c r="B14" s="1038">
        <v>16798460.860362954</v>
      </c>
      <c r="C14" s="516">
        <v>96.219221975654364</v>
      </c>
      <c r="D14" s="1039">
        <v>16798557.07958493</v>
      </c>
      <c r="E14" s="516">
        <v>40046743.601829514</v>
      </c>
      <c r="F14" s="516">
        <v>9214280.5342386514</v>
      </c>
      <c r="G14" s="516">
        <v>49261024.136068165</v>
      </c>
      <c r="H14" s="1038">
        <v>9542789.8978955112</v>
      </c>
      <c r="I14" s="516">
        <v>3533045.7942948211</v>
      </c>
      <c r="J14" s="1039">
        <v>13075835.692190332</v>
      </c>
      <c r="K14" s="517">
        <v>66387994.360087976</v>
      </c>
      <c r="L14" s="517">
        <v>12747422.547755448</v>
      </c>
      <c r="M14" s="517">
        <v>79135416.907843426</v>
      </c>
      <c r="N14" s="312"/>
      <c r="O14" s="288"/>
      <c r="P14" s="288"/>
      <c r="Q14" s="288"/>
    </row>
    <row r="15" spans="1:17" ht="12.95" customHeight="1">
      <c r="A15" s="499">
        <v>2024</v>
      </c>
      <c r="B15" s="1034">
        <f>'9.4'!C25</f>
        <v>16792495.360041723</v>
      </c>
      <c r="C15" s="500">
        <f>'9.4'!D25</f>
        <v>105.53091368692549</v>
      </c>
      <c r="D15" s="1035">
        <f>'9.4'!E25</f>
        <v>16792600.890955407</v>
      </c>
      <c r="E15" s="500">
        <f>'9.4'!F25</f>
        <v>40178879.930731095</v>
      </c>
      <c r="F15" s="500">
        <f>'9.4'!G25</f>
        <v>9273144.3410303257</v>
      </c>
      <c r="G15" s="500">
        <f>'9.4'!H25</f>
        <v>49452024.271761417</v>
      </c>
      <c r="H15" s="1034">
        <f>'9.4'!I25</f>
        <v>9424764.0752897784</v>
      </c>
      <c r="I15" s="500">
        <f>'9.4'!J25</f>
        <v>3478668.9241471067</v>
      </c>
      <c r="J15" s="1035">
        <f>'9.4'!K25</f>
        <v>12903432.999436885</v>
      </c>
      <c r="K15" s="508">
        <f>'9.4'!L25</f>
        <v>66396139.366062596</v>
      </c>
      <c r="L15" s="508">
        <f>'9.4'!M25</f>
        <v>12751918.796091121</v>
      </c>
      <c r="M15" s="508">
        <f>'9.4'!N25</f>
        <v>79148058.162153706</v>
      </c>
      <c r="N15" s="312"/>
      <c r="O15" s="288"/>
      <c r="P15" s="288"/>
      <c r="Q15" s="288"/>
    </row>
    <row r="16" spans="1:17" ht="12.95" customHeight="1">
      <c r="A16" s="313"/>
      <c r="B16" s="296"/>
      <c r="C16" s="296"/>
      <c r="D16" s="296"/>
      <c r="E16" s="296"/>
      <c r="F16" s="296"/>
      <c r="G16" s="296"/>
      <c r="H16" s="296"/>
      <c r="I16" s="296"/>
      <c r="J16" s="296"/>
      <c r="K16" s="296"/>
      <c r="L16" s="296"/>
      <c r="M16" s="296"/>
      <c r="N16" s="312"/>
      <c r="O16" s="288"/>
    </row>
    <row r="17" spans="1:17" ht="12.95" customHeight="1">
      <c r="B17" s="292"/>
      <c r="C17" s="292"/>
      <c r="D17" s="292"/>
      <c r="E17" s="292"/>
      <c r="F17" s="292"/>
      <c r="G17" s="292"/>
      <c r="H17" s="292"/>
      <c r="I17" s="292"/>
      <c r="J17" s="292"/>
      <c r="K17" s="292"/>
      <c r="L17" s="292"/>
      <c r="M17" s="292"/>
      <c r="N17" s="312"/>
      <c r="O17" s="288"/>
    </row>
    <row r="18" spans="1:17" ht="12.95" customHeight="1">
      <c r="A18" s="1765" t="s">
        <v>423</v>
      </c>
      <c r="B18" s="1765"/>
      <c r="C18" s="1765"/>
      <c r="D18" s="1765"/>
      <c r="E18" s="1765"/>
      <c r="F18" s="1765"/>
      <c r="G18" s="1765"/>
      <c r="H18" s="1765"/>
      <c r="I18" s="1765"/>
      <c r="J18" s="1765"/>
      <c r="K18" s="1765"/>
      <c r="L18" s="1765"/>
      <c r="M18" s="1765"/>
      <c r="N18" s="312"/>
      <c r="O18" s="288"/>
    </row>
    <row r="19" spans="1:17" ht="12.95" customHeight="1">
      <c r="A19" s="313"/>
      <c r="B19" s="291"/>
      <c r="C19" s="291"/>
      <c r="D19" s="291"/>
      <c r="E19" s="291"/>
      <c r="F19" s="291"/>
      <c r="G19" s="291"/>
      <c r="H19" s="291"/>
      <c r="I19" s="291"/>
      <c r="J19" s="291"/>
      <c r="K19" s="291"/>
      <c r="L19" s="291"/>
      <c r="M19" s="291"/>
      <c r="N19" s="312"/>
      <c r="O19" s="288"/>
    </row>
    <row r="20" spans="1:17" ht="12.95" customHeight="1">
      <c r="A20" s="313"/>
      <c r="B20" s="296"/>
      <c r="C20" s="296"/>
      <c r="D20" s="296"/>
      <c r="E20" s="296"/>
      <c r="F20" s="296"/>
      <c r="G20" s="296"/>
      <c r="H20" s="296"/>
      <c r="I20" s="296"/>
      <c r="J20" s="296"/>
      <c r="K20" s="296"/>
      <c r="L20" s="296"/>
      <c r="M20" s="296"/>
      <c r="N20" s="312"/>
      <c r="O20" s="288"/>
    </row>
    <row r="21" spans="1:17" ht="12.95" customHeight="1">
      <c r="A21" s="291"/>
      <c r="B21" s="292"/>
      <c r="C21" s="292"/>
      <c r="D21" s="292"/>
      <c r="E21" s="292"/>
      <c r="F21" s="292"/>
      <c r="G21" s="292"/>
      <c r="H21" s="292"/>
      <c r="I21" s="292"/>
      <c r="J21" s="292"/>
      <c r="K21" s="292"/>
      <c r="L21" s="292"/>
      <c r="M21" s="292"/>
      <c r="N21" s="312"/>
      <c r="O21" s="288"/>
      <c r="P21" s="288"/>
      <c r="Q21" s="288"/>
    </row>
    <row r="22" spans="1:17" ht="12.95" customHeight="1">
      <c r="A22" s="291"/>
      <c r="B22" s="292"/>
      <c r="C22" s="292"/>
      <c r="D22" s="292"/>
      <c r="E22" s="292"/>
      <c r="F22" s="292"/>
      <c r="G22" s="292"/>
      <c r="H22" s="292"/>
      <c r="I22" s="292"/>
      <c r="J22" s="292"/>
      <c r="K22" s="292"/>
      <c r="L22" s="292"/>
      <c r="M22" s="292"/>
      <c r="N22" s="312"/>
      <c r="O22" s="288"/>
      <c r="P22" s="288"/>
      <c r="Q22" s="288"/>
    </row>
    <row r="23" spans="1:17" ht="12.95" customHeight="1">
      <c r="B23" s="314"/>
      <c r="C23" s="314"/>
      <c r="D23" s="314"/>
      <c r="E23" s="292"/>
      <c r="F23" s="292"/>
      <c r="G23" s="292"/>
      <c r="H23" s="292"/>
      <c r="I23" s="292"/>
      <c r="J23" s="292"/>
      <c r="K23" s="292"/>
      <c r="L23" s="292"/>
      <c r="M23" s="292"/>
      <c r="N23" s="312"/>
      <c r="O23" s="288"/>
      <c r="P23" s="288"/>
      <c r="Q23" s="288"/>
    </row>
    <row r="24" spans="1:17" ht="10.5" customHeight="1">
      <c r="D24" s="6" t="str">
        <f>B4</f>
        <v xml:space="preserve">VTL </v>
      </c>
      <c r="E24" s="6" t="str">
        <f>E4</f>
        <v xml:space="preserve">STL </v>
      </c>
      <c r="F24" s="6" t="str">
        <f>H4</f>
        <v xml:space="preserve">NTL </v>
      </c>
      <c r="N24" s="312"/>
      <c r="O24" s="288"/>
      <c r="P24" s="288"/>
      <c r="Q24" s="288"/>
    </row>
    <row r="25" spans="1:17">
      <c r="C25" s="6">
        <f>A6</f>
        <v>2015</v>
      </c>
      <c r="D25" s="288">
        <f>B6</f>
        <v>16720049.993142527</v>
      </c>
      <c r="E25" s="288">
        <f>E6</f>
        <v>37898355.593209505</v>
      </c>
      <c r="F25" s="288">
        <f>H6</f>
        <v>10576570.557888553</v>
      </c>
      <c r="O25" s="288"/>
      <c r="P25" s="288"/>
      <c r="Q25" s="288"/>
    </row>
    <row r="26" spans="1:17">
      <c r="C26" s="6">
        <f t="shared" ref="C26:C34" si="0">A7</f>
        <v>2016</v>
      </c>
      <c r="D26" s="288">
        <f t="shared" ref="D26:D34" si="1">B7</f>
        <v>16699993.536903655</v>
      </c>
      <c r="E26" s="288">
        <f t="shared" ref="E26:E34" si="2">E7</f>
        <v>38011667.967227913</v>
      </c>
      <c r="F26" s="288">
        <f t="shared" ref="F26:F34" si="3">H7</f>
        <v>10453714.422499027</v>
      </c>
    </row>
    <row r="27" spans="1:17">
      <c r="C27" s="6">
        <f t="shared" si="0"/>
        <v>2017</v>
      </c>
      <c r="D27" s="288">
        <f t="shared" si="1"/>
        <v>16722405.392079284</v>
      </c>
      <c r="E27" s="288">
        <f t="shared" si="2"/>
        <v>38851135.656960443</v>
      </c>
      <c r="F27" s="288">
        <f t="shared" si="3"/>
        <v>10364267.257608434</v>
      </c>
    </row>
    <row r="28" spans="1:17">
      <c r="C28" s="6">
        <f t="shared" si="0"/>
        <v>2018</v>
      </c>
      <c r="D28" s="288">
        <f t="shared" si="1"/>
        <v>16681332.086799998</v>
      </c>
      <c r="E28" s="288">
        <f t="shared" si="2"/>
        <v>39074207.551400006</v>
      </c>
      <c r="F28" s="288">
        <f t="shared" si="3"/>
        <v>10221258.061199998</v>
      </c>
    </row>
    <row r="29" spans="1:17">
      <c r="C29" s="6">
        <f t="shared" si="0"/>
        <v>2019</v>
      </c>
      <c r="D29" s="288">
        <f t="shared" si="1"/>
        <v>16658361.65712033</v>
      </c>
      <c r="E29" s="288">
        <f t="shared" si="2"/>
        <v>39278310.544300012</v>
      </c>
      <c r="F29" s="288">
        <f t="shared" si="3"/>
        <v>10056071.100411482</v>
      </c>
    </row>
    <row r="30" spans="1:17">
      <c r="B30" s="304"/>
      <c r="C30" s="6">
        <f t="shared" si="0"/>
        <v>2020</v>
      </c>
      <c r="D30" s="288">
        <f t="shared" si="1"/>
        <v>16784981.769548327</v>
      </c>
      <c r="E30" s="288">
        <f t="shared" si="2"/>
        <v>39445588.62154641</v>
      </c>
      <c r="F30" s="288">
        <f t="shared" si="3"/>
        <v>9900703.1254069638</v>
      </c>
      <c r="G30" s="304"/>
      <c r="I30" s="304"/>
      <c r="J30" s="304"/>
      <c r="K30" s="304"/>
      <c r="L30" s="304"/>
    </row>
    <row r="31" spans="1:17">
      <c r="A31" s="305"/>
      <c r="B31" s="306"/>
      <c r="C31" s="6">
        <f t="shared" si="0"/>
        <v>2021</v>
      </c>
      <c r="D31" s="288">
        <f t="shared" si="1"/>
        <v>16751217.422650522</v>
      </c>
      <c r="E31" s="288">
        <f t="shared" si="2"/>
        <v>39714881.446421385</v>
      </c>
      <c r="F31" s="288">
        <f t="shared" si="3"/>
        <v>9765740.6929589808</v>
      </c>
      <c r="G31" s="305"/>
      <c r="H31" s="305"/>
      <c r="I31" s="305"/>
      <c r="J31" s="306"/>
      <c r="K31" s="306"/>
      <c r="L31" s="306"/>
      <c r="M31" s="295"/>
    </row>
    <row r="32" spans="1:17">
      <c r="A32" s="305"/>
      <c r="B32" s="306"/>
      <c r="C32" s="6">
        <f t="shared" si="0"/>
        <v>2022</v>
      </c>
      <c r="D32" s="288">
        <f t="shared" si="1"/>
        <v>16829648</v>
      </c>
      <c r="E32" s="288">
        <f t="shared" si="2"/>
        <v>39896495</v>
      </c>
      <c r="F32" s="288">
        <f t="shared" si="3"/>
        <v>9638901</v>
      </c>
      <c r="G32" s="308"/>
      <c r="H32" s="308"/>
      <c r="I32" s="308"/>
      <c r="J32" s="306"/>
      <c r="K32" s="306"/>
      <c r="L32" s="306"/>
      <c r="M32" s="295"/>
    </row>
    <row r="33" spans="1:13">
      <c r="A33" s="305"/>
      <c r="B33" s="306"/>
      <c r="C33" s="6">
        <f t="shared" si="0"/>
        <v>2023</v>
      </c>
      <c r="D33" s="288">
        <f t="shared" si="1"/>
        <v>16798460.860362954</v>
      </c>
      <c r="E33" s="288">
        <f t="shared" si="2"/>
        <v>40046743.601829514</v>
      </c>
      <c r="F33" s="288">
        <f t="shared" si="3"/>
        <v>9542789.8978955112</v>
      </c>
      <c r="G33" s="306"/>
      <c r="I33" s="306"/>
      <c r="J33" s="306"/>
      <c r="K33" s="306"/>
      <c r="L33" s="306"/>
      <c r="M33" s="295"/>
    </row>
    <row r="34" spans="1:13">
      <c r="A34" s="305"/>
      <c r="B34" s="306"/>
      <c r="C34" s="6">
        <f t="shared" si="0"/>
        <v>2024</v>
      </c>
      <c r="D34" s="288">
        <f t="shared" si="1"/>
        <v>16792495.360041723</v>
      </c>
      <c r="E34" s="288">
        <f t="shared" si="2"/>
        <v>40178879.930731095</v>
      </c>
      <c r="F34" s="288">
        <f t="shared" si="3"/>
        <v>9424764.0752897784</v>
      </c>
      <c r="G34" s="306"/>
      <c r="I34" s="306"/>
      <c r="J34" s="306"/>
      <c r="K34" s="306"/>
      <c r="L34" s="306"/>
      <c r="M34" s="295"/>
    </row>
    <row r="35" spans="1:13">
      <c r="A35" s="305"/>
      <c r="B35" s="306"/>
      <c r="C35" s="306"/>
      <c r="D35" s="306"/>
      <c r="E35" s="307"/>
      <c r="F35" s="306"/>
      <c r="G35" s="306"/>
      <c r="I35" s="306"/>
      <c r="J35" s="306"/>
      <c r="K35" s="306"/>
      <c r="L35" s="306"/>
      <c r="M35" s="295"/>
    </row>
    <row r="36" spans="1:13">
      <c r="A36" s="305"/>
      <c r="B36" s="309"/>
      <c r="C36" s="309"/>
      <c r="D36" s="309"/>
      <c r="F36" s="309"/>
      <c r="G36" s="309"/>
      <c r="I36" s="309"/>
      <c r="J36" s="309"/>
      <c r="K36" s="309"/>
      <c r="L36" s="309"/>
      <c r="M36" s="295"/>
    </row>
    <row r="37" spans="1:13">
      <c r="A37" s="305"/>
    </row>
    <row r="38" spans="1:13">
      <c r="A38" s="305"/>
    </row>
    <row r="42" spans="1:13">
      <c r="F42" s="288"/>
      <c r="G42" s="288"/>
      <c r="H42" s="288"/>
      <c r="I42" s="288"/>
    </row>
    <row r="51" spans="1:13">
      <c r="A51" s="305"/>
      <c r="C51" s="305"/>
      <c r="D51" s="305"/>
      <c r="F51" s="305"/>
      <c r="G51" s="305"/>
      <c r="I51" s="305"/>
      <c r="J51" s="305"/>
      <c r="K51" s="305"/>
      <c r="L51" s="305"/>
    </row>
    <row r="52" spans="1:13">
      <c r="A52" s="305"/>
      <c r="C52" s="308"/>
      <c r="D52" s="308"/>
      <c r="F52" s="308"/>
      <c r="G52" s="308"/>
      <c r="I52" s="308"/>
      <c r="J52" s="308"/>
      <c r="K52" s="308"/>
      <c r="L52" s="308"/>
    </row>
    <row r="53" spans="1:13">
      <c r="M53" s="310"/>
    </row>
    <row r="66" spans="1:1">
      <c r="A66" s="311"/>
    </row>
  </sheetData>
  <mergeCells count="8">
    <mergeCell ref="A1:M1"/>
    <mergeCell ref="A3:M3"/>
    <mergeCell ref="A18:M18"/>
    <mergeCell ref="B4:D4"/>
    <mergeCell ref="E4:G4"/>
    <mergeCell ref="H4:J4"/>
    <mergeCell ref="K4:M4"/>
    <mergeCell ref="A4:A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3"/>
  <dimension ref="A1:AN69"/>
  <sheetViews>
    <sheetView showGridLines="0" zoomScaleNormal="100" zoomScaleSheetLayoutView="100" workbookViewId="0">
      <selection activeCell="C1" sqref="C1"/>
    </sheetView>
  </sheetViews>
  <sheetFormatPr defaultColWidth="9.140625" defaultRowHeight="14.25"/>
  <cols>
    <col min="1" max="1" width="9.5703125" style="341" customWidth="1"/>
    <col min="2" max="21" width="6.7109375" style="315" customWidth="1"/>
    <col min="22" max="22" width="9.140625" style="417"/>
    <col min="23" max="23" width="10.140625" style="417" bestFit="1" customWidth="1"/>
    <col min="24" max="30" width="9.140625" style="417"/>
    <col min="31" max="31" width="11.28515625" style="417" bestFit="1" customWidth="1"/>
    <col min="32" max="32" width="9.140625" style="417"/>
    <col min="33" max="33" width="9.85546875" style="417" bestFit="1" customWidth="1"/>
    <col min="34" max="16384" width="9.140625" style="315"/>
  </cols>
  <sheetData>
    <row r="1" spans="1:40" ht="42" customHeight="1">
      <c r="A1" s="1771" t="s">
        <v>424</v>
      </c>
      <c r="B1" s="1771"/>
      <c r="C1" s="1771"/>
      <c r="D1" s="1771"/>
      <c r="E1" s="1771"/>
      <c r="F1" s="1771"/>
      <c r="G1" s="1771"/>
      <c r="H1" s="1771"/>
      <c r="I1" s="1771"/>
      <c r="J1" s="1771"/>
      <c r="K1" s="1771"/>
      <c r="L1" s="1771"/>
      <c r="M1" s="1771"/>
      <c r="N1" s="1771"/>
      <c r="O1" s="1771"/>
      <c r="P1" s="1771"/>
      <c r="Q1" s="1771"/>
      <c r="R1" s="1771"/>
      <c r="S1" s="1771"/>
      <c r="T1" s="1771"/>
      <c r="U1" s="1771"/>
    </row>
    <row r="2" spans="1:40" ht="5.0999999999999996" customHeight="1">
      <c r="B2" s="1780"/>
      <c r="C2" s="1780"/>
      <c r="D2" s="1780"/>
      <c r="E2" s="1780"/>
      <c r="F2" s="1780"/>
      <c r="G2" s="1780"/>
      <c r="H2" s="1780"/>
      <c r="I2" s="1780"/>
      <c r="J2" s="1780"/>
      <c r="K2" s="1780"/>
      <c r="L2" s="1780"/>
      <c r="M2" s="1780"/>
      <c r="N2" s="1780"/>
      <c r="O2" s="1780"/>
      <c r="P2" s="475"/>
      <c r="Q2" s="475"/>
      <c r="R2" s="521"/>
      <c r="S2" s="521"/>
      <c r="T2" s="521"/>
      <c r="U2" s="521"/>
    </row>
    <row r="3" spans="1:40" ht="12.95" customHeight="1">
      <c r="A3" s="1768" t="s">
        <v>564</v>
      </c>
      <c r="B3" s="1419">
        <v>2015</v>
      </c>
      <c r="C3" s="1335"/>
      <c r="D3" s="1420">
        <v>2016</v>
      </c>
      <c r="E3" s="1335"/>
      <c r="F3" s="1420">
        <v>2017</v>
      </c>
      <c r="G3" s="1335"/>
      <c r="H3" s="1420">
        <v>2018</v>
      </c>
      <c r="I3" s="1335"/>
      <c r="J3" s="1420">
        <v>2019</v>
      </c>
      <c r="K3" s="1335"/>
      <c r="L3" s="1420">
        <v>2020</v>
      </c>
      <c r="M3" s="1335"/>
      <c r="N3" s="1420">
        <v>2021</v>
      </c>
      <c r="O3" s="1335"/>
      <c r="P3" s="1420">
        <v>2022</v>
      </c>
      <c r="Q3" s="1335"/>
      <c r="R3" s="1785">
        <v>2023</v>
      </c>
      <c r="S3" s="1786"/>
      <c r="T3" s="1781">
        <v>2024</v>
      </c>
      <c r="U3" s="1781"/>
    </row>
    <row r="4" spans="1:40" ht="25.15" customHeight="1">
      <c r="A4" s="1769"/>
      <c r="B4" s="1330" t="s">
        <v>425</v>
      </c>
      <c r="C4" s="1787" t="s">
        <v>426</v>
      </c>
      <c r="D4" s="1450" t="s">
        <v>425</v>
      </c>
      <c r="E4" s="1787" t="s">
        <v>426</v>
      </c>
      <c r="F4" s="1330" t="s">
        <v>425</v>
      </c>
      <c r="G4" s="1787" t="s">
        <v>426</v>
      </c>
      <c r="H4" s="1450" t="s">
        <v>425</v>
      </c>
      <c r="I4" s="1787" t="s">
        <v>426</v>
      </c>
      <c r="J4" s="1330" t="s">
        <v>425</v>
      </c>
      <c r="K4" s="1787" t="s">
        <v>426</v>
      </c>
      <c r="L4" s="1450" t="s">
        <v>425</v>
      </c>
      <c r="M4" s="1787" t="s">
        <v>426</v>
      </c>
      <c r="N4" s="1330" t="s">
        <v>425</v>
      </c>
      <c r="O4" s="1787" t="s">
        <v>426</v>
      </c>
      <c r="P4" s="1450" t="s">
        <v>425</v>
      </c>
      <c r="Q4" s="1787" t="s">
        <v>426</v>
      </c>
      <c r="R4" s="1330" t="s">
        <v>425</v>
      </c>
      <c r="S4" s="1787" t="s">
        <v>426</v>
      </c>
      <c r="T4" s="1450" t="s">
        <v>425</v>
      </c>
      <c r="U4" s="1782" t="s">
        <v>426</v>
      </c>
    </row>
    <row r="5" spans="1:40" ht="10.15" customHeight="1">
      <c r="A5" s="1770"/>
      <c r="B5" s="1331" t="s">
        <v>29</v>
      </c>
      <c r="C5" s="1788"/>
      <c r="D5" s="801" t="s">
        <v>29</v>
      </c>
      <c r="E5" s="1788"/>
      <c r="F5" s="1331" t="s">
        <v>29</v>
      </c>
      <c r="G5" s="1788"/>
      <c r="H5" s="801" t="s">
        <v>29</v>
      </c>
      <c r="I5" s="1788"/>
      <c r="J5" s="1331" t="s">
        <v>29</v>
      </c>
      <c r="K5" s="1788"/>
      <c r="L5" s="801" t="s">
        <v>29</v>
      </c>
      <c r="M5" s="1788"/>
      <c r="N5" s="1331" t="s">
        <v>29</v>
      </c>
      <c r="O5" s="1788"/>
      <c r="P5" s="801" t="s">
        <v>29</v>
      </c>
      <c r="Q5" s="1788"/>
      <c r="R5" s="1331" t="s">
        <v>29</v>
      </c>
      <c r="S5" s="1788"/>
      <c r="T5" s="801" t="s">
        <v>29</v>
      </c>
      <c r="U5" s="1783"/>
    </row>
    <row r="6" spans="1:40" ht="15" customHeight="1">
      <c r="A6" s="802" t="s">
        <v>427</v>
      </c>
      <c r="B6" s="1248"/>
      <c r="C6" s="1040"/>
      <c r="D6" s="803"/>
      <c r="E6" s="1040"/>
      <c r="F6" s="803"/>
      <c r="G6" s="1040"/>
      <c r="H6" s="803"/>
      <c r="I6" s="1040"/>
      <c r="J6" s="803"/>
      <c r="K6" s="1040"/>
      <c r="L6" s="803"/>
      <c r="M6" s="1040"/>
      <c r="N6" s="803"/>
      <c r="O6" s="1040"/>
      <c r="P6" s="1248"/>
      <c r="Q6" s="1040"/>
      <c r="R6" s="1323"/>
      <c r="S6" s="1324"/>
      <c r="T6" s="1375"/>
      <c r="U6" s="1324"/>
    </row>
    <row r="7" spans="1:40" ht="30.95" customHeight="1">
      <c r="A7" s="1475" t="s">
        <v>428</v>
      </c>
      <c r="B7" s="1249">
        <v>1412171.2330000002</v>
      </c>
      <c r="C7" s="1042">
        <v>11</v>
      </c>
      <c r="D7" s="1041">
        <v>3829947.8149450007</v>
      </c>
      <c r="E7" s="1042">
        <v>11</v>
      </c>
      <c r="F7" s="1041">
        <v>3649007.6605450003</v>
      </c>
      <c r="G7" s="1042">
        <v>11</v>
      </c>
      <c r="H7" s="1041">
        <v>3710170.4104180005</v>
      </c>
      <c r="I7" s="1042">
        <v>11</v>
      </c>
      <c r="J7" s="1041">
        <v>7367738.2851669993</v>
      </c>
      <c r="K7" s="1042">
        <v>11</v>
      </c>
      <c r="L7" s="1041">
        <v>7260378.3049999969</v>
      </c>
      <c r="M7" s="1042">
        <v>11</v>
      </c>
      <c r="N7" s="1041">
        <v>5577049.3539999947</v>
      </c>
      <c r="O7" s="1042">
        <v>11</v>
      </c>
      <c r="P7" s="1249">
        <v>4269053.641396001</v>
      </c>
      <c r="Q7" s="1042">
        <v>11</v>
      </c>
      <c r="R7" s="1325">
        <v>3689880.7365829977</v>
      </c>
      <c r="S7" s="1326">
        <v>10</v>
      </c>
      <c r="T7" s="1376">
        <v>3564428.9902900001</v>
      </c>
      <c r="U7" s="1326">
        <v>9</v>
      </c>
      <c r="W7" s="323"/>
      <c r="X7" s="323"/>
      <c r="Y7" s="323"/>
      <c r="Z7" s="323"/>
      <c r="AA7" s="323"/>
      <c r="AB7" s="323"/>
      <c r="AC7" s="323"/>
      <c r="AD7" s="323"/>
      <c r="AE7" s="323"/>
      <c r="AF7" s="323"/>
      <c r="AG7" s="323"/>
      <c r="AH7" s="323"/>
      <c r="AI7" s="323"/>
      <c r="AJ7" s="323"/>
      <c r="AK7" s="323"/>
      <c r="AL7" s="323"/>
      <c r="AM7" s="323"/>
      <c r="AN7" s="323"/>
    </row>
    <row r="8" spans="1:40" ht="33" customHeight="1">
      <c r="A8" s="1476" t="s">
        <v>429</v>
      </c>
      <c r="B8" s="1249">
        <v>23514168.522999998</v>
      </c>
      <c r="C8" s="1043">
        <v>923</v>
      </c>
      <c r="D8" s="1041">
        <v>24135731.601999998</v>
      </c>
      <c r="E8" s="1043">
        <v>939</v>
      </c>
      <c r="F8" s="1041">
        <v>24867154.788480002</v>
      </c>
      <c r="G8" s="1043">
        <v>930</v>
      </c>
      <c r="H8" s="1041">
        <v>24322451.99884</v>
      </c>
      <c r="I8" s="1043">
        <v>895</v>
      </c>
      <c r="J8" s="1041">
        <v>25064055.928509999</v>
      </c>
      <c r="K8" s="1043">
        <v>907</v>
      </c>
      <c r="L8" s="1041">
        <v>27042808.068560001</v>
      </c>
      <c r="M8" s="1043">
        <v>913</v>
      </c>
      <c r="N8" s="1041">
        <v>30939068.92382</v>
      </c>
      <c r="O8" s="1043">
        <v>902</v>
      </c>
      <c r="P8" s="1249">
        <v>22945796.208549999</v>
      </c>
      <c r="Q8" s="1043">
        <v>899</v>
      </c>
      <c r="R8" s="1325">
        <v>21036542.447830003</v>
      </c>
      <c r="S8" s="1325">
        <v>881</v>
      </c>
      <c r="T8" s="1376">
        <v>21750674.29944</v>
      </c>
      <c r="U8" s="1325">
        <v>889</v>
      </c>
      <c r="W8" s="323"/>
      <c r="X8" s="323"/>
      <c r="Y8" s="323"/>
      <c r="Z8" s="323"/>
      <c r="AA8" s="323"/>
      <c r="AB8" s="323"/>
      <c r="AC8" s="323"/>
      <c r="AD8" s="323"/>
      <c r="AE8" s="323"/>
      <c r="AF8" s="323"/>
      <c r="AG8" s="323"/>
      <c r="AH8" s="323"/>
      <c r="AI8" s="323"/>
      <c r="AJ8" s="323"/>
      <c r="AK8" s="323"/>
      <c r="AL8" s="323"/>
      <c r="AM8" s="323"/>
      <c r="AN8" s="323"/>
    </row>
    <row r="9" spans="1:40" ht="30.95" customHeight="1">
      <c r="A9" s="1477" t="s">
        <v>430</v>
      </c>
      <c r="B9" s="1250">
        <v>20550277.083999999</v>
      </c>
      <c r="C9" s="1044">
        <v>7482</v>
      </c>
      <c r="D9" s="849">
        <v>21722870.338</v>
      </c>
      <c r="E9" s="1044">
        <v>7474</v>
      </c>
      <c r="F9" s="849">
        <v>22324504.099190004</v>
      </c>
      <c r="G9" s="1044">
        <v>7355</v>
      </c>
      <c r="H9" s="849">
        <v>21797112.833300002</v>
      </c>
      <c r="I9" s="1044">
        <v>7402</v>
      </c>
      <c r="J9" s="849">
        <v>21478021.454349998</v>
      </c>
      <c r="K9" s="1044">
        <v>7333</v>
      </c>
      <c r="L9" s="849">
        <v>20836310.185280003</v>
      </c>
      <c r="M9" s="1044">
        <v>7286</v>
      </c>
      <c r="N9" s="849">
        <v>22679424.412060004</v>
      </c>
      <c r="O9" s="1044">
        <v>7156</v>
      </c>
      <c r="P9" s="1250">
        <v>19968513.25922</v>
      </c>
      <c r="Q9" s="1044">
        <v>7033</v>
      </c>
      <c r="R9" s="1327">
        <v>18240712.718729999</v>
      </c>
      <c r="S9" s="1327">
        <v>6821</v>
      </c>
      <c r="T9" s="1377">
        <v>18252099.636739999</v>
      </c>
      <c r="U9" s="1327">
        <v>6695</v>
      </c>
      <c r="W9" s="323"/>
      <c r="X9" s="323"/>
      <c r="Y9" s="323"/>
      <c r="Z9" s="323"/>
      <c r="AA9" s="323"/>
      <c r="AB9" s="323"/>
      <c r="AC9" s="323"/>
      <c r="AD9" s="323"/>
      <c r="AE9" s="323"/>
      <c r="AF9" s="323"/>
      <c r="AG9" s="323"/>
      <c r="AH9" s="323"/>
      <c r="AI9" s="323"/>
      <c r="AJ9" s="323"/>
      <c r="AK9" s="323"/>
      <c r="AL9" s="323"/>
      <c r="AM9" s="323"/>
      <c r="AN9" s="323"/>
    </row>
    <row r="10" spans="1:40" ht="17.100000000000001" customHeight="1">
      <c r="A10" s="804" t="s">
        <v>117</v>
      </c>
      <c r="B10" s="1251"/>
      <c r="C10" s="1046"/>
      <c r="D10" s="1045"/>
      <c r="E10" s="1046"/>
      <c r="F10" s="1045"/>
      <c r="G10" s="1046"/>
      <c r="H10" s="1045"/>
      <c r="I10" s="1046"/>
      <c r="J10" s="1045"/>
      <c r="K10" s="1046"/>
      <c r="L10" s="1045"/>
      <c r="M10" s="1046"/>
      <c r="N10" s="1045"/>
      <c r="O10" s="1046"/>
      <c r="P10" s="1251"/>
      <c r="Q10" s="1046"/>
      <c r="R10" s="1328"/>
      <c r="S10" s="1328"/>
      <c r="T10" s="1378"/>
      <c r="U10" s="1328"/>
      <c r="W10" s="323"/>
      <c r="X10" s="323"/>
      <c r="Y10" s="323"/>
      <c r="Z10" s="323"/>
      <c r="AA10" s="323"/>
      <c r="AB10" s="323"/>
      <c r="AC10" s="323"/>
      <c r="AD10" s="323"/>
      <c r="AE10" s="323"/>
      <c r="AF10" s="323"/>
      <c r="AG10" s="323"/>
      <c r="AH10" s="323"/>
      <c r="AI10" s="323"/>
      <c r="AJ10" s="323"/>
      <c r="AK10" s="323"/>
      <c r="AL10" s="323"/>
      <c r="AM10" s="323"/>
      <c r="AN10" s="323"/>
    </row>
    <row r="11" spans="1:40" ht="17.100000000000001" customHeight="1">
      <c r="A11" s="805" t="s">
        <v>431</v>
      </c>
      <c r="B11" s="1249">
        <v>14145.358</v>
      </c>
      <c r="C11" s="1043">
        <v>19476</v>
      </c>
      <c r="D11" s="1041">
        <v>12868.175051484051</v>
      </c>
      <c r="E11" s="1043">
        <v>18183</v>
      </c>
      <c r="F11" s="1041">
        <v>14220.816281356083</v>
      </c>
      <c r="G11" s="1043">
        <v>16856</v>
      </c>
      <c r="H11" s="1041">
        <v>12933.527387701784</v>
      </c>
      <c r="I11" s="1043">
        <v>17783</v>
      </c>
      <c r="J11" s="1041">
        <v>11968.444793327059</v>
      </c>
      <c r="K11" s="1043">
        <v>17882</v>
      </c>
      <c r="L11" s="1041">
        <v>11915.895196925239</v>
      </c>
      <c r="M11" s="1043">
        <v>18642</v>
      </c>
      <c r="N11" s="1041">
        <v>12970.487262819293</v>
      </c>
      <c r="O11" s="1043">
        <v>19098</v>
      </c>
      <c r="P11" s="1249">
        <v>12410.908534470511</v>
      </c>
      <c r="Q11" s="1043">
        <v>19063</v>
      </c>
      <c r="R11" s="1325">
        <v>11089.426853481857</v>
      </c>
      <c r="S11" s="1325">
        <v>20441</v>
      </c>
      <c r="T11" s="1376">
        <v>11319.166835495787</v>
      </c>
      <c r="U11" s="1325">
        <v>20564</v>
      </c>
      <c r="W11" s="323"/>
      <c r="X11" s="323"/>
      <c r="Y11" s="323"/>
      <c r="Z11" s="323"/>
      <c r="AA11" s="323"/>
      <c r="AB11" s="323"/>
      <c r="AC11" s="323"/>
      <c r="AD11" s="323"/>
      <c r="AE11" s="323"/>
      <c r="AF11" s="323"/>
      <c r="AG11" s="323"/>
      <c r="AH11" s="323"/>
      <c r="AI11" s="323"/>
      <c r="AJ11" s="323"/>
      <c r="AK11" s="323"/>
      <c r="AL11" s="323"/>
      <c r="AM11" s="323"/>
      <c r="AN11" s="323"/>
    </row>
    <row r="12" spans="1:40" ht="17.100000000000001" customHeight="1">
      <c r="A12" s="805" t="s">
        <v>432</v>
      </c>
      <c r="B12" s="1249">
        <v>80517.13</v>
      </c>
      <c r="C12" s="1043">
        <v>22531</v>
      </c>
      <c r="D12" s="1041">
        <v>111666.65309446272</v>
      </c>
      <c r="E12" s="1043">
        <v>21448</v>
      </c>
      <c r="F12" s="1041">
        <v>99328.191315678327</v>
      </c>
      <c r="G12" s="1043">
        <v>19582</v>
      </c>
      <c r="H12" s="1041">
        <v>104049.96081803164</v>
      </c>
      <c r="I12" s="1043">
        <v>21959</v>
      </c>
      <c r="J12" s="1041">
        <v>107813.97348027314</v>
      </c>
      <c r="K12" s="1043">
        <v>21646</v>
      </c>
      <c r="L12" s="1041">
        <v>113681.61655927241</v>
      </c>
      <c r="M12" s="1043">
        <v>22094</v>
      </c>
      <c r="N12" s="1041">
        <v>104014.32979030014</v>
      </c>
      <c r="O12" s="1043">
        <v>20609</v>
      </c>
      <c r="P12" s="1249">
        <v>104899.25954728655</v>
      </c>
      <c r="Q12" s="1043">
        <v>22488</v>
      </c>
      <c r="R12" s="1325">
        <v>117561.57373245733</v>
      </c>
      <c r="S12" s="1325">
        <v>25007</v>
      </c>
      <c r="T12" s="1376">
        <v>130053.87523980282</v>
      </c>
      <c r="U12" s="1325">
        <v>25695</v>
      </c>
      <c r="W12" s="323"/>
      <c r="X12" s="323"/>
      <c r="Y12" s="323"/>
      <c r="Z12" s="323"/>
      <c r="AA12" s="323"/>
      <c r="AB12" s="323"/>
      <c r="AC12" s="323"/>
      <c r="AD12" s="323"/>
      <c r="AE12" s="323"/>
      <c r="AF12" s="323"/>
      <c r="AG12" s="323"/>
      <c r="AH12" s="323"/>
      <c r="AI12" s="323"/>
      <c r="AJ12" s="323"/>
      <c r="AK12" s="323"/>
      <c r="AL12" s="323"/>
      <c r="AM12" s="323"/>
      <c r="AN12" s="323"/>
    </row>
    <row r="13" spans="1:40" ht="17.100000000000001" customHeight="1">
      <c r="A13" s="805" t="s">
        <v>433</v>
      </c>
      <c r="B13" s="1249">
        <v>341715.09500000003</v>
      </c>
      <c r="C13" s="1043">
        <v>30571</v>
      </c>
      <c r="D13" s="1041">
        <v>336951.29125712829</v>
      </c>
      <c r="E13" s="1043">
        <v>29497</v>
      </c>
      <c r="F13" s="1041">
        <v>318501.93456751294</v>
      </c>
      <c r="G13" s="1043">
        <v>28824</v>
      </c>
      <c r="H13" s="1041">
        <v>326499.53289691149</v>
      </c>
      <c r="I13" s="1043">
        <v>31720</v>
      </c>
      <c r="J13" s="1041">
        <v>345083.47387868812</v>
      </c>
      <c r="K13" s="1043">
        <v>31304</v>
      </c>
      <c r="L13" s="1041">
        <v>344923.38185464387</v>
      </c>
      <c r="M13" s="1043">
        <v>30801</v>
      </c>
      <c r="N13" s="1041">
        <v>316010.27673046879</v>
      </c>
      <c r="O13" s="1043">
        <v>28191</v>
      </c>
      <c r="P13" s="1249">
        <v>325053.59884525306</v>
      </c>
      <c r="Q13" s="1043">
        <v>30712</v>
      </c>
      <c r="R13" s="1325">
        <v>336496.54109681078</v>
      </c>
      <c r="S13" s="1325">
        <v>31700</v>
      </c>
      <c r="T13" s="1376">
        <v>353964.33833643812</v>
      </c>
      <c r="U13" s="1325">
        <v>31934</v>
      </c>
      <c r="W13" s="323"/>
      <c r="X13" s="323"/>
      <c r="Y13" s="323"/>
      <c r="Z13" s="323"/>
      <c r="AA13" s="323"/>
      <c r="AB13" s="323"/>
      <c r="AC13" s="323"/>
      <c r="AD13" s="323"/>
      <c r="AE13" s="323"/>
      <c r="AF13" s="323"/>
      <c r="AG13" s="323"/>
      <c r="AH13" s="323"/>
      <c r="AI13" s="323"/>
      <c r="AJ13" s="323"/>
      <c r="AK13" s="323"/>
      <c r="AL13" s="323"/>
      <c r="AM13" s="323"/>
      <c r="AN13" s="323"/>
    </row>
    <row r="14" spans="1:40" ht="17.100000000000001" customHeight="1">
      <c r="A14" s="805" t="s">
        <v>61</v>
      </c>
      <c r="B14" s="1249">
        <v>516349.61800000002</v>
      </c>
      <c r="C14" s="1043">
        <v>27998</v>
      </c>
      <c r="D14" s="1041">
        <v>560527.3608529974</v>
      </c>
      <c r="E14" s="1043">
        <v>27678</v>
      </c>
      <c r="F14" s="1041">
        <v>548940.26929099706</v>
      </c>
      <c r="G14" s="1043">
        <v>28716</v>
      </c>
      <c r="H14" s="1041">
        <v>538426.08162467263</v>
      </c>
      <c r="I14" s="1043">
        <v>29715</v>
      </c>
      <c r="J14" s="1041">
        <v>564924.19603548606</v>
      </c>
      <c r="K14" s="1043">
        <v>29097</v>
      </c>
      <c r="L14" s="1041">
        <v>561289.47771576617</v>
      </c>
      <c r="M14" s="1043">
        <v>28596</v>
      </c>
      <c r="N14" s="1041">
        <v>537758.21501878509</v>
      </c>
      <c r="O14" s="1043">
        <v>28063</v>
      </c>
      <c r="P14" s="1249">
        <v>535080.31749458774</v>
      </c>
      <c r="Q14" s="1043">
        <v>28134</v>
      </c>
      <c r="R14" s="1325">
        <v>520080.97875093221</v>
      </c>
      <c r="S14" s="1325">
        <v>27561</v>
      </c>
      <c r="T14" s="1376">
        <v>535987.29079086415</v>
      </c>
      <c r="U14" s="1325">
        <v>27007</v>
      </c>
      <c r="W14" s="323"/>
      <c r="X14" s="323"/>
      <c r="Y14" s="323"/>
      <c r="Z14" s="323"/>
      <c r="AA14" s="323"/>
      <c r="AB14" s="323"/>
      <c r="AC14" s="323"/>
      <c r="AD14" s="323"/>
      <c r="AE14" s="323"/>
      <c r="AF14" s="323"/>
      <c r="AG14" s="323"/>
      <c r="AH14" s="323"/>
      <c r="AI14" s="323"/>
      <c r="AJ14" s="323"/>
      <c r="AK14" s="323"/>
      <c r="AL14" s="323"/>
      <c r="AM14" s="323"/>
      <c r="AN14" s="323"/>
    </row>
    <row r="15" spans="1:40" ht="17.100000000000001" customHeight="1">
      <c r="A15" s="805" t="s">
        <v>62</v>
      </c>
      <c r="B15" s="1249">
        <v>1040513.1459999999</v>
      </c>
      <c r="C15" s="1043">
        <v>32531</v>
      </c>
      <c r="D15" s="1041">
        <v>1156406.9112843508</v>
      </c>
      <c r="E15" s="1043">
        <v>33278</v>
      </c>
      <c r="F15" s="1041">
        <v>1160130.6725158244</v>
      </c>
      <c r="G15" s="1043">
        <v>34481</v>
      </c>
      <c r="H15" s="1041">
        <v>1091351.1593129947</v>
      </c>
      <c r="I15" s="1043">
        <v>34256</v>
      </c>
      <c r="J15" s="1041">
        <v>1151216.1366221767</v>
      </c>
      <c r="K15" s="1043">
        <v>33989</v>
      </c>
      <c r="L15" s="1041">
        <v>1128113.5650262986</v>
      </c>
      <c r="M15" s="1043">
        <v>33910</v>
      </c>
      <c r="N15" s="1041">
        <v>1150615.1271129046</v>
      </c>
      <c r="O15" s="1043">
        <v>34240</v>
      </c>
      <c r="P15" s="1249">
        <v>1071364.6540767909</v>
      </c>
      <c r="Q15" s="1043">
        <v>32865</v>
      </c>
      <c r="R15" s="1325">
        <v>1039200.1712107079</v>
      </c>
      <c r="S15" s="1325">
        <v>31675</v>
      </c>
      <c r="T15" s="1376">
        <v>1057129.8584486872</v>
      </c>
      <c r="U15" s="1325">
        <v>31080</v>
      </c>
      <c r="W15" s="323"/>
      <c r="X15" s="323"/>
      <c r="Y15" s="323"/>
      <c r="Z15" s="323"/>
      <c r="AA15" s="323"/>
      <c r="AB15" s="323"/>
      <c r="AC15" s="323"/>
      <c r="AD15" s="323"/>
      <c r="AE15" s="323"/>
      <c r="AF15" s="323"/>
      <c r="AG15" s="323"/>
      <c r="AH15" s="323"/>
      <c r="AI15" s="323"/>
      <c r="AJ15" s="323"/>
      <c r="AK15" s="323"/>
      <c r="AL15" s="323"/>
      <c r="AM15" s="323"/>
      <c r="AN15" s="323"/>
    </row>
    <row r="16" spans="1:40" ht="17.100000000000001" customHeight="1">
      <c r="A16" s="805" t="s">
        <v>63</v>
      </c>
      <c r="B16" s="1249">
        <v>783398.42500000005</v>
      </c>
      <c r="C16" s="1043">
        <v>14961</v>
      </c>
      <c r="D16" s="1041">
        <v>840743.24901507003</v>
      </c>
      <c r="E16" s="1043">
        <v>15490</v>
      </c>
      <c r="F16" s="1041">
        <v>857425.96901745547</v>
      </c>
      <c r="G16" s="1043">
        <v>16019</v>
      </c>
      <c r="H16" s="1041">
        <v>798087.22221885959</v>
      </c>
      <c r="I16" s="1043">
        <v>15643</v>
      </c>
      <c r="J16" s="1041">
        <v>858648.75063320645</v>
      </c>
      <c r="K16" s="1043">
        <v>15829</v>
      </c>
      <c r="L16" s="1041">
        <v>854785.64938038471</v>
      </c>
      <c r="M16" s="1043">
        <v>16068</v>
      </c>
      <c r="N16" s="1041">
        <v>869847.00594658544</v>
      </c>
      <c r="O16" s="1043">
        <v>16517</v>
      </c>
      <c r="P16" s="1249">
        <v>821732.53689723066</v>
      </c>
      <c r="Q16" s="1043">
        <v>15836</v>
      </c>
      <c r="R16" s="1325">
        <v>785905.77378066687</v>
      </c>
      <c r="S16" s="1325">
        <v>15146</v>
      </c>
      <c r="T16" s="1376">
        <v>790137.07868800103</v>
      </c>
      <c r="U16" s="1325">
        <v>14738</v>
      </c>
      <c r="W16" s="323"/>
      <c r="X16" s="323"/>
      <c r="Y16" s="323"/>
      <c r="Z16" s="323"/>
      <c r="AA16" s="323"/>
      <c r="AB16" s="323"/>
      <c r="AC16" s="323"/>
      <c r="AD16" s="323"/>
      <c r="AE16" s="323"/>
      <c r="AF16" s="323"/>
      <c r="AG16" s="323"/>
      <c r="AH16" s="323"/>
      <c r="AI16" s="323"/>
      <c r="AJ16" s="323"/>
      <c r="AK16" s="323"/>
      <c r="AL16" s="323"/>
      <c r="AM16" s="323"/>
      <c r="AN16" s="323"/>
    </row>
    <row r="17" spans="1:40" ht="17.100000000000001" customHeight="1">
      <c r="A17" s="805" t="s">
        <v>64</v>
      </c>
      <c r="B17" s="1249">
        <v>8651366.2879999988</v>
      </c>
      <c r="C17" s="1043">
        <v>52081</v>
      </c>
      <c r="D17" s="1041">
        <v>9524988.9604445081</v>
      </c>
      <c r="E17" s="1043">
        <v>54894</v>
      </c>
      <c r="F17" s="1041">
        <v>10417463.870984189</v>
      </c>
      <c r="G17" s="1043">
        <v>57967</v>
      </c>
      <c r="H17" s="1041">
        <v>9030186.204820456</v>
      </c>
      <c r="I17" s="1043">
        <v>53861</v>
      </c>
      <c r="J17" s="1041">
        <v>9726250.6655449178</v>
      </c>
      <c r="K17" s="1043">
        <v>55790</v>
      </c>
      <c r="L17" s="1041">
        <v>9250921.9277924299</v>
      </c>
      <c r="M17" s="1043">
        <v>55509</v>
      </c>
      <c r="N17" s="1041">
        <v>10329217.644351978</v>
      </c>
      <c r="O17" s="1043">
        <v>59274</v>
      </c>
      <c r="P17" s="1249">
        <v>8761868.8691424392</v>
      </c>
      <c r="Q17" s="1043">
        <v>53446</v>
      </c>
      <c r="R17" s="1325">
        <v>7785634.819837736</v>
      </c>
      <c r="S17" s="1325">
        <v>49649</v>
      </c>
      <c r="T17" s="1376">
        <v>7704264.289735253</v>
      </c>
      <c r="U17" s="1325">
        <v>48868</v>
      </c>
      <c r="W17" s="323"/>
      <c r="X17" s="323"/>
      <c r="Y17" s="323"/>
      <c r="Z17" s="323"/>
      <c r="AA17" s="323"/>
      <c r="AB17" s="323"/>
      <c r="AC17" s="323"/>
      <c r="AD17" s="323"/>
      <c r="AE17" s="323"/>
      <c r="AF17" s="323"/>
      <c r="AG17" s="323"/>
      <c r="AH17" s="323"/>
      <c r="AI17" s="323"/>
      <c r="AJ17" s="323"/>
      <c r="AK17" s="323"/>
      <c r="AL17" s="323"/>
      <c r="AM17" s="323"/>
      <c r="AN17" s="323"/>
    </row>
    <row r="18" spans="1:40" ht="17.100000000000001" customHeight="1">
      <c r="A18" s="806" t="s">
        <v>2</v>
      </c>
      <c r="B18" s="1248"/>
      <c r="C18" s="1047"/>
      <c r="D18" s="803"/>
      <c r="E18" s="1047"/>
      <c r="F18" s="803"/>
      <c r="G18" s="1047"/>
      <c r="H18" s="803"/>
      <c r="I18" s="1047"/>
      <c r="J18" s="803"/>
      <c r="K18" s="1047"/>
      <c r="L18" s="803"/>
      <c r="M18" s="1047"/>
      <c r="N18" s="803"/>
      <c r="O18" s="1047"/>
      <c r="P18" s="1248"/>
      <c r="Q18" s="1047"/>
      <c r="R18" s="1323"/>
      <c r="S18" s="1323"/>
      <c r="T18" s="1375"/>
      <c r="U18" s="1323"/>
      <c r="W18" s="323"/>
      <c r="X18" s="323"/>
      <c r="Y18" s="323"/>
      <c r="Z18" s="323"/>
      <c r="AA18" s="323"/>
      <c r="AB18" s="323"/>
      <c r="AC18" s="323"/>
      <c r="AD18" s="323"/>
      <c r="AE18" s="323"/>
      <c r="AF18" s="323"/>
      <c r="AG18" s="323"/>
      <c r="AH18" s="323"/>
      <c r="AI18" s="323"/>
      <c r="AJ18" s="323"/>
      <c r="AK18" s="323"/>
      <c r="AL18" s="323"/>
      <c r="AM18" s="323"/>
      <c r="AN18" s="323"/>
    </row>
    <row r="19" spans="1:40" ht="17.100000000000001" customHeight="1">
      <c r="A19" s="805" t="s">
        <v>431</v>
      </c>
      <c r="B19" s="1249">
        <v>505121.65700000001</v>
      </c>
      <c r="C19" s="1043">
        <v>1155671.9999999998</v>
      </c>
      <c r="D19" s="1041">
        <v>521141.66563956591</v>
      </c>
      <c r="E19" s="1043">
        <v>1144851</v>
      </c>
      <c r="F19" s="1041">
        <v>487976.0962930643</v>
      </c>
      <c r="G19" s="1043">
        <v>1119369</v>
      </c>
      <c r="H19" s="1041">
        <v>496775.04107718513</v>
      </c>
      <c r="I19" s="1043">
        <v>1109486</v>
      </c>
      <c r="J19" s="1041">
        <v>433063.7890430087</v>
      </c>
      <c r="K19" s="1043">
        <v>1108372</v>
      </c>
      <c r="L19" s="1041">
        <v>459602.27150012436</v>
      </c>
      <c r="M19" s="1043">
        <v>1101677</v>
      </c>
      <c r="N19" s="1041">
        <v>453461.18699669861</v>
      </c>
      <c r="O19" s="1043">
        <v>1073533</v>
      </c>
      <c r="P19" s="1249">
        <v>404819.45709177991</v>
      </c>
      <c r="Q19" s="1043">
        <v>1071751</v>
      </c>
      <c r="R19" s="1325">
        <v>429357.73619173025</v>
      </c>
      <c r="S19" s="1325">
        <v>1084422</v>
      </c>
      <c r="T19" s="1376">
        <v>429764.95346953912</v>
      </c>
      <c r="U19" s="1325">
        <v>1076628</v>
      </c>
      <c r="W19" s="323"/>
      <c r="X19" s="323"/>
      <c r="Y19" s="323"/>
      <c r="Z19" s="323"/>
      <c r="AA19" s="323"/>
      <c r="AB19" s="323"/>
      <c r="AC19" s="323"/>
      <c r="AD19" s="323"/>
      <c r="AE19" s="323"/>
      <c r="AF19" s="323"/>
      <c r="AG19" s="323"/>
      <c r="AH19" s="323"/>
      <c r="AI19" s="323"/>
      <c r="AJ19" s="323"/>
      <c r="AK19" s="323"/>
      <c r="AL19" s="323"/>
      <c r="AM19" s="323"/>
      <c r="AN19" s="323"/>
    </row>
    <row r="20" spans="1:40" ht="17.100000000000001" customHeight="1">
      <c r="A20" s="805" t="s">
        <v>432</v>
      </c>
      <c r="B20" s="1249">
        <v>1114074.186</v>
      </c>
      <c r="C20" s="1043">
        <v>355189.00000000006</v>
      </c>
      <c r="D20" s="1041">
        <v>1671430.1217941954</v>
      </c>
      <c r="E20" s="1043">
        <v>338126</v>
      </c>
      <c r="F20" s="1041">
        <v>1514319.5132766468</v>
      </c>
      <c r="G20" s="1043">
        <v>317326</v>
      </c>
      <c r="H20" s="1041">
        <v>1693836.8791406811</v>
      </c>
      <c r="I20" s="1043">
        <v>354424</v>
      </c>
      <c r="J20" s="1041">
        <v>1619637.7278309229</v>
      </c>
      <c r="K20" s="1043">
        <v>351351</v>
      </c>
      <c r="L20" s="1041">
        <v>1675437.4461078423</v>
      </c>
      <c r="M20" s="1043">
        <v>346490</v>
      </c>
      <c r="N20" s="1041">
        <v>1425154.3712792348</v>
      </c>
      <c r="O20" s="1043">
        <v>304600</v>
      </c>
      <c r="P20" s="1249">
        <v>1740821.815916982</v>
      </c>
      <c r="Q20" s="1043">
        <v>374069</v>
      </c>
      <c r="R20" s="1325">
        <v>2025338.5538016718</v>
      </c>
      <c r="S20" s="1325">
        <v>430479</v>
      </c>
      <c r="T20" s="1376">
        <v>2157687.3871396077</v>
      </c>
      <c r="U20" s="1325">
        <v>434984</v>
      </c>
      <c r="W20" s="323"/>
      <c r="X20" s="323"/>
      <c r="Y20" s="323"/>
      <c r="Z20" s="323"/>
      <c r="AA20" s="323"/>
      <c r="AB20" s="323"/>
      <c r="AC20" s="323"/>
      <c r="AD20" s="323"/>
      <c r="AE20" s="323"/>
      <c r="AF20" s="323"/>
      <c r="AG20" s="323"/>
      <c r="AH20" s="323"/>
      <c r="AI20" s="323"/>
      <c r="AJ20" s="323"/>
      <c r="AK20" s="323"/>
      <c r="AL20" s="323"/>
      <c r="AM20" s="323"/>
      <c r="AN20" s="323"/>
    </row>
    <row r="21" spans="1:40" ht="17.100000000000001" customHeight="1">
      <c r="A21" s="805" t="s">
        <v>433</v>
      </c>
      <c r="B21" s="1249">
        <v>5510046.5700000003</v>
      </c>
      <c r="C21" s="1043">
        <v>489817</v>
      </c>
      <c r="D21" s="1041">
        <v>5476544.1876730788</v>
      </c>
      <c r="E21" s="1043">
        <v>466124</v>
      </c>
      <c r="F21" s="1041">
        <v>5096252.6610210026</v>
      </c>
      <c r="G21" s="1043">
        <v>469705</v>
      </c>
      <c r="H21" s="1041">
        <v>5222076.7556636911</v>
      </c>
      <c r="I21" s="1043">
        <v>498059</v>
      </c>
      <c r="J21" s="1041">
        <v>5457656.8132578833</v>
      </c>
      <c r="K21" s="1043">
        <v>497385</v>
      </c>
      <c r="L21" s="1041">
        <v>5396278.9594914746</v>
      </c>
      <c r="M21" s="1043">
        <v>481661</v>
      </c>
      <c r="N21" s="1041">
        <v>4878402.9461922124</v>
      </c>
      <c r="O21" s="1043">
        <v>441069</v>
      </c>
      <c r="P21" s="1249">
        <v>5516947.788385638</v>
      </c>
      <c r="Q21" s="1043">
        <v>513153</v>
      </c>
      <c r="R21" s="1325">
        <v>5641545.8431704408</v>
      </c>
      <c r="S21" s="1325">
        <v>526367</v>
      </c>
      <c r="T21" s="1376">
        <v>6025089.2789097847</v>
      </c>
      <c r="U21" s="1325">
        <v>527501</v>
      </c>
      <c r="W21" s="323"/>
      <c r="X21" s="323"/>
      <c r="Y21" s="323"/>
      <c r="Z21" s="323"/>
      <c r="AA21" s="323"/>
      <c r="AB21" s="323"/>
      <c r="AC21" s="323"/>
      <c r="AD21" s="323"/>
      <c r="AE21" s="323"/>
      <c r="AF21" s="323"/>
      <c r="AG21" s="323"/>
      <c r="AH21" s="323"/>
      <c r="AI21" s="323"/>
      <c r="AJ21" s="323"/>
      <c r="AK21" s="323"/>
      <c r="AL21" s="323"/>
      <c r="AM21" s="323"/>
      <c r="AN21" s="323"/>
    </row>
    <row r="22" spans="1:40" ht="17.100000000000001" customHeight="1">
      <c r="A22" s="805" t="s">
        <v>61</v>
      </c>
      <c r="B22" s="1249">
        <v>7770596.6540000001</v>
      </c>
      <c r="C22" s="1043">
        <v>408400</v>
      </c>
      <c r="D22" s="1041">
        <v>8355014.5294809714</v>
      </c>
      <c r="E22" s="1043">
        <v>414294</v>
      </c>
      <c r="F22" s="1041">
        <v>8268550.6107369671</v>
      </c>
      <c r="G22" s="1043">
        <v>429982</v>
      </c>
      <c r="H22" s="1041">
        <v>8018166.8469247492</v>
      </c>
      <c r="I22" s="1043">
        <v>412843</v>
      </c>
      <c r="J22" s="1041">
        <v>8336201.2863429049</v>
      </c>
      <c r="K22" s="1043">
        <v>427625</v>
      </c>
      <c r="L22" s="1041">
        <v>8331223.5744369095</v>
      </c>
      <c r="M22" s="1043">
        <v>428438</v>
      </c>
      <c r="N22" s="1041">
        <v>8455316.9004409723</v>
      </c>
      <c r="O22" s="1043">
        <v>441022</v>
      </c>
      <c r="P22" s="1249">
        <v>7747098.4187108735</v>
      </c>
      <c r="Q22" s="1043">
        <v>410283</v>
      </c>
      <c r="R22" s="1325">
        <v>6712187.2478860365</v>
      </c>
      <c r="S22" s="1325">
        <v>358725</v>
      </c>
      <c r="T22" s="1376">
        <v>6578158.2738127206</v>
      </c>
      <c r="U22" s="1325">
        <v>349098</v>
      </c>
      <c r="W22" s="323"/>
      <c r="X22" s="323"/>
      <c r="Y22" s="323"/>
      <c r="Z22" s="323"/>
      <c r="AA22" s="323"/>
      <c r="AB22" s="323"/>
      <c r="AC22" s="323"/>
      <c r="AD22" s="323"/>
      <c r="AE22" s="323"/>
      <c r="AF22" s="323"/>
      <c r="AG22" s="323"/>
      <c r="AH22" s="323"/>
      <c r="AI22" s="323"/>
      <c r="AJ22" s="323"/>
      <c r="AK22" s="323"/>
      <c r="AL22" s="323"/>
      <c r="AM22" s="323"/>
      <c r="AN22" s="323"/>
    </row>
    <row r="23" spans="1:40" ht="17.100000000000001" customHeight="1">
      <c r="A23" s="805" t="s">
        <v>62</v>
      </c>
      <c r="B23" s="1249">
        <v>6787463.760999999</v>
      </c>
      <c r="C23" s="1043">
        <v>206906</v>
      </c>
      <c r="D23" s="1041">
        <v>7625022.4378727274</v>
      </c>
      <c r="E23" s="1043">
        <v>244567</v>
      </c>
      <c r="F23" s="1041">
        <v>8724211.4195460379</v>
      </c>
      <c r="G23" s="1043">
        <v>263063</v>
      </c>
      <c r="H23" s="1041">
        <v>7195290.7486268394</v>
      </c>
      <c r="I23" s="1043">
        <v>219943</v>
      </c>
      <c r="J23" s="1041">
        <v>6326135.3983569285</v>
      </c>
      <c r="K23" s="1043">
        <v>209406</v>
      </c>
      <c r="L23" s="1041">
        <v>6901898.8206374375</v>
      </c>
      <c r="M23" s="1043">
        <v>226486</v>
      </c>
      <c r="N23" s="1041">
        <v>9555218.353111878</v>
      </c>
      <c r="O23" s="1043">
        <v>300034</v>
      </c>
      <c r="P23" s="1249">
        <v>5203662.9128368162</v>
      </c>
      <c r="Q23" s="1043">
        <v>175967</v>
      </c>
      <c r="R23" s="1325">
        <v>3796459.2124768565</v>
      </c>
      <c r="S23" s="1325">
        <v>123688</v>
      </c>
      <c r="T23" s="1376">
        <v>3137486.0657280157</v>
      </c>
      <c r="U23" s="1325">
        <v>112785</v>
      </c>
      <c r="W23" s="323"/>
      <c r="X23" s="323"/>
      <c r="Y23" s="323"/>
      <c r="Z23" s="323"/>
      <c r="AA23" s="323"/>
      <c r="AB23" s="323"/>
      <c r="AC23" s="323"/>
      <c r="AD23" s="323"/>
      <c r="AE23" s="323"/>
      <c r="AF23" s="323"/>
      <c r="AG23" s="323"/>
      <c r="AH23" s="323"/>
      <c r="AI23" s="323"/>
      <c r="AJ23" s="323"/>
      <c r="AK23" s="323"/>
      <c r="AL23" s="323"/>
      <c r="AM23" s="323"/>
      <c r="AN23" s="323"/>
    </row>
    <row r="24" spans="1:40" ht="17.100000000000001" customHeight="1">
      <c r="A24" s="805" t="s">
        <v>63</v>
      </c>
      <c r="B24" s="1249">
        <v>832522.18900000001</v>
      </c>
      <c r="C24" s="1043">
        <v>15543</v>
      </c>
      <c r="D24" s="1041">
        <v>916276.58158523124</v>
      </c>
      <c r="E24" s="1043">
        <v>18869</v>
      </c>
      <c r="F24" s="1041">
        <v>1175271.912606647</v>
      </c>
      <c r="G24" s="1043">
        <v>21031</v>
      </c>
      <c r="H24" s="1041">
        <v>966120.17449338897</v>
      </c>
      <c r="I24" s="1043">
        <v>19357</v>
      </c>
      <c r="J24" s="1041">
        <v>587202.96922725893</v>
      </c>
      <c r="K24" s="1043">
        <v>14276</v>
      </c>
      <c r="L24" s="1041">
        <v>830758.18090108014</v>
      </c>
      <c r="M24" s="1043">
        <v>16953</v>
      </c>
      <c r="N24" s="1041">
        <v>1464997.7233109875</v>
      </c>
      <c r="O24" s="1043">
        <v>29178</v>
      </c>
      <c r="P24" s="1249">
        <v>530554.79052849649</v>
      </c>
      <c r="Q24" s="1043">
        <v>11940</v>
      </c>
      <c r="R24" s="1325">
        <v>398900.41005748103</v>
      </c>
      <c r="S24" s="1325">
        <v>7397</v>
      </c>
      <c r="T24" s="1376">
        <v>313221.03839755466</v>
      </c>
      <c r="U24" s="1325">
        <v>6635</v>
      </c>
      <c r="W24" s="323"/>
      <c r="X24" s="323"/>
      <c r="Y24" s="323"/>
      <c r="Z24" s="323"/>
      <c r="AA24" s="323"/>
      <c r="AB24" s="323"/>
      <c r="AC24" s="323"/>
      <c r="AD24" s="323"/>
      <c r="AE24" s="323"/>
      <c r="AF24" s="323"/>
      <c r="AG24" s="323"/>
      <c r="AH24" s="323"/>
      <c r="AI24" s="323"/>
      <c r="AJ24" s="323"/>
      <c r="AK24" s="323"/>
      <c r="AL24" s="323"/>
      <c r="AM24" s="323"/>
      <c r="AN24" s="323"/>
    </row>
    <row r="25" spans="1:40" ht="17.100000000000001" customHeight="1">
      <c r="A25" s="805" t="s">
        <v>64</v>
      </c>
      <c r="B25" s="1249">
        <v>408832.78300000005</v>
      </c>
      <c r="C25" s="1043">
        <v>4699</v>
      </c>
      <c r="D25" s="1041">
        <v>428906.15095421666</v>
      </c>
      <c r="E25" s="1043">
        <v>4920</v>
      </c>
      <c r="F25" s="1041">
        <v>539373.44884662062</v>
      </c>
      <c r="G25" s="1043">
        <v>5592</v>
      </c>
      <c r="H25" s="1041">
        <v>520412.12425384083</v>
      </c>
      <c r="I25" s="1043">
        <v>5880</v>
      </c>
      <c r="J25" s="1041">
        <v>320427.4701530023</v>
      </c>
      <c r="K25" s="1043">
        <v>4493</v>
      </c>
      <c r="L25" s="1041">
        <v>444284.52803940669</v>
      </c>
      <c r="M25" s="1043">
        <v>5031</v>
      </c>
      <c r="N25" s="1041">
        <v>647981.82505417708</v>
      </c>
      <c r="O25" s="1043">
        <v>7680</v>
      </c>
      <c r="P25" s="1249">
        <v>357376.60470134486</v>
      </c>
      <c r="Q25" s="1043">
        <v>4180</v>
      </c>
      <c r="R25" s="1325">
        <v>279777.66547297983</v>
      </c>
      <c r="S25" s="1325">
        <v>2967</v>
      </c>
      <c r="T25" s="1377">
        <v>264605.58802323521</v>
      </c>
      <c r="U25" s="1327">
        <v>2885</v>
      </c>
      <c r="W25" s="323"/>
      <c r="X25" s="323"/>
      <c r="Y25" s="323"/>
      <c r="Z25" s="323"/>
      <c r="AA25" s="323"/>
      <c r="AB25" s="323"/>
      <c r="AC25" s="323"/>
      <c r="AD25" s="323"/>
      <c r="AE25" s="323"/>
      <c r="AF25" s="323"/>
      <c r="AG25" s="323"/>
      <c r="AH25" s="323"/>
      <c r="AI25" s="323"/>
      <c r="AJ25" s="323"/>
      <c r="AK25" s="323"/>
      <c r="AL25" s="323"/>
      <c r="AM25" s="323"/>
      <c r="AN25" s="323"/>
    </row>
    <row r="26" spans="1:40" ht="17.100000000000001" customHeight="1">
      <c r="A26" s="807" t="s">
        <v>65</v>
      </c>
      <c r="B26" s="1252">
        <f t="shared" ref="B26:R26" si="0">SUM(B11:B25)</f>
        <v>34356662.859999999</v>
      </c>
      <c r="C26" s="1048">
        <f t="shared" si="0"/>
        <v>2836375</v>
      </c>
      <c r="D26" s="850">
        <f t="shared" si="0"/>
        <v>37538488.275999986</v>
      </c>
      <c r="E26" s="1048">
        <f t="shared" si="0"/>
        <v>2832219</v>
      </c>
      <c r="F26" s="850">
        <f t="shared" si="0"/>
        <v>39221967.386300005</v>
      </c>
      <c r="G26" s="1048">
        <f t="shared" si="0"/>
        <v>2828513</v>
      </c>
      <c r="H26" s="850">
        <f t="shared" si="0"/>
        <v>36014212.259259999</v>
      </c>
      <c r="I26" s="1048">
        <f t="shared" si="0"/>
        <v>2824929</v>
      </c>
      <c r="J26" s="850">
        <f t="shared" si="0"/>
        <v>35846231.095199987</v>
      </c>
      <c r="K26" s="1048">
        <f t="shared" si="0"/>
        <v>2818445</v>
      </c>
      <c r="L26" s="850">
        <f>SUM(L11:L25)</f>
        <v>36305115.29463999</v>
      </c>
      <c r="M26" s="1048">
        <f>SUM(M11:M25)</f>
        <v>2812356</v>
      </c>
      <c r="N26" s="850">
        <f t="shared" si="0"/>
        <v>40200966.3926</v>
      </c>
      <c r="O26" s="1048">
        <f t="shared" si="0"/>
        <v>2803108</v>
      </c>
      <c r="P26" s="850">
        <f t="shared" si="0"/>
        <v>33133691.932709988</v>
      </c>
      <c r="Q26" s="1048">
        <f t="shared" si="0"/>
        <v>2763887</v>
      </c>
      <c r="R26" s="1252">
        <f t="shared" si="0"/>
        <v>29879535.954319991</v>
      </c>
      <c r="S26" s="1048">
        <f>SUM(S11:S25)</f>
        <v>2735224</v>
      </c>
      <c r="T26" s="1379">
        <f t="shared" ref="T26:U26" si="1">SUM(T11:T25)</f>
        <v>29488868.483554997</v>
      </c>
      <c r="U26" s="1379">
        <f t="shared" si="1"/>
        <v>2710402</v>
      </c>
      <c r="W26" s="323"/>
      <c r="X26" s="323"/>
      <c r="Y26" s="323"/>
      <c r="Z26" s="323"/>
      <c r="AA26" s="323"/>
      <c r="AB26" s="323"/>
      <c r="AC26" s="323"/>
      <c r="AD26" s="323"/>
      <c r="AE26" s="323"/>
      <c r="AF26" s="323"/>
      <c r="AG26" s="323"/>
      <c r="AH26" s="323"/>
      <c r="AI26" s="323"/>
      <c r="AJ26" s="323"/>
      <c r="AK26" s="323"/>
      <c r="AL26" s="323"/>
      <c r="AM26" s="323"/>
      <c r="AN26" s="323"/>
    </row>
    <row r="27" spans="1:40" ht="17.100000000000001" customHeight="1">
      <c r="A27" s="808" t="s">
        <v>434</v>
      </c>
      <c r="B27" s="1253">
        <f t="shared" ref="B27:R27" si="2">B7+B8+B9+B26</f>
        <v>79833279.699999988</v>
      </c>
      <c r="C27" s="1049">
        <f t="shared" si="2"/>
        <v>2844791</v>
      </c>
      <c r="D27" s="851">
        <f t="shared" si="2"/>
        <v>87227038.030944973</v>
      </c>
      <c r="E27" s="1049">
        <f t="shared" si="2"/>
        <v>2840643</v>
      </c>
      <c r="F27" s="851">
        <f t="shared" si="2"/>
        <v>90062633.934514999</v>
      </c>
      <c r="G27" s="1049">
        <f t="shared" si="2"/>
        <v>2836809</v>
      </c>
      <c r="H27" s="851">
        <f t="shared" si="2"/>
        <v>85843947.501818001</v>
      </c>
      <c r="I27" s="1049">
        <f t="shared" si="2"/>
        <v>2833237</v>
      </c>
      <c r="J27" s="851">
        <f t="shared" si="2"/>
        <v>89756046.763226986</v>
      </c>
      <c r="K27" s="1049">
        <f t="shared" si="2"/>
        <v>2826696</v>
      </c>
      <c r="L27" s="851">
        <f>L7+L8+L9+L26</f>
        <v>91444611.853479981</v>
      </c>
      <c r="M27" s="1049">
        <f t="shared" si="2"/>
        <v>2820566</v>
      </c>
      <c r="N27" s="851">
        <f t="shared" si="2"/>
        <v>99396509.082479998</v>
      </c>
      <c r="O27" s="1049">
        <f t="shared" si="2"/>
        <v>2811177</v>
      </c>
      <c r="P27" s="851">
        <f t="shared" si="2"/>
        <v>80317055.041875988</v>
      </c>
      <c r="Q27" s="1049">
        <f t="shared" si="2"/>
        <v>2771830</v>
      </c>
      <c r="R27" s="1253">
        <f t="shared" si="2"/>
        <v>72846671.857463002</v>
      </c>
      <c r="S27" s="1049">
        <f>S7+S8+S9+S26</f>
        <v>2742936</v>
      </c>
      <c r="T27" s="851">
        <f t="shared" ref="T27" si="3">T7+T8+T9+T26</f>
        <v>73056071.410025001</v>
      </c>
      <c r="U27" s="851">
        <f>U7+U8+U9+U26</f>
        <v>2717995</v>
      </c>
      <c r="W27" s="323"/>
      <c r="X27" s="323"/>
      <c r="Y27" s="323"/>
      <c r="Z27" s="323"/>
      <c r="AA27" s="323"/>
      <c r="AB27" s="323"/>
      <c r="AC27" s="323"/>
      <c r="AD27" s="323"/>
      <c r="AE27" s="323"/>
      <c r="AF27" s="323"/>
      <c r="AG27" s="323"/>
      <c r="AH27" s="323"/>
      <c r="AI27" s="323"/>
      <c r="AJ27" s="323"/>
      <c r="AK27" s="323"/>
      <c r="AL27" s="323"/>
      <c r="AM27" s="323"/>
      <c r="AN27" s="323"/>
    </row>
    <row r="28" spans="1:40" ht="12.75" customHeight="1">
      <c r="A28" s="1388" t="s">
        <v>435</v>
      </c>
      <c r="B28" s="1389"/>
      <c r="C28" s="1389"/>
      <c r="D28" s="1389"/>
      <c r="E28" s="1389"/>
      <c r="F28" s="1389"/>
      <c r="G28" s="1389"/>
      <c r="H28" s="1389"/>
      <c r="I28" s="1389"/>
      <c r="J28" s="1389"/>
      <c r="K28" s="1389"/>
      <c r="L28" s="1389"/>
      <c r="M28" s="1389"/>
      <c r="N28" s="1389"/>
      <c r="O28" s="1389"/>
      <c r="P28" s="1389"/>
      <c r="Q28" s="1389"/>
      <c r="R28" s="1390"/>
      <c r="S28" s="1390"/>
      <c r="T28" s="1390"/>
      <c r="U28" s="1390"/>
    </row>
    <row r="29" spans="1:40" ht="30" customHeight="1">
      <c r="A29" s="1784" t="s">
        <v>565</v>
      </c>
      <c r="B29" s="1784"/>
      <c r="C29" s="1784"/>
      <c r="D29" s="1784"/>
      <c r="E29" s="1784"/>
      <c r="F29" s="1784"/>
      <c r="G29" s="1784"/>
      <c r="H29" s="1784"/>
      <c r="I29" s="1784"/>
      <c r="J29" s="1784"/>
      <c r="K29" s="1784"/>
      <c r="L29" s="1784"/>
      <c r="M29" s="1784"/>
      <c r="N29" s="1784"/>
      <c r="O29" s="1784"/>
      <c r="P29" s="1784"/>
      <c r="Q29" s="1784"/>
      <c r="R29" s="1784"/>
      <c r="S29" s="1784"/>
      <c r="T29" s="1784"/>
      <c r="U29" s="1784"/>
    </row>
    <row r="30" spans="1:40">
      <c r="A30" s="316"/>
      <c r="B30" s="316"/>
      <c r="C30" s="316"/>
      <c r="D30" s="316"/>
      <c r="E30" s="316"/>
      <c r="F30" s="316"/>
      <c r="G30" s="316"/>
      <c r="H30" s="316"/>
      <c r="I30" s="316"/>
      <c r="J30" s="316"/>
      <c r="K30" s="316"/>
      <c r="L30" s="316"/>
      <c r="M30" s="316"/>
      <c r="N30" s="316"/>
      <c r="O30" s="316"/>
      <c r="P30" s="316"/>
      <c r="Q30" s="316"/>
      <c r="R30" s="521"/>
      <c r="S30" s="521"/>
      <c r="T30" s="521"/>
      <c r="U30" s="521"/>
    </row>
    <row r="31" spans="1:40" ht="5.0999999999999996" customHeight="1">
      <c r="A31" s="316"/>
      <c r="B31" s="316"/>
      <c r="C31" s="316"/>
      <c r="D31" s="316"/>
      <c r="E31" s="316"/>
      <c r="F31" s="316"/>
      <c r="G31" s="316"/>
      <c r="H31" s="316"/>
      <c r="I31" s="316"/>
      <c r="J31" s="316"/>
      <c r="K31" s="316"/>
      <c r="L31" s="316"/>
      <c r="M31" s="316"/>
      <c r="N31" s="316"/>
      <c r="O31" s="316"/>
      <c r="P31" s="316"/>
      <c r="Q31" s="316"/>
      <c r="R31" s="521"/>
      <c r="S31" s="521"/>
      <c r="T31" s="521"/>
      <c r="U31" s="521"/>
    </row>
    <row r="32" spans="1:40" ht="5.0999999999999996" customHeight="1">
      <c r="A32" s="316"/>
      <c r="B32" s="316"/>
      <c r="C32" s="316"/>
      <c r="D32" s="316"/>
      <c r="E32" s="316"/>
      <c r="F32" s="316"/>
      <c r="G32" s="316"/>
      <c r="H32" s="316"/>
      <c r="I32" s="316"/>
      <c r="J32" s="316"/>
      <c r="K32" s="316"/>
      <c r="L32" s="316"/>
      <c r="M32" s="316"/>
      <c r="N32" s="316"/>
      <c r="O32" s="316"/>
      <c r="P32" s="316"/>
      <c r="Q32" s="316"/>
      <c r="R32" s="521"/>
      <c r="S32" s="521"/>
      <c r="T32" s="521"/>
      <c r="U32" s="521"/>
    </row>
    <row r="33" spans="1:35" ht="5.0999999999999996" customHeight="1">
      <c r="A33" s="316"/>
      <c r="B33" s="316"/>
      <c r="C33" s="316"/>
      <c r="D33" s="316"/>
      <c r="E33" s="316"/>
      <c r="F33" s="316"/>
      <c r="G33" s="316"/>
      <c r="H33" s="316"/>
      <c r="I33" s="316"/>
      <c r="J33" s="316"/>
      <c r="K33" s="390"/>
      <c r="L33" s="316"/>
      <c r="M33" s="316"/>
      <c r="N33" s="316"/>
      <c r="O33" s="316"/>
      <c r="P33" s="316"/>
      <c r="Q33" s="316"/>
      <c r="R33" s="521"/>
      <c r="S33" s="521"/>
      <c r="T33" s="521"/>
      <c r="U33" s="521"/>
      <c r="AH33" s="521"/>
    </row>
    <row r="34" spans="1:35" ht="5.0999999999999996" customHeight="1">
      <c r="A34" s="316"/>
      <c r="B34" s="316"/>
      <c r="C34" s="316"/>
      <c r="D34" s="316"/>
      <c r="E34" s="316"/>
      <c r="F34" s="316"/>
      <c r="G34" s="316"/>
      <c r="H34" s="316"/>
      <c r="I34" s="316"/>
      <c r="J34" s="316"/>
      <c r="K34" s="390"/>
      <c r="L34" s="316"/>
      <c r="M34" s="316"/>
      <c r="N34" s="316"/>
      <c r="O34" s="316"/>
      <c r="P34" s="316"/>
      <c r="Q34" s="316"/>
      <c r="R34" s="521"/>
      <c r="S34" s="521"/>
      <c r="T34" s="521"/>
      <c r="U34" s="521"/>
      <c r="AH34" s="521"/>
    </row>
    <row r="35" spans="1:35" ht="5.0999999999999996" customHeight="1">
      <c r="A35" s="316"/>
      <c r="B35" s="316"/>
      <c r="C35" s="316"/>
      <c r="D35" s="316"/>
      <c r="E35" s="316"/>
      <c r="F35" s="316"/>
      <c r="G35" s="316"/>
      <c r="H35" s="316"/>
      <c r="I35" s="316"/>
      <c r="J35" s="316"/>
      <c r="K35" s="390"/>
      <c r="L35" s="316"/>
      <c r="M35" s="316"/>
      <c r="N35" s="316"/>
      <c r="O35" s="316"/>
      <c r="P35" s="316"/>
      <c r="Q35" s="316"/>
      <c r="R35" s="521"/>
      <c r="S35" s="521"/>
      <c r="T35" s="521"/>
      <c r="U35" s="521"/>
      <c r="AH35" s="521"/>
    </row>
    <row r="36" spans="1:35" ht="15" customHeight="1">
      <c r="A36" s="1778" t="s">
        <v>436</v>
      </c>
      <c r="B36" s="1778"/>
      <c r="C36" s="1778"/>
      <c r="D36" s="1778"/>
      <c r="E36" s="1778"/>
      <c r="F36" s="1778"/>
      <c r="G36" s="1778"/>
      <c r="H36" s="1778"/>
      <c r="I36" s="1778"/>
      <c r="J36" s="1778"/>
      <c r="K36" s="391"/>
      <c r="L36" s="1778" t="s">
        <v>437</v>
      </c>
      <c r="M36" s="1778"/>
      <c r="N36" s="1778"/>
      <c r="O36" s="1778"/>
      <c r="P36" s="1778"/>
      <c r="Q36" s="1778"/>
      <c r="R36" s="1778"/>
      <c r="S36" s="1778"/>
      <c r="T36" s="1778"/>
      <c r="U36" s="1778"/>
      <c r="AH36" s="417"/>
      <c r="AI36" s="1451"/>
    </row>
    <row r="37" spans="1:35" ht="15.75">
      <c r="A37" s="317"/>
      <c r="B37" s="318"/>
      <c r="C37" s="1777"/>
      <c r="D37" s="318"/>
      <c r="E37" s="1777"/>
      <c r="F37" s="318"/>
      <c r="G37" s="1777"/>
      <c r="H37" s="318"/>
      <c r="I37" s="1777"/>
      <c r="J37" s="318"/>
      <c r="K37" s="1779"/>
      <c r="L37" s="318"/>
      <c r="M37" s="1777"/>
      <c r="N37" s="318"/>
      <c r="O37" s="1777"/>
      <c r="P37" s="521"/>
      <c r="Q37" s="319"/>
      <c r="R37" s="521"/>
      <c r="S37" s="521"/>
      <c r="T37" s="521"/>
      <c r="U37" s="521"/>
      <c r="W37" s="418"/>
      <c r="X37" s="418">
        <f>B3</f>
        <v>2015</v>
      </c>
      <c r="Y37" s="418">
        <f>D3</f>
        <v>2016</v>
      </c>
      <c r="Z37" s="418">
        <f>F3</f>
        <v>2017</v>
      </c>
      <c r="AA37" s="418">
        <f>H3</f>
        <v>2018</v>
      </c>
      <c r="AB37" s="418">
        <f>J3</f>
        <v>2019</v>
      </c>
      <c r="AC37" s="418">
        <f>L3</f>
        <v>2020</v>
      </c>
      <c r="AD37" s="418">
        <f>N3</f>
        <v>2021</v>
      </c>
      <c r="AE37" s="418">
        <f>P3</f>
        <v>2022</v>
      </c>
      <c r="AF37" s="418">
        <f>R3</f>
        <v>2023</v>
      </c>
      <c r="AG37" s="418">
        <f>T3</f>
        <v>2024</v>
      </c>
      <c r="AH37" s="417"/>
      <c r="AI37" s="1451"/>
    </row>
    <row r="38" spans="1:35">
      <c r="A38" s="320"/>
      <c r="B38" s="321"/>
      <c r="C38" s="1777"/>
      <c r="D38" s="321"/>
      <c r="E38" s="1777"/>
      <c r="F38" s="321"/>
      <c r="G38" s="1777"/>
      <c r="H38" s="321"/>
      <c r="I38" s="1777"/>
      <c r="J38" s="321"/>
      <c r="K38" s="1779"/>
      <c r="L38" s="321"/>
      <c r="M38" s="1777"/>
      <c r="N38" s="321"/>
      <c r="O38" s="1777"/>
      <c r="P38" s="521"/>
      <c r="Q38" s="322"/>
      <c r="R38" s="521"/>
      <c r="S38" s="521"/>
      <c r="T38" s="521"/>
      <c r="U38" s="521"/>
      <c r="W38" s="1329" t="s">
        <v>176</v>
      </c>
      <c r="X38" s="419">
        <f>'10'!B7</f>
        <v>1412171.2330000002</v>
      </c>
      <c r="Y38" s="419">
        <f>'10'!D7</f>
        <v>3829947.8149450007</v>
      </c>
      <c r="Z38" s="419">
        <f>'10'!F7</f>
        <v>3649007.6605450003</v>
      </c>
      <c r="AA38" s="419">
        <f>'10'!H7</f>
        <v>3710170.4104180005</v>
      </c>
      <c r="AB38" s="419">
        <f>'10'!J7</f>
        <v>7367738.2851669993</v>
      </c>
      <c r="AC38" s="419">
        <f>'10'!L7</f>
        <v>7260378.3049999969</v>
      </c>
      <c r="AD38" s="419">
        <f>'10'!N7</f>
        <v>5577049.3539999947</v>
      </c>
      <c r="AE38" s="419">
        <f>'10'!P7</f>
        <v>4269053.641396001</v>
      </c>
      <c r="AF38" s="419">
        <f>'10'!R7</f>
        <v>3689880.7365829977</v>
      </c>
      <c r="AG38" s="419">
        <f>T7</f>
        <v>3564428.9902900001</v>
      </c>
      <c r="AH38" s="417"/>
      <c r="AI38" s="1451"/>
    </row>
    <row r="39" spans="1:35">
      <c r="A39" s="324"/>
      <c r="B39" s="325"/>
      <c r="C39" s="326"/>
      <c r="D39" s="325"/>
      <c r="E39" s="326"/>
      <c r="F39" s="325"/>
      <c r="G39" s="326"/>
      <c r="H39" s="325"/>
      <c r="I39" s="326"/>
      <c r="J39" s="325"/>
      <c r="K39" s="392"/>
      <c r="L39" s="325"/>
      <c r="M39" s="326"/>
      <c r="N39" s="325"/>
      <c r="O39" s="326"/>
      <c r="P39" s="521"/>
      <c r="Q39" s="322"/>
      <c r="R39" s="521"/>
      <c r="S39" s="521"/>
      <c r="T39" s="521"/>
      <c r="U39" s="521"/>
      <c r="W39" s="1329" t="s">
        <v>440</v>
      </c>
      <c r="X39" s="419">
        <f>'10'!B8</f>
        <v>23514168.522999998</v>
      </c>
      <c r="Y39" s="419">
        <f>'10'!D8</f>
        <v>24135731.601999998</v>
      </c>
      <c r="Z39" s="419">
        <f>'10'!F8</f>
        <v>24867154.788480002</v>
      </c>
      <c r="AA39" s="419">
        <f>'10'!H8</f>
        <v>24322451.99884</v>
      </c>
      <c r="AB39" s="419">
        <f>'10'!J8</f>
        <v>25064055.928509999</v>
      </c>
      <c r="AC39" s="419">
        <f>'10'!L8</f>
        <v>27042808.068560001</v>
      </c>
      <c r="AD39" s="419">
        <f>'10'!N8</f>
        <v>30939068.92382</v>
      </c>
      <c r="AE39" s="419">
        <f>'10'!P8</f>
        <v>22945796.208549999</v>
      </c>
      <c r="AF39" s="419">
        <f>'10'!R8</f>
        <v>21036542.447830003</v>
      </c>
      <c r="AG39" s="419">
        <f t="shared" ref="AG39:AG40" si="4">T8</f>
        <v>21750674.29944</v>
      </c>
      <c r="AH39" s="417"/>
      <c r="AI39" s="1451"/>
    </row>
    <row r="40" spans="1:35">
      <c r="A40" s="327"/>
      <c r="B40" s="328"/>
      <c r="C40" s="328"/>
      <c r="D40" s="328"/>
      <c r="E40" s="328"/>
      <c r="F40" s="328"/>
      <c r="G40" s="328"/>
      <c r="H40" s="328"/>
      <c r="I40" s="328"/>
      <c r="J40" s="328"/>
      <c r="K40" s="393"/>
      <c r="L40" s="328"/>
      <c r="M40" s="328"/>
      <c r="N40" s="328"/>
      <c r="O40" s="328"/>
      <c r="P40" s="521"/>
      <c r="Q40" s="522"/>
      <c r="R40" s="521"/>
      <c r="S40" s="521"/>
      <c r="T40" s="521"/>
      <c r="U40" s="521"/>
      <c r="W40" s="1329" t="s">
        <v>441</v>
      </c>
      <c r="X40" s="419">
        <f>'10'!B9</f>
        <v>20550277.083999999</v>
      </c>
      <c r="Y40" s="419">
        <f>'10'!D9</f>
        <v>21722870.338</v>
      </c>
      <c r="Z40" s="419">
        <f>'10'!F9</f>
        <v>22324504.099190004</v>
      </c>
      <c r="AA40" s="419">
        <f>'10'!H9</f>
        <v>21797112.833300002</v>
      </c>
      <c r="AB40" s="419">
        <f>'10'!J9</f>
        <v>21478021.454349998</v>
      </c>
      <c r="AC40" s="419">
        <f>'10'!L9</f>
        <v>20836310.185280003</v>
      </c>
      <c r="AD40" s="419">
        <f>'10'!N9</f>
        <v>22679424.412060004</v>
      </c>
      <c r="AE40" s="419">
        <f>'10'!P9</f>
        <v>19968513.25922</v>
      </c>
      <c r="AF40" s="419">
        <f>'10'!R9</f>
        <v>18240712.718729999</v>
      </c>
      <c r="AG40" s="419">
        <f t="shared" si="4"/>
        <v>18252099.636739999</v>
      </c>
      <c r="AH40" s="417"/>
      <c r="AI40" s="1451"/>
    </row>
    <row r="41" spans="1:35">
      <c r="A41" s="327"/>
      <c r="B41" s="328"/>
      <c r="C41" s="328"/>
      <c r="D41" s="328"/>
      <c r="E41" s="328"/>
      <c r="F41" s="328"/>
      <c r="G41" s="328"/>
      <c r="H41" s="328"/>
      <c r="I41" s="328"/>
      <c r="J41" s="328"/>
      <c r="K41" s="393"/>
      <c r="L41" s="328"/>
      <c r="M41" s="328"/>
      <c r="N41" s="328"/>
      <c r="O41" s="328"/>
      <c r="P41" s="521"/>
      <c r="Q41" s="521"/>
      <c r="R41" s="521"/>
      <c r="S41" s="521"/>
      <c r="T41" s="521"/>
      <c r="U41" s="521"/>
      <c r="W41" s="1329"/>
      <c r="X41" s="420">
        <f>X37</f>
        <v>2015</v>
      </c>
      <c r="Y41" s="420">
        <f t="shared" ref="Y41:AD41" si="5">Y37</f>
        <v>2016</v>
      </c>
      <c r="Z41" s="420">
        <f t="shared" si="5"/>
        <v>2017</v>
      </c>
      <c r="AA41" s="420">
        <f t="shared" si="5"/>
        <v>2018</v>
      </c>
      <c r="AB41" s="420">
        <f t="shared" si="5"/>
        <v>2019</v>
      </c>
      <c r="AC41" s="420">
        <f t="shared" si="5"/>
        <v>2020</v>
      </c>
      <c r="AD41" s="420">
        <f t="shared" si="5"/>
        <v>2021</v>
      </c>
      <c r="AE41" s="420">
        <f>AE37</f>
        <v>2022</v>
      </c>
      <c r="AF41" s="420">
        <f>AF37</f>
        <v>2023</v>
      </c>
      <c r="AG41" s="420">
        <f>AG37</f>
        <v>2024</v>
      </c>
      <c r="AH41" s="1452"/>
      <c r="AI41" s="1451"/>
    </row>
    <row r="42" spans="1:35">
      <c r="A42" s="329"/>
      <c r="B42" s="328"/>
      <c r="C42" s="328"/>
      <c r="D42" s="328"/>
      <c r="E42" s="328"/>
      <c r="F42" s="328"/>
      <c r="G42" s="328"/>
      <c r="H42" s="328"/>
      <c r="I42" s="328"/>
      <c r="J42" s="328"/>
      <c r="K42" s="393"/>
      <c r="L42" s="328"/>
      <c r="M42" s="328"/>
      <c r="N42" s="328"/>
      <c r="O42" s="328"/>
      <c r="P42" s="521"/>
      <c r="Q42" s="521"/>
      <c r="R42" s="521"/>
      <c r="S42" s="521"/>
      <c r="T42" s="521"/>
      <c r="U42" s="521"/>
      <c r="W42" s="1329" t="s">
        <v>431</v>
      </c>
      <c r="X42" s="419">
        <f>'10'!B11</f>
        <v>14145.358</v>
      </c>
      <c r="Y42" s="419">
        <f>'10'!D11</f>
        <v>12868.175051484051</v>
      </c>
      <c r="Z42" s="419">
        <f>'10'!F11</f>
        <v>14220.816281356083</v>
      </c>
      <c r="AA42" s="419">
        <f>'10'!H11</f>
        <v>12933.527387701784</v>
      </c>
      <c r="AB42" s="419">
        <f>'10'!J11</f>
        <v>11968.444793327059</v>
      </c>
      <c r="AC42" s="419">
        <f>'10'!L11</f>
        <v>11915.895196925239</v>
      </c>
      <c r="AD42" s="419">
        <f>'10'!N11</f>
        <v>12970.487262819293</v>
      </c>
      <c r="AE42" s="419">
        <f>'10'!P11</f>
        <v>12410.908534470511</v>
      </c>
      <c r="AF42" s="419">
        <f>'10'!R11</f>
        <v>11089.426853481857</v>
      </c>
      <c r="AG42" s="419">
        <f>T11</f>
        <v>11319.166835495787</v>
      </c>
      <c r="AH42" s="419"/>
      <c r="AI42" s="1451"/>
    </row>
    <row r="43" spans="1:35">
      <c r="A43" s="330"/>
      <c r="B43" s="328"/>
      <c r="C43" s="328"/>
      <c r="D43" s="328"/>
      <c r="E43" s="328"/>
      <c r="F43" s="328"/>
      <c r="G43" s="328"/>
      <c r="H43" s="328"/>
      <c r="I43" s="328"/>
      <c r="J43" s="328"/>
      <c r="K43" s="393"/>
      <c r="L43" s="328"/>
      <c r="M43" s="328"/>
      <c r="N43" s="328"/>
      <c r="O43" s="328"/>
      <c r="P43" s="521"/>
      <c r="Q43" s="521"/>
      <c r="R43" s="521"/>
      <c r="S43" s="521"/>
      <c r="T43" s="521"/>
      <c r="U43" s="521"/>
      <c r="W43" s="1329" t="s">
        <v>432</v>
      </c>
      <c r="X43" s="419">
        <f>'10'!B12</f>
        <v>80517.13</v>
      </c>
      <c r="Y43" s="419">
        <f>'10'!D12</f>
        <v>111666.65309446272</v>
      </c>
      <c r="Z43" s="419">
        <f>'10'!F12</f>
        <v>99328.191315678327</v>
      </c>
      <c r="AA43" s="419">
        <f>'10'!H12</f>
        <v>104049.96081803164</v>
      </c>
      <c r="AB43" s="419">
        <f>'10'!J12</f>
        <v>107813.97348027314</v>
      </c>
      <c r="AC43" s="419">
        <f>'10'!L12</f>
        <v>113681.61655927241</v>
      </c>
      <c r="AD43" s="419">
        <f>'10'!N12</f>
        <v>104014.32979030014</v>
      </c>
      <c r="AE43" s="419">
        <f>'10'!P12</f>
        <v>104899.25954728655</v>
      </c>
      <c r="AF43" s="419">
        <f>'10'!R12</f>
        <v>117561.57373245733</v>
      </c>
      <c r="AG43" s="419">
        <f t="shared" ref="AG43:AG48" si="6">T12</f>
        <v>130053.87523980282</v>
      </c>
      <c r="AH43" s="417"/>
      <c r="AI43" s="1451"/>
    </row>
    <row r="44" spans="1:35">
      <c r="A44" s="330"/>
      <c r="B44" s="328"/>
      <c r="C44" s="328"/>
      <c r="D44" s="328"/>
      <c r="E44" s="328"/>
      <c r="F44" s="328"/>
      <c r="G44" s="328"/>
      <c r="H44" s="328"/>
      <c r="I44" s="328"/>
      <c r="J44" s="328"/>
      <c r="K44" s="393"/>
      <c r="L44" s="328"/>
      <c r="M44" s="328"/>
      <c r="N44" s="328"/>
      <c r="O44" s="328"/>
      <c r="P44" s="521"/>
      <c r="Q44" s="521"/>
      <c r="R44" s="521"/>
      <c r="S44" s="521"/>
      <c r="T44" s="521"/>
      <c r="U44" s="521"/>
      <c r="W44" s="1329" t="s">
        <v>433</v>
      </c>
      <c r="X44" s="419">
        <f>'10'!B13</f>
        <v>341715.09500000003</v>
      </c>
      <c r="Y44" s="419">
        <f>'10'!D13</f>
        <v>336951.29125712829</v>
      </c>
      <c r="Z44" s="419">
        <f>'10'!F13</f>
        <v>318501.93456751294</v>
      </c>
      <c r="AA44" s="419">
        <f>'10'!H13</f>
        <v>326499.53289691149</v>
      </c>
      <c r="AB44" s="419">
        <f>'10'!J13</f>
        <v>345083.47387868812</v>
      </c>
      <c r="AC44" s="419">
        <f>'10'!L13</f>
        <v>344923.38185464387</v>
      </c>
      <c r="AD44" s="419">
        <f>'10'!N13</f>
        <v>316010.27673046879</v>
      </c>
      <c r="AE44" s="419">
        <f>'10'!P13</f>
        <v>325053.59884525306</v>
      </c>
      <c r="AF44" s="419">
        <f>'10'!R13</f>
        <v>336496.54109681078</v>
      </c>
      <c r="AG44" s="419">
        <f t="shared" si="6"/>
        <v>353964.33833643812</v>
      </c>
      <c r="AH44" s="417"/>
      <c r="AI44" s="1451"/>
    </row>
    <row r="45" spans="1:35">
      <c r="A45" s="330"/>
      <c r="B45" s="328"/>
      <c r="C45" s="328"/>
      <c r="D45" s="328"/>
      <c r="E45" s="328"/>
      <c r="F45" s="328"/>
      <c r="G45" s="328"/>
      <c r="H45" s="328"/>
      <c r="I45" s="328"/>
      <c r="J45" s="328"/>
      <c r="K45" s="393"/>
      <c r="L45" s="328"/>
      <c r="M45" s="328"/>
      <c r="N45" s="328"/>
      <c r="O45" s="328"/>
      <c r="P45" s="521"/>
      <c r="Q45" s="521"/>
      <c r="R45" s="521"/>
      <c r="S45" s="521"/>
      <c r="T45" s="521"/>
      <c r="U45" s="521"/>
      <c r="W45" s="1329" t="s">
        <v>61</v>
      </c>
      <c r="X45" s="419">
        <f>'10'!B14</f>
        <v>516349.61800000002</v>
      </c>
      <c r="Y45" s="419">
        <f>'10'!D14</f>
        <v>560527.3608529974</v>
      </c>
      <c r="Z45" s="419">
        <f>'10'!F14</f>
        <v>548940.26929099706</v>
      </c>
      <c r="AA45" s="419">
        <f>'10'!H14</f>
        <v>538426.08162467263</v>
      </c>
      <c r="AB45" s="419">
        <f>'10'!J14</f>
        <v>564924.19603548606</v>
      </c>
      <c r="AC45" s="419">
        <f>'10'!L14</f>
        <v>561289.47771576617</v>
      </c>
      <c r="AD45" s="419">
        <f>'10'!N14</f>
        <v>537758.21501878509</v>
      </c>
      <c r="AE45" s="419">
        <f>'10'!P14</f>
        <v>535080.31749458774</v>
      </c>
      <c r="AF45" s="419">
        <f>'10'!R14</f>
        <v>520080.97875093221</v>
      </c>
      <c r="AG45" s="419">
        <f t="shared" si="6"/>
        <v>535987.29079086415</v>
      </c>
      <c r="AH45" s="417"/>
      <c r="AI45" s="1451"/>
    </row>
    <row r="46" spans="1:35">
      <c r="A46" s="330"/>
      <c r="B46" s="328"/>
      <c r="C46" s="328"/>
      <c r="D46" s="328"/>
      <c r="E46" s="328"/>
      <c r="F46" s="328"/>
      <c r="G46" s="328"/>
      <c r="H46" s="328"/>
      <c r="I46" s="328"/>
      <c r="J46" s="328"/>
      <c r="K46" s="393"/>
      <c r="L46" s="328"/>
      <c r="M46" s="328"/>
      <c r="N46" s="328"/>
      <c r="O46" s="328"/>
      <c r="P46" s="521"/>
      <c r="Q46" s="521"/>
      <c r="R46" s="521"/>
      <c r="S46" s="521"/>
      <c r="T46" s="521"/>
      <c r="U46" s="521"/>
      <c r="W46" s="1329" t="s">
        <v>62</v>
      </c>
      <c r="X46" s="419">
        <f>'10'!B15</f>
        <v>1040513.1459999999</v>
      </c>
      <c r="Y46" s="419">
        <f>'10'!D15</f>
        <v>1156406.9112843508</v>
      </c>
      <c r="Z46" s="419">
        <f>'10'!F15</f>
        <v>1160130.6725158244</v>
      </c>
      <c r="AA46" s="419">
        <f>'10'!H15</f>
        <v>1091351.1593129947</v>
      </c>
      <c r="AB46" s="419">
        <f>'10'!J15</f>
        <v>1151216.1366221767</v>
      </c>
      <c r="AC46" s="419">
        <f>'10'!L15</f>
        <v>1128113.5650262986</v>
      </c>
      <c r="AD46" s="419">
        <f>'10'!N15</f>
        <v>1150615.1271129046</v>
      </c>
      <c r="AE46" s="419">
        <f>'10'!P15</f>
        <v>1071364.6540767909</v>
      </c>
      <c r="AF46" s="419">
        <f>'10'!R15</f>
        <v>1039200.1712107079</v>
      </c>
      <c r="AG46" s="419">
        <f t="shared" si="6"/>
        <v>1057129.8584486872</v>
      </c>
      <c r="AH46" s="417"/>
      <c r="AI46" s="1451"/>
    </row>
    <row r="47" spans="1:35">
      <c r="A47" s="330"/>
      <c r="B47" s="328"/>
      <c r="C47" s="328"/>
      <c r="D47" s="328"/>
      <c r="E47" s="328"/>
      <c r="F47" s="328"/>
      <c r="G47" s="328"/>
      <c r="H47" s="328"/>
      <c r="I47" s="328"/>
      <c r="J47" s="328"/>
      <c r="K47" s="393"/>
      <c r="L47" s="328"/>
      <c r="M47" s="328"/>
      <c r="N47" s="328"/>
      <c r="O47" s="328"/>
      <c r="P47" s="521"/>
      <c r="Q47" s="521"/>
      <c r="R47" s="521"/>
      <c r="S47" s="521"/>
      <c r="T47" s="521"/>
      <c r="U47" s="521"/>
      <c r="W47" s="1329" t="s">
        <v>63</v>
      </c>
      <c r="X47" s="419">
        <f>'10'!B16</f>
        <v>783398.42500000005</v>
      </c>
      <c r="Y47" s="419">
        <f>'10'!D16</f>
        <v>840743.24901507003</v>
      </c>
      <c r="Z47" s="419">
        <f>'10'!F16</f>
        <v>857425.96901745547</v>
      </c>
      <c r="AA47" s="419">
        <f>'10'!H16</f>
        <v>798087.22221885959</v>
      </c>
      <c r="AB47" s="419">
        <f>'10'!J16</f>
        <v>858648.75063320645</v>
      </c>
      <c r="AC47" s="419">
        <f>'10'!L16</f>
        <v>854785.64938038471</v>
      </c>
      <c r="AD47" s="419">
        <f>'10'!N16</f>
        <v>869847.00594658544</v>
      </c>
      <c r="AE47" s="419">
        <f>'10'!P16</f>
        <v>821732.53689723066</v>
      </c>
      <c r="AF47" s="419">
        <f>'10'!R16</f>
        <v>785905.77378066687</v>
      </c>
      <c r="AG47" s="419">
        <f t="shared" si="6"/>
        <v>790137.07868800103</v>
      </c>
      <c r="AH47" s="417"/>
      <c r="AI47" s="1451"/>
    </row>
    <row r="48" spans="1:35">
      <c r="A48" s="330"/>
      <c r="B48" s="328"/>
      <c r="C48" s="328"/>
      <c r="D48" s="328"/>
      <c r="E48" s="328"/>
      <c r="F48" s="328"/>
      <c r="G48" s="328"/>
      <c r="H48" s="328"/>
      <c r="I48" s="328"/>
      <c r="J48" s="328"/>
      <c r="K48" s="393"/>
      <c r="L48" s="328"/>
      <c r="M48" s="328"/>
      <c r="N48" s="328"/>
      <c r="O48" s="328"/>
      <c r="P48" s="521"/>
      <c r="Q48" s="521"/>
      <c r="R48" s="521"/>
      <c r="S48" s="521"/>
      <c r="T48" s="521"/>
      <c r="U48" s="521"/>
      <c r="W48" s="1329" t="s">
        <v>64</v>
      </c>
      <c r="X48" s="419">
        <f>'10'!B17</f>
        <v>8651366.2879999988</v>
      </c>
      <c r="Y48" s="419">
        <f>'10'!D17</f>
        <v>9524988.9604445081</v>
      </c>
      <c r="Z48" s="419">
        <f>'10'!F17</f>
        <v>10417463.870984189</v>
      </c>
      <c r="AA48" s="419">
        <f>'10'!H17</f>
        <v>9030186.204820456</v>
      </c>
      <c r="AB48" s="419">
        <f>'10'!J17</f>
        <v>9726250.6655449178</v>
      </c>
      <c r="AC48" s="419">
        <f>'10'!L17</f>
        <v>9250921.9277924299</v>
      </c>
      <c r="AD48" s="419">
        <f>'10'!N17</f>
        <v>10329217.644351978</v>
      </c>
      <c r="AE48" s="419">
        <f>'10'!P17</f>
        <v>8761868.8691424392</v>
      </c>
      <c r="AF48" s="419">
        <f>'10'!R17</f>
        <v>7785634.819837736</v>
      </c>
      <c r="AG48" s="419">
        <f t="shared" si="6"/>
        <v>7704264.289735253</v>
      </c>
      <c r="AH48" s="417"/>
      <c r="AI48" s="1451"/>
    </row>
    <row r="49" spans="1:35">
      <c r="A49" s="330"/>
      <c r="B49" s="328"/>
      <c r="C49" s="328"/>
      <c r="D49" s="328"/>
      <c r="E49" s="328"/>
      <c r="F49" s="328"/>
      <c r="G49" s="328"/>
      <c r="H49" s="328"/>
      <c r="I49" s="328"/>
      <c r="J49" s="328"/>
      <c r="K49" s="393"/>
      <c r="L49" s="328"/>
      <c r="M49" s="328"/>
      <c r="N49" s="328"/>
      <c r="O49" s="328"/>
      <c r="P49" s="521"/>
      <c r="Q49" s="521"/>
      <c r="R49" s="521"/>
      <c r="S49" s="521"/>
      <c r="T49" s="521"/>
      <c r="U49" s="521"/>
      <c r="W49" s="1329"/>
      <c r="X49" s="419">
        <f>X37</f>
        <v>2015</v>
      </c>
      <c r="Y49" s="419">
        <f t="shared" ref="Y49:AG49" si="7">Y37</f>
        <v>2016</v>
      </c>
      <c r="Z49" s="419">
        <f t="shared" si="7"/>
        <v>2017</v>
      </c>
      <c r="AA49" s="419">
        <f t="shared" si="7"/>
        <v>2018</v>
      </c>
      <c r="AB49" s="419">
        <f t="shared" si="7"/>
        <v>2019</v>
      </c>
      <c r="AC49" s="419">
        <f t="shared" si="7"/>
        <v>2020</v>
      </c>
      <c r="AD49" s="419">
        <f t="shared" si="7"/>
        <v>2021</v>
      </c>
      <c r="AE49" s="419">
        <f t="shared" si="7"/>
        <v>2022</v>
      </c>
      <c r="AF49" s="419">
        <f t="shared" si="7"/>
        <v>2023</v>
      </c>
      <c r="AG49" s="419">
        <f t="shared" si="7"/>
        <v>2024</v>
      </c>
      <c r="AH49" s="417"/>
      <c r="AI49" s="1451"/>
    </row>
    <row r="50" spans="1:35">
      <c r="A50" s="331"/>
      <c r="B50" s="328"/>
      <c r="C50" s="328"/>
      <c r="D50" s="328"/>
      <c r="E50" s="328"/>
      <c r="F50" s="328"/>
      <c r="G50" s="328"/>
      <c r="H50" s="328"/>
      <c r="I50" s="328"/>
      <c r="J50" s="328"/>
      <c r="K50" s="393"/>
      <c r="L50" s="328"/>
      <c r="M50" s="328"/>
      <c r="N50" s="328"/>
      <c r="O50" s="328"/>
      <c r="P50" s="521"/>
      <c r="Q50" s="521"/>
      <c r="R50" s="521"/>
      <c r="S50" s="521"/>
      <c r="T50" s="521"/>
      <c r="U50" s="521"/>
      <c r="W50" s="1329" t="s">
        <v>431</v>
      </c>
      <c r="X50" s="419">
        <f>'10'!B19</f>
        <v>505121.65700000001</v>
      </c>
      <c r="Y50" s="419">
        <f>'10'!D19</f>
        <v>521141.66563956591</v>
      </c>
      <c r="Z50" s="419">
        <f>'10'!F19</f>
        <v>487976.0962930643</v>
      </c>
      <c r="AA50" s="419">
        <f>'10'!H19</f>
        <v>496775.04107718513</v>
      </c>
      <c r="AB50" s="419">
        <f>'10'!J19</f>
        <v>433063.7890430087</v>
      </c>
      <c r="AC50" s="419">
        <f>'10'!L19</f>
        <v>459602.27150012436</v>
      </c>
      <c r="AD50" s="419">
        <f>'10'!N19</f>
        <v>453461.18699669861</v>
      </c>
      <c r="AE50" s="419">
        <f>'10'!P19</f>
        <v>404819.45709177991</v>
      </c>
      <c r="AF50" s="419">
        <f>'10'!R19</f>
        <v>429357.73619173025</v>
      </c>
      <c r="AG50" s="419">
        <f>T19</f>
        <v>429764.95346953912</v>
      </c>
      <c r="AH50" s="417"/>
      <c r="AI50" s="1451"/>
    </row>
    <row r="51" spans="1:35">
      <c r="A51" s="1774"/>
      <c r="B51" s="1774"/>
      <c r="C51" s="1774"/>
      <c r="D51" s="1774"/>
      <c r="E51" s="1774"/>
      <c r="F51" s="1774"/>
      <c r="G51" s="1774"/>
      <c r="H51" s="1774"/>
      <c r="I51" s="1774"/>
      <c r="J51" s="1774"/>
      <c r="K51" s="1774"/>
      <c r="L51" s="1774"/>
      <c r="M51" s="1774"/>
      <c r="N51" s="1774"/>
      <c r="O51" s="1774"/>
      <c r="P51" s="1774"/>
      <c r="Q51" s="521"/>
      <c r="R51" s="521"/>
      <c r="S51" s="521"/>
      <c r="T51" s="521"/>
      <c r="U51" s="521"/>
      <c r="W51" s="1329" t="s">
        <v>432</v>
      </c>
      <c r="X51" s="419">
        <f>'10'!B20</f>
        <v>1114074.186</v>
      </c>
      <c r="Y51" s="419">
        <f>'10'!D20</f>
        <v>1671430.1217941954</v>
      </c>
      <c r="Z51" s="419">
        <f>'10'!F20</f>
        <v>1514319.5132766468</v>
      </c>
      <c r="AA51" s="419">
        <f>'10'!H20</f>
        <v>1693836.8791406811</v>
      </c>
      <c r="AB51" s="419">
        <f>'10'!J20</f>
        <v>1619637.7278309229</v>
      </c>
      <c r="AC51" s="419">
        <f>'10'!L20</f>
        <v>1675437.4461078423</v>
      </c>
      <c r="AD51" s="419">
        <f>'10'!N20</f>
        <v>1425154.3712792348</v>
      </c>
      <c r="AE51" s="419">
        <f>'10'!P20</f>
        <v>1740821.815916982</v>
      </c>
      <c r="AF51" s="419">
        <f>'10'!R20</f>
        <v>2025338.5538016718</v>
      </c>
      <c r="AG51" s="419">
        <f t="shared" ref="AG51:AG56" si="8">T20</f>
        <v>2157687.3871396077</v>
      </c>
      <c r="AH51" s="417"/>
      <c r="AI51" s="1451"/>
    </row>
    <row r="52" spans="1:35" ht="48.75" customHeight="1">
      <c r="A52" s="330"/>
      <c r="B52" s="328"/>
      <c r="C52" s="328"/>
      <c r="D52" s="328"/>
      <c r="E52" s="328"/>
      <c r="F52" s="328"/>
      <c r="G52" s="328"/>
      <c r="H52" s="328"/>
      <c r="I52" s="328"/>
      <c r="J52" s="328"/>
      <c r="K52" s="328"/>
      <c r="L52" s="328"/>
      <c r="M52" s="328"/>
      <c r="N52" s="328"/>
      <c r="O52" s="328"/>
      <c r="P52" s="521"/>
      <c r="Q52" s="521"/>
      <c r="R52" s="521"/>
      <c r="S52" s="521"/>
      <c r="T52" s="521"/>
      <c r="U52" s="521"/>
      <c r="W52" s="1329" t="s">
        <v>433</v>
      </c>
      <c r="X52" s="419">
        <f>'10'!B21</f>
        <v>5510046.5700000003</v>
      </c>
      <c r="Y52" s="419">
        <f>'10'!D21</f>
        <v>5476544.1876730788</v>
      </c>
      <c r="Z52" s="419">
        <f>'10'!F21</f>
        <v>5096252.6610210026</v>
      </c>
      <c r="AA52" s="419">
        <f>'10'!H21</f>
        <v>5222076.7556636911</v>
      </c>
      <c r="AB52" s="419">
        <f>'10'!J21</f>
        <v>5457656.8132578833</v>
      </c>
      <c r="AC52" s="419">
        <f>'10'!L21</f>
        <v>5396278.9594914746</v>
      </c>
      <c r="AD52" s="419">
        <f>'10'!N21</f>
        <v>4878402.9461922124</v>
      </c>
      <c r="AE52" s="419">
        <f>'10'!P21</f>
        <v>5516947.788385638</v>
      </c>
      <c r="AF52" s="419">
        <f>'10'!R21</f>
        <v>5641545.8431704408</v>
      </c>
      <c r="AG52" s="419">
        <f t="shared" si="8"/>
        <v>6025089.2789097847</v>
      </c>
      <c r="AH52" s="417"/>
      <c r="AI52" s="1451"/>
    </row>
    <row r="53" spans="1:35">
      <c r="A53" s="1767" t="s">
        <v>438</v>
      </c>
      <c r="B53" s="1767"/>
      <c r="C53" s="1767"/>
      <c r="D53" s="1767"/>
      <c r="E53" s="1767"/>
      <c r="F53" s="1767"/>
      <c r="G53" s="1767"/>
      <c r="H53" s="1767"/>
      <c r="I53" s="1767"/>
      <c r="J53" s="1767"/>
      <c r="K53" s="389"/>
      <c r="L53" s="1767" t="s">
        <v>439</v>
      </c>
      <c r="M53" s="1767"/>
      <c r="N53" s="1767"/>
      <c r="O53" s="1767"/>
      <c r="P53" s="1767"/>
      <c r="Q53" s="1767"/>
      <c r="R53" s="1767"/>
      <c r="S53" s="1767"/>
      <c r="T53" s="1767"/>
      <c r="U53" s="1767"/>
      <c r="W53" s="1329" t="s">
        <v>61</v>
      </c>
      <c r="X53" s="419">
        <f>'10'!B22</f>
        <v>7770596.6540000001</v>
      </c>
      <c r="Y53" s="419">
        <f>'10'!D22</f>
        <v>8355014.5294809714</v>
      </c>
      <c r="Z53" s="419">
        <f>'10'!F22</f>
        <v>8268550.6107369671</v>
      </c>
      <c r="AA53" s="419">
        <f>'10'!H22</f>
        <v>8018166.8469247492</v>
      </c>
      <c r="AB53" s="419">
        <f>'10'!J22</f>
        <v>8336201.2863429049</v>
      </c>
      <c r="AC53" s="419">
        <f>'10'!L22</f>
        <v>8331223.5744369095</v>
      </c>
      <c r="AD53" s="419">
        <f>'10'!N22</f>
        <v>8455316.9004409723</v>
      </c>
      <c r="AE53" s="419">
        <f>'10'!P22</f>
        <v>7747098.4187108735</v>
      </c>
      <c r="AF53" s="419">
        <f>'10'!R22</f>
        <v>6712187.2478860365</v>
      </c>
      <c r="AG53" s="419">
        <f t="shared" si="8"/>
        <v>6578158.2738127206</v>
      </c>
      <c r="AH53" s="417"/>
      <c r="AI53" s="1451"/>
    </row>
    <row r="54" spans="1:35">
      <c r="A54" s="330"/>
      <c r="B54" s="328"/>
      <c r="C54" s="328"/>
      <c r="D54" s="328"/>
      <c r="E54" s="328"/>
      <c r="F54" s="328"/>
      <c r="G54" s="328"/>
      <c r="H54" s="328"/>
      <c r="I54" s="1775"/>
      <c r="J54" s="1775"/>
      <c r="K54" s="1775"/>
      <c r="L54" s="1775"/>
      <c r="M54" s="1775"/>
      <c r="N54" s="1775"/>
      <c r="O54" s="1775"/>
      <c r="P54" s="1775"/>
      <c r="Q54" s="521"/>
      <c r="R54" s="521"/>
      <c r="S54" s="521"/>
      <c r="T54" s="521"/>
      <c r="U54" s="521"/>
      <c r="W54" s="1329" t="s">
        <v>62</v>
      </c>
      <c r="X54" s="419">
        <f>'10'!B23</f>
        <v>6787463.760999999</v>
      </c>
      <c r="Y54" s="419">
        <f>'10'!D23</f>
        <v>7625022.4378727274</v>
      </c>
      <c r="Z54" s="419">
        <f>'10'!F23</f>
        <v>8724211.4195460379</v>
      </c>
      <c r="AA54" s="419">
        <f>'10'!H23</f>
        <v>7195290.7486268394</v>
      </c>
      <c r="AB54" s="419">
        <f>'10'!J23</f>
        <v>6326135.3983569285</v>
      </c>
      <c r="AC54" s="419">
        <f>'10'!L23</f>
        <v>6901898.8206374375</v>
      </c>
      <c r="AD54" s="419">
        <f>'10'!N23</f>
        <v>9555218.353111878</v>
      </c>
      <c r="AE54" s="419">
        <f>'10'!P23</f>
        <v>5203662.9128368162</v>
      </c>
      <c r="AF54" s="419">
        <f>'10'!R23</f>
        <v>3796459.2124768565</v>
      </c>
      <c r="AG54" s="419">
        <f t="shared" si="8"/>
        <v>3137486.0657280157</v>
      </c>
      <c r="AH54" s="417"/>
      <c r="AI54" s="1451"/>
    </row>
    <row r="55" spans="1:35">
      <c r="A55" s="330"/>
      <c r="B55" s="328"/>
      <c r="C55" s="328"/>
      <c r="D55" s="328"/>
      <c r="E55" s="328"/>
      <c r="F55" s="328"/>
      <c r="G55" s="328"/>
      <c r="H55" s="328"/>
      <c r="I55" s="328"/>
      <c r="J55" s="328"/>
      <c r="K55" s="328"/>
      <c r="L55" s="328"/>
      <c r="M55" s="328"/>
      <c r="N55" s="328"/>
      <c r="O55" s="328"/>
      <c r="P55" s="521"/>
      <c r="Q55" s="521"/>
      <c r="R55" s="521"/>
      <c r="S55" s="521"/>
      <c r="T55" s="521"/>
      <c r="U55" s="521"/>
      <c r="W55" s="1329" t="s">
        <v>63</v>
      </c>
      <c r="X55" s="419">
        <f>'10'!B24</f>
        <v>832522.18900000001</v>
      </c>
      <c r="Y55" s="419">
        <f>'10'!D24</f>
        <v>916276.58158523124</v>
      </c>
      <c r="Z55" s="419">
        <f>'10'!F24</f>
        <v>1175271.912606647</v>
      </c>
      <c r="AA55" s="419">
        <f>'10'!H24</f>
        <v>966120.17449338897</v>
      </c>
      <c r="AB55" s="419">
        <f>'10'!J24</f>
        <v>587202.96922725893</v>
      </c>
      <c r="AC55" s="419">
        <f>'10'!L24</f>
        <v>830758.18090108014</v>
      </c>
      <c r="AD55" s="419">
        <f>'10'!N24</f>
        <v>1464997.7233109875</v>
      </c>
      <c r="AE55" s="419">
        <f>'10'!P24</f>
        <v>530554.79052849649</v>
      </c>
      <c r="AF55" s="419">
        <f>'10'!R24</f>
        <v>398900.41005748103</v>
      </c>
      <c r="AG55" s="419">
        <f t="shared" si="8"/>
        <v>313221.03839755466</v>
      </c>
      <c r="AH55" s="417"/>
      <c r="AI55" s="1451"/>
    </row>
    <row r="56" spans="1:35">
      <c r="A56" s="330"/>
      <c r="B56" s="328"/>
      <c r="C56" s="328"/>
      <c r="D56" s="328"/>
      <c r="E56" s="328"/>
      <c r="F56" s="328"/>
      <c r="G56" s="328"/>
      <c r="H56" s="328"/>
      <c r="I56" s="328"/>
      <c r="J56" s="328"/>
      <c r="K56" s="328"/>
      <c r="L56" s="328"/>
      <c r="M56" s="328"/>
      <c r="N56" s="328"/>
      <c r="O56" s="328"/>
      <c r="P56" s="521"/>
      <c r="Q56" s="521"/>
      <c r="R56" s="521"/>
      <c r="S56" s="521"/>
      <c r="T56" s="521"/>
      <c r="U56" s="521"/>
      <c r="W56" s="1329" t="s">
        <v>64</v>
      </c>
      <c r="X56" s="419">
        <f>'10'!B25</f>
        <v>408832.78300000005</v>
      </c>
      <c r="Y56" s="419">
        <f>'10'!D25</f>
        <v>428906.15095421666</v>
      </c>
      <c r="Z56" s="419">
        <f>'10'!F25</f>
        <v>539373.44884662062</v>
      </c>
      <c r="AA56" s="419">
        <f>'10'!H25</f>
        <v>520412.12425384083</v>
      </c>
      <c r="AB56" s="419">
        <f>'10'!J25</f>
        <v>320427.4701530023</v>
      </c>
      <c r="AC56" s="419">
        <f>'10'!L25</f>
        <v>444284.52803940669</v>
      </c>
      <c r="AD56" s="419">
        <f>'10'!N25</f>
        <v>647981.82505417708</v>
      </c>
      <c r="AE56" s="419">
        <f>'10'!P25</f>
        <v>357376.60470134486</v>
      </c>
      <c r="AF56" s="419">
        <f>'10'!R25</f>
        <v>279777.66547297983</v>
      </c>
      <c r="AG56" s="419">
        <f t="shared" si="8"/>
        <v>264605.58802323521</v>
      </c>
      <c r="AH56" s="417"/>
    </row>
    <row r="57" spans="1:35">
      <c r="A57" s="330"/>
      <c r="B57" s="328"/>
      <c r="C57" s="328"/>
      <c r="D57" s="328"/>
      <c r="E57" s="328"/>
      <c r="F57" s="328"/>
      <c r="G57" s="328"/>
      <c r="H57" s="328"/>
      <c r="I57" s="328"/>
      <c r="J57" s="328"/>
      <c r="K57" s="328"/>
      <c r="L57" s="328"/>
      <c r="M57" s="328"/>
      <c r="N57" s="328"/>
      <c r="O57" s="328"/>
      <c r="P57" s="521"/>
      <c r="Q57" s="521"/>
      <c r="R57" s="521"/>
      <c r="S57" s="521"/>
      <c r="T57" s="521"/>
      <c r="U57" s="521"/>
      <c r="W57" s="1329"/>
      <c r="X57" s="419"/>
      <c r="Y57" s="419"/>
      <c r="Z57" s="419"/>
      <c r="AA57" s="419"/>
      <c r="AB57" s="419"/>
      <c r="AC57" s="419"/>
      <c r="AD57" s="419"/>
      <c r="AE57" s="419"/>
      <c r="AF57" s="419"/>
      <c r="AG57" s="418"/>
      <c r="AH57" s="417"/>
    </row>
    <row r="58" spans="1:35">
      <c r="A58" s="332"/>
      <c r="B58" s="328"/>
      <c r="C58" s="328"/>
      <c r="D58" s="328"/>
      <c r="E58" s="328"/>
      <c r="F58" s="328"/>
      <c r="G58" s="328"/>
      <c r="H58" s="328"/>
      <c r="I58" s="328"/>
      <c r="J58" s="328"/>
      <c r="K58" s="328"/>
      <c r="L58" s="328"/>
      <c r="M58" s="328"/>
      <c r="N58" s="328"/>
      <c r="O58" s="328"/>
      <c r="P58" s="521"/>
      <c r="Q58" s="521"/>
      <c r="R58" s="521"/>
      <c r="S58" s="521"/>
      <c r="T58" s="521"/>
      <c r="U58" s="521"/>
      <c r="W58" s="1329"/>
      <c r="X58" s="420">
        <f>X37</f>
        <v>2015</v>
      </c>
      <c r="Y58" s="420">
        <f t="shared" ref="Y58:AG58" si="9">Y37</f>
        <v>2016</v>
      </c>
      <c r="Z58" s="420">
        <f t="shared" si="9"/>
        <v>2017</v>
      </c>
      <c r="AA58" s="420">
        <f t="shared" si="9"/>
        <v>2018</v>
      </c>
      <c r="AB58" s="420">
        <f t="shared" si="9"/>
        <v>2019</v>
      </c>
      <c r="AC58" s="420">
        <f t="shared" si="9"/>
        <v>2020</v>
      </c>
      <c r="AD58" s="420">
        <f t="shared" si="9"/>
        <v>2021</v>
      </c>
      <c r="AE58" s="420">
        <f t="shared" si="9"/>
        <v>2022</v>
      </c>
      <c r="AF58" s="420">
        <f t="shared" si="9"/>
        <v>2023</v>
      </c>
      <c r="AG58" s="420">
        <f t="shared" si="9"/>
        <v>2024</v>
      </c>
      <c r="AH58" s="417"/>
    </row>
    <row r="59" spans="1:35">
      <c r="A59" s="333"/>
      <c r="B59" s="328"/>
      <c r="C59" s="328"/>
      <c r="D59" s="328"/>
      <c r="E59" s="328"/>
      <c r="F59" s="328"/>
      <c r="G59" s="328"/>
      <c r="H59" s="328"/>
      <c r="I59" s="328"/>
      <c r="J59" s="328"/>
      <c r="K59" s="328"/>
      <c r="L59" s="328"/>
      <c r="M59" s="328"/>
      <c r="N59" s="328"/>
      <c r="O59" s="328"/>
      <c r="P59" s="521"/>
      <c r="Q59" s="521"/>
      <c r="R59" s="521"/>
      <c r="S59" s="521"/>
      <c r="T59" s="521"/>
      <c r="U59" s="521"/>
      <c r="W59" s="1329" t="s">
        <v>427</v>
      </c>
      <c r="X59" s="419">
        <f>X61-X60</f>
        <v>45476616.839999989</v>
      </c>
      <c r="Y59" s="419">
        <f t="shared" ref="Y59:AD59" si="10">Y61-Y60</f>
        <v>49688549.754944988</v>
      </c>
      <c r="Z59" s="419">
        <f t="shared" si="10"/>
        <v>50840666.548214994</v>
      </c>
      <c r="AA59" s="419">
        <f t="shared" si="10"/>
        <v>49829735.242558002</v>
      </c>
      <c r="AB59" s="419">
        <f t="shared" si="10"/>
        <v>53909815.668026999</v>
      </c>
      <c r="AC59" s="419">
        <f t="shared" si="10"/>
        <v>55139496.558839992</v>
      </c>
      <c r="AD59" s="419">
        <f t="shared" si="10"/>
        <v>59195542.689879999</v>
      </c>
      <c r="AE59" s="419">
        <f>AE61-AE60</f>
        <v>47183363.109165996</v>
      </c>
      <c r="AF59" s="419">
        <f>AF61-AF60</f>
        <v>42967135.903143011</v>
      </c>
      <c r="AG59" s="419">
        <f>AG61-AG60</f>
        <v>43567202.926470004</v>
      </c>
      <c r="AH59" s="417"/>
    </row>
    <row r="60" spans="1:35">
      <c r="A60" s="334"/>
      <c r="B60" s="328"/>
      <c r="C60" s="328"/>
      <c r="D60" s="328"/>
      <c r="E60" s="328"/>
      <c r="F60" s="328"/>
      <c r="G60" s="328"/>
      <c r="H60" s="328"/>
      <c r="I60" s="328"/>
      <c r="J60" s="328"/>
      <c r="K60" s="328"/>
      <c r="L60" s="328"/>
      <c r="M60" s="328"/>
      <c r="N60" s="328"/>
      <c r="O60" s="328"/>
      <c r="P60" s="521"/>
      <c r="Q60" s="521"/>
      <c r="R60" s="521"/>
      <c r="S60" s="521"/>
      <c r="T60" s="521"/>
      <c r="U60" s="521"/>
      <c r="W60" s="1329" t="s">
        <v>442</v>
      </c>
      <c r="X60" s="419">
        <f>'10'!B26</f>
        <v>34356662.859999999</v>
      </c>
      <c r="Y60" s="419">
        <f>'10'!D26</f>
        <v>37538488.275999986</v>
      </c>
      <c r="Z60" s="419">
        <f>'10'!F26</f>
        <v>39221967.386300005</v>
      </c>
      <c r="AA60" s="419">
        <f>'10'!H26</f>
        <v>36014212.259259999</v>
      </c>
      <c r="AB60" s="419">
        <f>'10'!J26</f>
        <v>35846231.095199987</v>
      </c>
      <c r="AC60" s="419">
        <f>'10'!L26</f>
        <v>36305115.29463999</v>
      </c>
      <c r="AD60" s="419">
        <f>'10'!N26</f>
        <v>40200966.3926</v>
      </c>
      <c r="AE60" s="419">
        <f>'10'!P26</f>
        <v>33133691.932709988</v>
      </c>
      <c r="AF60" s="419">
        <f>'10'!R26</f>
        <v>29879535.954319991</v>
      </c>
      <c r="AG60" s="419">
        <f>T26</f>
        <v>29488868.483554997</v>
      </c>
      <c r="AH60" s="417"/>
    </row>
    <row r="61" spans="1:35">
      <c r="A61" s="334"/>
      <c r="B61" s="335"/>
      <c r="C61" s="335"/>
      <c r="D61" s="335"/>
      <c r="E61" s="335"/>
      <c r="F61" s="335"/>
      <c r="G61" s="335"/>
      <c r="H61" s="335"/>
      <c r="I61" s="335"/>
      <c r="J61" s="335"/>
      <c r="K61" s="335"/>
      <c r="L61" s="335"/>
      <c r="M61" s="335"/>
      <c r="N61" s="335"/>
      <c r="O61" s="335"/>
      <c r="P61" s="521"/>
      <c r="Q61" s="521"/>
      <c r="R61" s="521"/>
      <c r="S61" s="521"/>
      <c r="T61" s="521"/>
      <c r="U61" s="521"/>
      <c r="X61" s="419">
        <f>'10'!B27</f>
        <v>79833279.699999988</v>
      </c>
      <c r="Y61" s="419">
        <f>'10'!D27</f>
        <v>87227038.030944973</v>
      </c>
      <c r="Z61" s="419">
        <f>'10'!F27</f>
        <v>90062633.934514999</v>
      </c>
      <c r="AA61" s="419">
        <f>'10'!H27</f>
        <v>85843947.501818001</v>
      </c>
      <c r="AB61" s="419">
        <f>'10'!J27</f>
        <v>89756046.763226986</v>
      </c>
      <c r="AC61" s="419">
        <f>'10'!L27</f>
        <v>91444611.853479981</v>
      </c>
      <c r="AD61" s="419">
        <f>'10'!N27</f>
        <v>99396509.082479998</v>
      </c>
      <c r="AE61" s="419">
        <f>'10'!P27</f>
        <v>80317055.041875988</v>
      </c>
      <c r="AF61" s="419">
        <f>'10'!R27</f>
        <v>72846671.857463002</v>
      </c>
      <c r="AG61" s="419">
        <f>T27</f>
        <v>73056071.410025001</v>
      </c>
      <c r="AH61" s="417"/>
    </row>
    <row r="62" spans="1:35">
      <c r="A62" s="336"/>
      <c r="B62" s="337"/>
      <c r="C62" s="1776"/>
      <c r="D62" s="337"/>
      <c r="E62" s="1776"/>
      <c r="F62" s="337"/>
      <c r="G62" s="1776"/>
      <c r="H62" s="337"/>
      <c r="I62" s="1776"/>
      <c r="J62" s="337"/>
      <c r="K62" s="1776"/>
      <c r="L62" s="337"/>
      <c r="M62" s="1776"/>
      <c r="N62" s="337"/>
      <c r="O62" s="1776"/>
      <c r="P62" s="521"/>
      <c r="Q62" s="521"/>
      <c r="R62" s="521"/>
      <c r="S62" s="521"/>
      <c r="T62" s="521"/>
      <c r="U62" s="521"/>
      <c r="AH62" s="417"/>
    </row>
    <row r="63" spans="1:35">
      <c r="A63" s="338"/>
      <c r="B63" s="339"/>
      <c r="C63" s="1776"/>
      <c r="D63" s="339"/>
      <c r="E63" s="1776"/>
      <c r="F63" s="339"/>
      <c r="G63" s="1776"/>
      <c r="H63" s="339"/>
      <c r="I63" s="1776"/>
      <c r="J63" s="339"/>
      <c r="K63" s="1776"/>
      <c r="L63" s="339"/>
      <c r="M63" s="1776"/>
      <c r="N63" s="339"/>
      <c r="O63" s="1776"/>
      <c r="P63" s="521"/>
      <c r="Q63" s="521"/>
      <c r="R63" s="521"/>
      <c r="S63" s="521"/>
      <c r="T63" s="521"/>
      <c r="U63" s="521"/>
      <c r="AH63" s="417"/>
    </row>
    <row r="64" spans="1:35">
      <c r="A64" s="340"/>
      <c r="B64" s="328"/>
      <c r="C64" s="328"/>
      <c r="D64" s="328"/>
      <c r="E64" s="328"/>
      <c r="F64" s="328"/>
      <c r="G64" s="328"/>
      <c r="H64" s="328"/>
      <c r="I64" s="328"/>
      <c r="J64" s="328"/>
      <c r="K64" s="328"/>
      <c r="L64" s="328"/>
      <c r="M64" s="328"/>
      <c r="N64" s="328"/>
      <c r="O64" s="328"/>
      <c r="P64" s="521"/>
      <c r="Q64" s="521"/>
      <c r="R64" s="521"/>
      <c r="S64" s="521"/>
      <c r="T64" s="521"/>
      <c r="U64" s="521"/>
      <c r="AH64" s="417"/>
    </row>
    <row r="65" spans="1:34">
      <c r="A65" s="340"/>
      <c r="B65" s="328"/>
      <c r="C65" s="328"/>
      <c r="D65" s="328"/>
      <c r="E65" s="328"/>
      <c r="F65" s="328"/>
      <c r="G65" s="328"/>
      <c r="H65" s="328"/>
      <c r="I65" s="328"/>
      <c r="J65" s="328"/>
      <c r="K65" s="328"/>
      <c r="L65" s="328"/>
      <c r="M65" s="328"/>
      <c r="N65" s="328"/>
      <c r="O65" s="328"/>
      <c r="P65" s="521"/>
      <c r="AH65" s="417"/>
    </row>
    <row r="66" spans="1:34">
      <c r="B66" s="521"/>
      <c r="C66" s="521"/>
      <c r="D66" s="521"/>
      <c r="E66" s="521"/>
      <c r="F66" s="521"/>
      <c r="G66" s="521"/>
      <c r="H66" s="521"/>
      <c r="I66" s="521"/>
      <c r="J66" s="521"/>
      <c r="K66" s="521"/>
      <c r="L66" s="521"/>
      <c r="M66" s="521"/>
      <c r="N66" s="521"/>
      <c r="O66" s="521"/>
      <c r="P66" s="521"/>
    </row>
    <row r="68" spans="1:34">
      <c r="A68" s="1772"/>
      <c r="B68" s="1773"/>
      <c r="C68" s="1773"/>
      <c r="D68" s="1773"/>
      <c r="E68" s="1773"/>
      <c r="F68" s="1773"/>
      <c r="G68" s="1773"/>
      <c r="H68" s="1773"/>
      <c r="I68" s="1773"/>
      <c r="J68" s="1773"/>
      <c r="K68" s="1773"/>
      <c r="L68" s="1773"/>
      <c r="M68" s="1773"/>
      <c r="N68" s="1773"/>
      <c r="O68" s="1773"/>
      <c r="P68" s="1773"/>
    </row>
    <row r="69" spans="1:34">
      <c r="A69" s="1772"/>
      <c r="B69" s="1773"/>
      <c r="C69" s="1773"/>
      <c r="D69" s="1773"/>
      <c r="E69" s="1773"/>
      <c r="F69" s="1773"/>
      <c r="G69" s="1773"/>
      <c r="H69" s="1773"/>
      <c r="I69" s="1773"/>
      <c r="J69" s="1773"/>
      <c r="K69" s="1773"/>
      <c r="L69" s="1773"/>
      <c r="M69" s="1773"/>
      <c r="N69" s="1773"/>
      <c r="O69" s="1773"/>
      <c r="P69" s="1773"/>
    </row>
  </sheetData>
  <mergeCells count="38">
    <mergeCell ref="B2:O2"/>
    <mergeCell ref="L36:U36"/>
    <mergeCell ref="T3:U3"/>
    <mergeCell ref="U4:U5"/>
    <mergeCell ref="A29:U29"/>
    <mergeCell ref="R3:S3"/>
    <mergeCell ref="S4:S5"/>
    <mergeCell ref="C4:C5"/>
    <mergeCell ref="E4:E5"/>
    <mergeCell ref="G4:G5"/>
    <mergeCell ref="I4:I5"/>
    <mergeCell ref="K4:K5"/>
    <mergeCell ref="M4:M5"/>
    <mergeCell ref="O4:O5"/>
    <mergeCell ref="Q4:Q5"/>
    <mergeCell ref="K62:K63"/>
    <mergeCell ref="M62:M63"/>
    <mergeCell ref="O62:O63"/>
    <mergeCell ref="M37:M38"/>
    <mergeCell ref="O37:O38"/>
    <mergeCell ref="L53:U53"/>
    <mergeCell ref="K37:K38"/>
    <mergeCell ref="A53:J53"/>
    <mergeCell ref="A3:A5"/>
    <mergeCell ref="A1:U1"/>
    <mergeCell ref="A68:A69"/>
    <mergeCell ref="B68:P69"/>
    <mergeCell ref="A51:P51"/>
    <mergeCell ref="I54:P54"/>
    <mergeCell ref="C62:C63"/>
    <mergeCell ref="E62:E63"/>
    <mergeCell ref="G62:G63"/>
    <mergeCell ref="I62:I63"/>
    <mergeCell ref="C37:C38"/>
    <mergeCell ref="E37:E38"/>
    <mergeCell ref="G37:G38"/>
    <mergeCell ref="I37:I38"/>
    <mergeCell ref="A36:J3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5"/>
  <dimension ref="A1:AC123"/>
  <sheetViews>
    <sheetView showGridLines="0" topLeftCell="A67" zoomScaleNormal="100" zoomScaleSheetLayoutView="100" workbookViewId="0">
      <selection activeCell="C1" sqref="C1"/>
    </sheetView>
  </sheetViews>
  <sheetFormatPr defaultColWidth="9.140625" defaultRowHeight="12.75"/>
  <cols>
    <col min="1" max="1" width="19.7109375" style="342" customWidth="1"/>
    <col min="2" max="2" width="3.85546875" style="6" customWidth="1"/>
    <col min="3" max="3" width="7.140625" style="6" bestFit="1" customWidth="1"/>
    <col min="4" max="4" width="10" style="6" customWidth="1"/>
    <col min="5" max="6" width="8.7109375" style="6" customWidth="1"/>
    <col min="7" max="7" width="6.7109375" style="6" customWidth="1"/>
    <col min="8" max="8" width="8.140625" style="6" customWidth="1"/>
    <col min="9" max="10" width="8.7109375" style="6" customWidth="1"/>
    <col min="11" max="11" width="6.7109375" style="6" customWidth="1"/>
    <col min="12" max="12" width="9.140625" style="1341"/>
    <col min="13" max="13" width="10.140625" style="1209" bestFit="1" customWidth="1"/>
    <col min="14" max="14" width="11.140625" style="1209" customWidth="1"/>
    <col min="15" max="15" width="9.140625" style="1209"/>
    <col min="16" max="16" width="9.28515625" style="1209" bestFit="1" customWidth="1"/>
    <col min="17" max="17" width="9.85546875" style="1209" bestFit="1" customWidth="1"/>
    <col min="18" max="18" width="9.140625" style="1209"/>
    <col min="19" max="29" width="9.140625" style="1341"/>
    <col min="30" max="16384" width="9.140625" style="6"/>
  </cols>
  <sheetData>
    <row r="1" spans="1:29" ht="20.25">
      <c r="A1" s="1793" t="s">
        <v>443</v>
      </c>
      <c r="B1" s="1793"/>
      <c r="C1" s="1793"/>
      <c r="D1" s="1793"/>
      <c r="E1" s="1793"/>
      <c r="F1" s="1793"/>
      <c r="G1" s="1793"/>
      <c r="H1" s="1793"/>
      <c r="I1" s="1793"/>
      <c r="J1" s="1793"/>
      <c r="K1" s="1793"/>
    </row>
    <row r="2" spans="1:29" ht="5.0999999999999996" customHeight="1">
      <c r="J2" s="1794"/>
      <c r="K2" s="1794"/>
    </row>
    <row r="3" spans="1:29" s="476" customFormat="1" ht="36" customHeight="1">
      <c r="A3" s="1714" t="s">
        <v>444</v>
      </c>
      <c r="B3" s="1714"/>
      <c r="C3" s="1714"/>
      <c r="D3" s="1714"/>
      <c r="E3" s="1714"/>
      <c r="F3" s="1714"/>
      <c r="G3" s="1714"/>
      <c r="H3" s="1714"/>
      <c r="I3" s="1714"/>
      <c r="J3" s="1714"/>
      <c r="K3" s="1714"/>
      <c r="L3" s="1341"/>
      <c r="M3" s="1209"/>
      <c r="N3" s="1209"/>
      <c r="O3" s="1209"/>
      <c r="P3" s="1209"/>
      <c r="Q3" s="1209"/>
      <c r="R3" s="1209"/>
      <c r="S3" s="1341"/>
      <c r="T3" s="1341"/>
      <c r="U3" s="1341"/>
      <c r="V3" s="1341"/>
      <c r="W3" s="1341"/>
      <c r="X3" s="1341"/>
      <c r="Y3" s="1341"/>
      <c r="Z3" s="1341"/>
      <c r="AA3" s="1341"/>
      <c r="AB3" s="1341"/>
      <c r="AC3" s="1341"/>
    </row>
    <row r="4" spans="1:29" ht="5.0999999999999996" customHeight="1">
      <c r="A4" s="501"/>
      <c r="B4" s="501"/>
      <c r="C4" s="529"/>
      <c r="D4" s="501"/>
      <c r="E4" s="501"/>
      <c r="F4" s="501"/>
      <c r="G4" s="501"/>
      <c r="H4" s="501"/>
      <c r="I4" s="501"/>
      <c r="J4" s="502"/>
      <c r="K4" s="502"/>
    </row>
    <row r="5" spans="1:29" ht="15.75" customHeight="1">
      <c r="A5" s="1736">
        <v>2024</v>
      </c>
      <c r="B5" s="1736"/>
      <c r="C5" s="1736"/>
      <c r="D5" s="1736"/>
      <c r="E5" s="1736"/>
      <c r="F5" s="1736"/>
      <c r="G5" s="1736"/>
      <c r="H5" s="1736"/>
      <c r="I5" s="1736"/>
      <c r="J5" s="1736"/>
      <c r="K5" s="1736"/>
    </row>
    <row r="6" spans="1:29" ht="13.5" customHeight="1">
      <c r="A6" s="818"/>
      <c r="B6" s="1489" t="s">
        <v>394</v>
      </c>
      <c r="C6" s="1489"/>
      <c r="D6" s="1791" t="s">
        <v>445</v>
      </c>
      <c r="E6" s="1421">
        <f>A5</f>
        <v>2024</v>
      </c>
      <c r="F6" s="1301"/>
      <c r="G6" s="1301"/>
      <c r="H6" s="1725" t="s">
        <v>250</v>
      </c>
      <c r="I6" s="1738">
        <f>E6-1</f>
        <v>2023</v>
      </c>
      <c r="J6" s="1489"/>
      <c r="K6" s="1489"/>
    </row>
    <row r="7" spans="1:29" ht="13.5" customHeight="1">
      <c r="A7" s="819"/>
      <c r="B7" s="1490"/>
      <c r="C7" s="1490"/>
      <c r="D7" s="1735"/>
      <c r="E7" s="1302"/>
      <c r="F7" s="1302"/>
      <c r="G7" s="1302"/>
      <c r="H7" s="1726"/>
      <c r="I7" s="1739"/>
      <c r="J7" s="1490"/>
      <c r="K7" s="1490"/>
    </row>
    <row r="8" spans="1:29" ht="13.5" customHeight="1">
      <c r="A8" s="819"/>
      <c r="B8" s="1490"/>
      <c r="C8" s="1490"/>
      <c r="D8" s="1735"/>
      <c r="E8" s="477"/>
      <c r="F8" s="477"/>
      <c r="G8" s="1726" t="s">
        <v>387</v>
      </c>
      <c r="H8" s="1726"/>
      <c r="I8" s="1730"/>
      <c r="J8" s="1726"/>
      <c r="K8" s="1726" t="s">
        <v>387</v>
      </c>
    </row>
    <row r="9" spans="1:29" ht="13.5" customHeight="1">
      <c r="A9" s="820"/>
      <c r="B9" s="1491"/>
      <c r="C9" s="1491"/>
      <c r="D9" s="1735"/>
      <c r="E9" s="1415" t="s">
        <v>333</v>
      </c>
      <c r="F9" s="1415" t="s">
        <v>29</v>
      </c>
      <c r="G9" s="1726"/>
      <c r="H9" s="1726"/>
      <c r="I9" s="1414" t="s">
        <v>333</v>
      </c>
      <c r="J9" s="1415" t="s">
        <v>29</v>
      </c>
      <c r="K9" s="1726"/>
    </row>
    <row r="10" spans="1:29" ht="13.5" customHeight="1">
      <c r="A10" s="1795" t="s">
        <v>446</v>
      </c>
      <c r="B10" s="1795"/>
      <c r="C10" s="778"/>
      <c r="D10" s="766"/>
      <c r="E10" s="766"/>
      <c r="F10" s="766"/>
      <c r="G10" s="766"/>
      <c r="H10" s="766"/>
      <c r="I10" s="1013"/>
      <c r="J10" s="766"/>
      <c r="K10" s="766"/>
    </row>
    <row r="11" spans="1:29" ht="13.5" customHeight="1">
      <c r="A11" s="1453"/>
      <c r="B11" s="1453"/>
      <c r="C11" s="781" t="s">
        <v>109</v>
      </c>
      <c r="D11" s="769">
        <v>64</v>
      </c>
      <c r="E11" s="769">
        <v>70702.060256000012</v>
      </c>
      <c r="F11" s="769">
        <v>771770.96444100002</v>
      </c>
      <c r="G11" s="645">
        <f>E11/E16</f>
        <v>0.31310182101482559</v>
      </c>
      <c r="H11" s="645">
        <f>(E11-I11)/I11</f>
        <v>-0.12306121747608464</v>
      </c>
      <c r="I11" s="1014">
        <v>80623.712469999999</v>
      </c>
      <c r="J11" s="769">
        <v>881441.91142000002</v>
      </c>
      <c r="K11" s="645">
        <f>I11/$I$16</f>
        <v>0.35569052110650784</v>
      </c>
      <c r="L11" s="1342"/>
    </row>
    <row r="12" spans="1:29" ht="13.5" customHeight="1">
      <c r="A12" s="1453"/>
      <c r="B12" s="1453"/>
      <c r="C12" s="781" t="s">
        <v>121</v>
      </c>
      <c r="D12" s="769">
        <v>297</v>
      </c>
      <c r="E12" s="769">
        <v>38989.998735000001</v>
      </c>
      <c r="F12" s="769">
        <v>425502.29938800004</v>
      </c>
      <c r="G12" s="645">
        <f>E12/E16</f>
        <v>0.17266596703252715</v>
      </c>
      <c r="H12" s="645">
        <f>(E12-I12)/I12</f>
        <v>0.2713634935373308</v>
      </c>
      <c r="I12" s="1014">
        <v>30667.860869999997</v>
      </c>
      <c r="J12" s="769">
        <v>335118.54552999994</v>
      </c>
      <c r="K12" s="645">
        <f>I12/$I$16</f>
        <v>0.1352985006505516</v>
      </c>
      <c r="L12" s="1342"/>
      <c r="N12" s="1210"/>
      <c r="O12" s="1210"/>
      <c r="P12" s="1210"/>
    </row>
    <row r="13" spans="1:29" ht="13.5" customHeight="1">
      <c r="A13" s="1454"/>
      <c r="B13" s="1455"/>
      <c r="C13" s="781" t="s">
        <v>117</v>
      </c>
      <c r="D13" s="769">
        <v>9660</v>
      </c>
      <c r="E13" s="769">
        <v>43506.932149000007</v>
      </c>
      <c r="F13" s="769">
        <v>474419.74826499989</v>
      </c>
      <c r="G13" s="645">
        <f>E13/E16</f>
        <v>0.1926690627302384</v>
      </c>
      <c r="H13" s="645">
        <f>(E13-I13)/I13</f>
        <v>9.7391623255089644E-3</v>
      </c>
      <c r="I13" s="1014">
        <v>43087.297959999996</v>
      </c>
      <c r="J13" s="769">
        <v>470467.82635999995</v>
      </c>
      <c r="K13" s="645">
        <f>I13/$I$16</f>
        <v>0.19008977625740647</v>
      </c>
      <c r="L13" s="1342"/>
      <c r="N13" s="1210"/>
      <c r="O13" s="1210"/>
      <c r="P13" s="1210"/>
    </row>
    <row r="14" spans="1:29" ht="13.5" customHeight="1">
      <c r="A14" s="1454"/>
      <c r="B14" s="1455"/>
      <c r="C14" s="781" t="s">
        <v>2</v>
      </c>
      <c r="D14" s="769">
        <v>92012</v>
      </c>
      <c r="E14" s="769">
        <v>69043.910319000002</v>
      </c>
      <c r="F14" s="769">
        <v>752356.10357600008</v>
      </c>
      <c r="G14" s="645">
        <f>E14/E16</f>
        <v>0.3057587568536046</v>
      </c>
      <c r="H14" s="645">
        <f>(E14-I14)/I14</f>
        <v>8.5415357932698902E-3</v>
      </c>
      <c r="I14" s="1014">
        <v>68459.163919999992</v>
      </c>
      <c r="J14" s="769">
        <v>747507.85996000003</v>
      </c>
      <c r="K14" s="645">
        <f>I14/$I$16</f>
        <v>0.30202374640440122</v>
      </c>
      <c r="L14" s="1342"/>
      <c r="N14" s="1210"/>
      <c r="O14" s="1210"/>
      <c r="P14" s="1210"/>
    </row>
    <row r="15" spans="1:29" ht="13.5" customHeight="1">
      <c r="A15" s="1454"/>
      <c r="B15" s="1455"/>
      <c r="C15" s="781" t="s">
        <v>1</v>
      </c>
      <c r="D15" s="769">
        <v>18</v>
      </c>
      <c r="E15" s="769">
        <v>3568.817</v>
      </c>
      <c r="F15" s="769">
        <v>38959.493918</v>
      </c>
      <c r="G15" s="645">
        <f>E15/E16</f>
        <v>1.5804392368804279E-2</v>
      </c>
      <c r="H15" s="645">
        <f>(E15-I15)/I15</f>
        <v>-6.8221972447302548E-2</v>
      </c>
      <c r="I15" s="1014">
        <v>3830.1150000000002</v>
      </c>
      <c r="J15" s="769">
        <v>41892.44</v>
      </c>
      <c r="K15" s="645">
        <f>I15/$I$16</f>
        <v>1.6897455581132859E-2</v>
      </c>
      <c r="L15" s="1342"/>
    </row>
    <row r="16" spans="1:29" ht="13.5" customHeight="1">
      <c r="A16" s="891"/>
      <c r="B16" s="821"/>
      <c r="C16" s="677" t="s">
        <v>160</v>
      </c>
      <c r="D16" s="814">
        <v>102051</v>
      </c>
      <c r="E16" s="814">
        <v>225811.71845900003</v>
      </c>
      <c r="F16" s="814">
        <v>2463008.609588</v>
      </c>
      <c r="G16" s="822">
        <f>SUM(G11:G15)</f>
        <v>1</v>
      </c>
      <c r="H16" s="775">
        <f t="shared" ref="H16" si="0">(E16-I16)/I16</f>
        <v>-3.7783506865376503E-3</v>
      </c>
      <c r="I16" s="1015">
        <v>226668.15021999998</v>
      </c>
      <c r="J16" s="774">
        <v>2476428.5832700003</v>
      </c>
      <c r="K16" s="775">
        <f>SUM(K11:K15)</f>
        <v>1</v>
      </c>
      <c r="L16" s="1342"/>
      <c r="M16" s="1210"/>
      <c r="N16" s="1211" t="str">
        <f>A10</f>
        <v>Jihočeský Region</v>
      </c>
      <c r="O16" s="1211">
        <f>D16</f>
        <v>102051</v>
      </c>
      <c r="P16" s="1211">
        <f t="shared" ref="P16:Q16" si="1">E16</f>
        <v>225811.71845900003</v>
      </c>
      <c r="Q16" s="1211">
        <f t="shared" si="1"/>
        <v>2463008.609588</v>
      </c>
      <c r="T16" s="1343"/>
      <c r="W16" s="1344"/>
      <c r="Y16" s="1343"/>
      <c r="AA16" s="1346"/>
    </row>
    <row r="17" spans="1:27" ht="13.5" customHeight="1">
      <c r="A17" s="1795" t="s">
        <v>447</v>
      </c>
      <c r="B17" s="1795"/>
      <c r="C17" s="778"/>
      <c r="D17" s="817"/>
      <c r="E17" s="817"/>
      <c r="F17" s="817"/>
      <c r="G17" s="766"/>
      <c r="H17" s="766"/>
      <c r="I17" s="1050"/>
      <c r="J17" s="817"/>
      <c r="K17" s="766"/>
      <c r="L17" s="1342"/>
      <c r="N17" s="1211" t="str">
        <f>A17</f>
        <v>Jihomoravský Region</v>
      </c>
      <c r="O17" s="1304">
        <f>D23</f>
        <v>370452</v>
      </c>
      <c r="P17" s="1304">
        <f t="shared" ref="P17:Q17" si="2">E23</f>
        <v>820006.68799999985</v>
      </c>
      <c r="Q17" s="1304">
        <f t="shared" si="2"/>
        <v>8941501.5868699979</v>
      </c>
      <c r="W17" s="1344"/>
      <c r="Y17" s="1342"/>
      <c r="AA17" s="1346"/>
    </row>
    <row r="18" spans="1:27" ht="13.5" customHeight="1">
      <c r="A18" s="1453"/>
      <c r="B18" s="1453"/>
      <c r="C18" s="781" t="s">
        <v>109</v>
      </c>
      <c r="D18" s="769">
        <v>175</v>
      </c>
      <c r="E18" s="769">
        <v>308808.87900000002</v>
      </c>
      <c r="F18" s="769">
        <v>3368388.4341400005</v>
      </c>
      <c r="G18" s="645">
        <f>E18/E23</f>
        <v>0.37659312237219228</v>
      </c>
      <c r="H18" s="645">
        <f>(E18-I18)/I18</f>
        <v>-7.1351971557709675E-3</v>
      </c>
      <c r="I18" s="1014">
        <v>311028.12599999999</v>
      </c>
      <c r="J18" s="769">
        <v>3392862.9924499998</v>
      </c>
      <c r="K18" s="645">
        <f>I18/$I$23</f>
        <v>0.37673035043963155</v>
      </c>
      <c r="L18" s="1342"/>
      <c r="M18" s="1210"/>
      <c r="N18" s="1211" t="str">
        <f>A24</f>
        <v>Karlovarský Region</v>
      </c>
      <c r="O18" s="1304">
        <f>D30</f>
        <v>81441</v>
      </c>
      <c r="P18" s="1304">
        <f t="shared" ref="P18:Q18" si="3">E30</f>
        <v>210410.3</v>
      </c>
      <c r="Q18" s="1304">
        <f t="shared" si="3"/>
        <v>2294941.85531</v>
      </c>
      <c r="W18" s="1344"/>
      <c r="Y18" s="1343"/>
      <c r="AA18" s="1346"/>
    </row>
    <row r="19" spans="1:27" ht="13.5" customHeight="1">
      <c r="A19" s="1453"/>
      <c r="B19" s="1453"/>
      <c r="C19" s="781" t="s">
        <v>121</v>
      </c>
      <c r="D19" s="769">
        <v>798</v>
      </c>
      <c r="E19" s="769">
        <v>89123.77900000001</v>
      </c>
      <c r="F19" s="769">
        <v>971927.11351999978</v>
      </c>
      <c r="G19" s="645">
        <f>E19/E23</f>
        <v>0.10868664890694163</v>
      </c>
      <c r="H19" s="645">
        <f>(E19-I19)/I19</f>
        <v>1.9373823793768334E-2</v>
      </c>
      <c r="I19" s="1014">
        <v>87429.926999999981</v>
      </c>
      <c r="J19" s="769">
        <v>953277.16262999992</v>
      </c>
      <c r="K19" s="645">
        <f>I19/$I$23</f>
        <v>0.10589880555567954</v>
      </c>
      <c r="L19" s="1345"/>
      <c r="M19" s="1210"/>
      <c r="N19" s="1211" t="str">
        <f>A31</f>
        <v>Královéhradecký Region</v>
      </c>
      <c r="O19" s="1211">
        <f>D37</f>
        <v>114229</v>
      </c>
      <c r="P19" s="1211">
        <f t="shared" ref="P19:Q19" si="4">E37</f>
        <v>271985.2</v>
      </c>
      <c r="Q19" s="1211">
        <f t="shared" si="4"/>
        <v>2966083.6553099994</v>
      </c>
      <c r="T19" s="1343"/>
      <c r="W19" s="1344"/>
      <c r="Y19" s="1342"/>
      <c r="AA19" s="1346"/>
    </row>
    <row r="20" spans="1:27" ht="13.5" customHeight="1">
      <c r="A20" s="1454"/>
      <c r="B20" s="1455"/>
      <c r="C20" s="781" t="s">
        <v>117</v>
      </c>
      <c r="D20" s="769">
        <v>23590</v>
      </c>
      <c r="E20" s="769">
        <v>119650.88600000001</v>
      </c>
      <c r="F20" s="769">
        <v>1304280.62849</v>
      </c>
      <c r="G20" s="645">
        <f>E20/E23</f>
        <v>0.14591452454104867</v>
      </c>
      <c r="H20" s="645">
        <f>(E20-I20)/I20</f>
        <v>2.9624348713163688E-3</v>
      </c>
      <c r="I20" s="1014">
        <v>119297.47500000002</v>
      </c>
      <c r="J20" s="769">
        <v>1299747.33302</v>
      </c>
      <c r="K20" s="645">
        <f>I20/$I$23</f>
        <v>0.14449812028675887</v>
      </c>
      <c r="L20" s="1342"/>
      <c r="M20" s="1210"/>
      <c r="N20" s="1211" t="str">
        <f>A38</f>
        <v>Liberecký Region</v>
      </c>
      <c r="O20" s="1211">
        <f>D44</f>
        <v>90211</v>
      </c>
      <c r="P20" s="1211">
        <f t="shared" ref="P20:Q20" si="5">E44</f>
        <v>257928.61799999999</v>
      </c>
      <c r="Q20" s="1211">
        <f t="shared" si="5"/>
        <v>2812561.0633099996</v>
      </c>
      <c r="T20" s="1343"/>
      <c r="W20" s="1344"/>
      <c r="Y20" s="1343"/>
      <c r="AA20" s="1346"/>
    </row>
    <row r="21" spans="1:27" ht="13.5" customHeight="1">
      <c r="A21" s="1454"/>
      <c r="B21" s="1455"/>
      <c r="C21" s="781" t="s">
        <v>2</v>
      </c>
      <c r="D21" s="769">
        <v>345859</v>
      </c>
      <c r="E21" s="769">
        <v>289263.3</v>
      </c>
      <c r="F21" s="769">
        <v>3153289.3</v>
      </c>
      <c r="G21" s="645">
        <f>E21/E23</f>
        <v>0.3527572448287154</v>
      </c>
      <c r="H21" s="645">
        <f>(E21-I21)/I21</f>
        <v>-1.9296173580820464E-2</v>
      </c>
      <c r="I21" s="1014">
        <v>294954.799</v>
      </c>
      <c r="J21" s="769">
        <v>3213353.4989999998</v>
      </c>
      <c r="K21" s="645">
        <f>I21/$I$23</f>
        <v>0.35726166060982245</v>
      </c>
      <c r="L21" s="1342"/>
      <c r="M21" s="1210"/>
      <c r="N21" s="1211" t="str">
        <f>A45</f>
        <v>Moravskoslezský Region</v>
      </c>
      <c r="O21" s="1304">
        <f>D51</f>
        <v>365679</v>
      </c>
      <c r="P21" s="1304">
        <f t="shared" ref="P21:Q21" si="6">E51</f>
        <v>738278.17400000012</v>
      </c>
      <c r="Q21" s="1304">
        <f t="shared" si="6"/>
        <v>8049337.1786200004</v>
      </c>
      <c r="W21" s="1344"/>
      <c r="AA21" s="1346"/>
    </row>
    <row r="22" spans="1:27" ht="13.5" customHeight="1">
      <c r="A22" s="1454"/>
      <c r="B22" s="1455"/>
      <c r="C22" s="781" t="s">
        <v>1</v>
      </c>
      <c r="D22" s="769">
        <v>30</v>
      </c>
      <c r="E22" s="769">
        <v>13159.844000000001</v>
      </c>
      <c r="F22" s="769">
        <v>143616.11072</v>
      </c>
      <c r="G22" s="645">
        <f>E22/E23</f>
        <v>1.6048459351102273E-2</v>
      </c>
      <c r="H22" s="645">
        <f>(E22-I22)/I22</f>
        <v>2.1055167504301225E-2</v>
      </c>
      <c r="I22" s="1014">
        <v>12888.475000000002</v>
      </c>
      <c r="J22" s="769">
        <v>140799.31504000002</v>
      </c>
      <c r="K22" s="645">
        <f>I22/$I$23</f>
        <v>1.5611063108107564E-2</v>
      </c>
      <c r="L22" s="1342"/>
      <c r="M22" s="1210"/>
      <c r="N22" s="1211" t="str">
        <f>A52</f>
        <v xml:space="preserve">Olomoucký Region </v>
      </c>
      <c r="O22" s="1304">
        <f>D58</f>
        <v>181125</v>
      </c>
      <c r="P22" s="1304">
        <f t="shared" ref="P22:Q22" si="7">E58</f>
        <v>396819.755</v>
      </c>
      <c r="Q22" s="1304">
        <f t="shared" si="7"/>
        <v>4327553.2714</v>
      </c>
      <c r="W22" s="1344"/>
      <c r="AA22" s="1346"/>
    </row>
    <row r="23" spans="1:27" ht="13.5" customHeight="1">
      <c r="A23" s="891"/>
      <c r="B23" s="821"/>
      <c r="C23" s="677" t="s">
        <v>160</v>
      </c>
      <c r="D23" s="814">
        <v>370452</v>
      </c>
      <c r="E23" s="814">
        <v>820006.68799999985</v>
      </c>
      <c r="F23" s="814">
        <v>8941501.5868699979</v>
      </c>
      <c r="G23" s="822">
        <f>SUM(G18:G22)</f>
        <v>1.0000000000000002</v>
      </c>
      <c r="H23" s="775">
        <f t="shared" ref="H23" si="8">(E23-I23)/I23</f>
        <v>-6.7734037240041629E-3</v>
      </c>
      <c r="I23" s="1015">
        <v>825598.80200000003</v>
      </c>
      <c r="J23" s="774">
        <v>9000040.3021399993</v>
      </c>
      <c r="K23" s="775">
        <f>SUM(K18:K22)</f>
        <v>1</v>
      </c>
      <c r="L23" s="1342"/>
      <c r="M23" s="1210"/>
      <c r="N23" s="1211" t="s">
        <v>66</v>
      </c>
      <c r="O23" s="1304">
        <f>D72</f>
        <v>132374</v>
      </c>
      <c r="P23" s="1304">
        <f t="shared" ref="P23:Q23" si="9">E72</f>
        <v>289118.19999999995</v>
      </c>
      <c r="Q23" s="1304">
        <f t="shared" si="9"/>
        <v>3153059.8484200002</v>
      </c>
      <c r="AA23" s="1346"/>
    </row>
    <row r="24" spans="1:27" ht="13.5" customHeight="1">
      <c r="A24" s="1795" t="s">
        <v>448</v>
      </c>
      <c r="B24" s="1795"/>
      <c r="C24" s="778"/>
      <c r="D24" s="817"/>
      <c r="E24" s="817"/>
      <c r="F24" s="817"/>
      <c r="G24" s="766"/>
      <c r="H24" s="766"/>
      <c r="I24" s="1050"/>
      <c r="J24" s="817"/>
      <c r="K24" s="766"/>
      <c r="L24" s="1342"/>
      <c r="M24" s="1210"/>
      <c r="N24" s="1211" t="s">
        <v>67</v>
      </c>
      <c r="O24" s="1304">
        <f>D79</f>
        <v>155034</v>
      </c>
      <c r="P24" s="1304">
        <f t="shared" ref="P24:Q24" si="10">E79</f>
        <v>310305.2</v>
      </c>
      <c r="Q24" s="1304">
        <f t="shared" si="10"/>
        <v>3384171.3268600004</v>
      </c>
      <c r="AA24" s="1346"/>
    </row>
    <row r="25" spans="1:27" ht="13.5" customHeight="1">
      <c r="A25" s="1453"/>
      <c r="B25" s="1453"/>
      <c r="C25" s="781" t="s">
        <v>109</v>
      </c>
      <c r="D25" s="769">
        <v>50</v>
      </c>
      <c r="E25" s="769">
        <v>120746.913</v>
      </c>
      <c r="F25" s="769">
        <v>1317359.4454399999</v>
      </c>
      <c r="G25" s="645">
        <f>E25/E30</f>
        <v>0.57386407889727831</v>
      </c>
      <c r="H25" s="645">
        <f>(E25-I25)/I25</f>
        <v>0.26299854062671246</v>
      </c>
      <c r="I25" s="1014">
        <v>95603.366999999998</v>
      </c>
      <c r="J25" s="769">
        <v>1043811.0475999999</v>
      </c>
      <c r="K25" s="645">
        <f>I25/$I$30</f>
        <v>0.5233917602643583</v>
      </c>
      <c r="L25" s="1343"/>
      <c r="M25" s="1211"/>
      <c r="N25" s="1211" t="s">
        <v>68</v>
      </c>
      <c r="O25" s="1304">
        <f>D86</f>
        <v>398053</v>
      </c>
      <c r="P25" s="1304">
        <f t="shared" ref="P25:Q25" si="11">E86</f>
        <v>680868.97708142432</v>
      </c>
      <c r="Q25" s="1304">
        <f t="shared" si="11"/>
        <v>7429462.8766930271</v>
      </c>
      <c r="S25" s="1343"/>
      <c r="T25" s="1343"/>
      <c r="Y25" s="1342"/>
      <c r="AA25" s="1346"/>
    </row>
    <row r="26" spans="1:27" ht="13.5" customHeight="1">
      <c r="A26" s="1453"/>
      <c r="B26" s="1453"/>
      <c r="C26" s="781" t="s">
        <v>121</v>
      </c>
      <c r="D26" s="769">
        <v>160</v>
      </c>
      <c r="E26" s="769">
        <v>17808.21</v>
      </c>
      <c r="F26" s="769">
        <v>194222.67415000004</v>
      </c>
      <c r="G26" s="645">
        <f>E26/E30</f>
        <v>8.4635638084257281E-2</v>
      </c>
      <c r="H26" s="645">
        <f>(E26-I26)/I26</f>
        <v>9.9605361920759486E-2</v>
      </c>
      <c r="I26" s="1014">
        <v>16195.092000000002</v>
      </c>
      <c r="J26" s="769">
        <v>176594.92867000002</v>
      </c>
      <c r="K26" s="645">
        <f>I26/$I$30</f>
        <v>8.8661916159534726E-2</v>
      </c>
      <c r="L26" s="1343"/>
      <c r="M26" s="1211"/>
      <c r="N26" s="1211" t="s">
        <v>69</v>
      </c>
      <c r="O26" s="1211">
        <f>D93</f>
        <v>252835</v>
      </c>
      <c r="P26" s="1211">
        <f t="shared" ref="P26:Q26" si="12">E93</f>
        <v>894402.61700000009</v>
      </c>
      <c r="Q26" s="1211">
        <f t="shared" si="12"/>
        <v>9755726.6980220005</v>
      </c>
      <c r="S26" s="1343"/>
      <c r="Y26" s="1343"/>
      <c r="AA26" s="1346"/>
    </row>
    <row r="27" spans="1:27" ht="13.5" customHeight="1">
      <c r="A27" s="1454"/>
      <c r="B27" s="1455"/>
      <c r="C27" s="781" t="s">
        <v>117</v>
      </c>
      <c r="D27" s="769">
        <v>5762</v>
      </c>
      <c r="E27" s="769">
        <v>29574.724000000006</v>
      </c>
      <c r="F27" s="769">
        <v>322407.14747999999</v>
      </c>
      <c r="G27" s="645">
        <f>E27/E30</f>
        <v>0.14055739666736849</v>
      </c>
      <c r="H27" s="645">
        <f>(E27-I27)/I27</f>
        <v>-4.5950944507549959E-3</v>
      </c>
      <c r="I27" s="1014">
        <v>29711.25</v>
      </c>
      <c r="J27" s="769">
        <v>323704.11414000002</v>
      </c>
      <c r="K27" s="645">
        <f>I27/$I$30</f>
        <v>0.16265769632521851</v>
      </c>
      <c r="L27" s="1343"/>
      <c r="M27" s="1211"/>
      <c r="N27" s="1211" t="s">
        <v>70</v>
      </c>
      <c r="O27" s="1304">
        <f>D100</f>
        <v>215233</v>
      </c>
      <c r="P27" s="1304">
        <f t="shared" ref="P27:Q27" si="13">E100</f>
        <v>1003325.3189999999</v>
      </c>
      <c r="Q27" s="1304">
        <f t="shared" si="13"/>
        <v>10949968.292087998</v>
      </c>
      <c r="S27" s="1343"/>
      <c r="Y27" s="1342"/>
      <c r="AA27" s="1346"/>
    </row>
    <row r="28" spans="1:27" ht="13.5" customHeight="1">
      <c r="A28" s="1454"/>
      <c r="B28" s="1455"/>
      <c r="C28" s="781" t="s">
        <v>2</v>
      </c>
      <c r="D28" s="769">
        <v>75458</v>
      </c>
      <c r="E28" s="769">
        <v>38272.5</v>
      </c>
      <c r="F28" s="769">
        <v>417212</v>
      </c>
      <c r="G28" s="645">
        <f>E28/E30</f>
        <v>0.18189461257362402</v>
      </c>
      <c r="H28" s="645">
        <f>(E28-I28)/I28</f>
        <v>-1.9295076296267824E-2</v>
      </c>
      <c r="I28" s="1014">
        <v>39025.5</v>
      </c>
      <c r="J28" s="769">
        <v>425159.10000000009</v>
      </c>
      <c r="K28" s="645">
        <f>I28/$I$30</f>
        <v>0.2136496420695802</v>
      </c>
      <c r="L28" s="1343"/>
      <c r="M28" s="1211"/>
      <c r="N28" s="1211" t="s">
        <v>71</v>
      </c>
      <c r="O28" s="1304">
        <f>D107</f>
        <v>117198</v>
      </c>
      <c r="P28" s="1304">
        <f t="shared" ref="P28:Q28" si="14">E107</f>
        <v>261137.13688200002</v>
      </c>
      <c r="Q28" s="1304">
        <f t="shared" si="14"/>
        <v>2847876.3938800003</v>
      </c>
      <c r="S28" s="1343"/>
      <c r="Y28" s="1342"/>
      <c r="AA28" s="1346"/>
    </row>
    <row r="29" spans="1:27" ht="13.5" customHeight="1">
      <c r="A29" s="1454"/>
      <c r="B29" s="1455"/>
      <c r="C29" s="781" t="s">
        <v>1</v>
      </c>
      <c r="D29" s="769">
        <v>11</v>
      </c>
      <c r="E29" s="769">
        <v>4007.9529999999995</v>
      </c>
      <c r="F29" s="769">
        <v>43740.588239999997</v>
      </c>
      <c r="G29" s="645">
        <f>E29/E30</f>
        <v>1.9048273777471918E-2</v>
      </c>
      <c r="H29" s="645">
        <f>(E29-I29)/I29</f>
        <v>0.88521635322068604</v>
      </c>
      <c r="I29" s="1014">
        <v>2125.991</v>
      </c>
      <c r="J29" s="769">
        <v>23224.822960000001</v>
      </c>
      <c r="K29" s="645">
        <f>I29/$I$30</f>
        <v>1.1638985181308346E-2</v>
      </c>
      <c r="N29" s="1211" t="s">
        <v>72</v>
      </c>
      <c r="O29" s="1304">
        <f>D114</f>
        <v>151542</v>
      </c>
      <c r="P29" s="1304">
        <f t="shared" ref="P29:Q29" si="15">E114</f>
        <v>329572.09999999998</v>
      </c>
      <c r="Q29" s="1304">
        <f t="shared" si="15"/>
        <v>3593991.4280199995</v>
      </c>
      <c r="Y29" s="1342"/>
      <c r="AA29" s="1346"/>
    </row>
    <row r="30" spans="1:27" ht="13.5" customHeight="1">
      <c r="A30" s="891"/>
      <c r="B30" s="821"/>
      <c r="C30" s="677" t="s">
        <v>160</v>
      </c>
      <c r="D30" s="814">
        <v>81441</v>
      </c>
      <c r="E30" s="814">
        <v>210410.3</v>
      </c>
      <c r="F30" s="814">
        <v>2294941.85531</v>
      </c>
      <c r="G30" s="822">
        <f>SUM(G25:G29)</f>
        <v>1.0000000000000002</v>
      </c>
      <c r="H30" s="775">
        <f t="shared" ref="H30" si="16">(E30-I30)/I30</f>
        <v>0.15191567776845882</v>
      </c>
      <c r="I30" s="1015">
        <v>182661.19999999998</v>
      </c>
      <c r="J30" s="774">
        <v>1992494.0133700001</v>
      </c>
      <c r="K30" s="775">
        <f>SUM(K25:K29)</f>
        <v>1.0000000000000002</v>
      </c>
      <c r="M30" s="1210"/>
      <c r="N30" s="1211"/>
      <c r="O30" s="1304">
        <f>SUM(O16:O29)</f>
        <v>2727457</v>
      </c>
      <c r="P30" s="1304">
        <f>SUM(P16:P29)</f>
        <v>6689970.0034224242</v>
      </c>
      <c r="Q30" s="1304">
        <f>SUM(Q16:Q29)</f>
        <v>72969244.084391013</v>
      </c>
    </row>
    <row r="31" spans="1:27" ht="13.5" customHeight="1">
      <c r="A31" s="1796" t="s">
        <v>449</v>
      </c>
      <c r="B31" s="1796"/>
      <c r="C31" s="767"/>
      <c r="D31" s="815"/>
      <c r="E31" s="815"/>
      <c r="F31" s="815"/>
      <c r="G31" s="816"/>
      <c r="H31" s="816"/>
      <c r="I31" s="1051"/>
      <c r="J31" s="815"/>
      <c r="K31" s="816"/>
      <c r="N31" s="1211" t="s">
        <v>80</v>
      </c>
      <c r="O31" s="1210"/>
      <c r="P31" s="1304">
        <v>76796.36586094198</v>
      </c>
      <c r="Q31" s="1304">
        <v>840236.21585458214</v>
      </c>
    </row>
    <row r="32" spans="1:27" ht="13.5" customHeight="1">
      <c r="A32" s="1453"/>
      <c r="B32" s="1453"/>
      <c r="C32" s="781" t="s">
        <v>109</v>
      </c>
      <c r="D32" s="769">
        <v>76</v>
      </c>
      <c r="E32" s="769">
        <v>115579.77499999999</v>
      </c>
      <c r="F32" s="769">
        <v>1260904.49309</v>
      </c>
      <c r="G32" s="645">
        <f>E32/E37</f>
        <v>0.42494876559459849</v>
      </c>
      <c r="H32" s="645">
        <f>(E32-I32)/I32</f>
        <v>1.5886757745307671E-2</v>
      </c>
      <c r="I32" s="1014">
        <v>113772.30200000001</v>
      </c>
      <c r="J32" s="769">
        <v>1241576.4669299999</v>
      </c>
      <c r="K32" s="645">
        <f>I32/$I$37</f>
        <v>0.42170751578266913</v>
      </c>
      <c r="P32" s="1304">
        <f>SUM(P30:P31)</f>
        <v>6766766.369283366</v>
      </c>
      <c r="Q32" s="1304">
        <f>SUM(Q30:Q31)</f>
        <v>73809480.300245598</v>
      </c>
    </row>
    <row r="33" spans="1:14" ht="13.5" customHeight="1">
      <c r="A33" s="1453"/>
      <c r="B33" s="1453"/>
      <c r="C33" s="781" t="s">
        <v>121</v>
      </c>
      <c r="D33" s="769">
        <v>238</v>
      </c>
      <c r="E33" s="769">
        <v>27750.121999999999</v>
      </c>
      <c r="F33" s="769">
        <v>302661.33746999997</v>
      </c>
      <c r="G33" s="645">
        <f>E33/E37</f>
        <v>0.10202805887967432</v>
      </c>
      <c r="H33" s="645">
        <f>(E33-I33)/I33</f>
        <v>8.0423531949345872E-2</v>
      </c>
      <c r="I33" s="1014">
        <v>25684.485000000004</v>
      </c>
      <c r="J33" s="769">
        <v>280092.22630999994</v>
      </c>
      <c r="K33" s="645">
        <f>I33/$I$37</f>
        <v>9.5201909191458822E-2</v>
      </c>
    </row>
    <row r="34" spans="1:14" ht="13.5" customHeight="1">
      <c r="A34" s="1454"/>
      <c r="B34" s="1455"/>
      <c r="C34" s="781" t="s">
        <v>117</v>
      </c>
      <c r="D34" s="769">
        <v>9722</v>
      </c>
      <c r="E34" s="769">
        <v>47111.660999999993</v>
      </c>
      <c r="F34" s="769">
        <v>513584.56219000003</v>
      </c>
      <c r="G34" s="645">
        <f>E34/E37</f>
        <v>0.17321406091213784</v>
      </c>
      <c r="H34" s="645">
        <f>(E34-I34)/I34</f>
        <v>9.2582906072823155E-4</v>
      </c>
      <c r="I34" s="1014">
        <v>47068.083999999995</v>
      </c>
      <c r="J34" s="769">
        <v>512806.11936000001</v>
      </c>
      <c r="K34" s="645">
        <f>I34/$I$37</f>
        <v>0.17446218831267027</v>
      </c>
    </row>
    <row r="35" spans="1:14" ht="13.5" customHeight="1">
      <c r="A35" s="1454"/>
      <c r="B35" s="1455"/>
      <c r="C35" s="781" t="s">
        <v>2</v>
      </c>
      <c r="D35" s="769">
        <v>104178</v>
      </c>
      <c r="E35" s="769">
        <v>80075.399999999994</v>
      </c>
      <c r="F35" s="769">
        <v>872910.7</v>
      </c>
      <c r="G35" s="645">
        <f>E35/E37</f>
        <v>0.29441087235628993</v>
      </c>
      <c r="H35" s="645">
        <f>(E35-I35)/I35</f>
        <v>-1.929556195951335E-2</v>
      </c>
      <c r="I35" s="1014">
        <v>81650.900000000023</v>
      </c>
      <c r="J35" s="769">
        <v>889537.69999999984</v>
      </c>
      <c r="K35" s="645">
        <f>I35/$I$37</f>
        <v>0.3026465808911834</v>
      </c>
    </row>
    <row r="36" spans="1:14" ht="13.5" customHeight="1">
      <c r="A36" s="1454"/>
      <c r="B36" s="1455"/>
      <c r="C36" s="781" t="s">
        <v>1</v>
      </c>
      <c r="D36" s="769">
        <v>15</v>
      </c>
      <c r="E36" s="769">
        <v>1468.2420000000002</v>
      </c>
      <c r="F36" s="769">
        <v>16022.562559999998</v>
      </c>
      <c r="G36" s="645">
        <f>E36/E37</f>
        <v>5.3982422572992949E-3</v>
      </c>
      <c r="H36" s="645">
        <f>(E36-I36)/I36</f>
        <v>-9.0212160024389185E-2</v>
      </c>
      <c r="I36" s="1014">
        <v>1613.8290000000002</v>
      </c>
      <c r="J36" s="769">
        <v>17629.567299999999</v>
      </c>
      <c r="K36" s="645">
        <f>I36/$I$37</f>
        <v>5.9818058220183429E-3</v>
      </c>
    </row>
    <row r="37" spans="1:14" ht="13.5" customHeight="1">
      <c r="A37" s="1454"/>
      <c r="B37" s="1455"/>
      <c r="C37" s="677" t="s">
        <v>160</v>
      </c>
      <c r="D37" s="814">
        <v>114229</v>
      </c>
      <c r="E37" s="814">
        <v>271985.2</v>
      </c>
      <c r="F37" s="814">
        <v>2966083.6553099994</v>
      </c>
      <c r="G37" s="822">
        <f>SUM(G32:G36)</f>
        <v>1</v>
      </c>
      <c r="H37" s="775">
        <f t="shared" ref="H37" si="17">(E37-I37)/I37</f>
        <v>8.1381936145795697E-3</v>
      </c>
      <c r="I37" s="1015">
        <v>269789.60000000003</v>
      </c>
      <c r="J37" s="774">
        <v>2941642.0798999988</v>
      </c>
      <c r="K37" s="775">
        <f>SUM(K32:K36)</f>
        <v>0.99999999999999989</v>
      </c>
      <c r="M37" s="1210"/>
      <c r="N37" s="1210"/>
    </row>
    <row r="38" spans="1:14" ht="13.5" customHeight="1">
      <c r="A38" s="1795" t="s">
        <v>450</v>
      </c>
      <c r="B38" s="1795"/>
      <c r="C38" s="778"/>
      <c r="D38" s="817"/>
      <c r="E38" s="817"/>
      <c r="F38" s="817"/>
      <c r="G38" s="766"/>
      <c r="H38" s="766"/>
      <c r="I38" s="1050"/>
      <c r="J38" s="817"/>
      <c r="K38" s="766"/>
    </row>
    <row r="39" spans="1:14" ht="13.5" customHeight="1">
      <c r="A39" s="1453"/>
      <c r="B39" s="1453"/>
      <c r="C39" s="781" t="s">
        <v>109</v>
      </c>
      <c r="D39" s="769">
        <v>89</v>
      </c>
      <c r="E39" s="769">
        <v>111684.883</v>
      </c>
      <c r="F39" s="769">
        <v>1218238.2051500001</v>
      </c>
      <c r="G39" s="645">
        <f>E39/E44</f>
        <v>0.43300694535571083</v>
      </c>
      <c r="H39" s="645">
        <f>(E39-I39)/I39</f>
        <v>2.0997334753988555E-2</v>
      </c>
      <c r="I39" s="1014">
        <v>109388.026</v>
      </c>
      <c r="J39" s="769">
        <v>1193570.3735500001</v>
      </c>
      <c r="K39" s="645">
        <f>I39/$I$44</f>
        <v>0.42401927444453791</v>
      </c>
    </row>
    <row r="40" spans="1:14" ht="13.5" customHeight="1">
      <c r="A40" s="1453"/>
      <c r="B40" s="1453"/>
      <c r="C40" s="781" t="s">
        <v>121</v>
      </c>
      <c r="D40" s="769">
        <v>274</v>
      </c>
      <c r="E40" s="769">
        <v>29722.47</v>
      </c>
      <c r="F40" s="769">
        <v>324111.23373000004</v>
      </c>
      <c r="G40" s="645">
        <f>E40/E44</f>
        <v>0.11523525474013126</v>
      </c>
      <c r="H40" s="645">
        <f>(E40-I40)/I40</f>
        <v>-4.285298593458621E-2</v>
      </c>
      <c r="I40" s="1014">
        <v>31053.192000000006</v>
      </c>
      <c r="J40" s="769">
        <v>338593.78884000005</v>
      </c>
      <c r="K40" s="645">
        <f>I40/$I$44</f>
        <v>0.12037105360167055</v>
      </c>
    </row>
    <row r="41" spans="1:14" ht="13.5" customHeight="1">
      <c r="A41" s="1454"/>
      <c r="B41" s="1455"/>
      <c r="C41" s="781" t="s">
        <v>117</v>
      </c>
      <c r="D41" s="769">
        <v>8670</v>
      </c>
      <c r="E41" s="769">
        <v>51401.552000000003</v>
      </c>
      <c r="F41" s="769">
        <v>560301.91128999984</v>
      </c>
      <c r="G41" s="645">
        <f>E41/E44</f>
        <v>0.19928595903227769</v>
      </c>
      <c r="H41" s="645">
        <f>(E41-I41)/I41</f>
        <v>3.6758028216967399E-3</v>
      </c>
      <c r="I41" s="1014">
        <v>51213.301999999996</v>
      </c>
      <c r="J41" s="769">
        <v>557969.17775999999</v>
      </c>
      <c r="K41" s="645">
        <f>I41/$I$44</f>
        <v>0.19851740588086855</v>
      </c>
    </row>
    <row r="42" spans="1:14" ht="13.5" customHeight="1">
      <c r="A42" s="1454"/>
      <c r="B42" s="1455"/>
      <c r="C42" s="781" t="s">
        <v>2</v>
      </c>
      <c r="D42" s="769">
        <v>81169</v>
      </c>
      <c r="E42" s="769">
        <v>62593.9</v>
      </c>
      <c r="F42" s="769">
        <v>682343.6</v>
      </c>
      <c r="G42" s="645">
        <f>E42/E44</f>
        <v>0.24267915861899436</v>
      </c>
      <c r="H42" s="645">
        <f>(E42-I42)/I42</f>
        <v>-1.9296362739030615E-2</v>
      </c>
      <c r="I42" s="1014">
        <v>63825.5</v>
      </c>
      <c r="J42" s="769">
        <v>695340.99999999977</v>
      </c>
      <c r="K42" s="645">
        <f>I42/$I$44</f>
        <v>0.24740589249740969</v>
      </c>
    </row>
    <row r="43" spans="1:14" ht="13.5" customHeight="1">
      <c r="A43" s="1454"/>
      <c r="B43" s="1455"/>
      <c r="C43" s="781" t="s">
        <v>1</v>
      </c>
      <c r="D43" s="769">
        <v>9</v>
      </c>
      <c r="E43" s="769">
        <v>2525.8130000000001</v>
      </c>
      <c r="F43" s="769">
        <v>27566.113140000005</v>
      </c>
      <c r="G43" s="645">
        <f>E43/E44</f>
        <v>9.7926822528859522E-3</v>
      </c>
      <c r="H43" s="645">
        <f>(E43-I43)/I43</f>
        <v>1.077802855679344E-2</v>
      </c>
      <c r="I43" s="1014">
        <v>2498.88</v>
      </c>
      <c r="J43" s="769">
        <v>27294.322130000004</v>
      </c>
      <c r="K43" s="645">
        <f>I43/$I$44</f>
        <v>9.6863735755133469E-3</v>
      </c>
    </row>
    <row r="44" spans="1:14" ht="13.5" customHeight="1">
      <c r="A44" s="891"/>
      <c r="B44" s="821"/>
      <c r="C44" s="677" t="s">
        <v>160</v>
      </c>
      <c r="D44" s="814">
        <v>90211</v>
      </c>
      <c r="E44" s="814">
        <v>257928.61799999999</v>
      </c>
      <c r="F44" s="814">
        <v>2812561.0633099996</v>
      </c>
      <c r="G44" s="822">
        <f>SUM(G39:G43)</f>
        <v>1</v>
      </c>
      <c r="H44" s="775">
        <f t="shared" ref="H44" si="18">(E44-I44)/I44</f>
        <v>-1.9490741297062094E-4</v>
      </c>
      <c r="I44" s="1015">
        <v>257978.9</v>
      </c>
      <c r="J44" s="774">
        <v>2812768.6622799998</v>
      </c>
      <c r="K44" s="775">
        <f>SUM(K39:K43)</f>
        <v>1</v>
      </c>
      <c r="M44" s="1210"/>
      <c r="N44" s="1210"/>
    </row>
    <row r="45" spans="1:14" ht="13.5" customHeight="1">
      <c r="A45" s="1795" t="s">
        <v>451</v>
      </c>
      <c r="B45" s="1795"/>
      <c r="C45" s="778"/>
      <c r="D45" s="817"/>
      <c r="E45" s="817"/>
      <c r="F45" s="817"/>
      <c r="G45" s="766"/>
      <c r="H45" s="766"/>
      <c r="I45" s="1050"/>
      <c r="J45" s="817"/>
      <c r="K45" s="766"/>
    </row>
    <row r="46" spans="1:14" ht="13.5" customHeight="1">
      <c r="A46" s="1453"/>
      <c r="B46" s="1453"/>
      <c r="C46" s="781" t="s">
        <v>109</v>
      </c>
      <c r="D46" s="769">
        <v>179</v>
      </c>
      <c r="E46" s="769">
        <v>412464.375</v>
      </c>
      <c r="F46" s="769">
        <v>4497624.1560500013</v>
      </c>
      <c r="G46" s="645">
        <f>E46/E51</f>
        <v>0.5586842324828093</v>
      </c>
      <c r="H46" s="645">
        <f>(E46-I46)/I46</f>
        <v>-1.7137613922348831E-3</v>
      </c>
      <c r="I46" s="1014">
        <v>413172.45400000014</v>
      </c>
      <c r="J46" s="769">
        <v>4507778.0452700006</v>
      </c>
      <c r="K46" s="645">
        <f>I46/$I$51</f>
        <v>0.55864677536122087</v>
      </c>
    </row>
    <row r="47" spans="1:14" ht="13.5" customHeight="1">
      <c r="A47" s="1453"/>
      <c r="B47" s="1453"/>
      <c r="C47" s="781" t="s">
        <v>121</v>
      </c>
      <c r="D47" s="769">
        <v>421</v>
      </c>
      <c r="E47" s="769">
        <v>44328.016000000003</v>
      </c>
      <c r="F47" s="769">
        <v>483279.13581000001</v>
      </c>
      <c r="G47" s="645">
        <f>E47/E51</f>
        <v>6.0042430564932282E-2</v>
      </c>
      <c r="H47" s="645">
        <f>(E47-I47)/I47</f>
        <v>3.7832332216171403E-2</v>
      </c>
      <c r="I47" s="1014">
        <v>42712.11700000002</v>
      </c>
      <c r="J47" s="769">
        <v>465537.17886999995</v>
      </c>
      <c r="K47" s="645">
        <f>I47/$I$51</f>
        <v>5.7750670936308798E-2</v>
      </c>
    </row>
    <row r="48" spans="1:14" ht="13.5" customHeight="1">
      <c r="A48" s="1454"/>
      <c r="B48" s="1455"/>
      <c r="C48" s="781" t="s">
        <v>117</v>
      </c>
      <c r="D48" s="769">
        <v>17952</v>
      </c>
      <c r="E48" s="769">
        <v>83035.659</v>
      </c>
      <c r="F48" s="769">
        <v>904953.76345000009</v>
      </c>
      <c r="G48" s="645">
        <f>E48/E51</f>
        <v>0.11247204905179817</v>
      </c>
      <c r="H48" s="645">
        <f>(E48-I48)/I48</f>
        <v>7.2675899659258554E-3</v>
      </c>
      <c r="I48" s="1014">
        <v>82436.543999999994</v>
      </c>
      <c r="J48" s="769">
        <v>898099.26924000005</v>
      </c>
      <c r="K48" s="645">
        <f>I48/$I$51</f>
        <v>0.11146171297644973</v>
      </c>
    </row>
    <row r="49" spans="1:14" ht="13.5" customHeight="1">
      <c r="A49" s="1454"/>
      <c r="B49" s="1455"/>
      <c r="C49" s="781" t="s">
        <v>2</v>
      </c>
      <c r="D49" s="769">
        <v>347091</v>
      </c>
      <c r="E49" s="769">
        <v>174344.87199999997</v>
      </c>
      <c r="F49" s="769">
        <v>1900504.0819999999</v>
      </c>
      <c r="G49" s="645">
        <f>E49/E51</f>
        <v>0.23615065180025213</v>
      </c>
      <c r="H49" s="645">
        <f>(E49-I49)/I49</f>
        <v>-1.9326909865971863E-2</v>
      </c>
      <c r="I49" s="1014">
        <v>177780.826</v>
      </c>
      <c r="J49" s="769">
        <v>1936773.0990000004</v>
      </c>
      <c r="K49" s="645">
        <f>I49/$I$51</f>
        <v>0.24037586292225147</v>
      </c>
    </row>
    <row r="50" spans="1:14" ht="13.5" customHeight="1">
      <c r="A50" s="1454"/>
      <c r="B50" s="1455"/>
      <c r="C50" s="781" t="s">
        <v>1</v>
      </c>
      <c r="D50" s="769">
        <v>36</v>
      </c>
      <c r="E50" s="769">
        <v>24105.252</v>
      </c>
      <c r="F50" s="769">
        <v>262976.04131</v>
      </c>
      <c r="G50" s="645">
        <f>E50/E51</f>
        <v>3.2650636100207936E-2</v>
      </c>
      <c r="H50" s="645">
        <f>(E50-I50)/I50</f>
        <v>2.6051256311181561E-2</v>
      </c>
      <c r="I50" s="1014">
        <v>23493.223999999998</v>
      </c>
      <c r="J50" s="769">
        <v>256530.04821000001</v>
      </c>
      <c r="K50" s="645">
        <f>I50/$I$51</f>
        <v>3.1764977803769162E-2</v>
      </c>
    </row>
    <row r="51" spans="1:14" ht="13.5" customHeight="1">
      <c r="A51" s="891"/>
      <c r="B51" s="821"/>
      <c r="C51" s="677" t="s">
        <v>160</v>
      </c>
      <c r="D51" s="814">
        <v>365679</v>
      </c>
      <c r="E51" s="814">
        <v>738278.17400000012</v>
      </c>
      <c r="F51" s="814">
        <v>8049337.1786200004</v>
      </c>
      <c r="G51" s="822">
        <f>SUM(G46:G50)</f>
        <v>0.99999999999999978</v>
      </c>
      <c r="H51" s="775">
        <f t="shared" ref="H51" si="19">(E51-I51)/I51</f>
        <v>-1.7806917382971776E-3</v>
      </c>
      <c r="I51" s="1015">
        <v>739595.16500000015</v>
      </c>
      <c r="J51" s="774">
        <v>8064717.6405900009</v>
      </c>
      <c r="K51" s="775">
        <f>SUM(K46:K50)</f>
        <v>1</v>
      </c>
      <c r="M51" s="1210"/>
      <c r="N51" s="1210"/>
    </row>
    <row r="52" spans="1:14" ht="13.5" customHeight="1">
      <c r="A52" s="1795" t="s">
        <v>452</v>
      </c>
      <c r="B52" s="1795"/>
      <c r="C52" s="778"/>
      <c r="D52" s="817"/>
      <c r="E52" s="817"/>
      <c r="F52" s="817"/>
      <c r="G52" s="766"/>
      <c r="H52" s="766"/>
      <c r="I52" s="1050"/>
      <c r="J52" s="817"/>
      <c r="K52" s="766"/>
    </row>
    <row r="53" spans="1:14" ht="13.5" customHeight="1">
      <c r="A53" s="1453"/>
      <c r="B53" s="1453"/>
      <c r="C53" s="781" t="s">
        <v>109</v>
      </c>
      <c r="D53" s="769">
        <v>120</v>
      </c>
      <c r="E53" s="769">
        <v>179835.848</v>
      </c>
      <c r="F53" s="769">
        <v>1962021.2955499999</v>
      </c>
      <c r="G53" s="645">
        <f>E53/E58</f>
        <v>0.45319278018303294</v>
      </c>
      <c r="H53" s="645">
        <f>(E53-I53)/I53</f>
        <v>1.0816582950302909E-2</v>
      </c>
      <c r="I53" s="1014">
        <v>177911.454</v>
      </c>
      <c r="J53" s="769">
        <v>1941712.7303600004</v>
      </c>
      <c r="K53" s="645">
        <f>I53/$I$58</f>
        <v>0.44743786899631777</v>
      </c>
    </row>
    <row r="54" spans="1:14" ht="13.5" customHeight="1">
      <c r="A54" s="1453"/>
      <c r="B54" s="1453"/>
      <c r="C54" s="781" t="s">
        <v>121</v>
      </c>
      <c r="D54" s="769">
        <v>342</v>
      </c>
      <c r="E54" s="769">
        <v>35276.911999999997</v>
      </c>
      <c r="F54" s="769">
        <v>384681.95117000007</v>
      </c>
      <c r="G54" s="645">
        <f>E54/E58</f>
        <v>8.8899082153810607E-2</v>
      </c>
      <c r="H54" s="645">
        <f>(E54-I54)/I54</f>
        <v>-2.74977576457828E-2</v>
      </c>
      <c r="I54" s="1014">
        <v>36274.375999999997</v>
      </c>
      <c r="J54" s="769">
        <v>395487.08838999993</v>
      </c>
      <c r="K54" s="645">
        <f>I54/$I$58</f>
        <v>9.1228131363656734E-2</v>
      </c>
    </row>
    <row r="55" spans="1:14" ht="13.5" customHeight="1">
      <c r="A55" s="1454"/>
      <c r="B55" s="1455"/>
      <c r="C55" s="781" t="s">
        <v>117</v>
      </c>
      <c r="D55" s="769">
        <v>12953</v>
      </c>
      <c r="E55" s="769">
        <v>61463.85500000001</v>
      </c>
      <c r="F55" s="769">
        <v>670007.527</v>
      </c>
      <c r="G55" s="645">
        <f>E55/E58</f>
        <v>0.1548911167489633</v>
      </c>
      <c r="H55" s="645">
        <f>(E55-I55)/I55</f>
        <v>2.6484670032545774E-3</v>
      </c>
      <c r="I55" s="1014">
        <v>61301.5</v>
      </c>
      <c r="J55" s="769">
        <v>667881.39999999991</v>
      </c>
      <c r="K55" s="645">
        <f>I55/$I$58</f>
        <v>0.15417002058944318</v>
      </c>
    </row>
    <row r="56" spans="1:14" ht="13.5" customHeight="1">
      <c r="A56" s="1454"/>
      <c r="B56" s="1455"/>
      <c r="C56" s="781" t="s">
        <v>2</v>
      </c>
      <c r="D56" s="769">
        <v>167695</v>
      </c>
      <c r="E56" s="769">
        <v>115425.29999999999</v>
      </c>
      <c r="F56" s="769">
        <v>1258263.8</v>
      </c>
      <c r="G56" s="645">
        <f>E56/E58</f>
        <v>0.29087589149889975</v>
      </c>
      <c r="H56" s="645">
        <f>(E56-I56)/I56</f>
        <v>-1.9296257149751445E-2</v>
      </c>
      <c r="I56" s="1014">
        <v>117696.4</v>
      </c>
      <c r="J56" s="769">
        <v>1282231.3</v>
      </c>
      <c r="K56" s="645">
        <f>I56/$I$58</f>
        <v>0.29600020246328945</v>
      </c>
    </row>
    <row r="57" spans="1:14" ht="13.5" customHeight="1">
      <c r="A57" s="1454"/>
      <c r="B57" s="1455"/>
      <c r="C57" s="781" t="s">
        <v>1</v>
      </c>
      <c r="D57" s="769">
        <v>15</v>
      </c>
      <c r="E57" s="769">
        <v>4817.84</v>
      </c>
      <c r="F57" s="769">
        <v>52578.69767999999</v>
      </c>
      <c r="G57" s="645">
        <f>E57/E58</f>
        <v>1.2141129415293349E-2</v>
      </c>
      <c r="H57" s="645">
        <f>(E57-I57)/I57</f>
        <v>8.5350636442544828E-2</v>
      </c>
      <c r="I57" s="1014">
        <v>4438.9710000000005</v>
      </c>
      <c r="J57" s="769">
        <v>48484.67355</v>
      </c>
      <c r="K57" s="645">
        <f>I57/$I$58</f>
        <v>1.1163776587292991E-2</v>
      </c>
    </row>
    <row r="58" spans="1:14" ht="13.5" customHeight="1">
      <c r="A58" s="891"/>
      <c r="B58" s="821"/>
      <c r="C58" s="677" t="s">
        <v>160</v>
      </c>
      <c r="D58" s="814">
        <v>181125</v>
      </c>
      <c r="E58" s="814">
        <v>396819.755</v>
      </c>
      <c r="F58" s="814">
        <v>4327553.2714</v>
      </c>
      <c r="G58" s="822">
        <f>SUM(G53:G57)</f>
        <v>1</v>
      </c>
      <c r="H58" s="775">
        <f t="shared" ref="H58" si="20">(E58-I58)/I58</f>
        <v>-2.0193665954699558E-3</v>
      </c>
      <c r="I58" s="1015">
        <v>397622.70099999994</v>
      </c>
      <c r="J58" s="774">
        <v>4335797.1923000002</v>
      </c>
      <c r="K58" s="775">
        <f>SUM(K53:K57)</f>
        <v>1</v>
      </c>
      <c r="M58" s="1210"/>
      <c r="N58" s="1210"/>
    </row>
    <row r="59" spans="1:14" ht="18" customHeight="1">
      <c r="A59" s="16"/>
      <c r="B59" s="296"/>
      <c r="C59" s="296"/>
      <c r="D59" s="296"/>
      <c r="E59" s="296"/>
      <c r="F59" s="296"/>
      <c r="G59" s="296"/>
      <c r="H59" s="296"/>
      <c r="I59" s="343"/>
      <c r="J59" s="343"/>
      <c r="K59" s="343"/>
    </row>
    <row r="60" spans="1:14" ht="15" customHeight="1">
      <c r="A60" s="344"/>
      <c r="B60" s="296"/>
      <c r="C60" s="296"/>
      <c r="D60" s="296"/>
      <c r="E60" s="296"/>
      <c r="F60" s="296"/>
      <c r="G60" s="296"/>
      <c r="H60" s="296"/>
      <c r="I60" s="296"/>
      <c r="J60" s="296"/>
      <c r="K60" s="296"/>
    </row>
    <row r="61" spans="1:14" ht="15.75" customHeight="1">
      <c r="A61" s="1790">
        <f>A5</f>
        <v>2024</v>
      </c>
      <c r="B61" s="1790"/>
      <c r="C61" s="1790"/>
      <c r="D61" s="1790"/>
      <c r="E61" s="1790"/>
      <c r="F61" s="1790"/>
      <c r="G61" s="1790"/>
      <c r="H61" s="1790"/>
      <c r="I61" s="1790"/>
      <c r="J61" s="1790"/>
      <c r="K61" s="1790"/>
    </row>
    <row r="62" spans="1:14" ht="13.5" customHeight="1">
      <c r="A62" s="763"/>
      <c r="B62" s="1489" t="s">
        <v>394</v>
      </c>
      <c r="C62" s="1489"/>
      <c r="D62" s="1791" t="s">
        <v>445</v>
      </c>
      <c r="E62" s="1421">
        <f>A61</f>
        <v>2024</v>
      </c>
      <c r="F62" s="1301"/>
      <c r="G62" s="1301"/>
      <c r="H62" s="1725" t="s">
        <v>250</v>
      </c>
      <c r="I62" s="1738">
        <f>E62-1</f>
        <v>2023</v>
      </c>
      <c r="J62" s="1489"/>
      <c r="K62" s="1489"/>
    </row>
    <row r="63" spans="1:14" ht="13.5" customHeight="1">
      <c r="A63" s="764"/>
      <c r="B63" s="1490"/>
      <c r="C63" s="1490"/>
      <c r="D63" s="1735"/>
      <c r="E63" s="1302"/>
      <c r="F63" s="1302"/>
      <c r="G63" s="1302"/>
      <c r="H63" s="1726"/>
      <c r="I63" s="1739"/>
      <c r="J63" s="1490"/>
      <c r="K63" s="1490"/>
    </row>
    <row r="64" spans="1:14" ht="13.5" customHeight="1">
      <c r="A64" s="764"/>
      <c r="B64" s="1490"/>
      <c r="C64" s="1490"/>
      <c r="D64" s="1735"/>
      <c r="E64" s="477"/>
      <c r="F64" s="477"/>
      <c r="G64" s="1726" t="s">
        <v>387</v>
      </c>
      <c r="H64" s="1726"/>
      <c r="I64" s="1730"/>
      <c r="J64" s="1726"/>
      <c r="K64" s="1726" t="s">
        <v>387</v>
      </c>
    </row>
    <row r="65" spans="1:11" ht="13.5" customHeight="1">
      <c r="A65" s="765"/>
      <c r="B65" s="1491"/>
      <c r="C65" s="1491"/>
      <c r="D65" s="1735"/>
      <c r="E65" s="1415" t="s">
        <v>333</v>
      </c>
      <c r="F65" s="1415" t="s">
        <v>29</v>
      </c>
      <c r="G65" s="1726"/>
      <c r="H65" s="1726"/>
      <c r="I65" s="1414" t="s">
        <v>333</v>
      </c>
      <c r="J65" s="1415" t="s">
        <v>29</v>
      </c>
      <c r="K65" s="1726"/>
    </row>
    <row r="66" spans="1:11" ht="13.5" customHeight="1">
      <c r="A66" s="1789" t="s">
        <v>453</v>
      </c>
      <c r="B66" s="1789"/>
      <c r="C66" s="778"/>
      <c r="D66" s="766"/>
      <c r="E66" s="766"/>
      <c r="F66" s="766"/>
      <c r="G66" s="766"/>
      <c r="H66" s="766"/>
      <c r="I66" s="1013"/>
      <c r="J66" s="766"/>
      <c r="K66" s="766"/>
    </row>
    <row r="67" spans="1:11" ht="13.5" customHeight="1">
      <c r="A67" s="809"/>
      <c r="B67" s="809"/>
      <c r="C67" s="781" t="s">
        <v>109</v>
      </c>
      <c r="D67" s="769">
        <v>82</v>
      </c>
      <c r="E67" s="769">
        <v>112387.238</v>
      </c>
      <c r="F67" s="769">
        <v>1226293.6842400001</v>
      </c>
      <c r="G67" s="645">
        <f>E67/E72</f>
        <v>0.38872418962209926</v>
      </c>
      <c r="H67" s="645">
        <f t="shared" ref="H67:H72" si="21">(E67-I67)/I67</f>
        <v>-5.9375440575510051E-2</v>
      </c>
      <c r="I67" s="1014">
        <v>119481.505</v>
      </c>
      <c r="J67" s="769">
        <v>1304634.0491500001</v>
      </c>
      <c r="K67" s="645">
        <f>I67/I72</f>
        <v>0.40122052041823392</v>
      </c>
    </row>
    <row r="68" spans="1:11" ht="13.5" customHeight="1">
      <c r="A68" s="809"/>
      <c r="B68" s="809"/>
      <c r="C68" s="781" t="s">
        <v>121</v>
      </c>
      <c r="D68" s="769">
        <v>253</v>
      </c>
      <c r="E68" s="769">
        <v>31887.194</v>
      </c>
      <c r="F68" s="769">
        <v>347756.23069</v>
      </c>
      <c r="G68" s="645">
        <f>E68/E72</f>
        <v>0.11029120269841194</v>
      </c>
      <c r="H68" s="645">
        <f t="shared" si="21"/>
        <v>1.4694443971543488E-2</v>
      </c>
      <c r="I68" s="1014">
        <v>31425.414999999997</v>
      </c>
      <c r="J68" s="769">
        <v>342728.28271</v>
      </c>
      <c r="K68" s="645">
        <f>I68/I72</f>
        <v>0.10552697139744743</v>
      </c>
    </row>
    <row r="69" spans="1:11" ht="13.5" customHeight="1">
      <c r="A69" s="810"/>
      <c r="B69" s="811"/>
      <c r="C69" s="781" t="s">
        <v>117</v>
      </c>
      <c r="D69" s="769">
        <v>11088</v>
      </c>
      <c r="E69" s="769">
        <v>50242.567999999999</v>
      </c>
      <c r="F69" s="769">
        <v>547719.36129000003</v>
      </c>
      <c r="G69" s="645">
        <f>E69/E72</f>
        <v>0.17377864139995339</v>
      </c>
      <c r="H69" s="645">
        <f t="shared" si="21"/>
        <v>1.0020067829163975E-3</v>
      </c>
      <c r="I69" s="1014">
        <v>50192.274999999994</v>
      </c>
      <c r="J69" s="769">
        <v>546846.10625999991</v>
      </c>
      <c r="K69" s="645">
        <f>I69/I72</f>
        <v>0.16854634277058286</v>
      </c>
    </row>
    <row r="70" spans="1:11" ht="13.5" customHeight="1">
      <c r="A70" s="810"/>
      <c r="B70" s="811"/>
      <c r="C70" s="781" t="s">
        <v>2</v>
      </c>
      <c r="D70" s="769">
        <v>120936</v>
      </c>
      <c r="E70" s="769">
        <v>92017.099999999991</v>
      </c>
      <c r="F70" s="769">
        <v>1003089.0999999999</v>
      </c>
      <c r="G70" s="645">
        <f>E70/E72</f>
        <v>0.31826809934483546</v>
      </c>
      <c r="H70" s="645">
        <f t="shared" si="21"/>
        <v>-1.9297073252355176E-2</v>
      </c>
      <c r="I70" s="1014">
        <v>93827.7</v>
      </c>
      <c r="J70" s="769">
        <v>1022195.8999999999</v>
      </c>
      <c r="K70" s="645">
        <f>I70/I72</f>
        <v>0.31507469397582433</v>
      </c>
    </row>
    <row r="71" spans="1:11" ht="13.5" customHeight="1">
      <c r="A71" s="810"/>
      <c r="B71" s="811"/>
      <c r="C71" s="781" t="s">
        <v>1</v>
      </c>
      <c r="D71" s="769">
        <v>15</v>
      </c>
      <c r="E71" s="769">
        <v>2584.0999999999995</v>
      </c>
      <c r="F71" s="769">
        <v>28201.472200000004</v>
      </c>
      <c r="G71" s="645">
        <f>E71/E72</f>
        <v>8.937866934700063E-3</v>
      </c>
      <c r="H71" s="645">
        <f t="shared" si="21"/>
        <v>-9.9053240615646534E-2</v>
      </c>
      <c r="I71" s="1014">
        <v>2868.2049999999999</v>
      </c>
      <c r="J71" s="769">
        <v>31332.671190000001</v>
      </c>
      <c r="K71" s="645">
        <f>I71/I72</f>
        <v>9.6314714379115048E-3</v>
      </c>
    </row>
    <row r="72" spans="1:11" ht="13.5" customHeight="1">
      <c r="A72" s="812"/>
      <c r="B72" s="813"/>
      <c r="C72" s="677" t="s">
        <v>160</v>
      </c>
      <c r="D72" s="814">
        <v>132374</v>
      </c>
      <c r="E72" s="814">
        <v>289118.19999999995</v>
      </c>
      <c r="F72" s="814">
        <v>3153059.8484200002</v>
      </c>
      <c r="G72" s="775">
        <f>SUM(G67:G71)</f>
        <v>1</v>
      </c>
      <c r="H72" s="775">
        <f t="shared" si="21"/>
        <v>-2.913714832782683E-2</v>
      </c>
      <c r="I72" s="1015">
        <v>297795.09999999998</v>
      </c>
      <c r="J72" s="774">
        <v>3247737.0093099996</v>
      </c>
      <c r="K72" s="775">
        <f>SUM(K67:K71)</f>
        <v>1</v>
      </c>
    </row>
    <row r="73" spans="1:11" ht="13.5" customHeight="1">
      <c r="A73" s="1792" t="s">
        <v>454</v>
      </c>
      <c r="B73" s="1792"/>
      <c r="C73" s="778"/>
      <c r="D73" s="815"/>
      <c r="E73" s="815"/>
      <c r="F73" s="815"/>
      <c r="G73" s="816"/>
      <c r="H73" s="816"/>
      <c r="I73" s="1051"/>
      <c r="J73" s="815"/>
      <c r="K73" s="816"/>
    </row>
    <row r="74" spans="1:11" ht="13.5" customHeight="1">
      <c r="A74" s="809"/>
      <c r="B74" s="809"/>
      <c r="C74" s="781" t="s">
        <v>109</v>
      </c>
      <c r="D74" s="769">
        <v>84</v>
      </c>
      <c r="E74" s="769">
        <v>133984.17600000001</v>
      </c>
      <c r="F74" s="769">
        <v>1461915.1238199999</v>
      </c>
      <c r="G74" s="645">
        <f>E74/E79</f>
        <v>0.43178192308733465</v>
      </c>
      <c r="H74" s="645">
        <f t="shared" ref="H74:H79" si="22">(E74-I74)/I74</f>
        <v>3.8018155222339943E-2</v>
      </c>
      <c r="I74" s="1014">
        <v>129076.91</v>
      </c>
      <c r="J74" s="769">
        <v>1409106.6712400001</v>
      </c>
      <c r="K74" s="645">
        <f>I74/I79</f>
        <v>0.42141714211089076</v>
      </c>
    </row>
    <row r="75" spans="1:11" ht="13.5" customHeight="1">
      <c r="A75" s="809"/>
      <c r="B75" s="809"/>
      <c r="C75" s="781" t="s">
        <v>121</v>
      </c>
      <c r="D75" s="769">
        <v>325</v>
      </c>
      <c r="E75" s="769">
        <v>34356.017</v>
      </c>
      <c r="F75" s="769">
        <v>374639.37466999993</v>
      </c>
      <c r="G75" s="645">
        <f>E75/E79</f>
        <v>0.11071685875712041</v>
      </c>
      <c r="H75" s="645">
        <f t="shared" si="22"/>
        <v>2.2620329054627557E-2</v>
      </c>
      <c r="I75" s="1014">
        <v>33596.063000000002</v>
      </c>
      <c r="J75" s="769">
        <v>366291.29126999993</v>
      </c>
      <c r="K75" s="645">
        <f>I75/I79</f>
        <v>0.1096862084445424</v>
      </c>
    </row>
    <row r="76" spans="1:11" ht="13.5" customHeight="1">
      <c r="A76" s="810"/>
      <c r="B76" s="811"/>
      <c r="C76" s="781" t="s">
        <v>117</v>
      </c>
      <c r="D76" s="769">
        <v>11626</v>
      </c>
      <c r="E76" s="769">
        <v>55072.622000000003</v>
      </c>
      <c r="F76" s="769">
        <v>600372.96179000009</v>
      </c>
      <c r="G76" s="645">
        <f>E76/E79</f>
        <v>0.17747888852652163</v>
      </c>
      <c r="H76" s="645">
        <f t="shared" si="22"/>
        <v>1.2180391084744815E-3</v>
      </c>
      <c r="I76" s="1014">
        <v>55005.623</v>
      </c>
      <c r="J76" s="769">
        <v>599286.18596999987</v>
      </c>
      <c r="K76" s="645">
        <f>I76/I79</f>
        <v>0.17958527551278597</v>
      </c>
    </row>
    <row r="77" spans="1:11" ht="13.5" customHeight="1">
      <c r="A77" s="810"/>
      <c r="B77" s="811"/>
      <c r="C77" s="781" t="s">
        <v>2</v>
      </c>
      <c r="D77" s="769">
        <v>142984</v>
      </c>
      <c r="E77" s="769">
        <v>85060</v>
      </c>
      <c r="F77" s="769">
        <v>927246.60000000009</v>
      </c>
      <c r="G77" s="645">
        <f>E77/E79</f>
        <v>0.27411722394597315</v>
      </c>
      <c r="H77" s="645">
        <f t="shared" si="22"/>
        <v>-1.9293605462255864E-2</v>
      </c>
      <c r="I77" s="1014">
        <v>86733.400000000023</v>
      </c>
      <c r="J77" s="769">
        <v>944909.00000000023</v>
      </c>
      <c r="K77" s="645">
        <f>I77/I79</f>
        <v>0.28317180472913972</v>
      </c>
    </row>
    <row r="78" spans="1:11" ht="13.5" customHeight="1">
      <c r="A78" s="810"/>
      <c r="B78" s="811"/>
      <c r="C78" s="781" t="s">
        <v>1</v>
      </c>
      <c r="D78" s="769">
        <v>15</v>
      </c>
      <c r="E78" s="769">
        <v>1832.3849999999998</v>
      </c>
      <c r="F78" s="769">
        <v>19997.266580000003</v>
      </c>
      <c r="G78" s="645">
        <f>E78/E79</f>
        <v>5.905105683050106E-3</v>
      </c>
      <c r="H78" s="645">
        <f t="shared" si="22"/>
        <v>-2.5588352909645694E-2</v>
      </c>
      <c r="I78" s="1014">
        <v>1880.5040000000001</v>
      </c>
      <c r="J78" s="769">
        <v>20544.965060000002</v>
      </c>
      <c r="K78" s="645">
        <f>I78/I79</f>
        <v>6.1395692026412667E-3</v>
      </c>
    </row>
    <row r="79" spans="1:11" ht="13.5" customHeight="1">
      <c r="A79" s="810"/>
      <c r="B79" s="811"/>
      <c r="C79" s="677" t="s">
        <v>160</v>
      </c>
      <c r="D79" s="814">
        <v>155034</v>
      </c>
      <c r="E79" s="814">
        <v>310305.2</v>
      </c>
      <c r="F79" s="814">
        <v>3384171.3268600004</v>
      </c>
      <c r="G79" s="775">
        <f>SUM(G74:G78)</f>
        <v>1</v>
      </c>
      <c r="H79" s="775">
        <f t="shared" si="22"/>
        <v>1.3100875796828233E-2</v>
      </c>
      <c r="I79" s="1015">
        <v>306292.5</v>
      </c>
      <c r="J79" s="774">
        <v>3340138.1135400007</v>
      </c>
      <c r="K79" s="775">
        <f>SUM(K74:K78)</f>
        <v>1</v>
      </c>
    </row>
    <row r="80" spans="1:11" ht="13.5" customHeight="1">
      <c r="A80" s="1789" t="s">
        <v>455</v>
      </c>
      <c r="B80" s="1789"/>
      <c r="C80" s="778"/>
      <c r="D80" s="817"/>
      <c r="E80" s="817"/>
      <c r="F80" s="817"/>
      <c r="G80" s="766"/>
      <c r="H80" s="766"/>
      <c r="I80" s="1050"/>
      <c r="J80" s="817"/>
      <c r="K80" s="766"/>
    </row>
    <row r="81" spans="1:16" ht="13.5" customHeight="1">
      <c r="A81" s="809"/>
      <c r="B81" s="809"/>
      <c r="C81" s="781" t="s">
        <v>109</v>
      </c>
      <c r="D81" s="769">
        <v>136</v>
      </c>
      <c r="E81" s="769">
        <v>150234.00750818165</v>
      </c>
      <c r="F81" s="769">
        <v>1639313.3283600002</v>
      </c>
      <c r="G81" s="645">
        <f>E81/E86</f>
        <v>0.22065039319630411</v>
      </c>
      <c r="H81" s="645">
        <f t="shared" ref="H81:H86" si="23">(E81-I81)/I81</f>
        <v>9.3530094422729897E-3</v>
      </c>
      <c r="I81" s="1014">
        <v>148841.88792501326</v>
      </c>
      <c r="J81" s="769">
        <v>1625925.3584240004</v>
      </c>
      <c r="K81" s="645">
        <f>I81/I86</f>
        <v>0.21913170925383266</v>
      </c>
    </row>
    <row r="82" spans="1:16" ht="13.5" customHeight="1">
      <c r="A82" s="809"/>
      <c r="B82" s="809"/>
      <c r="C82" s="781" t="s">
        <v>121</v>
      </c>
      <c r="D82" s="769">
        <v>1416</v>
      </c>
      <c r="E82" s="769">
        <v>129043.30615556863</v>
      </c>
      <c r="F82" s="769">
        <v>1408086.6967600002</v>
      </c>
      <c r="G82" s="645">
        <f>E82/E86</f>
        <v>0.18952736943415838</v>
      </c>
      <c r="H82" s="645">
        <f t="shared" si="23"/>
        <v>-9.2215350754630381E-3</v>
      </c>
      <c r="I82" s="1014">
        <v>130244.35908121728</v>
      </c>
      <c r="J82" s="769">
        <v>1422768.8802799999</v>
      </c>
      <c r="K82" s="645">
        <f>I82/I86</f>
        <v>0.19175159240465903</v>
      </c>
    </row>
    <row r="83" spans="1:16" ht="13.5" customHeight="1">
      <c r="A83" s="810"/>
      <c r="B83" s="811"/>
      <c r="C83" s="781" t="s">
        <v>117</v>
      </c>
      <c r="D83" s="769">
        <v>37218</v>
      </c>
      <c r="E83" s="769">
        <v>171657.91142842325</v>
      </c>
      <c r="F83" s="769">
        <v>1873086.0877399999</v>
      </c>
      <c r="G83" s="645">
        <f>E83/E86</f>
        <v>0.25211592421825807</v>
      </c>
      <c r="H83" s="645">
        <f t="shared" si="23"/>
        <v>2.0268806886792268E-2</v>
      </c>
      <c r="I83" s="1014">
        <v>168247.73066640485</v>
      </c>
      <c r="J83" s="769">
        <v>1837911.7303700009</v>
      </c>
      <c r="K83" s="645">
        <f>I83/I86</f>
        <v>0.24770186211009451</v>
      </c>
    </row>
    <row r="84" spans="1:16" ht="13.5" customHeight="1">
      <c r="A84" s="810"/>
      <c r="B84" s="811"/>
      <c r="C84" s="781" t="s">
        <v>2</v>
      </c>
      <c r="D84" s="769">
        <v>359242</v>
      </c>
      <c r="E84" s="769">
        <v>215817.16407151709</v>
      </c>
      <c r="F84" s="769">
        <v>2354940.2605630266</v>
      </c>
      <c r="G84" s="645">
        <f>E84/E86</f>
        <v>0.31697312013924783</v>
      </c>
      <c r="H84" s="645">
        <f t="shared" si="23"/>
        <v>-1.2652043719003017E-2</v>
      </c>
      <c r="I84" s="1014">
        <v>218582.68171681516</v>
      </c>
      <c r="J84" s="769">
        <v>2387762.8137499997</v>
      </c>
      <c r="K84" s="645">
        <f>I84/I86</f>
        <v>0.32180723669685957</v>
      </c>
    </row>
    <row r="85" spans="1:16" ht="13.5" customHeight="1">
      <c r="A85" s="810"/>
      <c r="B85" s="811"/>
      <c r="C85" s="781" t="s">
        <v>1</v>
      </c>
      <c r="D85" s="769">
        <v>41</v>
      </c>
      <c r="E85" s="769">
        <v>14116.587917733761</v>
      </c>
      <c r="F85" s="769">
        <v>154036.50327000002</v>
      </c>
      <c r="G85" s="645">
        <f>E85/E86</f>
        <v>2.0733193012031702E-2</v>
      </c>
      <c r="H85" s="645">
        <f t="shared" si="23"/>
        <v>5.9949965908717137E-2</v>
      </c>
      <c r="I85" s="1014">
        <v>13318.164415082854</v>
      </c>
      <c r="J85" s="769">
        <v>145485.53201</v>
      </c>
      <c r="K85" s="645">
        <f>I85/I86</f>
        <v>1.9607599534554321E-2</v>
      </c>
      <c r="O85" s="1211"/>
      <c r="P85" s="1211"/>
    </row>
    <row r="86" spans="1:16" ht="13.5" customHeight="1">
      <c r="A86" s="812"/>
      <c r="B86" s="813"/>
      <c r="C86" s="677" t="s">
        <v>160</v>
      </c>
      <c r="D86" s="814">
        <v>398053</v>
      </c>
      <c r="E86" s="814">
        <v>680868.97708142432</v>
      </c>
      <c r="F86" s="814">
        <v>7429462.8766930271</v>
      </c>
      <c r="G86" s="775">
        <f>SUM(G81:G85)</f>
        <v>1.0000000000000002</v>
      </c>
      <c r="H86" s="775">
        <f t="shared" si="23"/>
        <v>2.405873815093512E-3</v>
      </c>
      <c r="I86" s="1015">
        <v>679234.82380453334</v>
      </c>
      <c r="J86" s="774">
        <v>7419854.3148340024</v>
      </c>
      <c r="K86" s="775">
        <f>SUM(K81:K85)</f>
        <v>1.0000000000000002</v>
      </c>
      <c r="O86" s="1211"/>
      <c r="P86" s="1210"/>
    </row>
    <row r="87" spans="1:16" ht="13.5" customHeight="1">
      <c r="A87" s="1789" t="s">
        <v>456</v>
      </c>
      <c r="B87" s="1789"/>
      <c r="C87" s="767"/>
      <c r="D87" s="817"/>
      <c r="E87" s="817"/>
      <c r="F87" s="817"/>
      <c r="G87" s="766"/>
      <c r="H87" s="766"/>
      <c r="I87" s="1050"/>
      <c r="J87" s="817"/>
      <c r="K87" s="766"/>
      <c r="O87" s="1211"/>
      <c r="P87" s="1210"/>
    </row>
    <row r="88" spans="1:16" ht="13.5" customHeight="1">
      <c r="A88" s="809"/>
      <c r="B88" s="809"/>
      <c r="C88" s="781" t="s">
        <v>109</v>
      </c>
      <c r="D88" s="769">
        <v>183</v>
      </c>
      <c r="E88" s="769">
        <v>515834.29300000006</v>
      </c>
      <c r="F88" s="769">
        <v>5628607.0029219994</v>
      </c>
      <c r="G88" s="645">
        <f>E88/E93</f>
        <v>0.57673611771196331</v>
      </c>
      <c r="H88" s="645">
        <f t="shared" ref="H88:H93" si="24">(E88-I88)/I88</f>
        <v>3.6829661208268335E-3</v>
      </c>
      <c r="I88" s="1014">
        <v>513941.46399999992</v>
      </c>
      <c r="J88" s="769">
        <v>5610581.9656370003</v>
      </c>
      <c r="K88" s="645">
        <f>I88/I93</f>
        <v>0.56964112027781488</v>
      </c>
      <c r="O88" s="1211"/>
      <c r="P88" s="1211"/>
    </row>
    <row r="89" spans="1:16" ht="13.5" customHeight="1">
      <c r="A89" s="809"/>
      <c r="B89" s="809"/>
      <c r="C89" s="781" t="s">
        <v>121</v>
      </c>
      <c r="D89" s="769">
        <v>605</v>
      </c>
      <c r="E89" s="769">
        <v>64299.081000000006</v>
      </c>
      <c r="F89" s="769">
        <v>701160.14126000006</v>
      </c>
      <c r="G89" s="645">
        <f>E89/E93</f>
        <v>7.1890533164663137E-2</v>
      </c>
      <c r="H89" s="645">
        <f t="shared" si="24"/>
        <v>-7.848887557511619E-2</v>
      </c>
      <c r="I89" s="1014">
        <v>69775.697000000015</v>
      </c>
      <c r="J89" s="769">
        <v>760998.04018999985</v>
      </c>
      <c r="K89" s="645">
        <f>I89/I93</f>
        <v>7.7337807885540399E-2</v>
      </c>
      <c r="O89" s="1211"/>
      <c r="P89" s="1211"/>
    </row>
    <row r="90" spans="1:16" ht="13.5" customHeight="1">
      <c r="A90" s="810"/>
      <c r="B90" s="811"/>
      <c r="C90" s="781" t="s">
        <v>117</v>
      </c>
      <c r="D90" s="769">
        <v>18888</v>
      </c>
      <c r="E90" s="769">
        <v>94385.991000000009</v>
      </c>
      <c r="F90" s="769">
        <v>1028856.6893100002</v>
      </c>
      <c r="G90" s="645">
        <f>E90/E93</f>
        <v>0.10552964538116955</v>
      </c>
      <c r="H90" s="645">
        <f t="shared" si="24"/>
        <v>3.7444800615115239E-3</v>
      </c>
      <c r="I90" s="1014">
        <v>94033.883000000002</v>
      </c>
      <c r="J90" s="769">
        <v>1024499.2545200001</v>
      </c>
      <c r="K90" s="645">
        <f>I90/I93</f>
        <v>0.10422503379916624</v>
      </c>
      <c r="O90" s="1211"/>
      <c r="P90" s="1210"/>
    </row>
    <row r="91" spans="1:16" ht="13.5" customHeight="1">
      <c r="A91" s="810"/>
      <c r="B91" s="811"/>
      <c r="C91" s="781" t="s">
        <v>2</v>
      </c>
      <c r="D91" s="769">
        <v>233125</v>
      </c>
      <c r="E91" s="769">
        <v>209342.5</v>
      </c>
      <c r="F91" s="769">
        <v>2282066.1</v>
      </c>
      <c r="G91" s="645">
        <f>E91/E93</f>
        <v>0.23405846094477603</v>
      </c>
      <c r="H91" s="645">
        <f t="shared" si="24"/>
        <v>-1.9296679121677984E-2</v>
      </c>
      <c r="I91" s="1014">
        <v>213461.59999999998</v>
      </c>
      <c r="J91" s="769">
        <v>2325535</v>
      </c>
      <c r="K91" s="645">
        <f>I91/I93</f>
        <v>0.23659602012632086</v>
      </c>
      <c r="O91" s="1211"/>
      <c r="P91" s="1210"/>
    </row>
    <row r="92" spans="1:16" ht="13.5" customHeight="1">
      <c r="A92" s="810"/>
      <c r="B92" s="811"/>
      <c r="C92" s="781" t="s">
        <v>1</v>
      </c>
      <c r="D92" s="769">
        <v>34</v>
      </c>
      <c r="E92" s="769">
        <v>10540.752</v>
      </c>
      <c r="F92" s="769">
        <v>115036.76453</v>
      </c>
      <c r="G92" s="645">
        <f>E92/E93</f>
        <v>1.1785242797427995E-2</v>
      </c>
      <c r="H92" s="645">
        <f t="shared" si="24"/>
        <v>-4.2367665152764564E-2</v>
      </c>
      <c r="I92" s="1014">
        <v>11007.097</v>
      </c>
      <c r="J92" s="769">
        <v>120224.82468999999</v>
      </c>
      <c r="K92" s="645">
        <f>I92/I93</f>
        <v>1.2200017911157632E-2</v>
      </c>
    </row>
    <row r="93" spans="1:16" ht="13.5" customHeight="1">
      <c r="A93" s="812"/>
      <c r="B93" s="813"/>
      <c r="C93" s="677" t="s">
        <v>160</v>
      </c>
      <c r="D93" s="814">
        <v>252835</v>
      </c>
      <c r="E93" s="814">
        <v>894402.61700000009</v>
      </c>
      <c r="F93" s="814">
        <v>9755726.6980220005</v>
      </c>
      <c r="G93" s="775">
        <f>SUM(G88:G92)</f>
        <v>0.99999999999999989</v>
      </c>
      <c r="H93" s="775">
        <f t="shared" si="24"/>
        <v>-8.6643238279573813E-3</v>
      </c>
      <c r="I93" s="1015">
        <v>902219.74099999992</v>
      </c>
      <c r="J93" s="774">
        <v>9841839.0850369986</v>
      </c>
      <c r="K93" s="775">
        <f>SUM(K88:K92)</f>
        <v>1</v>
      </c>
    </row>
    <row r="94" spans="1:16" ht="13.5" customHeight="1">
      <c r="A94" s="1789" t="s">
        <v>457</v>
      </c>
      <c r="B94" s="1789"/>
      <c r="C94" s="778"/>
      <c r="D94" s="817"/>
      <c r="E94" s="817"/>
      <c r="F94" s="817"/>
      <c r="G94" s="766"/>
      <c r="H94" s="766"/>
      <c r="I94" s="1050"/>
      <c r="J94" s="817"/>
      <c r="K94" s="766"/>
    </row>
    <row r="95" spans="1:16" ht="13.5" customHeight="1">
      <c r="A95" s="809"/>
      <c r="B95" s="809"/>
      <c r="C95" s="781" t="s">
        <v>109</v>
      </c>
      <c r="D95" s="769">
        <v>132</v>
      </c>
      <c r="E95" s="769">
        <v>803460.98199999984</v>
      </c>
      <c r="F95" s="769">
        <v>8771435.0493579991</v>
      </c>
      <c r="G95" s="645">
        <f>E95/E100</f>
        <v>0.80079807295284644</v>
      </c>
      <c r="H95" s="645">
        <f t="shared" ref="H95:H100" si="25">(E95-I95)/I95</f>
        <v>2.36605235083161E-2</v>
      </c>
      <c r="I95" s="1014">
        <v>784890.07199999993</v>
      </c>
      <c r="J95" s="769">
        <v>8585500.994115999</v>
      </c>
      <c r="K95" s="645">
        <f>I95/I100</f>
        <v>0.79476622978583644</v>
      </c>
    </row>
    <row r="96" spans="1:16" ht="13.5" customHeight="1">
      <c r="A96" s="809"/>
      <c r="B96" s="809"/>
      <c r="C96" s="781" t="s">
        <v>121</v>
      </c>
      <c r="D96" s="769">
        <v>288</v>
      </c>
      <c r="E96" s="769">
        <v>31666.196999999996</v>
      </c>
      <c r="F96" s="769">
        <v>345329.76095000003</v>
      </c>
      <c r="G96" s="645">
        <f>E96/E100</f>
        <v>3.1561245789711798E-2</v>
      </c>
      <c r="H96" s="645">
        <f t="shared" si="25"/>
        <v>-1.7184043759934547E-3</v>
      </c>
      <c r="I96" s="1014">
        <v>31720.705999999998</v>
      </c>
      <c r="J96" s="769">
        <v>345921.08279999997</v>
      </c>
      <c r="K96" s="645">
        <f>I96/I100</f>
        <v>3.2119843036777458E-2</v>
      </c>
    </row>
    <row r="97" spans="1:11" ht="13.5" customHeight="1">
      <c r="A97" s="810"/>
      <c r="B97" s="811"/>
      <c r="C97" s="781" t="s">
        <v>117</v>
      </c>
      <c r="D97" s="769">
        <v>12711</v>
      </c>
      <c r="E97" s="769">
        <v>55348.245999999999</v>
      </c>
      <c r="F97" s="769">
        <v>603183.44267000002</v>
      </c>
      <c r="G97" s="645">
        <f>E97/E100</f>
        <v>5.5164805424390971E-2</v>
      </c>
      <c r="H97" s="645">
        <f t="shared" si="25"/>
        <v>-1.9232876880304031E-2</v>
      </c>
      <c r="I97" s="1014">
        <v>56433.627</v>
      </c>
      <c r="J97" s="769">
        <v>614201.14202999999</v>
      </c>
      <c r="K97" s="645">
        <f>I97/I100</f>
        <v>5.7143723132645492E-2</v>
      </c>
    </row>
    <row r="98" spans="1:11" ht="13.5" customHeight="1">
      <c r="A98" s="810"/>
      <c r="B98" s="811"/>
      <c r="C98" s="781" t="s">
        <v>2</v>
      </c>
      <c r="D98" s="769">
        <v>202082</v>
      </c>
      <c r="E98" s="769">
        <v>107576.69999999998</v>
      </c>
      <c r="F98" s="769">
        <v>1172705.1000000001</v>
      </c>
      <c r="G98" s="645">
        <f>E98/E100</f>
        <v>0.10722015876886287</v>
      </c>
      <c r="H98" s="645">
        <f t="shared" si="25"/>
        <v>-1.929651191411709E-2</v>
      </c>
      <c r="I98" s="1014">
        <v>109693.4</v>
      </c>
      <c r="J98" s="769">
        <v>1195043</v>
      </c>
      <c r="K98" s="645">
        <f>I98/I100</f>
        <v>0.11107365612135003</v>
      </c>
    </row>
    <row r="99" spans="1:11" ht="13.5" customHeight="1">
      <c r="A99" s="810"/>
      <c r="B99" s="811"/>
      <c r="C99" s="781" t="s">
        <v>1</v>
      </c>
      <c r="D99" s="769">
        <v>20</v>
      </c>
      <c r="E99" s="769">
        <v>5273.1939999999995</v>
      </c>
      <c r="F99" s="769">
        <v>57314.939109999992</v>
      </c>
      <c r="G99" s="645">
        <f>E99/E100</f>
        <v>5.2557170641878322E-3</v>
      </c>
      <c r="H99" s="645">
        <f t="shared" si="25"/>
        <v>9.0471474559737974E-2</v>
      </c>
      <c r="I99" s="1014">
        <v>4835.701</v>
      </c>
      <c r="J99" s="769">
        <v>52832.26877000001</v>
      </c>
      <c r="K99" s="645">
        <f>I99/I100</f>
        <v>4.8965479233907278E-3</v>
      </c>
    </row>
    <row r="100" spans="1:11" ht="13.5" customHeight="1">
      <c r="A100" s="812"/>
      <c r="B100" s="813"/>
      <c r="C100" s="677" t="s">
        <v>160</v>
      </c>
      <c r="D100" s="814">
        <v>215233</v>
      </c>
      <c r="E100" s="814">
        <v>1003325.3189999999</v>
      </c>
      <c r="F100" s="814">
        <v>10949968.292087998</v>
      </c>
      <c r="G100" s="775">
        <f>SUM(G95:G99)</f>
        <v>0.99999999999999978</v>
      </c>
      <c r="H100" s="775">
        <f t="shared" si="25"/>
        <v>1.5950015775332154E-2</v>
      </c>
      <c r="I100" s="1015">
        <v>987573.50599999982</v>
      </c>
      <c r="J100" s="774">
        <v>10793498.487716001</v>
      </c>
      <c r="K100" s="775">
        <f>SUM(K95:K99)</f>
        <v>1.0000000000000002</v>
      </c>
    </row>
    <row r="101" spans="1:11" ht="13.5" customHeight="1">
      <c r="A101" s="1792" t="s">
        <v>458</v>
      </c>
      <c r="B101" s="1792"/>
      <c r="C101" s="778"/>
      <c r="D101" s="815"/>
      <c r="E101" s="815"/>
      <c r="F101" s="815"/>
      <c r="G101" s="816"/>
      <c r="H101" s="816"/>
      <c r="I101" s="1051"/>
      <c r="J101" s="815"/>
      <c r="K101" s="816"/>
    </row>
    <row r="102" spans="1:11" ht="13.5" customHeight="1">
      <c r="A102" s="809"/>
      <c r="B102" s="809"/>
      <c r="C102" s="781" t="s">
        <v>109</v>
      </c>
      <c r="D102" s="769">
        <v>81</v>
      </c>
      <c r="E102" s="769">
        <v>96012.787968999983</v>
      </c>
      <c r="F102" s="769">
        <v>1047556.0421130002</v>
      </c>
      <c r="G102" s="645">
        <f>E102/E107</f>
        <v>0.3676719026462531</v>
      </c>
      <c r="H102" s="645">
        <f t="shared" ref="H102:H107" si="26">(E102-I102)/I102</f>
        <v>2.8567085374951364E-2</v>
      </c>
      <c r="I102" s="1014">
        <v>93346.160240000012</v>
      </c>
      <c r="J102" s="769">
        <v>1019141.8964599998</v>
      </c>
      <c r="K102" s="645">
        <f>I102/I107</f>
        <v>0.36001037205125003</v>
      </c>
    </row>
    <row r="103" spans="1:11" ht="13.5" customHeight="1">
      <c r="A103" s="809"/>
      <c r="B103" s="809"/>
      <c r="C103" s="781" t="s">
        <v>121</v>
      </c>
      <c r="D103" s="769">
        <v>312</v>
      </c>
      <c r="E103" s="769">
        <v>32402.286592999997</v>
      </c>
      <c r="F103" s="769">
        <v>353407.35625499993</v>
      </c>
      <c r="G103" s="645">
        <f>E103/E107</f>
        <v>0.12408149595222687</v>
      </c>
      <c r="H103" s="645">
        <f t="shared" si="26"/>
        <v>2.3784544233450909E-2</v>
      </c>
      <c r="I103" s="1014">
        <v>31649.517250000004</v>
      </c>
      <c r="J103" s="769">
        <v>345204.93725000002</v>
      </c>
      <c r="K103" s="645">
        <f>I103/I107</f>
        <v>0.12206345125626729</v>
      </c>
    </row>
    <row r="104" spans="1:11" ht="13.5" customHeight="1">
      <c r="A104" s="810"/>
      <c r="B104" s="811"/>
      <c r="C104" s="781" t="s">
        <v>117</v>
      </c>
      <c r="D104" s="769">
        <v>10623</v>
      </c>
      <c r="E104" s="769">
        <v>51149.297362999998</v>
      </c>
      <c r="F104" s="769">
        <v>557627.52664000017</v>
      </c>
      <c r="G104" s="645">
        <f>E104/E107</f>
        <v>0.19587140294837813</v>
      </c>
      <c r="H104" s="645">
        <f t="shared" si="26"/>
        <v>2.0419753372198238E-3</v>
      </c>
      <c r="I104" s="1014">
        <v>51045.064600000005</v>
      </c>
      <c r="J104" s="769">
        <v>556291.76081000001</v>
      </c>
      <c r="K104" s="645">
        <f>I104/I107</f>
        <v>0.19686672328865032</v>
      </c>
    </row>
    <row r="105" spans="1:11" ht="13.5" customHeight="1">
      <c r="A105" s="810"/>
      <c r="B105" s="811"/>
      <c r="C105" s="781" t="s">
        <v>2</v>
      </c>
      <c r="D105" s="769">
        <v>106167</v>
      </c>
      <c r="E105" s="769">
        <v>79758.998956999989</v>
      </c>
      <c r="F105" s="769">
        <v>869489.71541200008</v>
      </c>
      <c r="G105" s="645">
        <f>E105/E107</f>
        <v>0.30542955287527973</v>
      </c>
      <c r="H105" s="645">
        <f t="shared" si="26"/>
        <v>-1.6848103304979496E-2</v>
      </c>
      <c r="I105" s="1014">
        <v>81125.815070000011</v>
      </c>
      <c r="J105" s="769">
        <v>883993.61397000006</v>
      </c>
      <c r="K105" s="645">
        <f>I105/I107</f>
        <v>0.3128798741289458</v>
      </c>
    </row>
    <row r="106" spans="1:11" ht="13.5" customHeight="1">
      <c r="A106" s="810"/>
      <c r="B106" s="811"/>
      <c r="C106" s="781" t="s">
        <v>1</v>
      </c>
      <c r="D106" s="769">
        <v>15</v>
      </c>
      <c r="E106" s="769">
        <v>1813.7660000000001</v>
      </c>
      <c r="F106" s="769">
        <v>19795.75346</v>
      </c>
      <c r="G106" s="645">
        <f>E106/E107</f>
        <v>6.945645577861973E-3</v>
      </c>
      <c r="H106" s="645">
        <f t="shared" si="26"/>
        <v>-0.14479772847078215</v>
      </c>
      <c r="I106" s="1014">
        <v>2120.8620000000001</v>
      </c>
      <c r="J106" s="769">
        <v>23175.222460000001</v>
      </c>
      <c r="K106" s="645">
        <f>I106/I107</f>
        <v>8.1795792748867134E-3</v>
      </c>
    </row>
    <row r="107" spans="1:11" ht="13.5" customHeight="1">
      <c r="A107" s="810"/>
      <c r="B107" s="811"/>
      <c r="C107" s="677" t="s">
        <v>160</v>
      </c>
      <c r="D107" s="814">
        <v>117198</v>
      </c>
      <c r="E107" s="814">
        <v>261137.13688200002</v>
      </c>
      <c r="F107" s="814">
        <v>2847876.3938800003</v>
      </c>
      <c r="G107" s="775">
        <f>SUM(G102:G106)</f>
        <v>0.99999999999999978</v>
      </c>
      <c r="H107" s="775">
        <f t="shared" si="26"/>
        <v>7.1338506433997646E-3</v>
      </c>
      <c r="I107" s="1015">
        <v>259287.41915999999</v>
      </c>
      <c r="J107" s="774">
        <v>2827807.4309499995</v>
      </c>
      <c r="K107" s="775">
        <f>SUM(K102:K106)</f>
        <v>1.0000000000000002</v>
      </c>
    </row>
    <row r="108" spans="1:11" ht="13.5" customHeight="1">
      <c r="A108" s="1789" t="s">
        <v>459</v>
      </c>
      <c r="B108" s="1789"/>
      <c r="C108" s="778"/>
      <c r="D108" s="817"/>
      <c r="E108" s="817"/>
      <c r="F108" s="817"/>
      <c r="G108" s="766"/>
      <c r="H108" s="766"/>
      <c r="I108" s="1050"/>
      <c r="J108" s="817"/>
      <c r="K108" s="766"/>
    </row>
    <row r="109" spans="1:11" ht="13.5" customHeight="1">
      <c r="A109" s="809"/>
      <c r="B109" s="809"/>
      <c r="C109" s="781" t="s">
        <v>109</v>
      </c>
      <c r="D109" s="769">
        <v>72</v>
      </c>
      <c r="E109" s="769">
        <v>129774.17500000002</v>
      </c>
      <c r="F109" s="769">
        <v>1415798.8932999996</v>
      </c>
      <c r="G109" s="645">
        <f>E109/E114</f>
        <v>0.39376565856151058</v>
      </c>
      <c r="H109" s="645">
        <f t="shared" ref="H109:H114" si="27">(E109-I109)/I109</f>
        <v>3.9000670272780515E-2</v>
      </c>
      <c r="I109" s="1014">
        <v>124902.87900000002</v>
      </c>
      <c r="J109" s="769">
        <v>1363243.9941100003</v>
      </c>
      <c r="K109" s="645">
        <f>I109/I114</f>
        <v>0.38054331741425412</v>
      </c>
    </row>
    <row r="110" spans="1:11" ht="13.5" customHeight="1">
      <c r="A110" s="809"/>
      <c r="B110" s="809"/>
      <c r="C110" s="781" t="s">
        <v>121</v>
      </c>
      <c r="D110" s="769">
        <v>296</v>
      </c>
      <c r="E110" s="769">
        <v>26847.176000000003</v>
      </c>
      <c r="F110" s="769">
        <v>292784.69247999997</v>
      </c>
      <c r="G110" s="645">
        <f>E110/E114</f>
        <v>8.1460706170212852E-2</v>
      </c>
      <c r="H110" s="645">
        <f t="shared" si="27"/>
        <v>-5.0628500534709638E-2</v>
      </c>
      <c r="I110" s="1014">
        <v>28278.894</v>
      </c>
      <c r="J110" s="769">
        <v>308392.43208</v>
      </c>
      <c r="K110" s="645">
        <f>I110/I114</f>
        <v>8.6157694856385525E-2</v>
      </c>
    </row>
    <row r="111" spans="1:11" ht="13.5" customHeight="1">
      <c r="A111" s="810"/>
      <c r="B111" s="811"/>
      <c r="C111" s="781" t="s">
        <v>117</v>
      </c>
      <c r="D111" s="769">
        <v>10605</v>
      </c>
      <c r="E111" s="769">
        <v>57585.687000000005</v>
      </c>
      <c r="F111" s="769">
        <v>627770.13423000008</v>
      </c>
      <c r="G111" s="645">
        <f>E111/E114</f>
        <v>0.17472864662997872</v>
      </c>
      <c r="H111" s="645">
        <f t="shared" si="27"/>
        <v>1.1173403658909912E-3</v>
      </c>
      <c r="I111" s="1014">
        <v>57521.415999999997</v>
      </c>
      <c r="J111" s="769">
        <v>626698.74487000005</v>
      </c>
      <c r="K111" s="645">
        <f>I111/I114</f>
        <v>0.17525128837907211</v>
      </c>
    </row>
    <row r="112" spans="1:11" ht="13.5" customHeight="1">
      <c r="A112" s="810"/>
      <c r="B112" s="811"/>
      <c r="C112" s="781" t="s">
        <v>2</v>
      </c>
      <c r="D112" s="769">
        <v>140558</v>
      </c>
      <c r="E112" s="769">
        <v>112893.29999999997</v>
      </c>
      <c r="F112" s="769">
        <v>1230661.8</v>
      </c>
      <c r="G112" s="645">
        <f>E112/E114</f>
        <v>0.34254507587262389</v>
      </c>
      <c r="H112" s="645">
        <f t="shared" si="27"/>
        <v>-1.9295570931550987E-2</v>
      </c>
      <c r="I112" s="1014">
        <v>115114.5</v>
      </c>
      <c r="J112" s="769">
        <v>1254103.5</v>
      </c>
      <c r="K112" s="645">
        <f>I112/I114</f>
        <v>0.35072092863834747</v>
      </c>
    </row>
    <row r="113" spans="1:11" ht="13.5" customHeight="1">
      <c r="A113" s="810"/>
      <c r="B113" s="811"/>
      <c r="C113" s="781" t="s">
        <v>1</v>
      </c>
      <c r="D113" s="769">
        <v>11</v>
      </c>
      <c r="E113" s="769">
        <v>2471.7619999999997</v>
      </c>
      <c r="F113" s="769">
        <v>26975.908009999999</v>
      </c>
      <c r="G113" s="645">
        <f>E113/E114</f>
        <v>7.4999127656740355E-3</v>
      </c>
      <c r="H113" s="645">
        <f t="shared" si="27"/>
        <v>2.784044151494651E-2</v>
      </c>
      <c r="I113" s="1014">
        <v>2404.8109999999997</v>
      </c>
      <c r="J113" s="769">
        <v>26270.214609999999</v>
      </c>
      <c r="K113" s="645">
        <f>I113/I114</f>
        <v>7.3267707119408316E-3</v>
      </c>
    </row>
    <row r="114" spans="1:11" ht="13.5" customHeight="1">
      <c r="A114" s="812"/>
      <c r="B114" s="813"/>
      <c r="C114" s="677" t="s">
        <v>160</v>
      </c>
      <c r="D114" s="774">
        <v>151542</v>
      </c>
      <c r="E114" s="774">
        <v>329572.09999999998</v>
      </c>
      <c r="F114" s="774">
        <v>3593991.4280199995</v>
      </c>
      <c r="G114" s="775">
        <f>SUM(G109:G113)</f>
        <v>1</v>
      </c>
      <c r="H114" s="775">
        <f t="shared" si="27"/>
        <v>4.1118448613363702E-3</v>
      </c>
      <c r="I114" s="1015">
        <v>328222.5</v>
      </c>
      <c r="J114" s="774">
        <v>3578708.8856700002</v>
      </c>
      <c r="K114" s="775">
        <f>SUM(K109:K113)</f>
        <v>1</v>
      </c>
    </row>
    <row r="119" spans="1:11">
      <c r="D119" s="14"/>
      <c r="E119" s="14"/>
      <c r="F119" s="14"/>
    </row>
    <row r="120" spans="1:11">
      <c r="D120" s="14"/>
      <c r="E120" s="14"/>
      <c r="F120" s="14"/>
    </row>
    <row r="121" spans="1:11">
      <c r="D121" s="14"/>
      <c r="E121" s="14"/>
      <c r="F121" s="14"/>
    </row>
    <row r="122" spans="1:11">
      <c r="D122" s="14"/>
      <c r="E122" s="14"/>
      <c r="F122" s="14"/>
    </row>
    <row r="123" spans="1:11">
      <c r="D123" s="14"/>
      <c r="E123" s="14"/>
      <c r="F123" s="14"/>
    </row>
  </sheetData>
  <sortState ref="X16:Z29">
    <sortCondition descending="1" ref="X16"/>
  </sortState>
  <mergeCells count="33">
    <mergeCell ref="A52:B52"/>
    <mergeCell ref="D6:D9"/>
    <mergeCell ref="A10:B10"/>
    <mergeCell ref="A17:B17"/>
    <mergeCell ref="A24:B24"/>
    <mergeCell ref="A31:B31"/>
    <mergeCell ref="A38:B38"/>
    <mergeCell ref="A45:B45"/>
    <mergeCell ref="A1:K1"/>
    <mergeCell ref="A3:K3"/>
    <mergeCell ref="A5:K5"/>
    <mergeCell ref="I6:K7"/>
    <mergeCell ref="J2:K2"/>
    <mergeCell ref="H6:H9"/>
    <mergeCell ref="I8:J8"/>
    <mergeCell ref="G8:G9"/>
    <mergeCell ref="K8:K9"/>
    <mergeCell ref="B6:C9"/>
    <mergeCell ref="A108:B108"/>
    <mergeCell ref="A61:K61"/>
    <mergeCell ref="D62:D65"/>
    <mergeCell ref="H62:H65"/>
    <mergeCell ref="I62:K63"/>
    <mergeCell ref="I64:J64"/>
    <mergeCell ref="A66:B66"/>
    <mergeCell ref="A73:B73"/>
    <mergeCell ref="A80:B80"/>
    <mergeCell ref="A87:B87"/>
    <mergeCell ref="A94:B94"/>
    <mergeCell ref="A101:B101"/>
    <mergeCell ref="K64:K65"/>
    <mergeCell ref="G64:G65"/>
    <mergeCell ref="B62:C6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7"/>
  <dimension ref="A1:AB119"/>
  <sheetViews>
    <sheetView showGridLines="0" topLeftCell="A8" zoomScaleNormal="100" zoomScaleSheetLayoutView="100" workbookViewId="0">
      <selection activeCell="C1" sqref="C1"/>
    </sheetView>
  </sheetViews>
  <sheetFormatPr defaultColWidth="9.140625" defaultRowHeight="12.75"/>
  <cols>
    <col min="1" max="1" width="1.85546875" style="6" customWidth="1"/>
    <col min="2" max="2" width="14.42578125" style="6" customWidth="1"/>
    <col min="3" max="4" width="9.7109375" style="6" customWidth="1"/>
    <col min="5" max="5" width="7.140625" style="6" customWidth="1"/>
    <col min="6" max="6" width="7.7109375" style="299" customWidth="1"/>
    <col min="7" max="7" width="6.42578125" style="6" customWidth="1"/>
    <col min="8" max="15" width="9.7109375" style="6" customWidth="1"/>
    <col min="16" max="17" width="2.7109375" style="6" customWidth="1"/>
    <col min="18" max="18" width="11.42578125" style="6" bestFit="1" customWidth="1"/>
    <col min="19" max="19" width="9.140625" style="6"/>
    <col min="20" max="20" width="12" style="6" customWidth="1"/>
    <col min="21" max="21" width="12.7109375" style="6" bestFit="1" customWidth="1"/>
    <col min="22" max="22" width="9.140625" style="6"/>
    <col min="23" max="23" width="9.28515625" style="6" bestFit="1" customWidth="1"/>
    <col min="24" max="24" width="10" style="6" bestFit="1" customWidth="1"/>
    <col min="25" max="25" width="10.140625" style="6" bestFit="1" customWidth="1"/>
    <col min="26" max="26" width="9.140625" style="6"/>
    <col min="27" max="28" width="11.28515625" style="6" bestFit="1" customWidth="1"/>
    <col min="29" max="16384" width="9.140625" style="6"/>
  </cols>
  <sheetData>
    <row r="1" spans="1:28" ht="18">
      <c r="A1" s="1714" t="s">
        <v>460</v>
      </c>
      <c r="B1" s="1714"/>
      <c r="C1" s="1714"/>
      <c r="D1" s="1714"/>
      <c r="E1" s="1714"/>
      <c r="F1" s="1714"/>
      <c r="G1" s="1714"/>
      <c r="H1" s="1714"/>
      <c r="I1" s="1714"/>
      <c r="J1" s="1714"/>
      <c r="K1" s="1714"/>
      <c r="L1" s="1714"/>
      <c r="M1" s="1714"/>
      <c r="N1" s="1714"/>
      <c r="O1" s="1714"/>
      <c r="P1" s="1714"/>
      <c r="Q1" s="1714"/>
    </row>
    <row r="2" spans="1:28" ht="4.9000000000000004" customHeight="1">
      <c r="F2" s="313"/>
      <c r="G2" s="313"/>
      <c r="H2" s="313"/>
      <c r="I2" s="313"/>
      <c r="J2" s="313"/>
    </row>
    <row r="3" spans="1:28" ht="30" customHeight="1">
      <c r="B3" s="890"/>
      <c r="D3" s="890"/>
      <c r="F3" s="1807" t="s">
        <v>461</v>
      </c>
      <c r="G3" s="1807"/>
      <c r="H3" s="1807"/>
      <c r="I3" s="1807"/>
      <c r="J3" s="1807"/>
      <c r="K3" s="528"/>
      <c r="L3" s="1807" t="s">
        <v>462</v>
      </c>
      <c r="M3" s="1807"/>
      <c r="N3" s="1807"/>
      <c r="O3" s="1807"/>
      <c r="P3" s="1807"/>
      <c r="Q3" s="1807"/>
    </row>
    <row r="4" spans="1:28" ht="21.95" customHeight="1">
      <c r="A4" s="1490" t="s">
        <v>463</v>
      </c>
      <c r="B4" s="1490"/>
      <c r="C4" s="1735" t="s">
        <v>465</v>
      </c>
      <c r="D4" s="1735"/>
      <c r="F4" s="291"/>
      <c r="G4" s="291"/>
      <c r="H4" s="291"/>
      <c r="I4" s="291"/>
      <c r="J4" s="291"/>
      <c r="K4" s="291"/>
      <c r="L4" s="291"/>
      <c r="M4" s="291"/>
      <c r="N4" s="291"/>
      <c r="O4" s="291"/>
      <c r="P4" s="291"/>
    </row>
    <row r="5" spans="1:28" ht="15.75" customHeight="1">
      <c r="A5" s="1490"/>
      <c r="B5" s="1490"/>
      <c r="C5" s="1456" t="s">
        <v>464</v>
      </c>
      <c r="D5" s="1457" t="s">
        <v>29</v>
      </c>
      <c r="E5" s="354"/>
      <c r="F5" s="291"/>
      <c r="G5" s="291"/>
      <c r="H5" s="291"/>
      <c r="I5" s="291"/>
      <c r="J5" s="291"/>
      <c r="K5" s="291"/>
      <c r="L5" s="291"/>
      <c r="M5" s="291"/>
      <c r="N5" s="291"/>
      <c r="O5" s="291"/>
      <c r="P5" s="291"/>
      <c r="S5" s="288"/>
      <c r="T5" s="288"/>
    </row>
    <row r="6" spans="1:28" ht="5.0999999999999996" customHeight="1">
      <c r="A6" s="889"/>
      <c r="B6" s="886"/>
      <c r="C6" s="887"/>
      <c r="D6" s="888"/>
      <c r="E6" s="302"/>
    </row>
    <row r="7" spans="1:28" ht="12" customHeight="1">
      <c r="A7" s="1797" t="s">
        <v>472</v>
      </c>
      <c r="B7" s="1797"/>
      <c r="C7" s="583">
        <v>1003325.3189999999</v>
      </c>
      <c r="D7" s="583">
        <v>10949968.292087998</v>
      </c>
      <c r="E7" s="135"/>
      <c r="S7" s="288"/>
      <c r="T7" s="288"/>
      <c r="U7" s="288"/>
      <c r="V7" s="288"/>
      <c r="W7" s="288"/>
      <c r="X7" s="288"/>
      <c r="Y7" s="288"/>
      <c r="Z7" s="288"/>
      <c r="AA7" s="1316"/>
      <c r="AB7" s="1316"/>
    </row>
    <row r="8" spans="1:28" ht="12" customHeight="1">
      <c r="A8" s="1798" t="s">
        <v>471</v>
      </c>
      <c r="B8" s="1798"/>
      <c r="C8" s="585">
        <v>894402.61700000009</v>
      </c>
      <c r="D8" s="585">
        <v>9755726.6980220005</v>
      </c>
      <c r="E8" s="135"/>
      <c r="S8" s="288"/>
      <c r="T8" s="288"/>
      <c r="U8" s="288"/>
      <c r="V8" s="288"/>
      <c r="W8" s="288"/>
      <c r="X8" s="288"/>
      <c r="Y8" s="288"/>
      <c r="Z8" s="288"/>
      <c r="AA8" s="1316"/>
      <c r="AB8" s="1316"/>
    </row>
    <row r="9" spans="1:28" ht="12" customHeight="1">
      <c r="A9" s="1797" t="s">
        <v>469</v>
      </c>
      <c r="B9" s="1797"/>
      <c r="C9" s="583">
        <v>820006.68799999985</v>
      </c>
      <c r="D9" s="583">
        <v>8941501.5868699979</v>
      </c>
      <c r="E9" s="135"/>
      <c r="F9" s="347"/>
      <c r="J9" s="288"/>
      <c r="N9" s="288"/>
      <c r="O9" s="288"/>
      <c r="S9" s="288"/>
      <c r="T9" s="288"/>
      <c r="U9" s="288"/>
      <c r="V9" s="288"/>
      <c r="W9" s="288"/>
      <c r="X9" s="288"/>
      <c r="Y9" s="288"/>
      <c r="Z9" s="288"/>
      <c r="AA9" s="1316"/>
      <c r="AB9" s="1316"/>
    </row>
    <row r="10" spans="1:28" ht="12" customHeight="1">
      <c r="A10" s="1798" t="s">
        <v>470</v>
      </c>
      <c r="B10" s="1798"/>
      <c r="C10" s="585">
        <v>738278.17400000012</v>
      </c>
      <c r="D10" s="585">
        <v>8049337.1786200004</v>
      </c>
      <c r="E10" s="135"/>
      <c r="F10" s="347"/>
      <c r="J10" s="288"/>
      <c r="N10" s="288"/>
      <c r="O10" s="288"/>
      <c r="S10" s="288"/>
      <c r="T10" s="288"/>
      <c r="U10" s="288"/>
      <c r="V10" s="288"/>
      <c r="W10" s="288"/>
      <c r="X10" s="288"/>
      <c r="Y10" s="288"/>
      <c r="Z10" s="288"/>
      <c r="AA10" s="1316"/>
      <c r="AB10" s="1316"/>
    </row>
    <row r="11" spans="1:28" ht="12" customHeight="1">
      <c r="A11" s="1799" t="s">
        <v>468</v>
      </c>
      <c r="B11" s="1799"/>
      <c r="C11" s="583">
        <v>680868.97708142432</v>
      </c>
      <c r="D11" s="583">
        <v>7429462.8766930271</v>
      </c>
      <c r="E11" s="135"/>
      <c r="F11" s="347"/>
      <c r="J11" s="288"/>
      <c r="N11" s="288"/>
      <c r="O11" s="288"/>
      <c r="S11" s="288"/>
      <c r="T11" s="288"/>
      <c r="U11" s="288"/>
      <c r="V11" s="288"/>
      <c r="W11" s="288"/>
      <c r="X11" s="288"/>
      <c r="Y11" s="288"/>
      <c r="Z11" s="288"/>
      <c r="AA11" s="1316"/>
      <c r="AB11" s="1316"/>
    </row>
    <row r="12" spans="1:28" ht="12" customHeight="1">
      <c r="A12" s="1798" t="s">
        <v>473</v>
      </c>
      <c r="B12" s="1798"/>
      <c r="C12" s="585">
        <v>396819.755</v>
      </c>
      <c r="D12" s="585">
        <v>4327553.2714</v>
      </c>
      <c r="E12" s="135"/>
      <c r="F12" s="347"/>
      <c r="J12" s="288"/>
      <c r="N12" s="288"/>
      <c r="O12" s="288"/>
      <c r="S12" s="288"/>
      <c r="T12" s="288"/>
      <c r="U12" s="288"/>
      <c r="V12" s="288"/>
      <c r="W12" s="288"/>
      <c r="X12" s="288"/>
      <c r="Y12" s="288"/>
      <c r="Z12" s="288"/>
      <c r="AA12" s="1316"/>
      <c r="AB12" s="1316"/>
    </row>
    <row r="13" spans="1:28" ht="12" customHeight="1">
      <c r="A13" s="1799" t="s">
        <v>475</v>
      </c>
      <c r="B13" s="1799"/>
      <c r="C13" s="583">
        <v>329572.09999999998</v>
      </c>
      <c r="D13" s="583">
        <v>3593991.4280199995</v>
      </c>
      <c r="E13" s="135"/>
      <c r="F13" s="347"/>
      <c r="I13" s="345"/>
      <c r="J13" s="302" t="str">
        <f>F3</f>
        <v>Regions’ shares of the total consumption 
of customers in the CR</v>
      </c>
      <c r="K13" s="302" t="str">
        <f>L3</f>
        <v>Regions’ shares of the total number 
of customers in the CR</v>
      </c>
      <c r="S13" s="288"/>
      <c r="T13" s="288"/>
      <c r="U13" s="288"/>
      <c r="W13" s="288"/>
      <c r="X13" s="288"/>
      <c r="Y13" s="288"/>
      <c r="AA13" s="1316"/>
      <c r="AB13" s="1316"/>
    </row>
    <row r="14" spans="1:28" ht="12" customHeight="1">
      <c r="A14" s="1798" t="s">
        <v>474</v>
      </c>
      <c r="B14" s="1798"/>
      <c r="C14" s="585">
        <v>310305.2</v>
      </c>
      <c r="D14" s="585">
        <v>3384171.3268600004</v>
      </c>
      <c r="E14" s="135"/>
      <c r="F14" s="347"/>
      <c r="I14" s="298" t="str">
        <f>A7</f>
        <v xml:space="preserve"> Ústecký Region</v>
      </c>
      <c r="J14" s="135">
        <f t="shared" ref="J14:J27" si="0">C7/$C$21</f>
        <v>0.149974561692612</v>
      </c>
      <c r="K14" s="135">
        <f>D31/$D$41</f>
        <v>7.8913434748925468E-2</v>
      </c>
      <c r="N14" s="288"/>
      <c r="S14" s="288"/>
      <c r="T14" s="288"/>
      <c r="U14" s="288"/>
      <c r="V14" s="288"/>
      <c r="W14" s="288"/>
      <c r="X14" s="288"/>
      <c r="Y14" s="288"/>
      <c r="AA14" s="1316"/>
      <c r="AB14" s="1316"/>
    </row>
    <row r="15" spans="1:28" ht="12" customHeight="1">
      <c r="A15" s="1799" t="s">
        <v>476</v>
      </c>
      <c r="B15" s="1799"/>
      <c r="C15" s="583">
        <v>289118.19999999995</v>
      </c>
      <c r="D15" s="583">
        <v>3153059.8484200002</v>
      </c>
      <c r="E15" s="135"/>
      <c r="F15" s="347"/>
      <c r="I15" s="298" t="str">
        <f t="shared" ref="I15:I27" si="1">A8</f>
        <v xml:space="preserve"> Středočeský Region</v>
      </c>
      <c r="J15" s="135">
        <f t="shared" si="0"/>
        <v>0.1336930683609113</v>
      </c>
      <c r="K15" s="135">
        <f>D30/$D$41</f>
        <v>9.2699903243204207E-2</v>
      </c>
      <c r="R15" s="288"/>
      <c r="S15" s="288"/>
      <c r="T15" s="288">
        <f>Q18</f>
        <v>0</v>
      </c>
      <c r="U15" s="288"/>
      <c r="W15" s="288"/>
      <c r="X15" s="288"/>
      <c r="Y15" s="288"/>
      <c r="AA15" s="1316"/>
      <c r="AB15" s="1316"/>
    </row>
    <row r="16" spans="1:28" ht="12" customHeight="1">
      <c r="A16" s="1798" t="s">
        <v>478</v>
      </c>
      <c r="B16" s="1798"/>
      <c r="C16" s="585">
        <v>271985.2</v>
      </c>
      <c r="D16" s="585">
        <v>2966083.6553099994</v>
      </c>
      <c r="E16" s="135"/>
      <c r="F16" s="347"/>
      <c r="I16" s="298" t="str">
        <f t="shared" si="1"/>
        <v xml:space="preserve"> Jihomoravský Region</v>
      </c>
      <c r="J16" s="135">
        <f t="shared" si="0"/>
        <v>0.12257255078580392</v>
      </c>
      <c r="K16" s="135">
        <f>D28/$D$41</f>
        <v>0.13582322287757423</v>
      </c>
      <c r="N16" s="288"/>
      <c r="S16" s="288"/>
      <c r="T16" s="288"/>
      <c r="U16" s="288"/>
      <c r="W16" s="288"/>
      <c r="X16" s="288"/>
      <c r="Y16" s="288"/>
      <c r="AA16" s="1316"/>
      <c r="AB16" s="1316"/>
    </row>
    <row r="17" spans="1:28" ht="12" customHeight="1">
      <c r="A17" s="1799" t="s">
        <v>477</v>
      </c>
      <c r="B17" s="1799"/>
      <c r="C17" s="583">
        <v>261137.13688200002</v>
      </c>
      <c r="D17" s="583">
        <v>2847876.3938800003</v>
      </c>
      <c r="E17" s="135"/>
      <c r="F17" s="347"/>
      <c r="I17" s="298" t="str">
        <f t="shared" si="1"/>
        <v xml:space="preserve"> Moravskoslezský Region</v>
      </c>
      <c r="J17" s="135">
        <f t="shared" si="0"/>
        <v>0.11035597672669911</v>
      </c>
      <c r="K17" s="135">
        <f>D29/$D$41</f>
        <v>0.13407324111800847</v>
      </c>
      <c r="S17" s="288"/>
      <c r="T17" s="288"/>
      <c r="U17" s="288"/>
      <c r="W17" s="288"/>
      <c r="X17" s="288"/>
      <c r="Y17" s="288"/>
      <c r="AA17" s="1316"/>
      <c r="AB17" s="1316"/>
    </row>
    <row r="18" spans="1:28" ht="12" customHeight="1">
      <c r="A18" s="1799" t="s">
        <v>480</v>
      </c>
      <c r="B18" s="1799"/>
      <c r="C18" s="585">
        <v>257928.61799999999</v>
      </c>
      <c r="D18" s="585">
        <v>2812561.0633099996</v>
      </c>
      <c r="E18" s="135"/>
      <c r="F18" s="347"/>
      <c r="I18" s="298" t="str">
        <f t="shared" si="1"/>
        <v xml:space="preserve"> Prague</v>
      </c>
      <c r="J18" s="135">
        <f t="shared" si="0"/>
        <v>0.10177459341867132</v>
      </c>
      <c r="K18" s="135">
        <f>D27/$D$41</f>
        <v>0.14594290579099872</v>
      </c>
      <c r="N18" s="288"/>
      <c r="S18" s="288"/>
      <c r="T18" s="288"/>
      <c r="U18" s="288"/>
      <c r="W18" s="288"/>
      <c r="X18" s="288"/>
      <c r="Y18" s="288"/>
      <c r="AA18" s="1316"/>
      <c r="AB18" s="1316"/>
    </row>
    <row r="19" spans="1:28" ht="12" customHeight="1">
      <c r="A19" s="1797" t="s">
        <v>479</v>
      </c>
      <c r="B19" s="1797"/>
      <c r="C19" s="583">
        <v>225811.71845900003</v>
      </c>
      <c r="D19" s="583">
        <v>2463008.609588</v>
      </c>
      <c r="E19" s="135"/>
      <c r="F19" s="347"/>
      <c r="I19" s="298" t="str">
        <f t="shared" si="1"/>
        <v xml:space="preserve"> Olomoucký Region</v>
      </c>
      <c r="J19" s="135">
        <f t="shared" si="0"/>
        <v>5.9315625450786301E-2</v>
      </c>
      <c r="K19" s="135">
        <f>D32/$D$41</f>
        <v>6.6408013031919483E-2</v>
      </c>
      <c r="N19" s="288"/>
      <c r="S19" s="288"/>
      <c r="T19" s="288"/>
      <c r="U19" s="288"/>
      <c r="W19" s="288"/>
      <c r="X19" s="288"/>
      <c r="Y19" s="288"/>
      <c r="AA19" s="1316"/>
      <c r="AB19" s="1316"/>
    </row>
    <row r="20" spans="1:28" ht="12" customHeight="1">
      <c r="A20" s="1798" t="s">
        <v>481</v>
      </c>
      <c r="B20" s="1798"/>
      <c r="C20" s="585">
        <v>210410.3</v>
      </c>
      <c r="D20" s="585">
        <v>2294941.85531</v>
      </c>
      <c r="E20" s="135"/>
      <c r="F20" s="347"/>
      <c r="I20" s="298" t="str">
        <f t="shared" si="1"/>
        <v xml:space="preserve"> Zlínský Region</v>
      </c>
      <c r="J20" s="135">
        <f t="shared" si="0"/>
        <v>4.9263614011931148E-2</v>
      </c>
      <c r="K20" s="135">
        <f>D34/$D$41</f>
        <v>5.5561645884793051E-2</v>
      </c>
      <c r="N20" s="288"/>
      <c r="T20" s="288"/>
      <c r="U20" s="288"/>
      <c r="W20" s="288"/>
      <c r="X20" s="288"/>
      <c r="Y20" s="288"/>
      <c r="AA20" s="1316"/>
      <c r="AB20" s="1316"/>
    </row>
    <row r="21" spans="1:28" ht="12" customHeight="1">
      <c r="A21" s="1498" t="s">
        <v>400</v>
      </c>
      <c r="B21" s="1498"/>
      <c r="C21" s="583">
        <f>SUM(C7:C20)</f>
        <v>6689970.0034224233</v>
      </c>
      <c r="D21" s="583">
        <f>SUM(D7:D20)</f>
        <v>72969244.084391013</v>
      </c>
      <c r="E21" s="135"/>
      <c r="F21" s="347"/>
      <c r="G21" s="298"/>
      <c r="H21" s="298"/>
      <c r="I21" s="298" t="str">
        <f t="shared" si="1"/>
        <v xml:space="preserve"> Plzeňský Region</v>
      </c>
      <c r="J21" s="135">
        <f t="shared" si="0"/>
        <v>4.6383645941798772E-2</v>
      </c>
      <c r="K21" s="135">
        <f>D33/$D$41</f>
        <v>5.6841959378278011E-2</v>
      </c>
      <c r="S21" s="288"/>
      <c r="T21" s="288"/>
      <c r="W21" s="288"/>
    </row>
    <row r="22" spans="1:28" ht="8.1" customHeight="1">
      <c r="A22" s="770"/>
      <c r="B22" s="781"/>
      <c r="C22" s="824"/>
      <c r="D22" s="770"/>
      <c r="E22" s="300"/>
      <c r="F22" s="349"/>
      <c r="G22" s="312"/>
      <c r="H22" s="312"/>
      <c r="I22" s="298" t="str">
        <f t="shared" si="1"/>
        <v xml:space="preserve"> Pardubický Region</v>
      </c>
      <c r="J22" s="135">
        <f t="shared" si="0"/>
        <v>4.3216666121386825E-2</v>
      </c>
      <c r="K22" s="135">
        <f>D35/$D$41</f>
        <v>4.8533854062593834E-2</v>
      </c>
    </row>
    <row r="23" spans="1:28" ht="8.1" customHeight="1">
      <c r="B23" s="890"/>
      <c r="D23" s="890"/>
      <c r="E23" s="16"/>
      <c r="F23" s="16"/>
      <c r="G23" s="16"/>
      <c r="H23" s="16"/>
      <c r="I23" s="298" t="str">
        <f t="shared" si="1"/>
        <v xml:space="preserve"> Královéhradecký Region</v>
      </c>
      <c r="J23" s="135">
        <f t="shared" si="0"/>
        <v>4.0655668091315669E-2</v>
      </c>
      <c r="K23" s="135">
        <f>D37/$D$41</f>
        <v>4.1881136897850266E-2</v>
      </c>
    </row>
    <row r="24" spans="1:28" ht="16.5" customHeight="1">
      <c r="A24" s="1490" t="s">
        <v>466</v>
      </c>
      <c r="B24" s="1490"/>
      <c r="C24" s="1735" t="s">
        <v>467</v>
      </c>
      <c r="D24" s="1735"/>
      <c r="E24" s="353"/>
      <c r="F24" s="1803"/>
      <c r="G24" s="1804"/>
      <c r="H24" s="1804"/>
      <c r="I24" s="298" t="str">
        <f t="shared" si="1"/>
        <v xml:space="preserve"> Vysočina Region</v>
      </c>
      <c r="J24" s="135">
        <f t="shared" si="0"/>
        <v>3.9034126722303497E-2</v>
      </c>
      <c r="K24" s="135">
        <f>D36/$D$41</f>
        <v>4.2969696680827597E-2</v>
      </c>
      <c r="S24" s="288"/>
      <c r="T24" s="288"/>
      <c r="U24" s="288"/>
    </row>
    <row r="25" spans="1:28" ht="23.25" customHeight="1">
      <c r="A25" s="1490"/>
      <c r="B25" s="1490"/>
      <c r="C25" s="1735"/>
      <c r="D25" s="1735"/>
      <c r="E25" s="422"/>
      <c r="F25" s="1803"/>
      <c r="G25" s="1802"/>
      <c r="H25" s="1802"/>
      <c r="I25" s="298" t="str">
        <f t="shared" si="1"/>
        <v xml:space="preserve"> Liberecký Region</v>
      </c>
      <c r="J25" s="135">
        <f t="shared" si="0"/>
        <v>3.8554525336892402E-2</v>
      </c>
      <c r="K25" s="135">
        <f>D39/$D$41</f>
        <v>3.307513189025528E-2</v>
      </c>
      <c r="S25" s="288"/>
      <c r="T25" s="288"/>
      <c r="U25" s="288"/>
    </row>
    <row r="26" spans="1:28" ht="5.0999999999999996" customHeight="1">
      <c r="A26" s="797"/>
      <c r="B26" s="582"/>
      <c r="C26" s="823"/>
      <c r="D26" s="573"/>
      <c r="E26" s="302"/>
      <c r="F26" s="346"/>
      <c r="G26" s="345"/>
      <c r="H26" s="302"/>
      <c r="I26" s="298" t="str">
        <f t="shared" si="1"/>
        <v xml:space="preserve"> Jihočeský Region</v>
      </c>
      <c r="J26" s="135">
        <f t="shared" si="0"/>
        <v>3.3753771443441501E-2</v>
      </c>
      <c r="K26" s="135">
        <f>D38/$D$41</f>
        <v>3.7416171913984345E-2</v>
      </c>
      <c r="R26" s="1347"/>
      <c r="S26" s="288"/>
      <c r="T26" s="288"/>
      <c r="U26" s="288"/>
    </row>
    <row r="27" spans="1:28" ht="12" customHeight="1">
      <c r="A27" s="1797" t="s">
        <v>468</v>
      </c>
      <c r="B27" s="1797"/>
      <c r="C27" s="1200"/>
      <c r="D27" s="1198">
        <v>398053</v>
      </c>
      <c r="E27" s="135"/>
      <c r="F27" s="347"/>
      <c r="G27" s="298"/>
      <c r="I27" s="298" t="str">
        <f t="shared" si="1"/>
        <v xml:space="preserve"> Karlovarský Region</v>
      </c>
      <c r="J27" s="135">
        <f t="shared" si="0"/>
        <v>3.1451605895446356E-2</v>
      </c>
      <c r="K27" s="135">
        <f>D40/$D$41</f>
        <v>2.9859682480787048E-2</v>
      </c>
      <c r="T27" s="288"/>
      <c r="U27" s="288"/>
      <c r="V27" s="288"/>
      <c r="X27" s="288"/>
      <c r="Y27" s="288"/>
    </row>
    <row r="28" spans="1:28" ht="12" customHeight="1">
      <c r="A28" s="1798" t="s">
        <v>469</v>
      </c>
      <c r="B28" s="1798"/>
      <c r="C28" s="1201"/>
      <c r="D28" s="1199">
        <v>370452</v>
      </c>
      <c r="E28" s="135"/>
      <c r="F28" s="347"/>
      <c r="G28" s="298"/>
      <c r="I28" s="135"/>
      <c r="J28" s="135">
        <f>SUM(J14:J27)</f>
        <v>1.0000000000000002</v>
      </c>
      <c r="K28" s="1266">
        <f>SUM(K14:K27)</f>
        <v>0.99999999999999989</v>
      </c>
      <c r="S28" s="288"/>
      <c r="T28" s="858"/>
      <c r="V28" s="288"/>
      <c r="W28" s="288"/>
      <c r="X28" s="288"/>
      <c r="Y28" s="288"/>
    </row>
    <row r="29" spans="1:28" ht="12" customHeight="1">
      <c r="A29" s="1797" t="s">
        <v>470</v>
      </c>
      <c r="B29" s="1797"/>
      <c r="C29" s="1200"/>
      <c r="D29" s="1198">
        <v>365679</v>
      </c>
      <c r="E29" s="135"/>
      <c r="F29" s="347"/>
      <c r="G29" s="298"/>
      <c r="I29" s="135"/>
      <c r="S29" s="858"/>
      <c r="T29" s="288"/>
      <c r="U29" s="288"/>
      <c r="V29" s="288"/>
      <c r="W29" s="288"/>
      <c r="X29" s="288"/>
      <c r="Y29" s="288"/>
    </row>
    <row r="30" spans="1:28" ht="12" customHeight="1">
      <c r="A30" s="1798" t="s">
        <v>471</v>
      </c>
      <c r="B30" s="1798"/>
      <c r="C30" s="1201"/>
      <c r="D30" s="1199">
        <v>252835</v>
      </c>
      <c r="E30" s="135"/>
      <c r="F30" s="347"/>
      <c r="G30" s="298"/>
      <c r="I30" s="135"/>
      <c r="S30" s="859"/>
      <c r="T30" s="858"/>
      <c r="U30" s="288"/>
      <c r="V30" s="288"/>
      <c r="X30" s="288"/>
      <c r="Y30" s="288"/>
    </row>
    <row r="31" spans="1:28" ht="12" customHeight="1">
      <c r="A31" s="1797" t="s">
        <v>472</v>
      </c>
      <c r="B31" s="1797"/>
      <c r="C31" s="1200"/>
      <c r="D31" s="1198">
        <v>215233</v>
      </c>
      <c r="E31" s="135"/>
      <c r="F31" s="347"/>
      <c r="G31" s="298"/>
      <c r="I31" s="135"/>
      <c r="S31" s="858"/>
      <c r="T31" s="858"/>
      <c r="V31" s="288"/>
      <c r="X31" s="288"/>
      <c r="Y31" s="288"/>
    </row>
    <row r="32" spans="1:28" ht="12" customHeight="1">
      <c r="A32" s="1798" t="s">
        <v>473</v>
      </c>
      <c r="B32" s="1798"/>
      <c r="C32" s="1201"/>
      <c r="D32" s="1199">
        <v>181125</v>
      </c>
      <c r="E32" s="135"/>
      <c r="F32" s="347"/>
      <c r="G32" s="298"/>
      <c r="I32" s="135"/>
      <c r="S32" s="858"/>
      <c r="T32" s="288"/>
      <c r="U32" s="288"/>
      <c r="V32" s="288"/>
      <c r="W32" s="288"/>
      <c r="X32" s="288"/>
      <c r="Y32" s="288"/>
    </row>
    <row r="33" spans="1:26" ht="12" customHeight="1">
      <c r="A33" s="1797" t="s">
        <v>474</v>
      </c>
      <c r="B33" s="1797"/>
      <c r="C33" s="1200"/>
      <c r="D33" s="1198">
        <v>155034</v>
      </c>
      <c r="E33" s="135"/>
      <c r="F33" s="347"/>
      <c r="G33" s="298"/>
      <c r="I33" s="135"/>
      <c r="S33" s="858"/>
      <c r="T33" s="858"/>
      <c r="U33" s="288"/>
      <c r="V33" s="288"/>
      <c r="X33" s="288"/>
      <c r="Y33" s="288"/>
      <c r="Z33" s="288"/>
    </row>
    <row r="34" spans="1:26" ht="12" customHeight="1">
      <c r="A34" s="1798" t="s">
        <v>475</v>
      </c>
      <c r="B34" s="1798"/>
      <c r="C34" s="1201"/>
      <c r="D34" s="1199">
        <v>151542</v>
      </c>
      <c r="E34" s="135"/>
      <c r="F34" s="347"/>
      <c r="G34" s="298"/>
      <c r="I34" s="135"/>
      <c r="S34" s="858"/>
      <c r="T34" s="858"/>
      <c r="X34" s="288"/>
      <c r="Y34" s="288"/>
    </row>
    <row r="35" spans="1:26" ht="12" customHeight="1">
      <c r="A35" s="1797" t="s">
        <v>476</v>
      </c>
      <c r="B35" s="1797"/>
      <c r="C35" s="1200"/>
      <c r="D35" s="1198">
        <v>132374</v>
      </c>
      <c r="E35" s="135"/>
      <c r="F35" s="347"/>
      <c r="G35" s="298"/>
      <c r="I35" s="135"/>
      <c r="S35" s="858"/>
      <c r="T35" s="288"/>
      <c r="U35" s="288"/>
      <c r="W35" s="288"/>
      <c r="X35" s="288"/>
      <c r="Y35" s="288"/>
    </row>
    <row r="36" spans="1:26" ht="12" customHeight="1">
      <c r="A36" s="1798" t="s">
        <v>477</v>
      </c>
      <c r="B36" s="1798"/>
      <c r="C36" s="1201"/>
      <c r="D36" s="1199">
        <v>117198</v>
      </c>
      <c r="E36" s="135"/>
      <c r="F36" s="347"/>
      <c r="G36" s="298"/>
      <c r="I36" s="135"/>
      <c r="S36" s="859"/>
      <c r="T36" s="858"/>
      <c r="X36" s="288"/>
      <c r="Y36" s="288"/>
    </row>
    <row r="37" spans="1:26" ht="12" customHeight="1">
      <c r="A37" s="1797" t="s">
        <v>478</v>
      </c>
      <c r="B37" s="1797"/>
      <c r="C37" s="1200"/>
      <c r="D37" s="1198">
        <v>114229</v>
      </c>
      <c r="E37" s="135"/>
      <c r="F37" s="347"/>
      <c r="G37" s="298"/>
      <c r="I37" s="135"/>
      <c r="S37" s="858"/>
      <c r="T37" s="288"/>
      <c r="W37" s="288"/>
      <c r="X37" s="288"/>
      <c r="Y37" s="288"/>
    </row>
    <row r="38" spans="1:26" ht="12" customHeight="1">
      <c r="A38" s="1798" t="s">
        <v>479</v>
      </c>
      <c r="B38" s="1798"/>
      <c r="C38" s="1201"/>
      <c r="D38" s="1199">
        <v>102051</v>
      </c>
      <c r="E38" s="135"/>
      <c r="F38" s="347"/>
      <c r="G38" s="298"/>
      <c r="I38" s="135"/>
      <c r="S38" s="288"/>
      <c r="T38" s="858"/>
      <c r="U38" s="288"/>
      <c r="W38" s="288"/>
      <c r="X38" s="288"/>
      <c r="Y38" s="288"/>
    </row>
    <row r="39" spans="1:26" ht="12" customHeight="1">
      <c r="A39" s="1797" t="s">
        <v>480</v>
      </c>
      <c r="B39" s="1797"/>
      <c r="C39" s="1200"/>
      <c r="D39" s="1198">
        <v>90211</v>
      </c>
      <c r="E39" s="135"/>
      <c r="F39" s="347"/>
      <c r="G39" s="298"/>
      <c r="I39" s="135"/>
      <c r="S39" s="288"/>
      <c r="T39" s="858"/>
      <c r="U39" s="288"/>
      <c r="W39" s="288"/>
      <c r="X39" s="288"/>
      <c r="Y39" s="288"/>
    </row>
    <row r="40" spans="1:26" ht="12" customHeight="1">
      <c r="A40" s="1798" t="s">
        <v>481</v>
      </c>
      <c r="B40" s="1798"/>
      <c r="C40" s="1202"/>
      <c r="D40" s="1199">
        <v>81441</v>
      </c>
      <c r="E40" s="135"/>
      <c r="F40" s="347"/>
      <c r="G40" s="298"/>
      <c r="I40" s="135"/>
      <c r="S40" s="288"/>
      <c r="T40" s="858"/>
      <c r="U40" s="288"/>
      <c r="W40" s="288"/>
      <c r="X40" s="288"/>
      <c r="Y40" s="288"/>
    </row>
    <row r="41" spans="1:26" ht="12" customHeight="1">
      <c r="A41" s="1805" t="s">
        <v>400</v>
      </c>
      <c r="B41" s="1805"/>
      <c r="C41" s="312"/>
      <c r="D41" s="312">
        <f>SUM(D27:D40)</f>
        <v>2727457</v>
      </c>
      <c r="E41" s="135"/>
      <c r="F41" s="347"/>
      <c r="G41" s="298"/>
      <c r="H41" s="298"/>
      <c r="I41" s="135"/>
      <c r="U41" s="288"/>
    </row>
    <row r="42" spans="1:26" ht="5.0999999999999996" customHeight="1">
      <c r="B42" s="348"/>
      <c r="C42" s="1800"/>
      <c r="D42" s="1801"/>
      <c r="E42" s="300"/>
      <c r="F42" s="349"/>
      <c r="G42" s="312"/>
      <c r="H42" s="312"/>
      <c r="I42" s="300"/>
    </row>
    <row r="43" spans="1:26" ht="12.95" customHeight="1">
      <c r="A43" s="1806" t="s">
        <v>538</v>
      </c>
      <c r="B43" s="1806"/>
      <c r="C43" s="1806"/>
      <c r="D43" s="1806"/>
      <c r="E43" s="1806"/>
      <c r="F43" s="1806"/>
      <c r="G43" s="1806"/>
      <c r="H43" s="1806"/>
      <c r="I43" s="1806"/>
      <c r="J43" s="1806"/>
      <c r="K43" s="1806"/>
      <c r="L43" s="1806"/>
      <c r="M43" s="1806"/>
      <c r="N43" s="1806"/>
      <c r="O43" s="1806"/>
      <c r="P43" s="1806"/>
      <c r="Q43" s="1806"/>
    </row>
    <row r="44" spans="1:26" ht="12.95" customHeight="1">
      <c r="A44" s="1806"/>
      <c r="B44" s="1806"/>
      <c r="C44" s="1806"/>
      <c r="D44" s="1806"/>
      <c r="E44" s="1806"/>
      <c r="F44" s="1806"/>
      <c r="G44" s="1806"/>
      <c r="H44" s="1806"/>
      <c r="I44" s="1806"/>
      <c r="J44" s="1806"/>
      <c r="K44" s="1806"/>
      <c r="L44" s="1806"/>
      <c r="M44" s="1806"/>
      <c r="N44" s="1806"/>
      <c r="O44" s="1806"/>
      <c r="P44" s="1806"/>
      <c r="Q44" s="1806"/>
    </row>
    <row r="45" spans="1:26" ht="12" customHeight="1">
      <c r="A45" s="1806"/>
      <c r="B45" s="1806"/>
      <c r="C45" s="1806"/>
      <c r="D45" s="1806"/>
      <c r="E45" s="1806"/>
      <c r="F45" s="1806"/>
      <c r="G45" s="1806"/>
      <c r="H45" s="1806"/>
      <c r="I45" s="1806"/>
      <c r="J45" s="1806"/>
      <c r="K45" s="1806"/>
      <c r="L45" s="1806"/>
      <c r="M45" s="1806"/>
      <c r="N45" s="1806"/>
      <c r="O45" s="1806"/>
      <c r="P45" s="1806"/>
      <c r="Q45" s="1806"/>
    </row>
    <row r="46" spans="1:26" ht="12" customHeight="1">
      <c r="B46" s="297"/>
      <c r="C46" s="350"/>
      <c r="D46" s="350"/>
      <c r="E46" s="351"/>
      <c r="F46" s="352"/>
      <c r="G46" s="350"/>
      <c r="H46" s="350"/>
      <c r="I46" s="351"/>
    </row>
    <row r="47" spans="1:26" ht="12" customHeight="1">
      <c r="B47" s="297"/>
      <c r="C47" s="350"/>
      <c r="D47" s="350"/>
      <c r="E47" s="351"/>
      <c r="F47" s="352"/>
      <c r="G47" s="350"/>
      <c r="H47" s="350"/>
      <c r="I47" s="351"/>
      <c r="J47" s="351"/>
    </row>
    <row r="48" spans="1:26" ht="12" customHeight="1">
      <c r="B48" s="297"/>
      <c r="C48" s="350"/>
      <c r="D48" s="350"/>
      <c r="E48" s="351"/>
      <c r="F48" s="352"/>
      <c r="G48" s="350"/>
      <c r="H48" s="350"/>
      <c r="I48" s="350"/>
    </row>
    <row r="49" spans="1:17" ht="12" customHeight="1">
      <c r="B49" s="297"/>
      <c r="C49" s="350"/>
      <c r="D49" s="299"/>
      <c r="E49" s="1348"/>
      <c r="G49" s="1349"/>
      <c r="H49" s="350"/>
      <c r="I49" s="1368"/>
      <c r="J49" s="1368"/>
    </row>
    <row r="50" spans="1:17" ht="12" customHeight="1">
      <c r="A50" s="1806"/>
      <c r="B50" s="1806"/>
      <c r="C50" s="1806"/>
      <c r="D50" s="1806"/>
      <c r="E50" s="1806"/>
      <c r="F50" s="1806"/>
      <c r="G50" s="1806"/>
      <c r="H50" s="1806"/>
      <c r="I50" s="1806"/>
      <c r="J50" s="1806"/>
      <c r="K50" s="1806"/>
      <c r="L50" s="1806"/>
      <c r="M50" s="1806"/>
      <c r="N50" s="1806"/>
      <c r="O50" s="1806"/>
      <c r="P50" s="1806"/>
      <c r="Q50" s="1806"/>
    </row>
    <row r="51" spans="1:17" ht="12" customHeight="1">
      <c r="A51" s="1806"/>
      <c r="B51" s="1806"/>
      <c r="C51" s="1806"/>
      <c r="D51" s="1806"/>
      <c r="E51" s="1806"/>
      <c r="F51" s="1806"/>
      <c r="G51" s="1806"/>
      <c r="H51" s="1806"/>
      <c r="I51" s="1806"/>
      <c r="J51" s="1806"/>
      <c r="K51" s="1806"/>
      <c r="L51" s="1806"/>
      <c r="M51" s="1806"/>
      <c r="N51" s="1806"/>
      <c r="O51" s="1806"/>
      <c r="P51" s="1806"/>
      <c r="Q51" s="1806"/>
    </row>
    <row r="52" spans="1:17" ht="12" customHeight="1">
      <c r="A52" s="1806"/>
      <c r="B52" s="1806"/>
      <c r="C52" s="1806"/>
      <c r="D52" s="1806"/>
      <c r="E52" s="1806"/>
      <c r="F52" s="1806"/>
      <c r="G52" s="1806"/>
      <c r="H52" s="1806"/>
      <c r="I52" s="1806"/>
      <c r="J52" s="1806"/>
      <c r="K52" s="1806"/>
      <c r="L52" s="1806"/>
      <c r="M52" s="1806"/>
      <c r="N52" s="1806"/>
      <c r="O52" s="1806"/>
      <c r="P52" s="1806"/>
      <c r="Q52" s="1806"/>
    </row>
    <row r="53" spans="1:17" ht="12" customHeight="1">
      <c r="B53" s="297"/>
      <c r="C53" s="350"/>
      <c r="D53" s="1352"/>
      <c r="E53" s="1353"/>
      <c r="G53" s="1349"/>
      <c r="H53" s="350"/>
      <c r="I53" s="1368"/>
      <c r="J53" s="1368"/>
    </row>
    <row r="54" spans="1:17" ht="12" customHeight="1">
      <c r="B54" s="297"/>
      <c r="C54" s="350"/>
      <c r="D54" s="1352"/>
      <c r="E54" s="1353"/>
      <c r="G54" s="1349"/>
      <c r="H54" s="350"/>
      <c r="I54" s="351"/>
    </row>
    <row r="55" spans="1:17" ht="12" customHeight="1">
      <c r="B55" s="297"/>
      <c r="C55" s="350"/>
      <c r="D55" s="1350"/>
      <c r="E55" s="1351"/>
      <c r="G55" s="1349"/>
      <c r="H55" s="350"/>
      <c r="I55" s="351"/>
    </row>
    <row r="56" spans="1:17" ht="12" customHeight="1">
      <c r="B56" s="297"/>
      <c r="C56" s="298"/>
      <c r="D56" s="1350"/>
      <c r="E56" s="1351"/>
      <c r="G56" s="1349"/>
      <c r="H56" s="298"/>
      <c r="I56" s="135"/>
    </row>
    <row r="57" spans="1:17" ht="5.0999999999999996" customHeight="1">
      <c r="B57" s="348"/>
      <c r="C57" s="300"/>
      <c r="D57" s="288"/>
      <c r="E57" s="288"/>
      <c r="G57" s="1349"/>
      <c r="H57" s="312"/>
      <c r="I57" s="300"/>
    </row>
    <row r="58" spans="1:17" ht="12" customHeight="1">
      <c r="D58" s="1350"/>
      <c r="E58" s="1351"/>
      <c r="G58" s="1349"/>
    </row>
    <row r="59" spans="1:17" ht="12" customHeight="1">
      <c r="D59" s="1352"/>
      <c r="E59" s="1353"/>
      <c r="G59" s="1349"/>
    </row>
    <row r="60" spans="1:17" ht="12" customHeight="1">
      <c r="D60" s="1350"/>
      <c r="E60" s="1351"/>
      <c r="G60" s="1349"/>
    </row>
    <row r="61" spans="1:17" ht="12" customHeight="1">
      <c r="D61" s="288"/>
      <c r="E61" s="288"/>
      <c r="G61" s="1349"/>
    </row>
    <row r="62" spans="1:17" ht="12" customHeight="1">
      <c r="D62" s="1354"/>
      <c r="E62" s="1355"/>
      <c r="G62" s="1349"/>
    </row>
    <row r="63" spans="1:17" ht="12" customHeight="1">
      <c r="D63" s="1350"/>
      <c r="E63" s="1351"/>
    </row>
    <row r="64" spans="1:17"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sheetData>
  <sortState ref="D51:F64">
    <sortCondition descending="1" ref="D51"/>
  </sortState>
  <mergeCells count="43">
    <mergeCell ref="A50:Q52"/>
    <mergeCell ref="A16:B16"/>
    <mergeCell ref="A21:B21"/>
    <mergeCell ref="A43:Q45"/>
    <mergeCell ref="L3:Q3"/>
    <mergeCell ref="F3:J3"/>
    <mergeCell ref="A37:B37"/>
    <mergeCell ref="A39:B39"/>
    <mergeCell ref="A32:B32"/>
    <mergeCell ref="A33:B33"/>
    <mergeCell ref="A34:B34"/>
    <mergeCell ref="A38:B38"/>
    <mergeCell ref="A35:B35"/>
    <mergeCell ref="A36:B36"/>
    <mergeCell ref="A27:B27"/>
    <mergeCell ref="A28:B28"/>
    <mergeCell ref="A29:B29"/>
    <mergeCell ref="A30:B30"/>
    <mergeCell ref="A31:B31"/>
    <mergeCell ref="C42:D42"/>
    <mergeCell ref="G25:H25"/>
    <mergeCell ref="F24:F25"/>
    <mergeCell ref="G24:H24"/>
    <mergeCell ref="A40:B40"/>
    <mergeCell ref="C24:D25"/>
    <mergeCell ref="A24:B25"/>
    <mergeCell ref="A41:B41"/>
    <mergeCell ref="A1:Q1"/>
    <mergeCell ref="A19:B19"/>
    <mergeCell ref="A20:B20"/>
    <mergeCell ref="A17:B17"/>
    <mergeCell ref="A18:B18"/>
    <mergeCell ref="C4:D4"/>
    <mergeCell ref="A4:B5"/>
    <mergeCell ref="A7:B7"/>
    <mergeCell ref="A8:B8"/>
    <mergeCell ref="A9:B9"/>
    <mergeCell ref="A10:B10"/>
    <mergeCell ref="A11:B11"/>
    <mergeCell ref="A12:B12"/>
    <mergeCell ref="A13:B13"/>
    <mergeCell ref="A14:B14"/>
    <mergeCell ref="A15:B1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8"/>
  <dimension ref="A1:T52"/>
  <sheetViews>
    <sheetView showGridLines="0" zoomScaleNormal="100" zoomScaleSheetLayoutView="100" workbookViewId="0">
      <selection activeCell="C1" sqref="C1"/>
    </sheetView>
  </sheetViews>
  <sheetFormatPr defaultRowHeight="11.25"/>
  <cols>
    <col min="1" max="15" width="5.7109375" style="7" customWidth="1"/>
    <col min="16" max="16" width="7.7109375" style="7" customWidth="1"/>
    <col min="17" max="17" width="9.28515625" style="7" bestFit="1" customWidth="1"/>
    <col min="18" max="18" width="11.42578125" style="7" bestFit="1" customWidth="1"/>
    <col min="19" max="257" width="9.140625" style="7"/>
    <col min="258" max="270" width="10.7109375" style="7" customWidth="1"/>
    <col min="271" max="513" width="9.140625" style="7"/>
    <col min="514" max="526" width="10.7109375" style="7" customWidth="1"/>
    <col min="527" max="769" width="9.140625" style="7"/>
    <col min="770" max="782" width="10.7109375" style="7" customWidth="1"/>
    <col min="783" max="1025" width="9.140625" style="7"/>
    <col min="1026" max="1038" width="10.7109375" style="7" customWidth="1"/>
    <col min="1039" max="1281" width="9.140625" style="7"/>
    <col min="1282" max="1294" width="10.7109375" style="7" customWidth="1"/>
    <col min="1295" max="1537" width="9.140625" style="7"/>
    <col min="1538" max="1550" width="10.7109375" style="7" customWidth="1"/>
    <col min="1551" max="1793" width="9.140625" style="7"/>
    <col min="1794" max="1806" width="10.7109375" style="7" customWidth="1"/>
    <col min="1807" max="2049" width="9.140625" style="7"/>
    <col min="2050" max="2062" width="10.7109375" style="7" customWidth="1"/>
    <col min="2063" max="2305" width="9.140625" style="7"/>
    <col min="2306" max="2318" width="10.7109375" style="7" customWidth="1"/>
    <col min="2319" max="2561" width="9.140625" style="7"/>
    <col min="2562" max="2574" width="10.7109375" style="7" customWidth="1"/>
    <col min="2575" max="2817" width="9.140625" style="7"/>
    <col min="2818" max="2830" width="10.7109375" style="7" customWidth="1"/>
    <col min="2831" max="3073" width="9.140625" style="7"/>
    <col min="3074" max="3086" width="10.7109375" style="7" customWidth="1"/>
    <col min="3087" max="3329" width="9.140625" style="7"/>
    <col min="3330" max="3342" width="10.7109375" style="7" customWidth="1"/>
    <col min="3343" max="3585" width="9.140625" style="7"/>
    <col min="3586" max="3598" width="10.7109375" style="7" customWidth="1"/>
    <col min="3599" max="3841" width="9.140625" style="7"/>
    <col min="3842" max="3854" width="10.7109375" style="7" customWidth="1"/>
    <col min="3855" max="4097" width="9.140625" style="7"/>
    <col min="4098" max="4110" width="10.7109375" style="7" customWidth="1"/>
    <col min="4111" max="4353" width="9.140625" style="7"/>
    <col min="4354" max="4366" width="10.7109375" style="7" customWidth="1"/>
    <col min="4367" max="4609" width="9.140625" style="7"/>
    <col min="4610" max="4622" width="10.7109375" style="7" customWidth="1"/>
    <col min="4623" max="4865" width="9.140625" style="7"/>
    <col min="4866" max="4878" width="10.7109375" style="7" customWidth="1"/>
    <col min="4879" max="5121" width="9.140625" style="7"/>
    <col min="5122" max="5134" width="10.7109375" style="7" customWidth="1"/>
    <col min="5135" max="5377" width="9.140625" style="7"/>
    <col min="5378" max="5390" width="10.7109375" style="7" customWidth="1"/>
    <col min="5391" max="5633" width="9.140625" style="7"/>
    <col min="5634" max="5646" width="10.7109375" style="7" customWidth="1"/>
    <col min="5647" max="5889" width="9.140625" style="7"/>
    <col min="5890" max="5902" width="10.7109375" style="7" customWidth="1"/>
    <col min="5903" max="6145" width="9.140625" style="7"/>
    <col min="6146" max="6158" width="10.7109375" style="7" customWidth="1"/>
    <col min="6159" max="6401" width="9.140625" style="7"/>
    <col min="6402" max="6414" width="10.7109375" style="7" customWidth="1"/>
    <col min="6415" max="6657" width="9.140625" style="7"/>
    <col min="6658" max="6670" width="10.7109375" style="7" customWidth="1"/>
    <col min="6671" max="6913" width="9.140625" style="7"/>
    <col min="6914" max="6926" width="10.7109375" style="7" customWidth="1"/>
    <col min="6927" max="7169" width="9.140625" style="7"/>
    <col min="7170" max="7182" width="10.7109375" style="7" customWidth="1"/>
    <col min="7183" max="7425" width="9.140625" style="7"/>
    <col min="7426" max="7438" width="10.7109375" style="7" customWidth="1"/>
    <col min="7439" max="7681" width="9.140625" style="7"/>
    <col min="7682" max="7694" width="10.7109375" style="7" customWidth="1"/>
    <col min="7695" max="7937" width="9.140625" style="7"/>
    <col min="7938" max="7950" width="10.7109375" style="7" customWidth="1"/>
    <col min="7951" max="8193" width="9.140625" style="7"/>
    <col min="8194" max="8206" width="10.7109375" style="7" customWidth="1"/>
    <col min="8207" max="8449" width="9.140625" style="7"/>
    <col min="8450" max="8462" width="10.7109375" style="7" customWidth="1"/>
    <col min="8463" max="8705" width="9.140625" style="7"/>
    <col min="8706" max="8718" width="10.7109375" style="7" customWidth="1"/>
    <col min="8719" max="8961" width="9.140625" style="7"/>
    <col min="8962" max="8974" width="10.7109375" style="7" customWidth="1"/>
    <col min="8975" max="9217" width="9.140625" style="7"/>
    <col min="9218" max="9230" width="10.7109375" style="7" customWidth="1"/>
    <col min="9231" max="9473" width="9.140625" style="7"/>
    <col min="9474" max="9486" width="10.7109375" style="7" customWidth="1"/>
    <col min="9487" max="9729" width="9.140625" style="7"/>
    <col min="9730" max="9742" width="10.7109375" style="7" customWidth="1"/>
    <col min="9743" max="9985" width="9.140625" style="7"/>
    <col min="9986" max="9998" width="10.7109375" style="7" customWidth="1"/>
    <col min="9999" max="10241" width="9.140625" style="7"/>
    <col min="10242" max="10254" width="10.7109375" style="7" customWidth="1"/>
    <col min="10255" max="10497" width="9.140625" style="7"/>
    <col min="10498" max="10510" width="10.7109375" style="7" customWidth="1"/>
    <col min="10511" max="10753" width="9.140625" style="7"/>
    <col min="10754" max="10766" width="10.7109375" style="7" customWidth="1"/>
    <col min="10767" max="11009" width="9.140625" style="7"/>
    <col min="11010" max="11022" width="10.7109375" style="7" customWidth="1"/>
    <col min="11023" max="11265" width="9.140625" style="7"/>
    <col min="11266" max="11278" width="10.7109375" style="7" customWidth="1"/>
    <col min="11279" max="11521" width="9.140625" style="7"/>
    <col min="11522" max="11534" width="10.7109375" style="7" customWidth="1"/>
    <col min="11535" max="11777" width="9.140625" style="7"/>
    <col min="11778" max="11790" width="10.7109375" style="7" customWidth="1"/>
    <col min="11791" max="12033" width="9.140625" style="7"/>
    <col min="12034" max="12046" width="10.7109375" style="7" customWidth="1"/>
    <col min="12047" max="12289" width="9.140625" style="7"/>
    <col min="12290" max="12302" width="10.7109375" style="7" customWidth="1"/>
    <col min="12303" max="12545" width="9.140625" style="7"/>
    <col min="12546" max="12558" width="10.7109375" style="7" customWidth="1"/>
    <col min="12559" max="12801" width="9.140625" style="7"/>
    <col min="12802" max="12814" width="10.7109375" style="7" customWidth="1"/>
    <col min="12815" max="13057" width="9.140625" style="7"/>
    <col min="13058" max="13070" width="10.7109375" style="7" customWidth="1"/>
    <col min="13071" max="13313" width="9.140625" style="7"/>
    <col min="13314" max="13326" width="10.7109375" style="7" customWidth="1"/>
    <col min="13327" max="13569" width="9.140625" style="7"/>
    <col min="13570" max="13582" width="10.7109375" style="7" customWidth="1"/>
    <col min="13583" max="13825" width="9.140625" style="7"/>
    <col min="13826" max="13838" width="10.7109375" style="7" customWidth="1"/>
    <col min="13839" max="14081" width="9.140625" style="7"/>
    <col min="14082" max="14094" width="10.7109375" style="7" customWidth="1"/>
    <col min="14095" max="14337" width="9.140625" style="7"/>
    <col min="14338" max="14350" width="10.7109375" style="7" customWidth="1"/>
    <col min="14351" max="14593" width="9.140625" style="7"/>
    <col min="14594" max="14606" width="10.7109375" style="7" customWidth="1"/>
    <col min="14607" max="14849" width="9.140625" style="7"/>
    <col min="14850" max="14862" width="10.7109375" style="7" customWidth="1"/>
    <col min="14863" max="15105" width="9.140625" style="7"/>
    <col min="15106" max="15118" width="10.7109375" style="7" customWidth="1"/>
    <col min="15119" max="15361" width="9.140625" style="7"/>
    <col min="15362" max="15374" width="10.7109375" style="7" customWidth="1"/>
    <col min="15375" max="15617" width="9.140625" style="7"/>
    <col min="15618" max="15630" width="10.7109375" style="7" customWidth="1"/>
    <col min="15631" max="15873" width="9.140625" style="7"/>
    <col min="15874" max="15886" width="10.7109375" style="7" customWidth="1"/>
    <col min="15887" max="16129" width="9.140625" style="7"/>
    <col min="16130" max="16142" width="10.7109375" style="7" customWidth="1"/>
    <col min="16143" max="16384" width="9.140625" style="7"/>
  </cols>
  <sheetData>
    <row r="1" spans="1:20" ht="37.5" customHeight="1">
      <c r="A1" s="1648" t="s">
        <v>482</v>
      </c>
      <c r="B1" s="1648"/>
      <c r="C1" s="1648"/>
      <c r="D1" s="1648"/>
      <c r="E1" s="1648"/>
      <c r="F1" s="1648"/>
      <c r="G1" s="1648"/>
      <c r="H1" s="1648"/>
      <c r="I1" s="1648"/>
      <c r="J1" s="1648"/>
      <c r="K1" s="1648"/>
      <c r="L1" s="1648"/>
      <c r="M1" s="1648"/>
      <c r="N1" s="1648"/>
      <c r="O1" s="1648"/>
      <c r="P1" s="1648"/>
    </row>
    <row r="2" spans="1:20" ht="5.0999999999999996" customHeight="1">
      <c r="A2" s="1742"/>
      <c r="B2" s="1742"/>
      <c r="C2" s="1742"/>
      <c r="D2" s="1742"/>
      <c r="E2" s="1742"/>
      <c r="F2" s="1742"/>
      <c r="G2" s="1742"/>
      <c r="H2" s="1742"/>
      <c r="I2" s="1742"/>
      <c r="J2" s="1742"/>
      <c r="K2" s="1742"/>
      <c r="L2" s="1742"/>
      <c r="M2" s="1742"/>
      <c r="N2" s="1742"/>
      <c r="O2" s="1742"/>
      <c r="P2" s="1742"/>
      <c r="Q2" s="1742"/>
      <c r="R2" s="1742"/>
    </row>
    <row r="3" spans="1:20" ht="3" customHeight="1">
      <c r="A3" s="1808"/>
      <c r="B3" s="1808"/>
      <c r="C3" s="1808"/>
      <c r="D3" s="1808"/>
      <c r="E3" s="1808"/>
      <c r="F3" s="1808"/>
      <c r="G3" s="1808"/>
      <c r="H3" s="1808"/>
      <c r="I3" s="1808"/>
      <c r="J3" s="1808"/>
      <c r="K3" s="1808"/>
      <c r="L3" s="1808"/>
      <c r="M3" s="1808"/>
      <c r="N3" s="1808"/>
      <c r="O3" s="1808"/>
      <c r="P3" s="1808"/>
    </row>
    <row r="4" spans="1:20" ht="90.75" customHeight="1">
      <c r="A4" s="503" t="s">
        <v>483</v>
      </c>
      <c r="B4" s="472" t="s">
        <v>484</v>
      </c>
      <c r="C4" s="472" t="s">
        <v>485</v>
      </c>
      <c r="D4" s="472" t="s">
        <v>486</v>
      </c>
      <c r="E4" s="472" t="s">
        <v>487</v>
      </c>
      <c r="F4" s="472" t="s">
        <v>488</v>
      </c>
      <c r="G4" s="472" t="s">
        <v>489</v>
      </c>
      <c r="H4" s="472" t="s">
        <v>490</v>
      </c>
      <c r="I4" s="472" t="s">
        <v>491</v>
      </c>
      <c r="J4" s="472" t="s">
        <v>492</v>
      </c>
      <c r="K4" s="472" t="s">
        <v>468</v>
      </c>
      <c r="L4" s="472" t="s">
        <v>493</v>
      </c>
      <c r="M4" s="472" t="s">
        <v>494</v>
      </c>
      <c r="N4" s="472" t="s">
        <v>495</v>
      </c>
      <c r="O4" s="472" t="s">
        <v>496</v>
      </c>
      <c r="P4" s="472" t="s">
        <v>400</v>
      </c>
    </row>
    <row r="5" spans="1:20" ht="15" customHeight="1">
      <c r="A5" s="860" t="s">
        <v>109</v>
      </c>
      <c r="B5" s="861">
        <f>'11.1'!D11</f>
        <v>64</v>
      </c>
      <c r="C5" s="861">
        <f>'11.1'!D18</f>
        <v>175</v>
      </c>
      <c r="D5" s="862">
        <f>'11.1'!D25</f>
        <v>50</v>
      </c>
      <c r="E5" s="862">
        <f>'11.1'!D32</f>
        <v>76</v>
      </c>
      <c r="F5" s="862">
        <f>'11.1'!D39</f>
        <v>89</v>
      </c>
      <c r="G5" s="862">
        <f>'11.1'!D46</f>
        <v>179</v>
      </c>
      <c r="H5" s="861">
        <f>'11.1'!D53</f>
        <v>120</v>
      </c>
      <c r="I5" s="861">
        <f>'11.1'!D67</f>
        <v>82</v>
      </c>
      <c r="J5" s="862">
        <f>'11.1'!D74</f>
        <v>84</v>
      </c>
      <c r="K5" s="862">
        <f>'11.1'!D81</f>
        <v>136</v>
      </c>
      <c r="L5" s="862">
        <f>'11.1'!D88</f>
        <v>183</v>
      </c>
      <c r="M5" s="862">
        <f>'11.1'!D95</f>
        <v>132</v>
      </c>
      <c r="N5" s="861">
        <f>'11.1'!D102</f>
        <v>81</v>
      </c>
      <c r="O5" s="862">
        <f>'11.1'!D109</f>
        <v>72</v>
      </c>
      <c r="P5" s="863">
        <f t="shared" ref="P5:P10" si="0">SUM(B5:O5)</f>
        <v>1523</v>
      </c>
      <c r="Q5" s="284"/>
      <c r="R5" s="28"/>
      <c r="S5" s="28"/>
      <c r="T5" s="28"/>
    </row>
    <row r="6" spans="1:20" ht="15" customHeight="1">
      <c r="A6" s="860" t="s">
        <v>121</v>
      </c>
      <c r="B6" s="861">
        <f>'11.1'!D12</f>
        <v>297</v>
      </c>
      <c r="C6" s="861">
        <f>'11.1'!D19</f>
        <v>798</v>
      </c>
      <c r="D6" s="862">
        <f>'11.1'!D26</f>
        <v>160</v>
      </c>
      <c r="E6" s="862">
        <f>'11.1'!D33</f>
        <v>238</v>
      </c>
      <c r="F6" s="862">
        <f>'11.1'!D40</f>
        <v>274</v>
      </c>
      <c r="G6" s="862">
        <f>'11.1'!D47</f>
        <v>421</v>
      </c>
      <c r="H6" s="862">
        <f>'11.1'!D54</f>
        <v>342</v>
      </c>
      <c r="I6" s="861">
        <f>'11.1'!D68</f>
        <v>253</v>
      </c>
      <c r="J6" s="862">
        <f>'11.1'!D75</f>
        <v>325</v>
      </c>
      <c r="K6" s="862">
        <f>'11.1'!D82</f>
        <v>1416</v>
      </c>
      <c r="L6" s="862">
        <f>'11.1'!D89</f>
        <v>605</v>
      </c>
      <c r="M6" s="862">
        <f>'11.1'!D96</f>
        <v>288</v>
      </c>
      <c r="N6" s="861">
        <f>'11.1'!D103</f>
        <v>312</v>
      </c>
      <c r="O6" s="862">
        <f>'11.1'!D110</f>
        <v>296</v>
      </c>
      <c r="P6" s="863">
        <f t="shared" si="0"/>
        <v>6025</v>
      </c>
      <c r="Q6" s="27"/>
      <c r="R6" s="28"/>
      <c r="S6" s="28"/>
      <c r="T6" s="28"/>
    </row>
    <row r="7" spans="1:20" ht="15" customHeight="1">
      <c r="A7" s="860" t="s">
        <v>117</v>
      </c>
      <c r="B7" s="861">
        <f>'11.1'!D13</f>
        <v>9660</v>
      </c>
      <c r="C7" s="861">
        <f>'11.1'!D20</f>
        <v>23590</v>
      </c>
      <c r="D7" s="862">
        <f>'11.1'!D27</f>
        <v>5762</v>
      </c>
      <c r="E7" s="862">
        <f>'11.1'!D34</f>
        <v>9722</v>
      </c>
      <c r="F7" s="862">
        <f>'11.1'!D41</f>
        <v>8670</v>
      </c>
      <c r="G7" s="862">
        <f>'11.1'!D48</f>
        <v>17952</v>
      </c>
      <c r="H7" s="862">
        <f>'11.1'!D55</f>
        <v>12953</v>
      </c>
      <c r="I7" s="861">
        <f>'11.1'!D69</f>
        <v>11088</v>
      </c>
      <c r="J7" s="862">
        <f>'11.1'!D76</f>
        <v>11626</v>
      </c>
      <c r="K7" s="862">
        <f>'11.1'!D83</f>
        <v>37218</v>
      </c>
      <c r="L7" s="862">
        <f>'11.1'!D90</f>
        <v>18888</v>
      </c>
      <c r="M7" s="862">
        <f>'11.1'!D97</f>
        <v>12711</v>
      </c>
      <c r="N7" s="861">
        <f>'11.1'!D104</f>
        <v>10623</v>
      </c>
      <c r="O7" s="862">
        <f>'11.1'!D111</f>
        <v>10605</v>
      </c>
      <c r="P7" s="863">
        <f t="shared" si="0"/>
        <v>201068</v>
      </c>
      <c r="Q7" s="287"/>
      <c r="R7" s="28"/>
      <c r="S7" s="28"/>
      <c r="T7" s="28"/>
    </row>
    <row r="8" spans="1:20" ht="15" customHeight="1">
      <c r="A8" s="860" t="s">
        <v>2</v>
      </c>
      <c r="B8" s="861">
        <f>'11.1'!D14</f>
        <v>92012</v>
      </c>
      <c r="C8" s="861">
        <f>'11.1'!D21</f>
        <v>345859</v>
      </c>
      <c r="D8" s="862">
        <f>'11.1'!D28</f>
        <v>75458</v>
      </c>
      <c r="E8" s="862">
        <f>'11.1'!D35</f>
        <v>104178</v>
      </c>
      <c r="F8" s="862">
        <f>'11.1'!D42</f>
        <v>81169</v>
      </c>
      <c r="G8" s="862">
        <f>'11.1'!D49</f>
        <v>347091</v>
      </c>
      <c r="H8" s="862">
        <f>'11.1'!D56</f>
        <v>167695</v>
      </c>
      <c r="I8" s="861">
        <f>'11.1'!D70</f>
        <v>120936</v>
      </c>
      <c r="J8" s="862">
        <f>'11.1'!D77</f>
        <v>142984</v>
      </c>
      <c r="K8" s="862">
        <f>'11.1'!D84</f>
        <v>359242</v>
      </c>
      <c r="L8" s="862">
        <f>'11.1'!D91</f>
        <v>233125</v>
      </c>
      <c r="M8" s="862">
        <f>'11.1'!D98</f>
        <v>202082</v>
      </c>
      <c r="N8" s="861">
        <f>'11.1'!D105</f>
        <v>106167</v>
      </c>
      <c r="O8" s="862">
        <f>'11.1'!D112</f>
        <v>140558</v>
      </c>
      <c r="P8" s="863">
        <f t="shared" si="0"/>
        <v>2518556</v>
      </c>
      <c r="Q8" s="27"/>
      <c r="R8" s="28"/>
      <c r="S8" s="28"/>
      <c r="T8" s="28"/>
    </row>
    <row r="9" spans="1:20" ht="15" customHeight="1">
      <c r="A9" s="860" t="s">
        <v>1</v>
      </c>
      <c r="B9" s="861">
        <f>'11.1'!D15</f>
        <v>18</v>
      </c>
      <c r="C9" s="861">
        <f>'11.1'!D22</f>
        <v>30</v>
      </c>
      <c r="D9" s="862">
        <f>'11.1'!D29</f>
        <v>11</v>
      </c>
      <c r="E9" s="862">
        <f>'11.1'!D36</f>
        <v>15</v>
      </c>
      <c r="F9" s="862">
        <f>'11.1'!D43</f>
        <v>9</v>
      </c>
      <c r="G9" s="862">
        <f>'11.1'!D50</f>
        <v>36</v>
      </c>
      <c r="H9" s="862">
        <f>'11.1'!D57</f>
        <v>15</v>
      </c>
      <c r="I9" s="861">
        <f>'11.1'!D71</f>
        <v>15</v>
      </c>
      <c r="J9" s="862">
        <f>'11.1'!D78</f>
        <v>15</v>
      </c>
      <c r="K9" s="862">
        <f>'11.1'!D85</f>
        <v>41</v>
      </c>
      <c r="L9" s="862">
        <f>'11.1'!D92</f>
        <v>34</v>
      </c>
      <c r="M9" s="862">
        <f>'11.1'!D99</f>
        <v>20</v>
      </c>
      <c r="N9" s="861">
        <f>'11.1'!D106</f>
        <v>15</v>
      </c>
      <c r="O9" s="862">
        <f>'11.1'!D113</f>
        <v>11</v>
      </c>
      <c r="P9" s="863">
        <f>SUM(B9:O9)</f>
        <v>285</v>
      </c>
      <c r="Q9" s="27"/>
      <c r="R9" s="28"/>
      <c r="S9" s="28"/>
      <c r="T9" s="28"/>
    </row>
    <row r="10" spans="1:20" ht="15" customHeight="1">
      <c r="A10" s="864" t="s">
        <v>160</v>
      </c>
      <c r="B10" s="865">
        <f>SUM(B5:B9)</f>
        <v>102051</v>
      </c>
      <c r="C10" s="865">
        <f t="shared" ref="C10:O10" si="1">SUM(C5:C9)</f>
        <v>370452</v>
      </c>
      <c r="D10" s="865">
        <f t="shared" si="1"/>
        <v>81441</v>
      </c>
      <c r="E10" s="865">
        <f t="shared" si="1"/>
        <v>114229</v>
      </c>
      <c r="F10" s="865">
        <f t="shared" si="1"/>
        <v>90211</v>
      </c>
      <c r="G10" s="865">
        <f t="shared" si="1"/>
        <v>365679</v>
      </c>
      <c r="H10" s="865">
        <f t="shared" si="1"/>
        <v>181125</v>
      </c>
      <c r="I10" s="865">
        <f t="shared" si="1"/>
        <v>132374</v>
      </c>
      <c r="J10" s="865">
        <f t="shared" si="1"/>
        <v>155034</v>
      </c>
      <c r="K10" s="865">
        <f t="shared" si="1"/>
        <v>398053</v>
      </c>
      <c r="L10" s="865">
        <f t="shared" si="1"/>
        <v>252835</v>
      </c>
      <c r="M10" s="865">
        <f t="shared" si="1"/>
        <v>215233</v>
      </c>
      <c r="N10" s="865">
        <f t="shared" si="1"/>
        <v>117198</v>
      </c>
      <c r="O10" s="865">
        <f t="shared" si="1"/>
        <v>151542</v>
      </c>
      <c r="P10" s="866">
        <f t="shared" si="0"/>
        <v>2727457</v>
      </c>
      <c r="Q10" s="27"/>
      <c r="R10" s="22"/>
      <c r="S10" s="28"/>
      <c r="T10" s="28"/>
    </row>
    <row r="11" spans="1:20" ht="4.5" customHeight="1">
      <c r="A11" s="94"/>
      <c r="B11" s="250"/>
      <c r="C11" s="282"/>
      <c r="D11" s="282"/>
      <c r="E11" s="282"/>
      <c r="F11" s="282"/>
      <c r="G11" s="282"/>
      <c r="H11" s="282"/>
      <c r="I11" s="282"/>
      <c r="J11" s="282"/>
      <c r="K11" s="250"/>
      <c r="L11" s="282"/>
      <c r="M11" s="282"/>
      <c r="N11" s="282"/>
      <c r="O11" s="282"/>
      <c r="P11" s="282"/>
      <c r="Q11" s="27"/>
      <c r="R11" s="28"/>
      <c r="S11" s="28"/>
      <c r="T11" s="28"/>
    </row>
    <row r="12" spans="1:20" ht="4.5" customHeight="1">
      <c r="A12" s="1809"/>
      <c r="B12" s="1809"/>
      <c r="C12" s="1809"/>
      <c r="D12" s="1809"/>
      <c r="E12" s="1810"/>
      <c r="F12" s="1810"/>
      <c r="G12" s="1810"/>
      <c r="H12" s="1810"/>
      <c r="I12" s="1810"/>
      <c r="J12" s="1810"/>
      <c r="K12" s="1810"/>
      <c r="L12" s="1810"/>
      <c r="M12" s="1810"/>
      <c r="N12" s="1810"/>
      <c r="O12" s="1810"/>
      <c r="P12" s="1810"/>
      <c r="Q12" s="27"/>
      <c r="R12" s="28"/>
      <c r="S12" s="28"/>
      <c r="T12" s="28"/>
    </row>
    <row r="13" spans="1:20" ht="15" customHeight="1">
      <c r="A13" s="1458" t="s">
        <v>497</v>
      </c>
      <c r="B13" s="526"/>
      <c r="C13" s="526"/>
      <c r="D13" s="526"/>
      <c r="E13" s="526"/>
      <c r="F13" s="526"/>
      <c r="G13" s="526"/>
      <c r="H13" s="526"/>
      <c r="I13" s="570" t="s">
        <v>498</v>
      </c>
      <c r="J13" s="527"/>
      <c r="K13" s="527"/>
      <c r="L13" s="527"/>
      <c r="M13" s="527"/>
      <c r="N13" s="527"/>
      <c r="O13" s="282"/>
      <c r="P13" s="282"/>
      <c r="Q13" s="27"/>
      <c r="R13" s="28"/>
      <c r="S13" s="28"/>
      <c r="T13" s="28"/>
    </row>
    <row r="14" spans="1:20" ht="15" customHeight="1">
      <c r="A14" s="94"/>
      <c r="B14" s="250"/>
      <c r="C14" s="282"/>
      <c r="D14" s="282"/>
      <c r="E14" s="282"/>
      <c r="F14" s="282"/>
      <c r="G14" s="282"/>
      <c r="H14" s="282"/>
      <c r="I14" s="282"/>
      <c r="J14" s="282"/>
      <c r="K14" s="250"/>
      <c r="L14" s="282"/>
      <c r="M14" s="282"/>
      <c r="N14" s="282"/>
      <c r="O14" s="282"/>
      <c r="P14" s="282"/>
      <c r="Q14" s="27"/>
      <c r="R14" s="28"/>
      <c r="S14" s="28"/>
      <c r="T14" s="28"/>
    </row>
    <row r="15" spans="1:20" ht="15" customHeight="1">
      <c r="A15" s="94"/>
      <c r="B15" s="250"/>
      <c r="C15" s="282"/>
      <c r="D15" s="282"/>
      <c r="E15" s="282"/>
      <c r="F15" s="282"/>
      <c r="G15" s="282"/>
      <c r="H15" s="282"/>
      <c r="I15" s="282"/>
      <c r="J15" s="282"/>
      <c r="K15" s="250"/>
      <c r="L15" s="282"/>
      <c r="M15" s="282"/>
      <c r="N15" s="282"/>
      <c r="O15" s="282"/>
      <c r="P15" s="282"/>
      <c r="Q15" s="27"/>
      <c r="R15" s="28"/>
      <c r="S15" s="28"/>
      <c r="T15" s="28"/>
    </row>
    <row r="16" spans="1:20" ht="15" customHeight="1">
      <c r="A16" s="94"/>
      <c r="B16" s="250"/>
      <c r="C16" s="282"/>
      <c r="D16" s="282"/>
      <c r="E16" s="282"/>
      <c r="F16" s="282"/>
      <c r="G16" s="282"/>
      <c r="H16" s="282"/>
      <c r="I16" s="282"/>
      <c r="J16" s="282"/>
      <c r="K16" s="250"/>
      <c r="L16" s="282"/>
      <c r="M16" s="282"/>
      <c r="N16" s="282"/>
      <c r="O16" s="282"/>
      <c r="P16" s="282"/>
      <c r="Q16" s="27"/>
      <c r="R16" s="28"/>
      <c r="S16" s="28"/>
      <c r="T16" s="28"/>
    </row>
    <row r="17" spans="1:20" ht="15" customHeight="1">
      <c r="A17" s="94"/>
      <c r="B17" s="250"/>
      <c r="C17" s="282"/>
      <c r="D17" s="282"/>
      <c r="E17" s="282"/>
      <c r="F17" s="282"/>
      <c r="G17" s="282"/>
      <c r="H17" s="282"/>
      <c r="I17" s="282"/>
      <c r="J17" s="282"/>
      <c r="K17" s="250"/>
      <c r="L17" s="282"/>
      <c r="M17" s="282"/>
      <c r="N17" s="282"/>
      <c r="O17" s="282"/>
      <c r="P17" s="282"/>
      <c r="Q17" s="27"/>
      <c r="R17" s="28"/>
      <c r="S17" s="28"/>
      <c r="T17" s="28"/>
    </row>
    <row r="18" spans="1:20" ht="15" customHeight="1">
      <c r="A18" s="94"/>
      <c r="B18" s="250"/>
      <c r="C18" s="250"/>
      <c r="D18" s="250"/>
      <c r="E18" s="250"/>
      <c r="F18" s="250"/>
      <c r="G18" s="250"/>
      <c r="H18" s="250"/>
      <c r="I18" s="250"/>
      <c r="J18" s="250"/>
      <c r="K18" s="250"/>
      <c r="L18" s="250"/>
      <c r="M18" s="250"/>
      <c r="N18" s="250"/>
      <c r="O18" s="250"/>
      <c r="P18" s="250"/>
    </row>
    <row r="19" spans="1:20" ht="15" customHeight="1">
      <c r="A19" s="94"/>
      <c r="B19" s="250"/>
      <c r="C19" s="250"/>
      <c r="D19" s="250"/>
      <c r="E19" s="250"/>
      <c r="F19" s="250"/>
      <c r="G19" s="250"/>
      <c r="H19" s="250"/>
      <c r="I19" s="250"/>
      <c r="J19" s="250"/>
      <c r="K19" s="250"/>
      <c r="L19" s="250"/>
      <c r="M19" s="250"/>
      <c r="N19" s="250"/>
      <c r="O19" s="250"/>
      <c r="P19" s="250"/>
    </row>
    <row r="20" spans="1:20" ht="15" customHeight="1">
      <c r="A20" s="94"/>
      <c r="B20" s="250"/>
      <c r="C20" s="250"/>
      <c r="D20" s="250"/>
      <c r="E20" s="250"/>
      <c r="F20" s="250"/>
      <c r="G20" s="250"/>
      <c r="H20" s="250"/>
      <c r="I20" s="250"/>
      <c r="J20" s="250"/>
      <c r="K20" s="250"/>
      <c r="L20" s="250"/>
      <c r="M20" s="250"/>
      <c r="N20" s="250"/>
      <c r="O20" s="250"/>
      <c r="P20" s="250"/>
    </row>
    <row r="21" spans="1:20" ht="15" customHeight="1">
      <c r="A21" s="94"/>
      <c r="B21" s="250"/>
      <c r="C21" s="250"/>
      <c r="D21" s="250"/>
      <c r="E21" s="250"/>
      <c r="F21" s="250"/>
      <c r="G21" s="250"/>
      <c r="H21" s="250"/>
      <c r="I21" s="250"/>
      <c r="J21" s="250"/>
      <c r="K21" s="250"/>
      <c r="L21" s="250"/>
      <c r="M21" s="250"/>
      <c r="N21" s="250"/>
      <c r="O21" s="250"/>
      <c r="P21" s="250"/>
    </row>
    <row r="22" spans="1:20" ht="15" customHeight="1">
      <c r="A22" s="94"/>
      <c r="B22" s="250"/>
      <c r="C22" s="250"/>
      <c r="D22" s="250"/>
      <c r="E22" s="250"/>
      <c r="F22" s="250"/>
      <c r="G22" s="250"/>
      <c r="H22" s="250"/>
      <c r="I22" s="250"/>
      <c r="J22" s="250"/>
      <c r="K22" s="250"/>
      <c r="L22" s="250"/>
      <c r="M22" s="250"/>
      <c r="N22" s="250"/>
      <c r="O22" s="250"/>
      <c r="P22" s="250"/>
    </row>
    <row r="23" spans="1:20" ht="15" customHeight="1">
      <c r="A23" s="94"/>
      <c r="B23" s="250"/>
      <c r="C23" s="250"/>
      <c r="D23" s="250"/>
      <c r="E23" s="250"/>
      <c r="F23" s="250"/>
      <c r="G23" s="250"/>
      <c r="H23" s="250"/>
      <c r="I23" s="250"/>
      <c r="J23" s="250"/>
      <c r="K23" s="250"/>
      <c r="L23" s="250"/>
      <c r="M23" s="250"/>
      <c r="N23" s="250"/>
      <c r="O23" s="250"/>
      <c r="P23" s="250"/>
    </row>
    <row r="24" spans="1:20" ht="15" customHeight="1">
      <c r="B24" s="526"/>
      <c r="C24" s="526"/>
      <c r="D24" s="526"/>
      <c r="E24" s="526"/>
      <c r="H24" s="250"/>
      <c r="J24" s="526"/>
      <c r="K24" s="526"/>
      <c r="L24" s="526"/>
      <c r="M24" s="526"/>
      <c r="N24" s="282"/>
      <c r="O24" s="282"/>
      <c r="P24" s="282"/>
      <c r="Q24" s="282"/>
      <c r="R24" s="282"/>
    </row>
    <row r="25" spans="1:20" ht="15" customHeight="1">
      <c r="B25" s="250"/>
      <c r="C25" s="250"/>
      <c r="D25" s="250"/>
      <c r="E25" s="250"/>
      <c r="F25" s="250"/>
      <c r="G25" s="250"/>
      <c r="H25" s="250"/>
      <c r="J25" s="250"/>
      <c r="K25" s="250"/>
      <c r="L25" s="250"/>
      <c r="M25" s="250"/>
      <c r="N25" s="250"/>
      <c r="O25" s="250"/>
      <c r="P25" s="250"/>
    </row>
    <row r="26" spans="1:20" ht="15" customHeight="1">
      <c r="A26" s="1458" t="s">
        <v>499</v>
      </c>
      <c r="B26" s="250"/>
      <c r="C26" s="250"/>
      <c r="D26" s="250"/>
      <c r="E26" s="250"/>
      <c r="F26" s="250"/>
      <c r="G26" s="250"/>
      <c r="H26" s="250"/>
      <c r="I26" s="1458" t="s">
        <v>500</v>
      </c>
      <c r="J26" s="527"/>
      <c r="K26" s="527"/>
      <c r="L26" s="527"/>
      <c r="M26" s="527"/>
      <c r="N26" s="250"/>
      <c r="O26" s="250"/>
      <c r="P26" s="250"/>
    </row>
    <row r="27" spans="1:20" ht="9.75" customHeight="1"/>
    <row r="29" spans="1:20" ht="12" customHeight="1">
      <c r="A29" s="241"/>
      <c r="B29" s="241"/>
      <c r="C29" s="241"/>
      <c r="H29" s="241"/>
      <c r="I29" s="241"/>
      <c r="J29" s="241"/>
      <c r="K29" s="241"/>
      <c r="N29" s="22"/>
      <c r="O29" s="241"/>
      <c r="P29" s="241"/>
    </row>
    <row r="30" spans="1:20" ht="12" customHeight="1">
      <c r="E30" s="19"/>
      <c r="F30" s="19"/>
      <c r="G30" s="19"/>
      <c r="H30" s="19"/>
      <c r="L30" s="19"/>
      <c r="M30" s="19"/>
      <c r="N30" s="22"/>
    </row>
    <row r="31" spans="1:20" ht="12" customHeight="1">
      <c r="E31" s="19"/>
      <c r="F31" s="19"/>
      <c r="G31" s="19"/>
      <c r="L31" s="19"/>
      <c r="M31" s="19"/>
      <c r="N31" s="22"/>
    </row>
    <row r="32" spans="1:20" ht="12" customHeight="1">
      <c r="E32" s="19"/>
      <c r="F32" s="19"/>
      <c r="G32" s="19"/>
      <c r="L32" s="19"/>
      <c r="M32" s="19"/>
      <c r="N32" s="22"/>
    </row>
    <row r="33" spans="1:16" ht="12" customHeight="1">
      <c r="E33" s="19"/>
      <c r="F33" s="19"/>
      <c r="G33" s="19"/>
      <c r="L33" s="19"/>
      <c r="M33" s="19"/>
      <c r="N33" s="19"/>
    </row>
    <row r="34" spans="1:16" ht="12" customHeight="1">
      <c r="E34" s="19"/>
      <c r="F34" s="19"/>
      <c r="G34" s="19"/>
      <c r="L34" s="19"/>
      <c r="M34" s="19"/>
      <c r="N34" s="19"/>
    </row>
    <row r="35" spans="1:16" ht="12" customHeight="1">
      <c r="E35" s="19"/>
      <c r="F35" s="19"/>
      <c r="G35" s="19"/>
      <c r="L35" s="19"/>
      <c r="M35" s="19"/>
      <c r="N35" s="19"/>
    </row>
    <row r="36" spans="1:16" ht="12" customHeight="1">
      <c r="E36" s="19"/>
      <c r="F36" s="19"/>
      <c r="G36" s="19"/>
      <c r="L36" s="19"/>
      <c r="M36" s="19"/>
      <c r="N36" s="19"/>
    </row>
    <row r="37" spans="1:16" ht="12" customHeight="1">
      <c r="E37" s="19"/>
      <c r="F37" s="19"/>
      <c r="G37" s="19"/>
      <c r="L37" s="19"/>
      <c r="M37" s="19"/>
      <c r="N37" s="19"/>
    </row>
    <row r="38" spans="1:16" ht="12.75" customHeight="1">
      <c r="K38" s="282"/>
    </row>
    <row r="39" spans="1:16" ht="12" customHeight="1">
      <c r="E39" s="19"/>
      <c r="F39" s="19"/>
      <c r="G39" s="19"/>
      <c r="L39" s="19"/>
      <c r="M39" s="19"/>
      <c r="N39" s="19"/>
    </row>
    <row r="40" spans="1:16" ht="12.75" customHeight="1">
      <c r="F40" s="19"/>
      <c r="G40" s="19"/>
      <c r="J40" s="28"/>
      <c r="K40" s="28"/>
      <c r="L40" s="28"/>
      <c r="M40" s="28"/>
      <c r="N40" s="28"/>
      <c r="O40" s="28"/>
      <c r="P40" s="28"/>
    </row>
    <row r="41" spans="1:16" ht="12" customHeight="1">
      <c r="E41" s="19"/>
      <c r="F41" s="19"/>
      <c r="G41" s="19"/>
      <c r="L41" s="19"/>
      <c r="M41" s="19"/>
      <c r="N41" s="19"/>
    </row>
    <row r="42" spans="1:16" ht="13.5" customHeight="1">
      <c r="A42" s="1458" t="s">
        <v>501</v>
      </c>
      <c r="I42" s="1458" t="s">
        <v>160</v>
      </c>
    </row>
    <row r="43" spans="1:16" ht="12" customHeight="1"/>
    <row r="44" spans="1:16" ht="12" customHeight="1"/>
    <row r="45" spans="1:16" ht="12" customHeight="1"/>
    <row r="46" spans="1:16" ht="12" customHeight="1"/>
    <row r="52" ht="9.9499999999999993" customHeight="1"/>
  </sheetData>
  <mergeCells count="8">
    <mergeCell ref="A1:P1"/>
    <mergeCell ref="A3:P3"/>
    <mergeCell ref="A2:I2"/>
    <mergeCell ref="A12:D12"/>
    <mergeCell ref="E12:H12"/>
    <mergeCell ref="I12:L12"/>
    <mergeCell ref="M12:P12"/>
    <mergeCell ref="J2:R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9"/>
  <dimension ref="A1:AG104"/>
  <sheetViews>
    <sheetView showGridLines="0" topLeftCell="A58" zoomScaleNormal="100" zoomScaleSheetLayoutView="100" workbookViewId="0">
      <selection activeCell="C1" sqref="C1"/>
    </sheetView>
  </sheetViews>
  <sheetFormatPr defaultRowHeight="11.25"/>
  <cols>
    <col min="1" max="1" width="8.28515625" style="7" customWidth="1"/>
    <col min="2" max="15" width="5.28515625" style="7" customWidth="1"/>
    <col min="16" max="16" width="5.7109375" style="7" customWidth="1"/>
    <col min="17" max="17" width="5.28515625" style="7" customWidth="1"/>
    <col min="18" max="18" width="6.140625" style="7" customWidth="1"/>
    <col min="19" max="19" width="9.28515625" style="7" bestFit="1" customWidth="1"/>
    <col min="20" max="20" width="11.42578125" style="7" bestFit="1" customWidth="1"/>
    <col min="21" max="21" width="11.5703125" style="7" customWidth="1"/>
    <col min="22" max="22" width="10.85546875" style="7" bestFit="1" customWidth="1"/>
    <col min="23"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28" ht="36" customHeight="1">
      <c r="A1" s="1648" t="s">
        <v>566</v>
      </c>
      <c r="B1" s="1512"/>
      <c r="C1" s="1512"/>
      <c r="D1" s="1512"/>
      <c r="E1" s="1512"/>
      <c r="F1" s="1512"/>
      <c r="G1" s="1512"/>
      <c r="H1" s="1512"/>
      <c r="I1" s="1512"/>
      <c r="J1" s="1512"/>
      <c r="K1" s="1512"/>
      <c r="L1" s="1512"/>
      <c r="M1" s="1512"/>
      <c r="N1" s="1512"/>
      <c r="O1" s="1512"/>
      <c r="P1" s="1512"/>
      <c r="Q1" s="1512"/>
      <c r="R1" s="1512"/>
    </row>
    <row r="2" spans="1:28" ht="5.0999999999999996" customHeight="1">
      <c r="A2" s="1813"/>
      <c r="B2" s="1813"/>
      <c r="C2" s="1813"/>
      <c r="D2" s="1813"/>
      <c r="E2" s="1813"/>
      <c r="F2" s="1813"/>
      <c r="G2" s="1813"/>
      <c r="H2" s="1813"/>
      <c r="I2" s="1813"/>
      <c r="J2" s="478"/>
      <c r="K2" s="456"/>
      <c r="L2" s="456"/>
      <c r="M2" s="456"/>
      <c r="N2" s="456"/>
      <c r="O2" s="456"/>
      <c r="P2" s="456"/>
      <c r="Q2" s="456"/>
      <c r="R2" s="456"/>
    </row>
    <row r="3" spans="1:28" s="155" customFormat="1" ht="20.100000000000001" customHeight="1">
      <c r="A3" s="1814" t="s">
        <v>502</v>
      </c>
      <c r="B3" s="1814"/>
      <c r="C3" s="1814"/>
      <c r="D3" s="1814"/>
      <c r="E3" s="1814"/>
      <c r="F3" s="1814"/>
      <c r="G3" s="1814"/>
      <c r="H3" s="1814"/>
      <c r="I3" s="1814"/>
      <c r="J3" s="1814"/>
      <c r="K3" s="1814"/>
      <c r="L3" s="1814"/>
      <c r="M3" s="1814"/>
      <c r="N3" s="1814"/>
      <c r="O3" s="1814"/>
      <c r="P3" s="1814"/>
      <c r="Q3" s="1814"/>
      <c r="R3" s="1814"/>
    </row>
    <row r="4" spans="1:28" ht="90.75" customHeight="1">
      <c r="A4" s="1254" t="str">
        <f>'[1]6.1'!A6</f>
        <v>Period</v>
      </c>
      <c r="B4" s="472" t="s">
        <v>484</v>
      </c>
      <c r="C4" s="472" t="s">
        <v>485</v>
      </c>
      <c r="D4" s="472" t="s">
        <v>486</v>
      </c>
      <c r="E4" s="472" t="s">
        <v>487</v>
      </c>
      <c r="F4" s="472" t="s">
        <v>488</v>
      </c>
      <c r="G4" s="472" t="s">
        <v>489</v>
      </c>
      <c r="H4" s="472" t="s">
        <v>490</v>
      </c>
      <c r="I4" s="472" t="s">
        <v>491</v>
      </c>
      <c r="J4" s="472" t="s">
        <v>492</v>
      </c>
      <c r="K4" s="472" t="s">
        <v>468</v>
      </c>
      <c r="L4" s="472" t="s">
        <v>493</v>
      </c>
      <c r="M4" s="472" t="s">
        <v>494</v>
      </c>
      <c r="N4" s="472" t="s">
        <v>495</v>
      </c>
      <c r="O4" s="472" t="s">
        <v>496</v>
      </c>
      <c r="P4" s="472" t="s">
        <v>503</v>
      </c>
      <c r="Q4" s="472" t="s">
        <v>504</v>
      </c>
      <c r="R4" s="472" t="s">
        <v>400</v>
      </c>
    </row>
    <row r="5" spans="1:28" ht="12" customHeight="1">
      <c r="A5" s="1241" t="str">
        <f>'6.1'!A9</f>
        <v>January</v>
      </c>
      <c r="B5" s="1269">
        <v>35.627365400000002</v>
      </c>
      <c r="C5" s="1269">
        <v>142.92229999999998</v>
      </c>
      <c r="D5" s="1269">
        <v>27.212799999999998</v>
      </c>
      <c r="E5" s="1269">
        <v>45.162599999999998</v>
      </c>
      <c r="F5" s="1269">
        <v>43.539141999999998</v>
      </c>
      <c r="G5" s="1269">
        <v>109.104401</v>
      </c>
      <c r="H5" s="1269">
        <v>64.485300000000009</v>
      </c>
      <c r="I5" s="1269">
        <v>45.997099999999996</v>
      </c>
      <c r="J5" s="1269">
        <v>47.776400000000002</v>
      </c>
      <c r="K5" s="1269">
        <v>125.16037680209799</v>
      </c>
      <c r="L5" s="1269">
        <v>132.51961700000004</v>
      </c>
      <c r="M5" s="1269">
        <v>123.72410499999999</v>
      </c>
      <c r="N5" s="1269">
        <v>42.806623600000002</v>
      </c>
      <c r="O5" s="1269">
        <v>54.221599999999995</v>
      </c>
      <c r="P5" s="1269">
        <v>1040.2597308020979</v>
      </c>
      <c r="Q5" s="1269">
        <v>11.574917484905688</v>
      </c>
      <c r="R5" s="1275">
        <f>SUM(P5:Q5)</f>
        <v>1051.8346482870036</v>
      </c>
      <c r="S5" s="284"/>
      <c r="T5" s="27"/>
      <c r="U5" s="28"/>
      <c r="V5" s="28"/>
    </row>
    <row r="6" spans="1:28" ht="12" customHeight="1">
      <c r="A6" s="1242" t="str">
        <f>'6.1'!A10</f>
        <v>February</v>
      </c>
      <c r="B6" s="861">
        <v>24.547655930000005</v>
      </c>
      <c r="C6" s="861">
        <v>92.278900000000007</v>
      </c>
      <c r="D6" s="861">
        <v>22.1572</v>
      </c>
      <c r="E6" s="861">
        <v>29.9285</v>
      </c>
      <c r="F6" s="861">
        <v>29.707341999999997</v>
      </c>
      <c r="G6" s="861">
        <v>75.802120000000016</v>
      </c>
      <c r="H6" s="861">
        <v>41.567900000000002</v>
      </c>
      <c r="I6" s="861">
        <v>31.068099999999998</v>
      </c>
      <c r="J6" s="861">
        <v>33.657600000000009</v>
      </c>
      <c r="K6" s="861">
        <v>80.688982130341003</v>
      </c>
      <c r="L6" s="861">
        <v>92.269439000000006</v>
      </c>
      <c r="M6" s="861">
        <v>73.329336000000012</v>
      </c>
      <c r="N6" s="861">
        <v>28.918535399999996</v>
      </c>
      <c r="O6" s="861">
        <v>36.649800000000006</v>
      </c>
      <c r="P6" s="861">
        <v>692.5714104603411</v>
      </c>
      <c r="Q6" s="861">
        <v>15.354787542063999</v>
      </c>
      <c r="R6" s="1276">
        <f t="shared" ref="R6:R16" si="0">SUM(P6:Q6)</f>
        <v>707.92619800240504</v>
      </c>
      <c r="S6" s="27"/>
      <c r="T6" s="27"/>
      <c r="U6" s="28"/>
      <c r="V6" s="2"/>
      <c r="W6" s="3"/>
      <c r="X6" s="3"/>
      <c r="Y6" s="3"/>
      <c r="Z6" s="3"/>
      <c r="AA6" s="3"/>
      <c r="AB6" s="3"/>
    </row>
    <row r="7" spans="1:28" ht="12" customHeight="1">
      <c r="A7" s="1243" t="str">
        <f>'6.1'!A11</f>
        <v>March</v>
      </c>
      <c r="B7" s="1272">
        <v>22.271741390000003</v>
      </c>
      <c r="C7" s="1272">
        <v>82.104900000000001</v>
      </c>
      <c r="D7" s="1272">
        <v>21.028700000000004</v>
      </c>
      <c r="E7" s="1272">
        <v>26.538700000000002</v>
      </c>
      <c r="F7" s="1272">
        <v>25.966998999999998</v>
      </c>
      <c r="G7" s="1272">
        <v>72.255427999999995</v>
      </c>
      <c r="H7" s="1272">
        <v>37.252699</v>
      </c>
      <c r="I7" s="1272">
        <v>28.3156</v>
      </c>
      <c r="J7" s="1272">
        <v>30.774300000000004</v>
      </c>
      <c r="K7" s="1272">
        <v>70.604677185767997</v>
      </c>
      <c r="L7" s="1272">
        <v>85.679387999999989</v>
      </c>
      <c r="M7" s="1272">
        <v>80.909220999999988</v>
      </c>
      <c r="N7" s="1272">
        <v>26.340718599999999</v>
      </c>
      <c r="O7" s="1272">
        <v>32.667499999999997</v>
      </c>
      <c r="P7" s="1272">
        <v>642.71057217576799</v>
      </c>
      <c r="Q7" s="1272">
        <v>12.271035791310668</v>
      </c>
      <c r="R7" s="1277">
        <f t="shared" si="0"/>
        <v>654.98160796707862</v>
      </c>
      <c r="S7" s="287"/>
      <c r="T7" s="27"/>
      <c r="U7" s="28"/>
      <c r="V7" s="2"/>
      <c r="W7" s="3"/>
      <c r="X7" s="3"/>
      <c r="Y7" s="3"/>
      <c r="Z7" s="3"/>
      <c r="AA7" s="3"/>
      <c r="AB7" s="3"/>
    </row>
    <row r="8" spans="1:28" ht="12" customHeight="1">
      <c r="A8" s="1241" t="str">
        <f>'6.1'!A12</f>
        <v>April</v>
      </c>
      <c r="B8" s="1269">
        <v>16.160199629999997</v>
      </c>
      <c r="C8" s="1269">
        <v>54.067</v>
      </c>
      <c r="D8" s="1269">
        <v>14.553600000000001</v>
      </c>
      <c r="E8" s="1269">
        <v>19.798099999999998</v>
      </c>
      <c r="F8" s="1269">
        <v>18.591373999999998</v>
      </c>
      <c r="G8" s="1269">
        <v>56.833026000000004</v>
      </c>
      <c r="H8" s="1269">
        <v>26.896331</v>
      </c>
      <c r="I8" s="1269">
        <v>21.398900000000001</v>
      </c>
      <c r="J8" s="1269">
        <v>23.430800000000001</v>
      </c>
      <c r="K8" s="1269">
        <v>46.373073615163001</v>
      </c>
      <c r="L8" s="1269">
        <v>61.105705</v>
      </c>
      <c r="M8" s="1269">
        <v>70.947482999999991</v>
      </c>
      <c r="N8" s="1269">
        <v>18.91932838</v>
      </c>
      <c r="O8" s="1269">
        <v>22.386600000000001</v>
      </c>
      <c r="P8" s="1269">
        <v>471.46152062516296</v>
      </c>
      <c r="Q8" s="1269">
        <v>3.3176071781400003</v>
      </c>
      <c r="R8" s="1275">
        <f t="shared" si="0"/>
        <v>474.77912780330297</v>
      </c>
      <c r="S8" s="27"/>
      <c r="T8" s="27"/>
      <c r="U8" s="28"/>
      <c r="V8" s="2"/>
      <c r="W8" s="3"/>
      <c r="X8" s="3"/>
      <c r="Y8" s="3"/>
      <c r="Z8" s="3"/>
      <c r="AA8" s="3"/>
      <c r="AB8" s="3"/>
    </row>
    <row r="9" spans="1:28" ht="12" customHeight="1">
      <c r="A9" s="1242" t="str">
        <f>'6.1'!A13</f>
        <v>May</v>
      </c>
      <c r="B9" s="861">
        <v>10.574870150000001</v>
      </c>
      <c r="C9" s="861">
        <v>30.956099999999999</v>
      </c>
      <c r="D9" s="861">
        <v>9.3509000000000011</v>
      </c>
      <c r="E9" s="861">
        <v>11.962600000000002</v>
      </c>
      <c r="F9" s="861">
        <v>11.347777000000001</v>
      </c>
      <c r="G9" s="861">
        <v>40.977662999999993</v>
      </c>
      <c r="H9" s="861">
        <v>17.816800000000001</v>
      </c>
      <c r="I9" s="861">
        <v>13.294799999999999</v>
      </c>
      <c r="J9" s="861">
        <v>15.2805</v>
      </c>
      <c r="K9" s="861">
        <v>24.661259746945998</v>
      </c>
      <c r="L9" s="861">
        <v>48.062268000000017</v>
      </c>
      <c r="M9" s="861">
        <v>63.061674000000004</v>
      </c>
      <c r="N9" s="861">
        <v>11.537837860000002</v>
      </c>
      <c r="O9" s="861">
        <v>14.383300000000002</v>
      </c>
      <c r="P9" s="861">
        <v>323.26834975694601</v>
      </c>
      <c r="Q9" s="861">
        <v>3.3397385454200004</v>
      </c>
      <c r="R9" s="1276">
        <f t="shared" si="0"/>
        <v>326.60808830236601</v>
      </c>
      <c r="S9" s="27"/>
      <c r="T9" s="27"/>
      <c r="U9" s="28"/>
      <c r="V9" s="2"/>
      <c r="W9" s="3"/>
      <c r="X9" s="3"/>
      <c r="Y9" s="3"/>
      <c r="Z9" s="3"/>
      <c r="AA9" s="3"/>
      <c r="AB9" s="3"/>
    </row>
    <row r="10" spans="1:28" ht="12" customHeight="1">
      <c r="A10" s="1243" t="str">
        <f>'6.1'!A14</f>
        <v>June</v>
      </c>
      <c r="B10" s="1272">
        <v>8.9034186000000002</v>
      </c>
      <c r="C10" s="1272">
        <v>25.517500000000005</v>
      </c>
      <c r="D10" s="1272">
        <v>10.779900000000001</v>
      </c>
      <c r="E10" s="1272">
        <v>10.2986</v>
      </c>
      <c r="F10" s="1272">
        <v>9.7347180000000009</v>
      </c>
      <c r="G10" s="1272">
        <v>37.975715999999998</v>
      </c>
      <c r="H10" s="1272">
        <v>15.2807</v>
      </c>
      <c r="I10" s="1272">
        <v>11.403400000000001</v>
      </c>
      <c r="J10" s="1272">
        <v>13.531300000000002</v>
      </c>
      <c r="K10" s="1272">
        <v>18.281656871921001</v>
      </c>
      <c r="L10" s="1272">
        <v>40.884342000000004</v>
      </c>
      <c r="M10" s="1272">
        <v>67.951432000000011</v>
      </c>
      <c r="N10" s="1272">
        <v>10.060205399999999</v>
      </c>
      <c r="O10" s="1272">
        <v>13.708800000000002</v>
      </c>
      <c r="P10" s="1272">
        <v>294.31168887192098</v>
      </c>
      <c r="Q10" s="1272">
        <v>-0.24195051045300051</v>
      </c>
      <c r="R10" s="1277">
        <f t="shared" si="0"/>
        <v>294.06973836146796</v>
      </c>
      <c r="S10" s="27"/>
      <c r="T10" s="27"/>
      <c r="U10" s="28"/>
      <c r="V10" s="2"/>
      <c r="W10" s="3"/>
      <c r="X10" s="3"/>
      <c r="Y10" s="3"/>
      <c r="Z10" s="3"/>
      <c r="AA10" s="3"/>
      <c r="AB10" s="3"/>
    </row>
    <row r="11" spans="1:28" ht="12" customHeight="1">
      <c r="A11" s="1241" t="str">
        <f>'6.1'!A15</f>
        <v>July</v>
      </c>
      <c r="B11" s="1269">
        <v>7.5988212550000007</v>
      </c>
      <c r="C11" s="1269">
        <v>24.021099999999997</v>
      </c>
      <c r="D11" s="1269">
        <v>8.5850000000000009</v>
      </c>
      <c r="E11" s="1269">
        <v>9.0088999999999988</v>
      </c>
      <c r="F11" s="1269">
        <v>8.2017969999999991</v>
      </c>
      <c r="G11" s="1269">
        <v>35.619351000000002</v>
      </c>
      <c r="H11" s="1269">
        <v>16.251999999999999</v>
      </c>
      <c r="I11" s="1269">
        <v>11.0747</v>
      </c>
      <c r="J11" s="1269">
        <v>11.755199999999999</v>
      </c>
      <c r="K11" s="1269">
        <v>17.583288070180998</v>
      </c>
      <c r="L11" s="1269">
        <v>38.534359999999992</v>
      </c>
      <c r="M11" s="1269">
        <v>59.851879999999994</v>
      </c>
      <c r="N11" s="1269">
        <v>8.5641057440000008</v>
      </c>
      <c r="O11" s="1269">
        <v>14.178700000000003</v>
      </c>
      <c r="P11" s="1269">
        <v>270.82920306918101</v>
      </c>
      <c r="Q11" s="1269">
        <v>-0.97077815348400065</v>
      </c>
      <c r="R11" s="1275">
        <f t="shared" si="0"/>
        <v>269.85842491569701</v>
      </c>
      <c r="S11" s="27"/>
      <c r="T11" s="27"/>
      <c r="U11" s="28"/>
      <c r="V11" s="2"/>
      <c r="W11" s="3"/>
      <c r="X11" s="3"/>
      <c r="Y11" s="3"/>
      <c r="Z11" s="3"/>
      <c r="AA11" s="3"/>
      <c r="AB11" s="3"/>
    </row>
    <row r="12" spans="1:28" ht="12" customHeight="1">
      <c r="A12" s="1242" t="str">
        <f>'6.1'!A16</f>
        <v>August</v>
      </c>
      <c r="B12" s="861">
        <v>8.2557503780000001</v>
      </c>
      <c r="C12" s="861">
        <v>23.779699999999998</v>
      </c>
      <c r="D12" s="861">
        <v>11.556000000000001</v>
      </c>
      <c r="E12" s="861">
        <v>9.7241000000000017</v>
      </c>
      <c r="F12" s="861">
        <v>8.599969999999999</v>
      </c>
      <c r="G12" s="861">
        <v>29.581857999999993</v>
      </c>
      <c r="H12" s="861">
        <v>17.654700000000002</v>
      </c>
      <c r="I12" s="861">
        <v>12.591700000000001</v>
      </c>
      <c r="J12" s="861">
        <v>12.579700000000001</v>
      </c>
      <c r="K12" s="861">
        <v>15.707200368465001</v>
      </c>
      <c r="L12" s="861">
        <v>42.270257999999984</v>
      </c>
      <c r="M12" s="861">
        <v>68.126529000000005</v>
      </c>
      <c r="N12" s="861">
        <v>9.2615206220000026</v>
      </c>
      <c r="O12" s="861">
        <v>11.599500000000003</v>
      </c>
      <c r="P12" s="861">
        <v>281.28848636846499</v>
      </c>
      <c r="Q12" s="861">
        <v>-1.1362094971400003</v>
      </c>
      <c r="R12" s="1276">
        <f t="shared" si="0"/>
        <v>280.152276871325</v>
      </c>
      <c r="S12" s="27"/>
      <c r="T12" s="27"/>
      <c r="U12" s="28"/>
      <c r="V12" s="2"/>
      <c r="W12" s="3"/>
      <c r="X12" s="3"/>
      <c r="Y12" s="3"/>
      <c r="Z12" s="3"/>
      <c r="AA12" s="3"/>
      <c r="AB12" s="3"/>
    </row>
    <row r="13" spans="1:28" ht="12" customHeight="1">
      <c r="A13" s="1243" t="str">
        <f>'6.1'!A17</f>
        <v>September</v>
      </c>
      <c r="B13" s="1272">
        <v>11.658330810000001</v>
      </c>
      <c r="C13" s="1272">
        <v>31.744599999999995</v>
      </c>
      <c r="D13" s="1272">
        <v>14.029500000000002</v>
      </c>
      <c r="E13" s="1272">
        <v>12.375800000000002</v>
      </c>
      <c r="F13" s="1272">
        <v>10.834083</v>
      </c>
      <c r="G13" s="1272">
        <v>39.752357000000003</v>
      </c>
      <c r="H13" s="1272">
        <v>18.343599999999999</v>
      </c>
      <c r="I13" s="1272">
        <v>14.446000000000002</v>
      </c>
      <c r="J13" s="1272">
        <v>15.6119</v>
      </c>
      <c r="K13" s="1272">
        <v>23.979354822875003</v>
      </c>
      <c r="L13" s="1272">
        <v>47.541168999999996</v>
      </c>
      <c r="M13" s="1272">
        <v>70.239350999999985</v>
      </c>
      <c r="N13" s="1272">
        <v>11.944813192000002</v>
      </c>
      <c r="O13" s="1272">
        <v>14.666599999999999</v>
      </c>
      <c r="P13" s="1272">
        <v>337.16745882487493</v>
      </c>
      <c r="Q13" s="1272">
        <v>-0.62300738676000056</v>
      </c>
      <c r="R13" s="1277">
        <f t="shared" si="0"/>
        <v>336.54445143811495</v>
      </c>
      <c r="S13" s="27"/>
      <c r="T13" s="27"/>
      <c r="U13" s="28"/>
      <c r="V13" s="2"/>
      <c r="W13" s="3"/>
      <c r="X13" s="3"/>
      <c r="Y13" s="3"/>
      <c r="Z13" s="3"/>
      <c r="AA13" s="3"/>
      <c r="AB13" s="3"/>
    </row>
    <row r="14" spans="1:28" ht="12" customHeight="1">
      <c r="A14" s="1241" t="str">
        <f>'6.1'!A18</f>
        <v>October</v>
      </c>
      <c r="B14" s="1269">
        <v>19.175386195999998</v>
      </c>
      <c r="C14" s="1269">
        <v>71.71167299999999</v>
      </c>
      <c r="D14" s="1269">
        <v>15.962800000000001</v>
      </c>
      <c r="E14" s="1269">
        <v>22.743400000000001</v>
      </c>
      <c r="F14" s="1269">
        <v>20.376090999999995</v>
      </c>
      <c r="G14" s="1269">
        <v>57.27686099999999</v>
      </c>
      <c r="H14" s="1269">
        <v>31.630424999999999</v>
      </c>
      <c r="I14" s="1269">
        <v>23.146399999999996</v>
      </c>
      <c r="J14" s="1269">
        <v>25.4527</v>
      </c>
      <c r="K14" s="1269">
        <v>52.299809034513991</v>
      </c>
      <c r="L14" s="1269">
        <v>79.825016000000005</v>
      </c>
      <c r="M14" s="1269">
        <v>82.923293999999984</v>
      </c>
      <c r="N14" s="1269">
        <v>21.783163804000001</v>
      </c>
      <c r="O14" s="1269">
        <v>25.636299999999999</v>
      </c>
      <c r="P14" s="1269">
        <v>549.94331903451405</v>
      </c>
      <c r="Q14" s="1269">
        <v>5.2383985932439989</v>
      </c>
      <c r="R14" s="1275">
        <f t="shared" si="0"/>
        <v>555.18171762775808</v>
      </c>
      <c r="S14" s="27"/>
      <c r="T14" s="27"/>
      <c r="U14" s="28"/>
      <c r="V14" s="2"/>
      <c r="W14" s="3"/>
      <c r="X14" s="3"/>
      <c r="Y14" s="3"/>
      <c r="Z14" s="3"/>
      <c r="AA14" s="3"/>
      <c r="AB14" s="3"/>
    </row>
    <row r="15" spans="1:28" ht="12" customHeight="1">
      <c r="A15" s="1242" t="str">
        <f>'6.1'!A19</f>
        <v>November</v>
      </c>
      <c r="B15" s="861">
        <v>28.962759729999998</v>
      </c>
      <c r="C15" s="861">
        <v>110.81881499999999</v>
      </c>
      <c r="D15" s="861">
        <v>26.366499999999995</v>
      </c>
      <c r="E15" s="861">
        <v>35.364599999999996</v>
      </c>
      <c r="F15" s="861">
        <v>33.310584000000006</v>
      </c>
      <c r="G15" s="861">
        <v>85.409517999999991</v>
      </c>
      <c r="H15" s="861">
        <v>50.740600000000001</v>
      </c>
      <c r="I15" s="861">
        <v>36.116</v>
      </c>
      <c r="J15" s="861">
        <v>37.555999999999997</v>
      </c>
      <c r="K15" s="861">
        <v>94.080247531101989</v>
      </c>
      <c r="L15" s="861">
        <v>109.08723699999997</v>
      </c>
      <c r="M15" s="861">
        <v>133.78906699999999</v>
      </c>
      <c r="N15" s="861">
        <v>33.037190269</v>
      </c>
      <c r="O15" s="861">
        <v>40.823100000000004</v>
      </c>
      <c r="P15" s="861">
        <v>855.46221853010195</v>
      </c>
      <c r="Q15" s="861">
        <v>10.015054617161999</v>
      </c>
      <c r="R15" s="1276">
        <f t="shared" si="0"/>
        <v>865.47727314726399</v>
      </c>
      <c r="S15" s="27"/>
      <c r="T15" s="27"/>
      <c r="U15" s="28"/>
      <c r="V15" s="2"/>
      <c r="W15" s="3"/>
      <c r="X15" s="3"/>
      <c r="Y15" s="3"/>
      <c r="Z15" s="3"/>
      <c r="AA15" s="3"/>
      <c r="AB15" s="3"/>
    </row>
    <row r="16" spans="1:28" ht="12" customHeight="1">
      <c r="A16" s="1243" t="str">
        <f>'6.1'!A20</f>
        <v>December</v>
      </c>
      <c r="B16" s="1272">
        <v>32.075418989999996</v>
      </c>
      <c r="C16" s="1272">
        <v>130.08410000000001</v>
      </c>
      <c r="D16" s="1272">
        <v>28.827400000000001</v>
      </c>
      <c r="E16" s="1272">
        <v>39.079299999999996</v>
      </c>
      <c r="F16" s="1272">
        <v>37.718741000000001</v>
      </c>
      <c r="G16" s="1272">
        <v>97.689875000000001</v>
      </c>
      <c r="H16" s="1272">
        <v>58.898699999999998</v>
      </c>
      <c r="I16" s="1272">
        <v>40.265500000000003</v>
      </c>
      <c r="J16" s="1272">
        <v>42.898800000000001</v>
      </c>
      <c r="K16" s="1272">
        <v>111.44905090205039</v>
      </c>
      <c r="L16" s="1272">
        <v>116.623818</v>
      </c>
      <c r="M16" s="1272">
        <v>108.47194699999999</v>
      </c>
      <c r="N16" s="1272">
        <v>37.963094011000003</v>
      </c>
      <c r="O16" s="1272">
        <v>48.650299999999994</v>
      </c>
      <c r="P16" s="1272">
        <v>930.69604490305028</v>
      </c>
      <c r="Q16" s="1272">
        <v>18.547625656532638</v>
      </c>
      <c r="R16" s="1277">
        <f t="shared" si="0"/>
        <v>949.24367055958294</v>
      </c>
      <c r="S16" s="27"/>
      <c r="T16" s="27"/>
      <c r="U16" s="28"/>
      <c r="V16" s="2"/>
      <c r="W16" s="3"/>
      <c r="X16" s="3"/>
      <c r="Y16" s="3"/>
      <c r="Z16" s="3"/>
      <c r="AA16" s="3"/>
      <c r="AB16" s="3"/>
    </row>
    <row r="17" spans="1:33" ht="12" customHeight="1">
      <c r="A17" s="1241" t="str">
        <f>'6.1'!A21</f>
        <v>1Q</v>
      </c>
      <c r="B17" s="1269">
        <f>SUM(B5:B7)</f>
        <v>82.446762720000009</v>
      </c>
      <c r="C17" s="1269">
        <f>SUM(C5:C7)</f>
        <v>317.30609999999996</v>
      </c>
      <c r="D17" s="1269">
        <f t="shared" ref="D17:J17" si="1">SUM(D5:D7)</f>
        <v>70.398700000000005</v>
      </c>
      <c r="E17" s="1269">
        <f t="shared" si="1"/>
        <v>101.6298</v>
      </c>
      <c r="F17" s="1269">
        <f t="shared" si="1"/>
        <v>99.213482999999997</v>
      </c>
      <c r="G17" s="1269">
        <f t="shared" si="1"/>
        <v>257.16194899999999</v>
      </c>
      <c r="H17" s="1269">
        <f t="shared" si="1"/>
        <v>143.30589900000001</v>
      </c>
      <c r="I17" s="1269">
        <f t="shared" si="1"/>
        <v>105.38079999999999</v>
      </c>
      <c r="J17" s="1269">
        <f t="shared" si="1"/>
        <v>112.20830000000001</v>
      </c>
      <c r="K17" s="1269">
        <f>SUM(K5:K7)</f>
        <v>276.454036118207</v>
      </c>
      <c r="L17" s="1269">
        <f t="shared" ref="L17:R17" si="2">SUM(L5:L7)</f>
        <v>310.46844400000003</v>
      </c>
      <c r="M17" s="1269">
        <f t="shared" si="2"/>
        <v>277.96266200000002</v>
      </c>
      <c r="N17" s="1269">
        <f t="shared" si="2"/>
        <v>98.065877599999993</v>
      </c>
      <c r="O17" s="1269">
        <f t="shared" si="2"/>
        <v>123.53889999999998</v>
      </c>
      <c r="P17" s="1269">
        <f t="shared" si="2"/>
        <v>2375.5417134382069</v>
      </c>
      <c r="Q17" s="1269">
        <f t="shared" si="2"/>
        <v>39.200740818280352</v>
      </c>
      <c r="R17" s="1275">
        <f t="shared" si="2"/>
        <v>2414.7424542564872</v>
      </c>
      <c r="T17" s="27"/>
      <c r="U17" s="28"/>
      <c r="V17" s="2"/>
      <c r="W17" s="3"/>
      <c r="X17" s="3"/>
      <c r="Y17" s="3"/>
      <c r="Z17" s="3"/>
      <c r="AA17" s="3"/>
      <c r="AB17" s="3"/>
    </row>
    <row r="18" spans="1:33" ht="12" customHeight="1">
      <c r="A18" s="1242" t="str">
        <f>'6.1'!A22</f>
        <v>2Q</v>
      </c>
      <c r="B18" s="861">
        <f>SUM(B8:B10)</f>
        <v>35.638488379999998</v>
      </c>
      <c r="C18" s="861">
        <f>SUM(C8:C10)</f>
        <v>110.54060000000001</v>
      </c>
      <c r="D18" s="861">
        <f t="shared" ref="D18:J18" si="3">SUM(D8:D10)</f>
        <v>34.684400000000004</v>
      </c>
      <c r="E18" s="861">
        <f t="shared" si="3"/>
        <v>42.0593</v>
      </c>
      <c r="F18" s="861">
        <f t="shared" si="3"/>
        <v>39.673868999999996</v>
      </c>
      <c r="G18" s="861">
        <f t="shared" si="3"/>
        <v>135.786405</v>
      </c>
      <c r="H18" s="861">
        <f t="shared" si="3"/>
        <v>59.993831</v>
      </c>
      <c r="I18" s="861">
        <f t="shared" si="3"/>
        <v>46.097099999999998</v>
      </c>
      <c r="J18" s="861">
        <f t="shared" si="3"/>
        <v>52.242600000000003</v>
      </c>
      <c r="K18" s="861">
        <f>SUM(K8:K10)</f>
        <v>89.315990234029996</v>
      </c>
      <c r="L18" s="861">
        <f t="shared" ref="L18:R18" si="4">SUM(L8:L10)</f>
        <v>150.05231500000002</v>
      </c>
      <c r="M18" s="861">
        <f t="shared" si="4"/>
        <v>201.960589</v>
      </c>
      <c r="N18" s="861">
        <f t="shared" si="4"/>
        <v>40.51737164</v>
      </c>
      <c r="O18" s="861">
        <f t="shared" si="4"/>
        <v>50.478700000000011</v>
      </c>
      <c r="P18" s="861">
        <f t="shared" si="4"/>
        <v>1089.0415592540298</v>
      </c>
      <c r="Q18" s="861">
        <f t="shared" si="4"/>
        <v>6.4153952131069998</v>
      </c>
      <c r="R18" s="1276">
        <f t="shared" si="4"/>
        <v>1095.4569544671369</v>
      </c>
      <c r="T18" s="27"/>
      <c r="U18" s="28"/>
      <c r="V18" s="2"/>
      <c r="W18" s="3"/>
      <c r="X18" s="3"/>
      <c r="Y18" s="3"/>
      <c r="Z18" s="3"/>
      <c r="AA18" s="3"/>
      <c r="AB18" s="3"/>
    </row>
    <row r="19" spans="1:33" ht="12" customHeight="1">
      <c r="A19" s="1242" t="str">
        <f>'6.1'!A23</f>
        <v>3Q</v>
      </c>
      <c r="B19" s="861">
        <f>SUM(B11:B13)</f>
        <v>27.512902443000002</v>
      </c>
      <c r="C19" s="861">
        <f>SUM(C11:C13)</f>
        <v>79.545399999999987</v>
      </c>
      <c r="D19" s="861">
        <f t="shared" ref="D19:J19" si="5">SUM(D11:D13)</f>
        <v>34.170500000000004</v>
      </c>
      <c r="E19" s="861">
        <f t="shared" si="5"/>
        <v>31.108800000000002</v>
      </c>
      <c r="F19" s="861">
        <f t="shared" si="5"/>
        <v>27.635849999999998</v>
      </c>
      <c r="G19" s="861">
        <f t="shared" si="5"/>
        <v>104.953566</v>
      </c>
      <c r="H19" s="861">
        <f t="shared" si="5"/>
        <v>52.250299999999996</v>
      </c>
      <c r="I19" s="861">
        <f t="shared" si="5"/>
        <v>38.112400000000008</v>
      </c>
      <c r="J19" s="861">
        <f t="shared" si="5"/>
        <v>39.946799999999996</v>
      </c>
      <c r="K19" s="861">
        <f>SUM(K11:K13)</f>
        <v>57.269843261521004</v>
      </c>
      <c r="L19" s="861">
        <f t="shared" ref="L19:R19" si="6">SUM(L11:L13)</f>
        <v>128.34578699999997</v>
      </c>
      <c r="M19" s="861">
        <f t="shared" si="6"/>
        <v>198.21776</v>
      </c>
      <c r="N19" s="861">
        <f t="shared" si="6"/>
        <v>29.770439558000003</v>
      </c>
      <c r="O19" s="861">
        <f t="shared" si="6"/>
        <v>40.444800000000001</v>
      </c>
      <c r="P19" s="861">
        <f t="shared" si="6"/>
        <v>889.28514826252103</v>
      </c>
      <c r="Q19" s="861">
        <f t="shared" si="6"/>
        <v>-2.7299950373840014</v>
      </c>
      <c r="R19" s="1276">
        <f t="shared" si="6"/>
        <v>886.55515322513702</v>
      </c>
      <c r="T19" s="27"/>
      <c r="U19" s="28"/>
      <c r="V19" s="3"/>
      <c r="W19" s="3"/>
      <c r="X19" s="3"/>
      <c r="Y19" s="3"/>
      <c r="Z19" s="3"/>
      <c r="AA19" s="3"/>
      <c r="AB19" s="3"/>
    </row>
    <row r="20" spans="1:33" ht="12" customHeight="1">
      <c r="A20" s="1243" t="str">
        <f>'6.1'!A24</f>
        <v>4Q</v>
      </c>
      <c r="B20" s="1272">
        <f>SUM(B14:B16)</f>
        <v>80.213564915999996</v>
      </c>
      <c r="C20" s="1272">
        <f>SUM(C14:C16)</f>
        <v>312.61458800000003</v>
      </c>
      <c r="D20" s="1272">
        <f t="shared" ref="D20:J20" si="7">SUM(D14:D16)</f>
        <v>71.156700000000001</v>
      </c>
      <c r="E20" s="1272">
        <f t="shared" si="7"/>
        <v>97.187299999999993</v>
      </c>
      <c r="F20" s="1272">
        <f t="shared" si="7"/>
        <v>91.405416000000002</v>
      </c>
      <c r="G20" s="1272">
        <f t="shared" si="7"/>
        <v>240.37625399999999</v>
      </c>
      <c r="H20" s="1272">
        <f t="shared" si="7"/>
        <v>141.26972499999999</v>
      </c>
      <c r="I20" s="1272">
        <f t="shared" si="7"/>
        <v>99.527900000000002</v>
      </c>
      <c r="J20" s="1272">
        <f t="shared" si="7"/>
        <v>105.9075</v>
      </c>
      <c r="K20" s="1272">
        <f>SUM(K14:K16)</f>
        <v>257.82910746766635</v>
      </c>
      <c r="L20" s="1272">
        <f t="shared" ref="L20:R20" si="8">SUM(L14:L16)</f>
        <v>305.53607099999999</v>
      </c>
      <c r="M20" s="1272">
        <f t="shared" si="8"/>
        <v>325.18430799999999</v>
      </c>
      <c r="N20" s="1272">
        <f t="shared" si="8"/>
        <v>92.783448084000014</v>
      </c>
      <c r="O20" s="1272">
        <f t="shared" si="8"/>
        <v>115.1097</v>
      </c>
      <c r="P20" s="1272">
        <f t="shared" si="8"/>
        <v>2336.101582467666</v>
      </c>
      <c r="Q20" s="1272">
        <f t="shared" si="8"/>
        <v>33.801078866938639</v>
      </c>
      <c r="R20" s="1277">
        <f t="shared" si="8"/>
        <v>2369.902661334605</v>
      </c>
      <c r="T20" s="27"/>
      <c r="U20" s="28"/>
    </row>
    <row r="21" spans="1:33" ht="12" customHeight="1">
      <c r="A21" s="1241" t="str">
        <f>'6.1'!A25</f>
        <v>1H</v>
      </c>
      <c r="B21" s="1269">
        <f>SUM(B5:B10)</f>
        <v>118.08525109999999</v>
      </c>
      <c r="C21" s="1269">
        <f>SUM(C5:C10)</f>
        <v>427.84669999999994</v>
      </c>
      <c r="D21" s="1269">
        <f t="shared" ref="D21:J21" si="9">SUM(D5:D10)</f>
        <v>105.0831</v>
      </c>
      <c r="E21" s="1269">
        <f t="shared" si="9"/>
        <v>143.6891</v>
      </c>
      <c r="F21" s="1269">
        <f t="shared" si="9"/>
        <v>138.88735200000002</v>
      </c>
      <c r="G21" s="1269">
        <f t="shared" si="9"/>
        <v>392.94835399999999</v>
      </c>
      <c r="H21" s="1269">
        <f t="shared" si="9"/>
        <v>203.29973000000001</v>
      </c>
      <c r="I21" s="1269">
        <f t="shared" si="9"/>
        <v>151.47790000000001</v>
      </c>
      <c r="J21" s="1269">
        <f t="shared" si="9"/>
        <v>164.45089999999999</v>
      </c>
      <c r="K21" s="1269">
        <f>SUM(K5:K10)</f>
        <v>365.77002635223698</v>
      </c>
      <c r="L21" s="1269">
        <f t="shared" ref="L21:R21" si="10">SUM(L5:L10)</f>
        <v>460.52075900000006</v>
      </c>
      <c r="M21" s="1269">
        <f t="shared" si="10"/>
        <v>479.92325099999999</v>
      </c>
      <c r="N21" s="1269">
        <f t="shared" si="10"/>
        <v>138.58324923999999</v>
      </c>
      <c r="O21" s="1269">
        <f t="shared" si="10"/>
        <v>174.01759999999999</v>
      </c>
      <c r="P21" s="1269">
        <f t="shared" si="10"/>
        <v>3464.5832726922367</v>
      </c>
      <c r="Q21" s="1269">
        <f t="shared" si="10"/>
        <v>45.616136031387349</v>
      </c>
      <c r="R21" s="1275">
        <f t="shared" si="10"/>
        <v>3510.1994087236239</v>
      </c>
      <c r="T21" s="27"/>
      <c r="U21" s="28"/>
    </row>
    <row r="22" spans="1:33" ht="12" customHeight="1">
      <c r="A22" s="1243" t="str">
        <f>'6.1'!A26</f>
        <v>2H</v>
      </c>
      <c r="B22" s="1272">
        <f>SUM(B11:B16)</f>
        <v>107.726467359</v>
      </c>
      <c r="C22" s="1272">
        <f>SUM(C11:C16)</f>
        <v>392.159988</v>
      </c>
      <c r="D22" s="1272">
        <f t="shared" ref="D22:J22" si="11">SUM(D11:D16)</f>
        <v>105.32719999999999</v>
      </c>
      <c r="E22" s="1272">
        <f t="shared" si="11"/>
        <v>128.2961</v>
      </c>
      <c r="F22" s="1272">
        <f t="shared" si="11"/>
        <v>119.04126600000001</v>
      </c>
      <c r="G22" s="1272">
        <f t="shared" si="11"/>
        <v>345.32981999999998</v>
      </c>
      <c r="H22" s="1272">
        <f t="shared" si="11"/>
        <v>193.520025</v>
      </c>
      <c r="I22" s="1272">
        <f t="shared" si="11"/>
        <v>137.64030000000002</v>
      </c>
      <c r="J22" s="1272">
        <f t="shared" si="11"/>
        <v>145.85429999999999</v>
      </c>
      <c r="K22" s="1272">
        <f>SUM(K11:K16)</f>
        <v>315.09895072918738</v>
      </c>
      <c r="L22" s="1272">
        <f t="shared" ref="L22:R22" si="12">SUM(L11:L16)</f>
        <v>433.88185799999997</v>
      </c>
      <c r="M22" s="1272">
        <f t="shared" si="12"/>
        <v>523.40206799999999</v>
      </c>
      <c r="N22" s="1272">
        <f t="shared" si="12"/>
        <v>122.55388764200001</v>
      </c>
      <c r="O22" s="1272">
        <f t="shared" si="12"/>
        <v>155.55449999999999</v>
      </c>
      <c r="P22" s="1272">
        <f t="shared" si="12"/>
        <v>3225.3867307301871</v>
      </c>
      <c r="Q22" s="1272">
        <f t="shared" si="12"/>
        <v>31.071083829554635</v>
      </c>
      <c r="R22" s="1277">
        <f t="shared" si="12"/>
        <v>3256.457814559742</v>
      </c>
      <c r="T22" s="27"/>
      <c r="U22" s="28"/>
    </row>
    <row r="23" spans="1:33" ht="12" customHeight="1">
      <c r="A23" s="1244" t="str">
        <f>'6.1'!A27</f>
        <v>Year</v>
      </c>
      <c r="B23" s="1285">
        <f>SUM(B5:B16)</f>
        <v>225.81171845899999</v>
      </c>
      <c r="C23" s="1285">
        <f t="shared" ref="C23:R23" si="13">SUM(C5:C16)</f>
        <v>820.00668799999994</v>
      </c>
      <c r="D23" s="1285">
        <f t="shared" si="13"/>
        <v>210.41030000000003</v>
      </c>
      <c r="E23" s="1285">
        <f t="shared" si="13"/>
        <v>271.98520000000002</v>
      </c>
      <c r="F23" s="1285">
        <f t="shared" si="13"/>
        <v>257.92861800000003</v>
      </c>
      <c r="G23" s="1285">
        <f t="shared" si="13"/>
        <v>738.27817400000004</v>
      </c>
      <c r="H23" s="1285">
        <f t="shared" si="13"/>
        <v>396.81975500000004</v>
      </c>
      <c r="I23" s="1285">
        <f t="shared" si="13"/>
        <v>289.1182</v>
      </c>
      <c r="J23" s="1285">
        <f t="shared" si="13"/>
        <v>310.30519999999996</v>
      </c>
      <c r="K23" s="1285">
        <f t="shared" si="13"/>
        <v>680.86897708142442</v>
      </c>
      <c r="L23" s="1285">
        <f t="shared" si="13"/>
        <v>894.40261699999996</v>
      </c>
      <c r="M23" s="1285">
        <f t="shared" si="13"/>
        <v>1003.3253189999998</v>
      </c>
      <c r="N23" s="1285">
        <f t="shared" si="13"/>
        <v>261.13713688199999</v>
      </c>
      <c r="O23" s="1285">
        <f t="shared" si="13"/>
        <v>329.57209999999998</v>
      </c>
      <c r="P23" s="1285">
        <f t="shared" si="13"/>
        <v>6689.9700034224243</v>
      </c>
      <c r="Q23" s="1285">
        <f t="shared" si="13"/>
        <v>76.68721986094198</v>
      </c>
      <c r="R23" s="1286">
        <f t="shared" si="13"/>
        <v>6766.657223283366</v>
      </c>
      <c r="T23" s="27"/>
      <c r="U23" s="28"/>
    </row>
    <row r="24" spans="1:33" ht="15" customHeight="1">
      <c r="A24" s="504"/>
      <c r="B24" s="504"/>
      <c r="C24" s="504"/>
      <c r="D24" s="504"/>
      <c r="E24" s="504"/>
      <c r="F24" s="504"/>
      <c r="G24" s="504"/>
      <c r="H24" s="504"/>
      <c r="I24" s="504"/>
      <c r="J24" s="504"/>
      <c r="K24" s="504"/>
      <c r="L24" s="504"/>
      <c r="M24" s="504"/>
      <c r="N24" s="504"/>
      <c r="O24" s="504"/>
      <c r="P24" s="504"/>
      <c r="Q24" s="504"/>
      <c r="R24" s="504"/>
    </row>
    <row r="25" spans="1:33" ht="15" customHeight="1">
      <c r="A25" s="1815" t="s">
        <v>505</v>
      </c>
      <c r="B25" s="1815"/>
      <c r="C25" s="1815"/>
      <c r="D25" s="1815"/>
      <c r="E25" s="1815"/>
      <c r="F25" s="1815"/>
      <c r="G25" s="1815"/>
      <c r="H25" s="1815"/>
      <c r="I25" s="1815"/>
      <c r="J25" s="1815"/>
      <c r="K25" s="1815"/>
      <c r="L25" s="1815"/>
      <c r="M25" s="1815"/>
      <c r="N25" s="1815"/>
      <c r="O25" s="1815"/>
      <c r="P25" s="1815"/>
      <c r="Q25" s="1815"/>
      <c r="R25" s="1815"/>
    </row>
    <row r="26" spans="1:33" s="143" customFormat="1" ht="5.0999999999999996" customHeight="1">
      <c r="A26" s="479"/>
      <c r="B26" s="867" t="str">
        <f>B4</f>
        <v xml:space="preserve"> Jihočeský R.</v>
      </c>
      <c r="C26" s="867" t="str">
        <f t="shared" ref="C26:O26" si="14">C4</f>
        <v xml:space="preserve"> Jihomoravský R.</v>
      </c>
      <c r="D26" s="867" t="str">
        <f t="shared" si="14"/>
        <v xml:space="preserve"> Karlovarský R.</v>
      </c>
      <c r="E26" s="867" t="str">
        <f t="shared" si="14"/>
        <v xml:space="preserve"> Královéhradecký R.</v>
      </c>
      <c r="F26" s="867" t="str">
        <f t="shared" si="14"/>
        <v xml:space="preserve"> Liberecký R.</v>
      </c>
      <c r="G26" s="867" t="str">
        <f t="shared" si="14"/>
        <v xml:space="preserve"> Moravskoslezský R.</v>
      </c>
      <c r="H26" s="867" t="str">
        <f t="shared" si="14"/>
        <v xml:space="preserve"> Olomoucký R.</v>
      </c>
      <c r="I26" s="867" t="str">
        <f t="shared" si="14"/>
        <v xml:space="preserve"> Pardubický R.</v>
      </c>
      <c r="J26" s="867" t="str">
        <f t="shared" si="14"/>
        <v xml:space="preserve"> Plzeňský R.</v>
      </c>
      <c r="K26" s="867" t="str">
        <f t="shared" si="14"/>
        <v xml:space="preserve"> Prague</v>
      </c>
      <c r="L26" s="867" t="str">
        <f t="shared" si="14"/>
        <v xml:space="preserve"> Středočeský R.</v>
      </c>
      <c r="M26" s="867" t="str">
        <f t="shared" si="14"/>
        <v xml:space="preserve"> Ústecký R.</v>
      </c>
      <c r="N26" s="867" t="str">
        <f t="shared" si="14"/>
        <v xml:space="preserve"> Vysočina R.</v>
      </c>
      <c r="O26" s="867" t="str">
        <f t="shared" si="14"/>
        <v xml:space="preserve"> Zlínský R.</v>
      </c>
      <c r="P26" s="867"/>
      <c r="Q26" s="867"/>
      <c r="R26" s="867"/>
      <c r="S26" s="867"/>
    </row>
    <row r="27" spans="1:33" ht="12" customHeight="1">
      <c r="A27" s="1255">
        <v>2015</v>
      </c>
      <c r="B27" s="1279">
        <v>256.49098662569412</v>
      </c>
      <c r="C27" s="1279">
        <v>1034.957986625694</v>
      </c>
      <c r="D27" s="1279">
        <v>206.74598662569414</v>
      </c>
      <c r="E27" s="1279">
        <v>303.66698662569416</v>
      </c>
      <c r="F27" s="1279">
        <v>321.82698662569413</v>
      </c>
      <c r="G27" s="1279">
        <v>868.28898662569406</v>
      </c>
      <c r="H27" s="1279">
        <v>424.93598662569417</v>
      </c>
      <c r="I27" s="1279">
        <v>353.57898662569414</v>
      </c>
      <c r="J27" s="1279">
        <v>358.32698662569413</v>
      </c>
      <c r="K27" s="1279">
        <v>820.34098662569409</v>
      </c>
      <c r="L27" s="1279">
        <v>963.11898662569411</v>
      </c>
      <c r="M27" s="1279">
        <v>860.11298662569413</v>
      </c>
      <c r="N27" s="1279">
        <v>329.97098662569414</v>
      </c>
      <c r="O27" s="1279">
        <v>389.24398662569416</v>
      </c>
      <c r="P27" s="1279">
        <v>7491.6078127597184</v>
      </c>
      <c r="Q27" s="1279">
        <v>115.95682018521987</v>
      </c>
      <c r="R27" s="1280">
        <v>7607.5646329449382</v>
      </c>
      <c r="T27" s="355"/>
      <c r="U27" s="355"/>
      <c r="V27" s="355"/>
      <c r="W27" s="355"/>
      <c r="X27" s="355"/>
      <c r="Y27" s="355"/>
      <c r="Z27" s="355"/>
      <c r="AA27" s="355"/>
      <c r="AB27" s="355"/>
      <c r="AC27" s="355"/>
      <c r="AD27" s="355"/>
      <c r="AE27" s="355"/>
      <c r="AF27" s="355"/>
      <c r="AG27" s="355"/>
    </row>
    <row r="28" spans="1:33" ht="12" customHeight="1">
      <c r="A28" s="1256">
        <v>2016</v>
      </c>
      <c r="B28" s="1281">
        <v>274.84591988778703</v>
      </c>
      <c r="C28" s="1281">
        <v>1087.0979198877869</v>
      </c>
      <c r="D28" s="1281">
        <v>218.59291988778699</v>
      </c>
      <c r="E28" s="1281">
        <v>325.844919887787</v>
      </c>
      <c r="F28" s="1281">
        <v>340.25691988778703</v>
      </c>
      <c r="G28" s="1281">
        <v>915.82291988778695</v>
      </c>
      <c r="H28" s="1281">
        <v>458.87691988778704</v>
      </c>
      <c r="I28" s="1281">
        <v>368.89491988778701</v>
      </c>
      <c r="J28" s="1281">
        <v>379.67791988778703</v>
      </c>
      <c r="K28" s="1281">
        <v>886.344919887787</v>
      </c>
      <c r="L28" s="1281">
        <v>1035.4359198877869</v>
      </c>
      <c r="M28" s="1281">
        <v>1098.317919887787</v>
      </c>
      <c r="N28" s="1281">
        <v>348.844919887787</v>
      </c>
      <c r="O28" s="1281">
        <v>420.15791988778705</v>
      </c>
      <c r="P28" s="1281">
        <v>8159.0128784290182</v>
      </c>
      <c r="Q28" s="1281">
        <v>96.121355104837562</v>
      </c>
      <c r="R28" s="1282">
        <v>8255.1342335338559</v>
      </c>
      <c r="T28" s="355"/>
      <c r="U28" s="355"/>
      <c r="V28" s="355"/>
      <c r="W28" s="355"/>
      <c r="X28" s="355"/>
      <c r="Y28" s="355"/>
      <c r="Z28" s="355"/>
      <c r="AA28" s="355"/>
      <c r="AB28" s="355"/>
      <c r="AC28" s="355"/>
      <c r="AD28" s="355"/>
      <c r="AE28" s="355"/>
      <c r="AF28" s="355"/>
      <c r="AG28" s="355"/>
    </row>
    <row r="29" spans="1:33" ht="12" customHeight="1">
      <c r="A29" s="1257">
        <v>2017</v>
      </c>
      <c r="B29" s="1283">
        <v>279.91385512014267</v>
      </c>
      <c r="C29" s="1283">
        <v>1125.2696786804322</v>
      </c>
      <c r="D29" s="1283">
        <v>222.10284642420908</v>
      </c>
      <c r="E29" s="1283">
        <v>351.06345530495935</v>
      </c>
      <c r="F29" s="1283">
        <v>349.5550017662523</v>
      </c>
      <c r="G29" s="1283">
        <v>910.98990233157679</v>
      </c>
      <c r="H29" s="1283">
        <v>479.90002294161627</v>
      </c>
      <c r="I29" s="1283">
        <v>397.83733143096401</v>
      </c>
      <c r="J29" s="1283">
        <v>392.60095842059661</v>
      </c>
      <c r="K29" s="1283">
        <v>912.22504782138594</v>
      </c>
      <c r="L29" s="1283">
        <v>1077.7049398817649</v>
      </c>
      <c r="M29" s="1283">
        <v>1131.9939891683503</v>
      </c>
      <c r="N29" s="1283">
        <v>355.36641062466811</v>
      </c>
      <c r="O29" s="1283">
        <v>433.05959417613718</v>
      </c>
      <c r="P29" s="1283">
        <v>8419.5830340930552</v>
      </c>
      <c r="Q29" s="1283">
        <v>107.89971932586282</v>
      </c>
      <c r="R29" s="1284">
        <v>8527.4827534189189</v>
      </c>
      <c r="T29" s="355"/>
      <c r="U29" s="355"/>
      <c r="V29" s="355"/>
      <c r="W29" s="355"/>
      <c r="X29" s="355"/>
      <c r="Y29" s="355"/>
      <c r="Z29" s="355"/>
      <c r="AA29" s="355"/>
      <c r="AB29" s="355"/>
      <c r="AC29" s="355"/>
      <c r="AD29" s="355"/>
      <c r="AE29" s="355"/>
      <c r="AF29" s="355"/>
      <c r="AG29" s="355"/>
    </row>
    <row r="30" spans="1:33" ht="12" customHeight="1">
      <c r="A30" s="1257">
        <v>2018</v>
      </c>
      <c r="B30" s="1283">
        <v>271.61604691470001</v>
      </c>
      <c r="C30" s="1283">
        <v>1058.7058999999999</v>
      </c>
      <c r="D30" s="1283">
        <v>213.16339999999997</v>
      </c>
      <c r="E30" s="1283">
        <v>342.08510000000001</v>
      </c>
      <c r="F30" s="1283">
        <v>327.18510000000003</v>
      </c>
      <c r="G30" s="1283">
        <v>878.00213199999996</v>
      </c>
      <c r="H30" s="1283">
        <v>457.59429999999998</v>
      </c>
      <c r="I30" s="1283">
        <v>374.92409999999995</v>
      </c>
      <c r="J30" s="1283">
        <v>363.91340000000002</v>
      </c>
      <c r="K30" s="1283">
        <v>852.04543613082001</v>
      </c>
      <c r="L30" s="1283">
        <v>1040.3693189999999</v>
      </c>
      <c r="M30" s="1283">
        <v>1118.2678109999999</v>
      </c>
      <c r="N30" s="1283">
        <v>334.54324700939998</v>
      </c>
      <c r="O30" s="1283">
        <v>418.35169999999999</v>
      </c>
      <c r="P30" s="1283">
        <v>8050.7669920549206</v>
      </c>
      <c r="Q30" s="1283">
        <v>131.96193493334775</v>
      </c>
      <c r="R30" s="1284">
        <v>8182.7289269882685</v>
      </c>
      <c r="T30" s="355"/>
      <c r="U30" s="355"/>
      <c r="V30" s="355"/>
      <c r="W30" s="355"/>
      <c r="X30" s="355"/>
      <c r="Y30" s="355"/>
      <c r="Z30" s="355"/>
      <c r="AA30" s="355"/>
      <c r="AB30" s="355"/>
      <c r="AC30" s="355"/>
      <c r="AD30" s="355"/>
      <c r="AE30" s="355"/>
      <c r="AF30" s="355"/>
      <c r="AG30" s="355"/>
    </row>
    <row r="31" spans="1:33" ht="12" customHeight="1">
      <c r="A31" s="1255">
        <v>2019</v>
      </c>
      <c r="B31" s="1279">
        <v>274.70492934000004</v>
      </c>
      <c r="C31" s="1279">
        <v>1042.2495999999999</v>
      </c>
      <c r="D31" s="1279">
        <v>215.12650000000002</v>
      </c>
      <c r="E31" s="1279">
        <v>338.59829999999994</v>
      </c>
      <c r="F31" s="1279">
        <v>329.52159999999998</v>
      </c>
      <c r="G31" s="1279">
        <v>891.75132800000017</v>
      </c>
      <c r="H31" s="1279">
        <v>457.46559999999999</v>
      </c>
      <c r="I31" s="1279">
        <v>378.93210000000005</v>
      </c>
      <c r="J31" s="1279">
        <v>362.40809999999999</v>
      </c>
      <c r="K31" s="1279">
        <v>841.36364172643027</v>
      </c>
      <c r="L31" s="1279">
        <v>1047.326669</v>
      </c>
      <c r="M31" s="1279">
        <v>1498.4947110000001</v>
      </c>
      <c r="N31" s="1279">
        <v>325.12548562000001</v>
      </c>
      <c r="O31" s="1279">
        <v>410.33750000000003</v>
      </c>
      <c r="P31" s="1279">
        <v>8413.4060646864309</v>
      </c>
      <c r="Q31" s="1279">
        <v>151.22340892275878</v>
      </c>
      <c r="R31" s="1280">
        <v>8564.6294736091895</v>
      </c>
      <c r="T31" s="355"/>
      <c r="U31" s="355"/>
      <c r="V31" s="355"/>
      <c r="W31" s="355"/>
      <c r="X31" s="355"/>
      <c r="Y31" s="355"/>
      <c r="Z31" s="355"/>
      <c r="AA31" s="355"/>
      <c r="AB31" s="355"/>
      <c r="AC31" s="355"/>
      <c r="AD31" s="355"/>
      <c r="AE31" s="355"/>
      <c r="AF31" s="355"/>
      <c r="AG31" s="355"/>
    </row>
    <row r="32" spans="1:33" ht="12" customHeight="1">
      <c r="A32" s="1256">
        <v>2020</v>
      </c>
      <c r="B32" s="1281">
        <v>276.86694703000001</v>
      </c>
      <c r="C32" s="1281">
        <v>1036.7784000000001</v>
      </c>
      <c r="D32" s="1281">
        <v>438.59219999999993</v>
      </c>
      <c r="E32" s="1281">
        <v>328.29259999999999</v>
      </c>
      <c r="F32" s="1281">
        <v>314.76650000000006</v>
      </c>
      <c r="G32" s="1281">
        <v>881.16408799999999</v>
      </c>
      <c r="H32" s="1281">
        <v>465.15780000000001</v>
      </c>
      <c r="I32" s="1281">
        <v>371.04899999999998</v>
      </c>
      <c r="J32" s="1281">
        <v>362.33820000000003</v>
      </c>
      <c r="K32" s="1281">
        <v>807.09032895129201</v>
      </c>
      <c r="L32" s="1281">
        <v>1098.2514939999999</v>
      </c>
      <c r="M32" s="1281">
        <v>1428.4898469999998</v>
      </c>
      <c r="N32" s="1281">
        <v>321.68148098</v>
      </c>
      <c r="O32" s="1281">
        <v>421.4717</v>
      </c>
      <c r="P32" s="1281">
        <v>8551.9905859612918</v>
      </c>
      <c r="Q32" s="1281">
        <v>142.2285872597871</v>
      </c>
      <c r="R32" s="1282">
        <v>8694.2191732210795</v>
      </c>
      <c r="T32" s="355"/>
      <c r="U32" s="355"/>
      <c r="V32" s="355"/>
      <c r="W32" s="355"/>
      <c r="X32" s="355"/>
      <c r="Y32" s="355"/>
      <c r="Z32" s="355"/>
      <c r="AA32" s="355"/>
      <c r="AB32" s="355"/>
      <c r="AC32" s="355"/>
      <c r="AD32" s="355"/>
      <c r="AE32" s="355"/>
      <c r="AF32" s="355"/>
      <c r="AG32" s="355"/>
    </row>
    <row r="33" spans="1:33" ht="12" customHeight="1">
      <c r="A33" s="1257">
        <v>2021</v>
      </c>
      <c r="B33" s="1283">
        <v>305.64999838</v>
      </c>
      <c r="C33" s="1283">
        <v>1123.4535999999998</v>
      </c>
      <c r="D33" s="1283">
        <v>697.83239999999989</v>
      </c>
      <c r="E33" s="1283">
        <v>358.32849999999996</v>
      </c>
      <c r="F33" s="1283">
        <v>348.80220000000003</v>
      </c>
      <c r="G33" s="1283">
        <v>925.31074799999988</v>
      </c>
      <c r="H33" s="1283">
        <v>515.95460000000003</v>
      </c>
      <c r="I33" s="1283">
        <v>397.05279999999999</v>
      </c>
      <c r="J33" s="1283">
        <v>402.85519999999997</v>
      </c>
      <c r="K33" s="1283">
        <v>894.74080703278469</v>
      </c>
      <c r="L33" s="1283">
        <v>1187.4597140000001</v>
      </c>
      <c r="M33" s="1283">
        <v>1342.7590419999999</v>
      </c>
      <c r="N33" s="1283">
        <v>352.78741257000001</v>
      </c>
      <c r="O33" s="1283">
        <v>455.07749999999999</v>
      </c>
      <c r="P33" s="1283">
        <v>9308.0645219827838</v>
      </c>
      <c r="Q33" s="1283">
        <v>125.66972381950569</v>
      </c>
      <c r="R33" s="1284">
        <v>9433.7342458022904</v>
      </c>
      <c r="T33" s="355"/>
      <c r="U33" s="355"/>
      <c r="V33" s="355"/>
      <c r="W33" s="355"/>
      <c r="X33" s="355"/>
      <c r="Y33" s="355"/>
      <c r="Z33" s="355"/>
      <c r="AA33" s="355"/>
      <c r="AB33" s="355"/>
      <c r="AC33" s="355"/>
      <c r="AD33" s="355"/>
      <c r="AE33" s="355"/>
      <c r="AF33" s="355"/>
      <c r="AG33" s="355"/>
    </row>
    <row r="34" spans="1:33" ht="12" customHeight="1">
      <c r="A34" s="1257">
        <v>2022</v>
      </c>
      <c r="B34" s="1283">
        <v>257.24281363</v>
      </c>
      <c r="C34" s="1283">
        <v>941.53689999999983</v>
      </c>
      <c r="D34" s="1283">
        <v>193.42699999999999</v>
      </c>
      <c r="E34" s="1283">
        <v>301.85180000000003</v>
      </c>
      <c r="F34" s="1283">
        <v>290.56369999999998</v>
      </c>
      <c r="G34" s="1283">
        <v>786.63683000000003</v>
      </c>
      <c r="H34" s="1283">
        <v>447.13259999999997</v>
      </c>
      <c r="I34" s="1283">
        <v>329.11329999999998</v>
      </c>
      <c r="J34" s="1283">
        <v>348.1533</v>
      </c>
      <c r="K34" s="1283">
        <v>751.43965704920856</v>
      </c>
      <c r="L34" s="1283">
        <v>1025.322535</v>
      </c>
      <c r="M34" s="1283">
        <v>1089.7729079999999</v>
      </c>
      <c r="N34" s="1283">
        <v>291.21924635999994</v>
      </c>
      <c r="O34" s="1283">
        <v>367.35870000000006</v>
      </c>
      <c r="P34" s="1283">
        <v>7420.771290039208</v>
      </c>
      <c r="Q34" s="1283">
        <v>122.99099353008646</v>
      </c>
      <c r="R34" s="1284">
        <v>7543.7622835692946</v>
      </c>
      <c r="T34" s="355"/>
      <c r="U34" s="355"/>
      <c r="V34" s="355"/>
      <c r="W34" s="355"/>
      <c r="X34" s="355"/>
      <c r="Y34" s="355"/>
      <c r="Z34" s="355"/>
      <c r="AA34" s="355"/>
      <c r="AB34" s="355"/>
      <c r="AC34" s="355"/>
      <c r="AD34" s="355"/>
      <c r="AE34" s="355"/>
      <c r="AF34" s="355"/>
      <c r="AG34" s="355"/>
    </row>
    <row r="35" spans="1:33" ht="12" customHeight="1">
      <c r="A35" s="1255">
        <v>2023</v>
      </c>
      <c r="B35" s="1279">
        <v>226.66815022000006</v>
      </c>
      <c r="C35" s="1279">
        <v>825.59880199999998</v>
      </c>
      <c r="D35" s="1279">
        <v>182.66120000000001</v>
      </c>
      <c r="E35" s="1279">
        <v>269.78960000000006</v>
      </c>
      <c r="F35" s="1279">
        <v>257.97889999999995</v>
      </c>
      <c r="G35" s="1279">
        <v>739.59516500000018</v>
      </c>
      <c r="H35" s="1279">
        <v>397.62270100000001</v>
      </c>
      <c r="I35" s="1279">
        <v>297.79509999999999</v>
      </c>
      <c r="J35" s="1279">
        <v>306.29250000000002</v>
      </c>
      <c r="K35" s="1279">
        <v>679.23482380453345</v>
      </c>
      <c r="L35" s="1279">
        <v>902.21974099999989</v>
      </c>
      <c r="M35" s="1279">
        <v>987.57350599999984</v>
      </c>
      <c r="N35" s="1279">
        <v>259.28741916000001</v>
      </c>
      <c r="O35" s="1279">
        <v>328.22250000000003</v>
      </c>
      <c r="P35" s="1279">
        <v>6660.540108184533</v>
      </c>
      <c r="Q35" s="1279">
        <v>98.033706101513445</v>
      </c>
      <c r="R35" s="1280">
        <v>6758.5738142860464</v>
      </c>
      <c r="T35" s="355"/>
      <c r="U35" s="355"/>
      <c r="V35" s="355"/>
      <c r="W35" s="355"/>
      <c r="X35" s="355"/>
      <c r="Y35" s="355"/>
      <c r="Z35" s="355"/>
      <c r="AA35" s="355"/>
      <c r="AB35" s="355"/>
      <c r="AC35" s="355"/>
      <c r="AD35" s="355"/>
      <c r="AE35" s="355"/>
      <c r="AF35" s="355"/>
      <c r="AG35" s="355"/>
    </row>
    <row r="36" spans="1:33" ht="12" customHeight="1">
      <c r="A36" s="1256">
        <v>2024</v>
      </c>
      <c r="B36" s="1281">
        <f>B23</f>
        <v>225.81171845899999</v>
      </c>
      <c r="C36" s="1281">
        <f t="shared" ref="C36:O36" si="15">C23</f>
        <v>820.00668799999994</v>
      </c>
      <c r="D36" s="1281">
        <f t="shared" si="15"/>
        <v>210.41030000000003</v>
      </c>
      <c r="E36" s="1281">
        <f t="shared" si="15"/>
        <v>271.98520000000002</v>
      </c>
      <c r="F36" s="1281">
        <f t="shared" si="15"/>
        <v>257.92861800000003</v>
      </c>
      <c r="G36" s="1281">
        <f t="shared" si="15"/>
        <v>738.27817400000004</v>
      </c>
      <c r="H36" s="1281">
        <f t="shared" si="15"/>
        <v>396.81975500000004</v>
      </c>
      <c r="I36" s="1281">
        <f t="shared" si="15"/>
        <v>289.1182</v>
      </c>
      <c r="J36" s="1281">
        <f t="shared" si="15"/>
        <v>310.30519999999996</v>
      </c>
      <c r="K36" s="1281">
        <f t="shared" si="15"/>
        <v>680.86897708142442</v>
      </c>
      <c r="L36" s="1281">
        <f t="shared" si="15"/>
        <v>894.40261699999996</v>
      </c>
      <c r="M36" s="1281">
        <f t="shared" si="15"/>
        <v>1003.3253189999998</v>
      </c>
      <c r="N36" s="1281">
        <f t="shared" si="15"/>
        <v>261.13713688199999</v>
      </c>
      <c r="O36" s="1281">
        <f t="shared" si="15"/>
        <v>329.57209999999998</v>
      </c>
      <c r="P36" s="1281">
        <f>SUM(B36:O36)</f>
        <v>6689.9700034224234</v>
      </c>
      <c r="Q36" s="1281">
        <f>Q23</f>
        <v>76.68721986094198</v>
      </c>
      <c r="R36" s="1282">
        <f>P36+Q36</f>
        <v>6766.6572232833651</v>
      </c>
      <c r="S36" s="868"/>
      <c r="T36" s="869"/>
      <c r="U36" s="355"/>
      <c r="V36" s="355"/>
      <c r="W36" s="355"/>
      <c r="X36" s="355"/>
      <c r="Y36" s="355"/>
      <c r="Z36" s="355"/>
      <c r="AA36" s="355"/>
      <c r="AB36" s="355"/>
      <c r="AC36" s="355"/>
      <c r="AD36" s="355"/>
      <c r="AE36" s="355"/>
      <c r="AF36" s="355"/>
      <c r="AG36" s="355"/>
    </row>
    <row r="37" spans="1:33" ht="11.1" customHeight="1">
      <c r="A37" s="94"/>
      <c r="B37" s="250"/>
      <c r="C37" s="282"/>
      <c r="D37" s="282"/>
      <c r="E37" s="282"/>
      <c r="F37" s="282"/>
      <c r="G37" s="282"/>
      <c r="H37" s="282"/>
      <c r="I37" s="282"/>
      <c r="J37" s="282"/>
      <c r="K37" s="250"/>
      <c r="L37" s="282"/>
      <c r="M37" s="282"/>
      <c r="N37" s="282"/>
      <c r="O37" s="282"/>
      <c r="P37" s="282"/>
      <c r="Q37" s="282"/>
      <c r="R37" s="282"/>
      <c r="S37" s="868"/>
      <c r="T37" s="869"/>
      <c r="U37" s="355"/>
      <c r="V37" s="355"/>
      <c r="W37" s="355"/>
      <c r="X37" s="355"/>
      <c r="Y37" s="355"/>
      <c r="Z37" s="355"/>
      <c r="AA37" s="355"/>
      <c r="AB37" s="355"/>
      <c r="AC37" s="355"/>
      <c r="AD37" s="355"/>
      <c r="AE37" s="355"/>
      <c r="AF37" s="355"/>
      <c r="AG37" s="355"/>
    </row>
    <row r="38" spans="1:33" ht="11.1" customHeight="1">
      <c r="A38" s="1812" t="s">
        <v>506</v>
      </c>
      <c r="B38" s="1812"/>
      <c r="C38" s="1812"/>
      <c r="D38" s="1812"/>
      <c r="E38" s="1812"/>
      <c r="F38" s="1812"/>
      <c r="G38" s="1812"/>
      <c r="H38" s="1812"/>
      <c r="I38" s="1812"/>
      <c r="J38" s="1812"/>
      <c r="K38" s="1812"/>
      <c r="L38" s="1812"/>
      <c r="M38" s="1812"/>
      <c r="N38" s="1812"/>
      <c r="O38" s="1812"/>
      <c r="P38" s="1812"/>
      <c r="Q38" s="1812"/>
      <c r="R38" s="1812"/>
      <c r="S38" s="868"/>
      <c r="T38" s="869"/>
      <c r="U38" s="355"/>
      <c r="V38" s="355"/>
      <c r="W38" s="355"/>
      <c r="X38" s="355"/>
      <c r="Y38" s="355"/>
      <c r="Z38" s="355"/>
      <c r="AA38" s="355"/>
      <c r="AB38" s="355"/>
      <c r="AC38" s="355"/>
      <c r="AD38" s="355"/>
      <c r="AE38" s="355"/>
      <c r="AF38" s="355"/>
      <c r="AG38" s="355"/>
    </row>
    <row r="39" spans="1:33" ht="15" customHeight="1">
      <c r="A39" s="1812"/>
      <c r="B39" s="1812"/>
      <c r="C39" s="1812"/>
      <c r="D39" s="1812"/>
      <c r="E39" s="1812"/>
      <c r="F39" s="1812"/>
      <c r="G39" s="1812"/>
      <c r="H39" s="1812"/>
      <c r="I39" s="1812"/>
      <c r="J39" s="1812"/>
      <c r="K39" s="1812"/>
      <c r="L39" s="1812"/>
      <c r="M39" s="1812"/>
      <c r="N39" s="1812"/>
      <c r="O39" s="1812"/>
      <c r="P39" s="1812"/>
      <c r="Q39" s="1812"/>
      <c r="R39" s="1812"/>
      <c r="S39" s="868"/>
      <c r="T39" s="868"/>
    </row>
    <row r="40" spans="1:33" ht="11.1" customHeight="1">
      <c r="A40" s="94"/>
      <c r="B40" s="250"/>
      <c r="C40" s="250"/>
      <c r="D40" s="250"/>
      <c r="E40" s="250"/>
      <c r="F40" s="250"/>
      <c r="G40" s="250"/>
      <c r="H40" s="250"/>
      <c r="I40" s="250"/>
      <c r="J40" s="250"/>
      <c r="K40" s="250"/>
      <c r="L40" s="250"/>
      <c r="M40" s="250"/>
      <c r="N40" s="250"/>
      <c r="O40" s="250"/>
      <c r="P40" s="250"/>
      <c r="Q40" s="250"/>
      <c r="R40" s="250"/>
      <c r="S40" s="868"/>
      <c r="T40" s="868"/>
    </row>
    <row r="41" spans="1:33" ht="11.1" customHeight="1">
      <c r="A41" s="94"/>
      <c r="B41" s="250"/>
      <c r="C41" s="250"/>
      <c r="D41" s="250"/>
      <c r="E41" s="250"/>
      <c r="F41" s="250"/>
      <c r="G41" s="250"/>
      <c r="H41" s="250"/>
      <c r="I41" s="250"/>
      <c r="J41" s="250"/>
      <c r="K41" s="250"/>
      <c r="L41" s="250"/>
      <c r="M41" s="250"/>
      <c r="N41" s="250"/>
      <c r="O41" s="250"/>
      <c r="P41" s="250"/>
      <c r="Q41" s="250"/>
      <c r="R41" s="250"/>
      <c r="S41" s="868"/>
      <c r="T41" s="868"/>
    </row>
    <row r="42" spans="1:33" ht="11.1" customHeight="1">
      <c r="A42" s="94"/>
      <c r="B42" s="250"/>
      <c r="C42" s="250"/>
      <c r="D42" s="250"/>
      <c r="E42" s="250"/>
      <c r="F42" s="250"/>
      <c r="G42" s="250"/>
      <c r="H42" s="250"/>
      <c r="I42" s="250"/>
      <c r="J42" s="250"/>
      <c r="K42" s="250"/>
      <c r="L42" s="250"/>
      <c r="M42" s="250"/>
      <c r="N42" s="250"/>
      <c r="O42" s="250"/>
      <c r="P42" s="250"/>
      <c r="Q42" s="250"/>
      <c r="R42" s="250"/>
      <c r="S42" s="868"/>
      <c r="T42" s="868"/>
    </row>
    <row r="43" spans="1:33" ht="11.1" customHeight="1">
      <c r="A43" s="94"/>
      <c r="B43" s="250"/>
      <c r="C43" s="250"/>
      <c r="D43" s="250"/>
      <c r="E43" s="250"/>
      <c r="F43" s="250"/>
      <c r="G43" s="250"/>
      <c r="H43" s="250"/>
      <c r="I43" s="250"/>
      <c r="J43" s="250"/>
      <c r="K43" s="250"/>
      <c r="L43" s="250"/>
      <c r="M43" s="250"/>
      <c r="N43" s="250"/>
      <c r="O43" s="250"/>
      <c r="P43" s="250"/>
      <c r="Q43" s="250"/>
      <c r="R43" s="250"/>
      <c r="S43" s="868"/>
      <c r="T43" s="868"/>
    </row>
    <row r="44" spans="1:33" ht="11.1" customHeight="1">
      <c r="A44" s="94"/>
      <c r="B44" s="250"/>
      <c r="C44" s="250"/>
      <c r="D44" s="250"/>
      <c r="E44" s="250"/>
      <c r="F44" s="250"/>
      <c r="G44" s="250"/>
      <c r="H44" s="250"/>
      <c r="I44" s="250"/>
      <c r="J44" s="250"/>
      <c r="K44" s="250"/>
      <c r="L44" s="250"/>
      <c r="M44" s="250"/>
      <c r="N44" s="250"/>
      <c r="O44" s="250"/>
      <c r="P44" s="250"/>
      <c r="Q44" s="250"/>
      <c r="R44" s="250"/>
      <c r="S44" s="868"/>
      <c r="T44" s="868"/>
    </row>
    <row r="45" spans="1:33" ht="11.1" customHeight="1">
      <c r="A45" s="94"/>
      <c r="B45" s="250"/>
      <c r="C45" s="250"/>
      <c r="D45" s="250"/>
      <c r="E45" s="250"/>
      <c r="F45" s="250"/>
      <c r="G45" s="250"/>
      <c r="H45" s="250"/>
      <c r="I45" s="250"/>
      <c r="J45" s="250"/>
      <c r="K45" s="250"/>
      <c r="L45" s="250"/>
      <c r="M45" s="250"/>
      <c r="N45" s="250"/>
      <c r="O45" s="250"/>
      <c r="P45" s="250"/>
      <c r="Q45" s="250"/>
      <c r="R45" s="250"/>
      <c r="S45" s="868"/>
      <c r="T45" s="868"/>
    </row>
    <row r="46" spans="1:33">
      <c r="S46" s="868"/>
      <c r="T46" s="868"/>
    </row>
    <row r="47" spans="1:33">
      <c r="S47" s="868"/>
      <c r="T47" s="868"/>
    </row>
    <row r="48" spans="1:33">
      <c r="S48" s="868"/>
      <c r="T48" s="868"/>
    </row>
    <row r="49" spans="1:20">
      <c r="S49" s="868"/>
      <c r="T49" s="868"/>
    </row>
    <row r="50" spans="1:20">
      <c r="S50" s="868"/>
      <c r="T50" s="868"/>
    </row>
    <row r="51" spans="1:20">
      <c r="S51" s="868"/>
      <c r="T51" s="868"/>
    </row>
    <row r="52" spans="1:20">
      <c r="S52" s="868"/>
      <c r="T52" s="868"/>
    </row>
    <row r="53" spans="1:20">
      <c r="S53" s="868"/>
      <c r="T53" s="868"/>
    </row>
    <row r="54" spans="1:20">
      <c r="S54" s="868"/>
      <c r="T54" s="868"/>
    </row>
    <row r="55" spans="1:20">
      <c r="S55" s="868"/>
      <c r="T55" s="868"/>
    </row>
    <row r="56" spans="1:20">
      <c r="S56" s="868"/>
      <c r="T56" s="868"/>
    </row>
    <row r="57" spans="1:20">
      <c r="S57" s="868"/>
      <c r="T57" s="868"/>
    </row>
    <row r="58" spans="1:20">
      <c r="S58" s="868"/>
      <c r="T58" s="868"/>
    </row>
    <row r="59" spans="1:20">
      <c r="S59" s="868"/>
      <c r="T59" s="868"/>
    </row>
    <row r="60" spans="1:20">
      <c r="S60" s="868"/>
      <c r="T60" s="868"/>
    </row>
    <row r="61" spans="1:20">
      <c r="S61" s="868"/>
      <c r="T61" s="868"/>
    </row>
    <row r="62" spans="1:20" ht="20.100000000000001" customHeight="1">
      <c r="A62" s="1816" t="s">
        <v>507</v>
      </c>
      <c r="B62" s="1816"/>
      <c r="C62" s="1816"/>
      <c r="D62" s="1816"/>
      <c r="E62" s="1816"/>
      <c r="F62" s="1816"/>
      <c r="G62" s="1816"/>
      <c r="H62" s="1816"/>
      <c r="I62" s="1816"/>
      <c r="J62" s="1816"/>
      <c r="K62" s="1816"/>
      <c r="L62" s="1816"/>
      <c r="M62" s="1816"/>
      <c r="N62" s="1816"/>
      <c r="O62" s="1816"/>
      <c r="P62" s="1816"/>
      <c r="Q62" s="1816"/>
      <c r="R62" s="1816"/>
    </row>
    <row r="63" spans="1:20" ht="90" customHeight="1">
      <c r="A63" s="1254" t="str">
        <f>'6.1'!A6</f>
        <v>Period</v>
      </c>
      <c r="B63" s="472" t="s">
        <v>484</v>
      </c>
      <c r="C63" s="472" t="s">
        <v>485</v>
      </c>
      <c r="D63" s="472" t="s">
        <v>486</v>
      </c>
      <c r="E63" s="472" t="s">
        <v>487</v>
      </c>
      <c r="F63" s="472" t="s">
        <v>488</v>
      </c>
      <c r="G63" s="472" t="s">
        <v>489</v>
      </c>
      <c r="H63" s="472" t="s">
        <v>490</v>
      </c>
      <c r="I63" s="472" t="s">
        <v>491</v>
      </c>
      <c r="J63" s="472" t="s">
        <v>492</v>
      </c>
      <c r="K63" s="472" t="s">
        <v>468</v>
      </c>
      <c r="L63" s="472" t="s">
        <v>493</v>
      </c>
      <c r="M63" s="472" t="s">
        <v>494</v>
      </c>
      <c r="N63" s="472" t="s">
        <v>495</v>
      </c>
      <c r="O63" s="472" t="s">
        <v>496</v>
      </c>
      <c r="P63" s="472" t="s">
        <v>503</v>
      </c>
      <c r="Q63" s="472" t="s">
        <v>504</v>
      </c>
      <c r="R63" s="472" t="s">
        <v>400</v>
      </c>
    </row>
    <row r="64" spans="1:20" ht="12" customHeight="1">
      <c r="A64" s="1241" t="str">
        <f>'6.1'!A9</f>
        <v>January</v>
      </c>
      <c r="B64" s="1269">
        <v>388.18177879999996</v>
      </c>
      <c r="C64" s="1269">
        <v>1557.28135445</v>
      </c>
      <c r="D64" s="1269">
        <v>296.50999501000001</v>
      </c>
      <c r="E64" s="1269">
        <v>492.09333069999997</v>
      </c>
      <c r="F64" s="1269">
        <v>474.39870803999997</v>
      </c>
      <c r="G64" s="1269">
        <v>1188.5705760600001</v>
      </c>
      <c r="H64" s="1269">
        <v>702.63113861000011</v>
      </c>
      <c r="I64" s="1269">
        <v>501.18445274999999</v>
      </c>
      <c r="J64" s="1269">
        <v>520.57239757000002</v>
      </c>
      <c r="K64" s="1269">
        <v>1364.882231348945</v>
      </c>
      <c r="L64" s="1269">
        <v>1443.9550810669998</v>
      </c>
      <c r="M64" s="1269">
        <v>1348.7894549129999</v>
      </c>
      <c r="N64" s="1269">
        <v>466.41906573</v>
      </c>
      <c r="O64" s="1269">
        <v>590.79955590999987</v>
      </c>
      <c r="P64" s="1269">
        <v>11336.269120958945</v>
      </c>
      <c r="Q64" s="1269">
        <v>126.291037964</v>
      </c>
      <c r="R64" s="1275">
        <f>SUM(P64:Q64)</f>
        <v>11462.560158922945</v>
      </c>
    </row>
    <row r="65" spans="1:18" ht="12" customHeight="1">
      <c r="A65" s="1242" t="str">
        <f>'6.1'!A10</f>
        <v>February</v>
      </c>
      <c r="B65" s="861">
        <v>267.41460471000005</v>
      </c>
      <c r="C65" s="861">
        <v>1004.66528059</v>
      </c>
      <c r="D65" s="861">
        <v>241.23082232000002</v>
      </c>
      <c r="E65" s="861">
        <v>325.83924401999997</v>
      </c>
      <c r="F65" s="861">
        <v>323.42792208999998</v>
      </c>
      <c r="G65" s="861">
        <v>825.03510093</v>
      </c>
      <c r="H65" s="861">
        <v>452.56023119999998</v>
      </c>
      <c r="I65" s="861">
        <v>338.24723313999999</v>
      </c>
      <c r="J65" s="861">
        <v>366.43886361</v>
      </c>
      <c r="K65" s="861">
        <v>881.07352814804199</v>
      </c>
      <c r="L65" s="861">
        <v>1004.644307627</v>
      </c>
      <c r="M65" s="861">
        <v>798.71632555899998</v>
      </c>
      <c r="N65" s="861">
        <v>314.86821127000002</v>
      </c>
      <c r="O65" s="861">
        <v>399.01579629999998</v>
      </c>
      <c r="P65" s="861">
        <v>7543.1774715140418</v>
      </c>
      <c r="Q65" s="861">
        <v>167.73421324700001</v>
      </c>
      <c r="R65" s="1276">
        <f t="shared" ref="R65:R75" si="16">SUM(P65:Q65)</f>
        <v>7710.9116847610421</v>
      </c>
    </row>
    <row r="66" spans="1:18" ht="12" customHeight="1">
      <c r="A66" s="1243" t="str">
        <f>'6.1'!A11</f>
        <v>March</v>
      </c>
      <c r="B66" s="1272">
        <v>242.62797526</v>
      </c>
      <c r="C66" s="1272">
        <v>892.58153393999976</v>
      </c>
      <c r="D66" s="1272">
        <v>228.60855879000005</v>
      </c>
      <c r="E66" s="1272">
        <v>288.5078997</v>
      </c>
      <c r="F66" s="1272">
        <v>282.29085813999995</v>
      </c>
      <c r="G66" s="1272">
        <v>785.29765408999992</v>
      </c>
      <c r="H66" s="1272">
        <v>404.94673728999993</v>
      </c>
      <c r="I66" s="1272">
        <v>307.82595036000009</v>
      </c>
      <c r="J66" s="1272">
        <v>334.55580345999999</v>
      </c>
      <c r="K66" s="1272">
        <v>769.0515885139439</v>
      </c>
      <c r="L66" s="1272">
        <v>931.55407286400032</v>
      </c>
      <c r="M66" s="1272">
        <v>881.81078083200009</v>
      </c>
      <c r="N66" s="1272">
        <v>286.43028234000008</v>
      </c>
      <c r="O66" s="1272">
        <v>355.13747454000003</v>
      </c>
      <c r="P66" s="1272">
        <v>6991.2271701199452</v>
      </c>
      <c r="Q66" s="1272">
        <v>133.63500361600009</v>
      </c>
      <c r="R66" s="1277">
        <f t="shared" si="16"/>
        <v>7124.8621737359454</v>
      </c>
    </row>
    <row r="67" spans="1:18" ht="12" customHeight="1">
      <c r="A67" s="1242" t="str">
        <f>'6.1'!A12</f>
        <v>April</v>
      </c>
      <c r="B67" s="861">
        <v>175.92377611000001</v>
      </c>
      <c r="C67" s="861">
        <v>589.02317865999999</v>
      </c>
      <c r="D67" s="861">
        <v>158.55111116999998</v>
      </c>
      <c r="E67" s="861">
        <v>215.68672924999998</v>
      </c>
      <c r="F67" s="861">
        <v>202.53704291</v>
      </c>
      <c r="G67" s="861">
        <v>618.96196808000002</v>
      </c>
      <c r="H67" s="861">
        <v>293.01612735999998</v>
      </c>
      <c r="I67" s="861">
        <v>233.12777944999999</v>
      </c>
      <c r="J67" s="861">
        <v>255.26285664999997</v>
      </c>
      <c r="K67" s="861">
        <v>504.45809677297399</v>
      </c>
      <c r="L67" s="861">
        <v>665.69911204899995</v>
      </c>
      <c r="M67" s="861">
        <v>773.28396532499983</v>
      </c>
      <c r="N67" s="861">
        <v>206.17634496000002</v>
      </c>
      <c r="O67" s="861">
        <v>243.88627063999999</v>
      </c>
      <c r="P67" s="861">
        <v>5135.5943593869742</v>
      </c>
      <c r="Q67" s="861">
        <v>36.237032999500002</v>
      </c>
      <c r="R67" s="1276">
        <f t="shared" si="16"/>
        <v>5171.8313923864744</v>
      </c>
    </row>
    <row r="68" spans="1:18" ht="12" customHeight="1">
      <c r="A68" s="1242" t="str">
        <f>'6.1'!A13</f>
        <v>May</v>
      </c>
      <c r="B68" s="861">
        <v>115.57934041000001</v>
      </c>
      <c r="C68" s="861">
        <v>338.81767371000001</v>
      </c>
      <c r="D68" s="861">
        <v>102.34809255999998</v>
      </c>
      <c r="E68" s="861">
        <v>130.93293344</v>
      </c>
      <c r="F68" s="861">
        <v>124.19852398000002</v>
      </c>
      <c r="G68" s="861">
        <v>448.28297171000008</v>
      </c>
      <c r="H68" s="861">
        <v>195.00805003000002</v>
      </c>
      <c r="I68" s="861">
        <v>145.51319119999999</v>
      </c>
      <c r="J68" s="861">
        <v>167.24604380000002</v>
      </c>
      <c r="K68" s="861">
        <v>270.03946374701604</v>
      </c>
      <c r="L68" s="861">
        <v>526.034541612</v>
      </c>
      <c r="M68" s="861">
        <v>690.47426588099995</v>
      </c>
      <c r="N68" s="861">
        <v>126.26001795999998</v>
      </c>
      <c r="O68" s="861">
        <v>157.42782252000001</v>
      </c>
      <c r="P68" s="861">
        <v>3538.1629325600165</v>
      </c>
      <c r="Q68" s="861">
        <v>36.680700743000003</v>
      </c>
      <c r="R68" s="1276">
        <f t="shared" si="16"/>
        <v>3574.8436333030168</v>
      </c>
    </row>
    <row r="69" spans="1:18" ht="12" customHeight="1">
      <c r="A69" s="1242" t="str">
        <f>'6.1'!A14</f>
        <v>June</v>
      </c>
      <c r="B69" s="861">
        <v>97.609508822000009</v>
      </c>
      <c r="C69" s="861">
        <v>278.65318883999998</v>
      </c>
      <c r="D69" s="861">
        <v>117.71605108999999</v>
      </c>
      <c r="E69" s="861">
        <v>112.46145318000001</v>
      </c>
      <c r="F69" s="861">
        <v>106.30043285000001</v>
      </c>
      <c r="G69" s="861">
        <v>414.52180277999997</v>
      </c>
      <c r="H69" s="861">
        <v>166.86687232999998</v>
      </c>
      <c r="I69" s="861">
        <v>124.52520430999999</v>
      </c>
      <c r="J69" s="861">
        <v>147.76226012999999</v>
      </c>
      <c r="K69" s="861">
        <v>200.46243665300202</v>
      </c>
      <c r="L69" s="861">
        <v>446.46347848599993</v>
      </c>
      <c r="M69" s="861">
        <v>740.50756254099997</v>
      </c>
      <c r="N69" s="861">
        <v>109.911185305</v>
      </c>
      <c r="O69" s="861">
        <v>149.70086997000001</v>
      </c>
      <c r="P69" s="861">
        <v>3213.4623072870013</v>
      </c>
      <c r="Q69" s="861">
        <v>-2.4963372571599893</v>
      </c>
      <c r="R69" s="1276">
        <f t="shared" si="16"/>
        <v>3210.9659700298412</v>
      </c>
    </row>
    <row r="70" spans="1:18" ht="12" customHeight="1">
      <c r="A70" s="1241" t="str">
        <f>'6.1'!A15</f>
        <v>July</v>
      </c>
      <c r="B70" s="1269">
        <v>82.893478373000008</v>
      </c>
      <c r="C70" s="1269">
        <v>262.26187149999998</v>
      </c>
      <c r="D70" s="1269">
        <v>93.730976799999993</v>
      </c>
      <c r="E70" s="1269">
        <v>98.359701380000004</v>
      </c>
      <c r="F70" s="1269">
        <v>89.542531339999996</v>
      </c>
      <c r="G70" s="1269">
        <v>388.73609869000001</v>
      </c>
      <c r="H70" s="1269">
        <v>177.43708003999998</v>
      </c>
      <c r="I70" s="1269">
        <v>120.91236728000001</v>
      </c>
      <c r="J70" s="1269">
        <v>128.34187765999999</v>
      </c>
      <c r="K70" s="1269">
        <v>191.862352120004</v>
      </c>
      <c r="L70" s="1269">
        <v>420.70083665699997</v>
      </c>
      <c r="M70" s="1269">
        <v>653.04905340300013</v>
      </c>
      <c r="N70" s="1269">
        <v>93.493306754999992</v>
      </c>
      <c r="O70" s="1269">
        <v>154.80156338</v>
      </c>
      <c r="P70" s="1269">
        <v>2956.1230953780041</v>
      </c>
      <c r="Q70" s="1269">
        <v>-10.482413337266987</v>
      </c>
      <c r="R70" s="1275">
        <f t="shared" si="16"/>
        <v>2945.6406820407369</v>
      </c>
    </row>
    <row r="71" spans="1:18" ht="12" customHeight="1">
      <c r="A71" s="1242" t="str">
        <f>'6.1'!A16</f>
        <v>August</v>
      </c>
      <c r="B71" s="861">
        <v>90.107855917999998</v>
      </c>
      <c r="C71" s="861">
        <v>259.82573467999998</v>
      </c>
      <c r="D71" s="861">
        <v>126.26516279000002</v>
      </c>
      <c r="E71" s="861">
        <v>106.24802376000002</v>
      </c>
      <c r="F71" s="861">
        <v>93.96174812000001</v>
      </c>
      <c r="G71" s="861">
        <v>323.06160008000001</v>
      </c>
      <c r="H71" s="861">
        <v>192.89998524000001</v>
      </c>
      <c r="I71" s="861">
        <v>137.58096505999998</v>
      </c>
      <c r="J71" s="861">
        <v>137.45016028000001</v>
      </c>
      <c r="K71" s="861">
        <v>171.58698288000701</v>
      </c>
      <c r="L71" s="861">
        <v>461.86472955099998</v>
      </c>
      <c r="M71" s="861">
        <v>744.77979370899982</v>
      </c>
      <c r="N71" s="861">
        <v>101.182097922</v>
      </c>
      <c r="O71" s="861">
        <v>126.73984831</v>
      </c>
      <c r="P71" s="861">
        <v>3073.5546883000065</v>
      </c>
      <c r="Q71" s="861">
        <v>-12.26440934399999</v>
      </c>
      <c r="R71" s="1276">
        <f t="shared" si="16"/>
        <v>3061.2902789560067</v>
      </c>
    </row>
    <row r="72" spans="1:18" ht="12" customHeight="1">
      <c r="A72" s="1243" t="str">
        <f>'6.1'!A17</f>
        <v>September</v>
      </c>
      <c r="B72" s="1272">
        <v>127.55047499199998</v>
      </c>
      <c r="C72" s="1272">
        <v>347.45842731000005</v>
      </c>
      <c r="D72" s="1272">
        <v>153.55949476000001</v>
      </c>
      <c r="E72" s="1272">
        <v>135.45945921000001</v>
      </c>
      <c r="F72" s="1272">
        <v>118.57983981999999</v>
      </c>
      <c r="G72" s="1272">
        <v>434.91381013999995</v>
      </c>
      <c r="H72" s="1272">
        <v>200.78054545999998</v>
      </c>
      <c r="I72" s="1272">
        <v>158.11881031000001</v>
      </c>
      <c r="J72" s="1272">
        <v>170.87883382000001</v>
      </c>
      <c r="K72" s="1272">
        <v>262.12521689300996</v>
      </c>
      <c r="L72" s="1272">
        <v>520.36660226200013</v>
      </c>
      <c r="M72" s="1272">
        <v>768.82772063799996</v>
      </c>
      <c r="N72" s="1272">
        <v>130.73421459600002</v>
      </c>
      <c r="O72" s="1272">
        <v>160.53364448999997</v>
      </c>
      <c r="P72" s="1272">
        <v>3689.88709470101</v>
      </c>
      <c r="Q72" s="1272">
        <v>-6.6505752549999926</v>
      </c>
      <c r="R72" s="1277">
        <f t="shared" si="16"/>
        <v>3683.2365194460099</v>
      </c>
    </row>
    <row r="73" spans="1:18" ht="12" customHeight="1">
      <c r="A73" s="1242" t="str">
        <f>'6.1'!A18</f>
        <v>October</v>
      </c>
      <c r="B73" s="861">
        <v>210.19298866099999</v>
      </c>
      <c r="C73" s="861">
        <v>785.22119422999992</v>
      </c>
      <c r="D73" s="861">
        <v>174.7999241</v>
      </c>
      <c r="E73" s="861">
        <v>249.05168495000004</v>
      </c>
      <c r="F73" s="861">
        <v>223.12333414999998</v>
      </c>
      <c r="G73" s="861">
        <v>626.93607996999992</v>
      </c>
      <c r="H73" s="861">
        <v>346.36874311999998</v>
      </c>
      <c r="I73" s="861">
        <v>253.46475914999999</v>
      </c>
      <c r="J73" s="861">
        <v>278.71860972000002</v>
      </c>
      <c r="K73" s="861">
        <v>572.69059832392304</v>
      </c>
      <c r="L73" s="861">
        <v>874.12600783699997</v>
      </c>
      <c r="M73" s="861">
        <v>908.07207476300016</v>
      </c>
      <c r="N73" s="861">
        <v>238.56604039200002</v>
      </c>
      <c r="O73" s="861">
        <v>280.73082770000002</v>
      </c>
      <c r="P73" s="861">
        <v>6022.0628670669239</v>
      </c>
      <c r="Q73" s="861">
        <v>57.530277567369005</v>
      </c>
      <c r="R73" s="1276">
        <f t="shared" si="16"/>
        <v>6079.5931446342929</v>
      </c>
    </row>
    <row r="74" spans="1:18" ht="12" customHeight="1">
      <c r="A74" s="1242" t="str">
        <f>'6.1'!A19</f>
        <v>November</v>
      </c>
      <c r="B74" s="861">
        <v>315.913473866</v>
      </c>
      <c r="C74" s="861">
        <v>1209.5481981200001</v>
      </c>
      <c r="D74" s="861">
        <v>287.79139126999996</v>
      </c>
      <c r="E74" s="861">
        <v>386.00596611999998</v>
      </c>
      <c r="F74" s="861">
        <v>363.57979621999999</v>
      </c>
      <c r="G74" s="861">
        <v>931.84707066999999</v>
      </c>
      <c r="H74" s="861">
        <v>553.83600378999995</v>
      </c>
      <c r="I74" s="861">
        <v>394.2079921699999</v>
      </c>
      <c r="J74" s="861">
        <v>409.92538584999994</v>
      </c>
      <c r="K74" s="861">
        <v>1027.355211855026</v>
      </c>
      <c r="L74" s="861">
        <v>1190.683587813</v>
      </c>
      <c r="M74" s="861">
        <v>1460.4585859010003</v>
      </c>
      <c r="N74" s="861">
        <v>360.57290745200004</v>
      </c>
      <c r="O74" s="861">
        <v>445.58549094</v>
      </c>
      <c r="P74" s="861">
        <v>9337.311062037028</v>
      </c>
      <c r="Q74" s="861">
        <v>109.50982473800001</v>
      </c>
      <c r="R74" s="1276">
        <f t="shared" si="16"/>
        <v>9446.8208867750272</v>
      </c>
    </row>
    <row r="75" spans="1:18" ht="12" customHeight="1">
      <c r="A75" s="1242" t="str">
        <f>'6.1'!A20</f>
        <v>December</v>
      </c>
      <c r="B75" s="861">
        <v>349.01335366600006</v>
      </c>
      <c r="C75" s="861">
        <v>1416.1639508399999</v>
      </c>
      <c r="D75" s="861">
        <v>313.83027464999998</v>
      </c>
      <c r="E75" s="861">
        <v>425.43722959999997</v>
      </c>
      <c r="F75" s="861">
        <v>410.62032564999993</v>
      </c>
      <c r="G75" s="861">
        <v>1063.17244542</v>
      </c>
      <c r="H75" s="861">
        <v>641.20175692999987</v>
      </c>
      <c r="I75" s="861">
        <v>438.35114323999994</v>
      </c>
      <c r="J75" s="861">
        <v>467.01823431000003</v>
      </c>
      <c r="K75" s="861">
        <v>1213.8751694371342</v>
      </c>
      <c r="L75" s="861">
        <v>1269.634340197</v>
      </c>
      <c r="M75" s="861">
        <v>1181.1987086229999</v>
      </c>
      <c r="N75" s="861">
        <v>413.26271919799996</v>
      </c>
      <c r="O75" s="861">
        <v>529.63226331999988</v>
      </c>
      <c r="P75" s="861">
        <v>10132.411915081137</v>
      </c>
      <c r="Q75" s="861">
        <v>203.356926491</v>
      </c>
      <c r="R75" s="1276">
        <f t="shared" si="16"/>
        <v>10335.768841572137</v>
      </c>
    </row>
    <row r="76" spans="1:18" ht="12" customHeight="1">
      <c r="A76" s="1241" t="str">
        <f>'6.1'!A21</f>
        <v>1Q</v>
      </c>
      <c r="B76" s="1269">
        <f>SUM(B64:B66)</f>
        <v>898.22435876999998</v>
      </c>
      <c r="C76" s="1269">
        <f>SUM(C64:C66)</f>
        <v>3454.5281689799995</v>
      </c>
      <c r="D76" s="1269">
        <f t="shared" ref="D76:J76" si="17">SUM(D64:D66)</f>
        <v>766.3493761200001</v>
      </c>
      <c r="E76" s="1269">
        <f t="shared" si="17"/>
        <v>1106.4404744199999</v>
      </c>
      <c r="F76" s="1269">
        <f t="shared" si="17"/>
        <v>1080.11748827</v>
      </c>
      <c r="G76" s="1269">
        <f t="shared" si="17"/>
        <v>2798.90333108</v>
      </c>
      <c r="H76" s="1269">
        <f t="shared" si="17"/>
        <v>1560.1381071000001</v>
      </c>
      <c r="I76" s="1269">
        <f t="shared" si="17"/>
        <v>1147.2576362499999</v>
      </c>
      <c r="J76" s="1269">
        <f t="shared" si="17"/>
        <v>1221.5670646399999</v>
      </c>
      <c r="K76" s="1269">
        <f>SUM(K64:K66)</f>
        <v>3015.0073480109309</v>
      </c>
      <c r="L76" s="1269">
        <f t="shared" ref="L76:R76" si="18">SUM(L64:L66)</f>
        <v>3380.1534615579999</v>
      </c>
      <c r="M76" s="1269">
        <f t="shared" si="18"/>
        <v>3029.3165613040001</v>
      </c>
      <c r="N76" s="1269">
        <f t="shared" si="18"/>
        <v>1067.7175593400002</v>
      </c>
      <c r="O76" s="1269">
        <f t="shared" si="18"/>
        <v>1344.95282675</v>
      </c>
      <c r="P76" s="1269">
        <f t="shared" si="18"/>
        <v>25870.673762592935</v>
      </c>
      <c r="Q76" s="1269">
        <f t="shared" si="18"/>
        <v>427.66025482700013</v>
      </c>
      <c r="R76" s="1275">
        <f t="shared" si="18"/>
        <v>26298.334017419933</v>
      </c>
    </row>
    <row r="77" spans="1:18" ht="12" customHeight="1">
      <c r="A77" s="1242" t="str">
        <f>'6.1'!A22</f>
        <v>2Q</v>
      </c>
      <c r="B77" s="861">
        <f>SUM(B67:B69)</f>
        <v>389.11262534200006</v>
      </c>
      <c r="C77" s="861">
        <f>SUM(C67:C69)</f>
        <v>1206.49404121</v>
      </c>
      <c r="D77" s="861">
        <f t="shared" ref="D77:J77" si="19">SUM(D67:D69)</f>
        <v>378.61525481999996</v>
      </c>
      <c r="E77" s="861">
        <f t="shared" si="19"/>
        <v>459.08111586999996</v>
      </c>
      <c r="F77" s="861">
        <f t="shared" si="19"/>
        <v>433.03599974000002</v>
      </c>
      <c r="G77" s="861">
        <f t="shared" si="19"/>
        <v>1481.7667425699999</v>
      </c>
      <c r="H77" s="861">
        <f t="shared" si="19"/>
        <v>654.89104971999996</v>
      </c>
      <c r="I77" s="861">
        <f t="shared" si="19"/>
        <v>503.16617495999998</v>
      </c>
      <c r="J77" s="861">
        <f t="shared" si="19"/>
        <v>570.27116058000001</v>
      </c>
      <c r="K77" s="861">
        <f>SUM(K67:K69)</f>
        <v>974.95999717299196</v>
      </c>
      <c r="L77" s="861">
        <f t="shared" ref="L77:R77" si="20">SUM(L67:L69)</f>
        <v>1638.197132147</v>
      </c>
      <c r="M77" s="861">
        <f t="shared" si="20"/>
        <v>2204.2657937469999</v>
      </c>
      <c r="N77" s="861">
        <f t="shared" si="20"/>
        <v>442.34754822500003</v>
      </c>
      <c r="O77" s="861">
        <f t="shared" si="20"/>
        <v>551.01496312999996</v>
      </c>
      <c r="P77" s="861">
        <f t="shared" si="20"/>
        <v>11887.219599233993</v>
      </c>
      <c r="Q77" s="861">
        <f t="shared" si="20"/>
        <v>70.421396485340011</v>
      </c>
      <c r="R77" s="1276">
        <f t="shared" si="20"/>
        <v>11957.640995719334</v>
      </c>
    </row>
    <row r="78" spans="1:18" ht="12" customHeight="1">
      <c r="A78" s="1242" t="str">
        <f>'6.1'!A23</f>
        <v>3Q</v>
      </c>
      <c r="B78" s="861">
        <f>SUM(B70:B72)</f>
        <v>300.55180928300001</v>
      </c>
      <c r="C78" s="861">
        <f>SUM(C70:C72)</f>
        <v>869.54603349000001</v>
      </c>
      <c r="D78" s="861">
        <f t="shared" ref="D78:J78" si="21">SUM(D70:D72)</f>
        <v>373.55563434999999</v>
      </c>
      <c r="E78" s="861">
        <f t="shared" si="21"/>
        <v>340.06718435000005</v>
      </c>
      <c r="F78" s="861">
        <f t="shared" si="21"/>
        <v>302.08411927999998</v>
      </c>
      <c r="G78" s="861">
        <f t="shared" si="21"/>
        <v>1146.71150891</v>
      </c>
      <c r="H78" s="861">
        <f t="shared" si="21"/>
        <v>571.11761073999992</v>
      </c>
      <c r="I78" s="861">
        <f t="shared" si="21"/>
        <v>416.61214265000001</v>
      </c>
      <c r="J78" s="861">
        <f t="shared" si="21"/>
        <v>436.67087176000001</v>
      </c>
      <c r="K78" s="861">
        <f>SUM(K70:K72)</f>
        <v>625.57455189302095</v>
      </c>
      <c r="L78" s="861">
        <f t="shared" ref="L78:R78" si="22">SUM(L70:L72)</f>
        <v>1402.9321684700001</v>
      </c>
      <c r="M78" s="861">
        <f t="shared" si="22"/>
        <v>2166.6565677499998</v>
      </c>
      <c r="N78" s="861">
        <f t="shared" si="22"/>
        <v>325.40961927299998</v>
      </c>
      <c r="O78" s="861">
        <f t="shared" si="22"/>
        <v>442.07505617999999</v>
      </c>
      <c r="P78" s="861">
        <f t="shared" si="22"/>
        <v>9719.5648783790202</v>
      </c>
      <c r="Q78" s="861">
        <f t="shared" si="22"/>
        <v>-29.39739793626697</v>
      </c>
      <c r="R78" s="1276">
        <f t="shared" si="22"/>
        <v>9690.167480442753</v>
      </c>
    </row>
    <row r="79" spans="1:18" ht="12" customHeight="1">
      <c r="A79" s="1243" t="str">
        <f>'6.1'!A24</f>
        <v>4Q</v>
      </c>
      <c r="B79" s="1272">
        <f>SUM(B73:B75)</f>
        <v>875.11981619300002</v>
      </c>
      <c r="C79" s="1272">
        <f>SUM(C73:C75)</f>
        <v>3410.93334319</v>
      </c>
      <c r="D79" s="1272">
        <f t="shared" ref="D79:J79" si="23">SUM(D73:D75)</f>
        <v>776.42159001999994</v>
      </c>
      <c r="E79" s="1272">
        <f t="shared" si="23"/>
        <v>1060.4948806699999</v>
      </c>
      <c r="F79" s="1272">
        <f t="shared" si="23"/>
        <v>997.32345601999987</v>
      </c>
      <c r="G79" s="1272">
        <f t="shared" si="23"/>
        <v>2621.9555960600001</v>
      </c>
      <c r="H79" s="1272">
        <f t="shared" si="23"/>
        <v>1541.4065038399999</v>
      </c>
      <c r="I79" s="1272">
        <f t="shared" si="23"/>
        <v>1086.0238945599999</v>
      </c>
      <c r="J79" s="1272">
        <f t="shared" si="23"/>
        <v>1155.66222988</v>
      </c>
      <c r="K79" s="1272">
        <f>SUM(K73:K75)</f>
        <v>2813.9209796160831</v>
      </c>
      <c r="L79" s="1272">
        <f t="shared" ref="L79:R79" si="24">SUM(L73:L75)</f>
        <v>3334.4439358469999</v>
      </c>
      <c r="M79" s="1272">
        <f t="shared" si="24"/>
        <v>3549.7293692870007</v>
      </c>
      <c r="N79" s="1272">
        <f t="shared" si="24"/>
        <v>1012.4016670420001</v>
      </c>
      <c r="O79" s="1272">
        <f t="shared" si="24"/>
        <v>1255.94858196</v>
      </c>
      <c r="P79" s="1272">
        <f t="shared" si="24"/>
        <v>25491.785844185091</v>
      </c>
      <c r="Q79" s="1272">
        <f t="shared" si="24"/>
        <v>370.397028796369</v>
      </c>
      <c r="R79" s="1277">
        <f t="shared" si="24"/>
        <v>25862.182872981459</v>
      </c>
    </row>
    <row r="80" spans="1:18" ht="12" customHeight="1">
      <c r="A80" s="1242" t="str">
        <f>'6.1'!A25</f>
        <v>1H</v>
      </c>
      <c r="B80" s="861">
        <f>SUM(B64:B69)</f>
        <v>1287.336984112</v>
      </c>
      <c r="C80" s="861">
        <f>SUM(C64:C69)</f>
        <v>4661.0222101899999</v>
      </c>
      <c r="D80" s="861">
        <f t="shared" ref="D80:J80" si="25">SUM(D64:D69)</f>
        <v>1144.9646309400002</v>
      </c>
      <c r="E80" s="861">
        <f t="shared" si="25"/>
        <v>1565.5215902899997</v>
      </c>
      <c r="F80" s="861">
        <f t="shared" si="25"/>
        <v>1513.1534880100003</v>
      </c>
      <c r="G80" s="861">
        <f t="shared" si="25"/>
        <v>4280.6700736500006</v>
      </c>
      <c r="H80" s="861">
        <f t="shared" si="25"/>
        <v>2215.02915682</v>
      </c>
      <c r="I80" s="861">
        <f t="shared" si="25"/>
        <v>1650.4238112099997</v>
      </c>
      <c r="J80" s="861">
        <f t="shared" si="25"/>
        <v>1791.8382252199999</v>
      </c>
      <c r="K80" s="861">
        <f>SUM(K64:K69)</f>
        <v>3989.967345183923</v>
      </c>
      <c r="L80" s="861">
        <f t="shared" ref="L80:R80" si="26">SUM(L64:L69)</f>
        <v>5018.3505937049995</v>
      </c>
      <c r="M80" s="861">
        <f t="shared" si="26"/>
        <v>5233.5823550509995</v>
      </c>
      <c r="N80" s="861">
        <f t="shared" si="26"/>
        <v>1510.0651075650003</v>
      </c>
      <c r="O80" s="861">
        <f t="shared" si="26"/>
        <v>1895.9677898800001</v>
      </c>
      <c r="P80" s="861">
        <f t="shared" si="26"/>
        <v>37757.893361826929</v>
      </c>
      <c r="Q80" s="861">
        <f t="shared" si="26"/>
        <v>498.08165131234011</v>
      </c>
      <c r="R80" s="1276">
        <f t="shared" si="26"/>
        <v>38255.975013139265</v>
      </c>
    </row>
    <row r="81" spans="1:18" ht="12" customHeight="1">
      <c r="A81" s="1243" t="str">
        <f>'6.1'!A26</f>
        <v>2H</v>
      </c>
      <c r="B81" s="1272">
        <f>SUM(B70:B75)</f>
        <v>1175.6716254759999</v>
      </c>
      <c r="C81" s="1272">
        <f>SUM(C70:C75)</f>
        <v>4280.4793766799994</v>
      </c>
      <c r="D81" s="1272">
        <f t="shared" ref="D81:J81" si="27">SUM(D70:D75)</f>
        <v>1149.9772243699999</v>
      </c>
      <c r="E81" s="1272">
        <f t="shared" si="27"/>
        <v>1400.5620650200001</v>
      </c>
      <c r="F81" s="1272">
        <f t="shared" si="27"/>
        <v>1299.4075752999997</v>
      </c>
      <c r="G81" s="1272">
        <f t="shared" si="27"/>
        <v>3768.6671049699999</v>
      </c>
      <c r="H81" s="1272">
        <f t="shared" si="27"/>
        <v>2112.5241145800001</v>
      </c>
      <c r="I81" s="1272">
        <f t="shared" si="27"/>
        <v>1502.6360372099998</v>
      </c>
      <c r="J81" s="1272">
        <f t="shared" si="27"/>
        <v>1592.33310164</v>
      </c>
      <c r="K81" s="1272">
        <f>SUM(K70:K75)</f>
        <v>3439.4955315091038</v>
      </c>
      <c r="L81" s="1272">
        <f t="shared" ref="L81:R81" si="28">SUM(L70:L75)</f>
        <v>4737.3761043169998</v>
      </c>
      <c r="M81" s="1272">
        <f t="shared" si="28"/>
        <v>5716.385937037001</v>
      </c>
      <c r="N81" s="1272">
        <f t="shared" si="28"/>
        <v>1337.811286315</v>
      </c>
      <c r="O81" s="1272">
        <f t="shared" si="28"/>
        <v>1698.02363814</v>
      </c>
      <c r="P81" s="1272">
        <f t="shared" si="28"/>
        <v>35211.350722564108</v>
      </c>
      <c r="Q81" s="1272">
        <f t="shared" si="28"/>
        <v>340.999630860102</v>
      </c>
      <c r="R81" s="1277">
        <f t="shared" si="28"/>
        <v>35552.350353424212</v>
      </c>
    </row>
    <row r="82" spans="1:18" ht="12" customHeight="1">
      <c r="A82" s="1244" t="str">
        <f>'6.1'!A27</f>
        <v>Year</v>
      </c>
      <c r="B82" s="1278">
        <f>SUM(B64:B75)</f>
        <v>2463.0086095880001</v>
      </c>
      <c r="C82" s="1278">
        <f>SUM(C64:C75)</f>
        <v>8941.5015868699993</v>
      </c>
      <c r="D82" s="1278">
        <f t="shared" ref="D82:J82" si="29">SUM(D64:D75)</f>
        <v>2294.9418553099999</v>
      </c>
      <c r="E82" s="1278">
        <f t="shared" si="29"/>
        <v>2966.0836553099998</v>
      </c>
      <c r="F82" s="1278">
        <f t="shared" si="29"/>
        <v>2812.56106331</v>
      </c>
      <c r="G82" s="1278">
        <f t="shared" si="29"/>
        <v>8049.3371786200014</v>
      </c>
      <c r="H82" s="1278">
        <f t="shared" si="29"/>
        <v>4327.5532714000001</v>
      </c>
      <c r="I82" s="1278">
        <f t="shared" si="29"/>
        <v>3153.05984842</v>
      </c>
      <c r="J82" s="1278">
        <f t="shared" si="29"/>
        <v>3384.1713268600001</v>
      </c>
      <c r="K82" s="1278">
        <f>SUM(K64:K75)</f>
        <v>7429.4628766930264</v>
      </c>
      <c r="L82" s="1278">
        <f t="shared" ref="L82:R82" si="30">SUM(L64:L75)</f>
        <v>9755.7266980219993</v>
      </c>
      <c r="M82" s="1278">
        <f t="shared" si="30"/>
        <v>10949.968292088</v>
      </c>
      <c r="N82" s="1278">
        <f t="shared" si="30"/>
        <v>2847.8763938800003</v>
      </c>
      <c r="O82" s="1278">
        <f t="shared" si="30"/>
        <v>3593.9914280200001</v>
      </c>
      <c r="P82" s="1278">
        <f t="shared" si="30"/>
        <v>72969.24408439103</v>
      </c>
      <c r="Q82" s="1278">
        <f t="shared" si="30"/>
        <v>839.08128217244212</v>
      </c>
      <c r="R82" s="865">
        <f t="shared" si="30"/>
        <v>73808.325366563484</v>
      </c>
    </row>
    <row r="83" spans="1:18" ht="15" customHeight="1">
      <c r="A83" s="504"/>
      <c r="B83" s="504"/>
      <c r="C83" s="504"/>
      <c r="D83" s="504"/>
      <c r="E83" s="504"/>
      <c r="F83" s="504"/>
      <c r="G83" s="504"/>
      <c r="H83" s="504"/>
      <c r="I83" s="504"/>
      <c r="J83" s="504"/>
      <c r="K83" s="504"/>
      <c r="L83" s="504"/>
      <c r="M83" s="504"/>
      <c r="N83" s="504"/>
      <c r="O83" s="504"/>
      <c r="P83" s="504"/>
      <c r="Q83" s="504"/>
      <c r="R83" s="504"/>
    </row>
    <row r="84" spans="1:18" ht="15" customHeight="1">
      <c r="A84" s="1811" t="s">
        <v>508</v>
      </c>
      <c r="B84" s="1811"/>
      <c r="C84" s="1811"/>
      <c r="D84" s="1811"/>
      <c r="E84" s="1811"/>
      <c r="F84" s="1811"/>
      <c r="G84" s="1811"/>
      <c r="H84" s="1811"/>
      <c r="I84" s="1811"/>
      <c r="J84" s="1811"/>
      <c r="K84" s="1811"/>
      <c r="L84" s="1811"/>
      <c r="M84" s="1811"/>
      <c r="N84" s="1811"/>
      <c r="O84" s="1811"/>
      <c r="P84" s="1811"/>
      <c r="Q84" s="1811"/>
      <c r="R84" s="1811"/>
    </row>
    <row r="85" spans="1:18" ht="5.0999999999999996" customHeight="1">
      <c r="A85" s="1161"/>
      <c r="B85" s="1162" t="str">
        <f>B63</f>
        <v xml:space="preserve"> Jihočeský R.</v>
      </c>
      <c r="C85" s="1162" t="str">
        <f t="shared" ref="C85:O85" si="31">C63</f>
        <v xml:space="preserve"> Jihomoravský R.</v>
      </c>
      <c r="D85" s="1162" t="str">
        <f t="shared" si="31"/>
        <v xml:space="preserve"> Karlovarský R.</v>
      </c>
      <c r="E85" s="1162" t="str">
        <f t="shared" si="31"/>
        <v xml:space="preserve"> Královéhradecký R.</v>
      </c>
      <c r="F85" s="1162" t="str">
        <f t="shared" si="31"/>
        <v xml:space="preserve"> Liberecký R.</v>
      </c>
      <c r="G85" s="1162" t="str">
        <f t="shared" si="31"/>
        <v xml:space="preserve"> Moravskoslezský R.</v>
      </c>
      <c r="H85" s="1162" t="str">
        <f t="shared" si="31"/>
        <v xml:space="preserve"> Olomoucký R.</v>
      </c>
      <c r="I85" s="1162" t="str">
        <f t="shared" si="31"/>
        <v xml:space="preserve"> Pardubický R.</v>
      </c>
      <c r="J85" s="1162" t="str">
        <f t="shared" si="31"/>
        <v xml:space="preserve"> Plzeňský R.</v>
      </c>
      <c r="K85" s="1162" t="str">
        <f t="shared" si="31"/>
        <v xml:space="preserve"> Prague</v>
      </c>
      <c r="L85" s="1162" t="str">
        <f t="shared" si="31"/>
        <v xml:space="preserve"> Středočeský R.</v>
      </c>
      <c r="M85" s="1162" t="str">
        <f t="shared" si="31"/>
        <v xml:space="preserve"> Ústecký R.</v>
      </c>
      <c r="N85" s="1162" t="str">
        <f t="shared" si="31"/>
        <v xml:space="preserve"> Vysočina R.</v>
      </c>
      <c r="O85" s="1162" t="str">
        <f t="shared" si="31"/>
        <v xml:space="preserve"> Zlínský R.</v>
      </c>
      <c r="P85" s="1162" t="s">
        <v>73</v>
      </c>
      <c r="Q85" s="1162" t="s">
        <v>74</v>
      </c>
      <c r="R85" s="1162" t="s">
        <v>50</v>
      </c>
    </row>
    <row r="86" spans="1:18" ht="12" customHeight="1">
      <c r="A86" s="1241">
        <v>2015</v>
      </c>
      <c r="B86" s="1269">
        <v>2730.2180524125793</v>
      </c>
      <c r="C86" s="1269">
        <v>11029.419052412579</v>
      </c>
      <c r="D86" s="1270">
        <v>2204.1930524125792</v>
      </c>
      <c r="E86" s="1270">
        <v>3236.7490524125792</v>
      </c>
      <c r="F86" s="1270">
        <v>3430.3530524125795</v>
      </c>
      <c r="G86" s="1270">
        <v>9255.9870524125781</v>
      </c>
      <c r="H86" s="1270">
        <v>4529.5430524125786</v>
      </c>
      <c r="I86" s="1270">
        <v>3769.2370524125795</v>
      </c>
      <c r="J86" s="1270">
        <v>3819.7370524125795</v>
      </c>
      <c r="K86" s="1269">
        <v>8721.509052412579</v>
      </c>
      <c r="L86" s="1269">
        <v>10268.005052412578</v>
      </c>
      <c r="M86" s="1270">
        <v>9170.6930524125783</v>
      </c>
      <c r="N86" s="1270">
        <v>3516.5530524125793</v>
      </c>
      <c r="O86" s="1270">
        <v>4148.7490524125797</v>
      </c>
      <c r="P86" s="1270">
        <v>79830.945733776098</v>
      </c>
      <c r="Q86" s="1270">
        <v>1236.9556900010557</v>
      </c>
      <c r="R86" s="1271">
        <v>81067.901423777163</v>
      </c>
    </row>
    <row r="87" spans="1:18" ht="12" customHeight="1">
      <c r="A87" s="1243">
        <v>2016</v>
      </c>
      <c r="B87" s="1272">
        <v>2937.2289939092698</v>
      </c>
      <c r="C87" s="1273">
        <v>11621.44499390927</v>
      </c>
      <c r="D87" s="1273">
        <v>2337.4489939092696</v>
      </c>
      <c r="E87" s="1273">
        <v>3483.8379939092697</v>
      </c>
      <c r="F87" s="1273">
        <v>3637.8319939092694</v>
      </c>
      <c r="G87" s="1273">
        <v>9791.2839939092701</v>
      </c>
      <c r="H87" s="1273">
        <v>4906.1419939092693</v>
      </c>
      <c r="I87" s="1273">
        <v>3944.3669939092697</v>
      </c>
      <c r="J87" s="1273">
        <v>4059.7099939092695</v>
      </c>
      <c r="K87" s="1272">
        <v>9463.1649939092695</v>
      </c>
      <c r="L87" s="1273">
        <v>11072.511993909269</v>
      </c>
      <c r="M87" s="1273">
        <v>11738.768993909269</v>
      </c>
      <c r="N87" s="1273">
        <v>3729.5669939092695</v>
      </c>
      <c r="O87" s="1273">
        <v>4492.2109939092697</v>
      </c>
      <c r="P87" s="1273">
        <v>87215.519914729783</v>
      </c>
      <c r="Q87" s="1273">
        <v>1027.647302470222</v>
      </c>
      <c r="R87" s="1274">
        <v>88243.167217199996</v>
      </c>
    </row>
    <row r="88" spans="1:18" ht="12" customHeight="1">
      <c r="A88" s="1242">
        <v>2017</v>
      </c>
      <c r="B88" s="861">
        <v>2988.0864450478575</v>
      </c>
      <c r="C88" s="862">
        <v>12010.297534693756</v>
      </c>
      <c r="D88" s="862">
        <v>2370.6704125037581</v>
      </c>
      <c r="E88" s="862">
        <v>3747.0119206237578</v>
      </c>
      <c r="F88" s="862">
        <v>3731.0284807037574</v>
      </c>
      <c r="G88" s="862">
        <v>9721.1217601837561</v>
      </c>
      <c r="H88" s="862">
        <v>5122.1325402737584</v>
      </c>
      <c r="I88" s="862">
        <v>4246.3764858537588</v>
      </c>
      <c r="J88" s="862">
        <v>4190.4948185837584</v>
      </c>
      <c r="K88" s="861">
        <v>9721.0255715937583</v>
      </c>
      <c r="L88" s="862">
        <v>11502.843147363757</v>
      </c>
      <c r="M88" s="862">
        <v>12077.584808453759</v>
      </c>
      <c r="N88" s="862">
        <v>3793.0804367866576</v>
      </c>
      <c r="O88" s="862">
        <v>4622.2434402637582</v>
      </c>
      <c r="P88" s="862">
        <v>89843.997802929603</v>
      </c>
      <c r="Q88" s="862">
        <v>1152.2239240501822</v>
      </c>
      <c r="R88" s="863">
        <v>90996.221726979798</v>
      </c>
    </row>
    <row r="89" spans="1:18" ht="12" customHeight="1">
      <c r="A89" s="1242">
        <v>2018</v>
      </c>
      <c r="B89" s="861">
        <v>2897.2788392100006</v>
      </c>
      <c r="C89" s="862">
        <v>11298.474126139999</v>
      </c>
      <c r="D89" s="862">
        <v>2274.9460970699997</v>
      </c>
      <c r="E89" s="862">
        <v>3650.7505730400007</v>
      </c>
      <c r="F89" s="862">
        <v>3491.73536139</v>
      </c>
      <c r="G89" s="862">
        <v>9368.0227507899999</v>
      </c>
      <c r="H89" s="862">
        <v>4883.5301379699995</v>
      </c>
      <c r="I89" s="862">
        <v>4001.2468278599995</v>
      </c>
      <c r="J89" s="862">
        <v>3883.7256445799999</v>
      </c>
      <c r="K89" s="861">
        <v>9076.9026297438886</v>
      </c>
      <c r="L89" s="862">
        <v>11102.993410569998</v>
      </c>
      <c r="M89" s="862">
        <v>11931.688452409999</v>
      </c>
      <c r="N89" s="862">
        <v>3570.0557432599007</v>
      </c>
      <c r="O89" s="862">
        <v>4464.7078510999991</v>
      </c>
      <c r="P89" s="862">
        <v>85896.058445133793</v>
      </c>
      <c r="Q89" s="862">
        <v>1410.0463273069997</v>
      </c>
      <c r="R89" s="863">
        <v>87306.104772440798</v>
      </c>
    </row>
    <row r="90" spans="1:18" ht="12" customHeight="1">
      <c r="A90" s="1241">
        <v>2019</v>
      </c>
      <c r="B90" s="1269">
        <v>2938.7715317099996</v>
      </c>
      <c r="C90" s="1270">
        <v>11126.26151059</v>
      </c>
      <c r="D90" s="1270">
        <v>2296.2346864900001</v>
      </c>
      <c r="E90" s="1270">
        <v>3614.3458771000001</v>
      </c>
      <c r="F90" s="1270">
        <v>3517.47507898</v>
      </c>
      <c r="G90" s="1270">
        <v>9515.7342041800002</v>
      </c>
      <c r="H90" s="1270">
        <v>4883.1531025599998</v>
      </c>
      <c r="I90" s="1270">
        <v>4044.7886773600007</v>
      </c>
      <c r="J90" s="1270">
        <v>3868.42344426</v>
      </c>
      <c r="K90" s="1269">
        <v>8968.4875279399985</v>
      </c>
      <c r="L90" s="1270">
        <v>11178.17546579</v>
      </c>
      <c r="M90" s="1270">
        <v>15978.81664433</v>
      </c>
      <c r="N90" s="1270">
        <v>3471.5091645580001</v>
      </c>
      <c r="O90" s="1270">
        <v>4380.2426308200002</v>
      </c>
      <c r="P90" s="1270">
        <v>89782.419546667996</v>
      </c>
      <c r="Q90" s="1270">
        <v>1615.2141925309004</v>
      </c>
      <c r="R90" s="1271">
        <v>91397.633739198907</v>
      </c>
    </row>
    <row r="91" spans="1:18" ht="12" customHeight="1">
      <c r="A91" s="1243">
        <v>2020</v>
      </c>
      <c r="B91" s="1272">
        <v>2958.1357483699999</v>
      </c>
      <c r="C91" s="1273">
        <v>11076.37637364</v>
      </c>
      <c r="D91" s="1273">
        <v>4690.6196397799995</v>
      </c>
      <c r="E91" s="1273">
        <v>3507.5729411199995</v>
      </c>
      <c r="F91" s="1273">
        <v>3362.9331719399997</v>
      </c>
      <c r="G91" s="1273">
        <v>9413.7053351199993</v>
      </c>
      <c r="H91" s="1273">
        <v>4970.2052502899996</v>
      </c>
      <c r="I91" s="1273">
        <v>3964.8509234299991</v>
      </c>
      <c r="J91" s="1273">
        <v>3871.5028354299998</v>
      </c>
      <c r="K91" s="1272">
        <v>8615.0631674000015</v>
      </c>
      <c r="L91" s="1273">
        <v>11736.301939708001</v>
      </c>
      <c r="M91" s="1273">
        <v>15266.446931240003</v>
      </c>
      <c r="N91" s="1273">
        <v>3436.9150452400004</v>
      </c>
      <c r="O91" s="1273">
        <v>4503.5743751799992</v>
      </c>
      <c r="P91" s="1273">
        <v>91374.203677888014</v>
      </c>
      <c r="Q91" s="1273">
        <v>1520.2276741253468</v>
      </c>
      <c r="R91" s="1274">
        <v>92894.431352013358</v>
      </c>
    </row>
    <row r="92" spans="1:18" ht="12" customHeight="1">
      <c r="A92" s="1242">
        <v>2021</v>
      </c>
      <c r="B92" s="861">
        <v>3263.6517408099999</v>
      </c>
      <c r="C92" s="862">
        <v>11998.891890130002</v>
      </c>
      <c r="D92" s="862">
        <v>7451.9699054599996</v>
      </c>
      <c r="E92" s="862">
        <v>3826.962444799999</v>
      </c>
      <c r="F92" s="862">
        <v>3725.1866433700002</v>
      </c>
      <c r="G92" s="862">
        <v>9879.7964187500002</v>
      </c>
      <c r="H92" s="862">
        <v>5510.36582877</v>
      </c>
      <c r="I92" s="862">
        <v>4240.46199179</v>
      </c>
      <c r="J92" s="862">
        <v>4302.41725382</v>
      </c>
      <c r="K92" s="861">
        <v>9549.3839786099998</v>
      </c>
      <c r="L92" s="862">
        <v>12681.586837145998</v>
      </c>
      <c r="M92" s="862">
        <v>14335.079959360004</v>
      </c>
      <c r="N92" s="862">
        <v>3767.6749568509999</v>
      </c>
      <c r="O92" s="862">
        <v>4860.1699133900011</v>
      </c>
      <c r="P92" s="862">
        <v>99393.599763057005</v>
      </c>
      <c r="Q92" s="862">
        <v>1343.8772005920889</v>
      </c>
      <c r="R92" s="863">
        <v>100737.47696364907</v>
      </c>
    </row>
    <row r="93" spans="1:18" ht="12" customHeight="1">
      <c r="A93" s="1242">
        <v>2022</v>
      </c>
      <c r="B93" s="861">
        <v>2772.50031339</v>
      </c>
      <c r="C93" s="862">
        <v>10168.805996750001</v>
      </c>
      <c r="D93" s="862">
        <v>2090.1370382900004</v>
      </c>
      <c r="E93" s="862">
        <v>3260.3228621300004</v>
      </c>
      <c r="F93" s="862">
        <v>3138.5645757699999</v>
      </c>
      <c r="G93" s="862">
        <v>8495.3711698799998</v>
      </c>
      <c r="H93" s="862">
        <v>4830.4221150300009</v>
      </c>
      <c r="I93" s="862">
        <v>3554.7926027599997</v>
      </c>
      <c r="J93" s="862">
        <v>3761.0501280199996</v>
      </c>
      <c r="K93" s="861">
        <v>8146.1415925899983</v>
      </c>
      <c r="L93" s="862">
        <v>11081.612215996</v>
      </c>
      <c r="M93" s="862">
        <v>11806.285829190001</v>
      </c>
      <c r="N93" s="862">
        <v>3144.2661114300008</v>
      </c>
      <c r="O93" s="862">
        <v>3966.9114754100005</v>
      </c>
      <c r="P93" s="862">
        <v>80217.184026635994</v>
      </c>
      <c r="Q93" s="862">
        <v>1329.5142862009998</v>
      </c>
      <c r="R93" s="863">
        <v>81546.69831283699</v>
      </c>
    </row>
    <row r="94" spans="1:18" ht="12" customHeight="1">
      <c r="A94" s="1241">
        <v>2023</v>
      </c>
      <c r="B94" s="1269">
        <v>2476.4285832699998</v>
      </c>
      <c r="C94" s="1270">
        <v>9000.0403021399998</v>
      </c>
      <c r="D94" s="1270">
        <v>1992.4940133699999</v>
      </c>
      <c r="E94" s="1270">
        <v>2941.6420798999989</v>
      </c>
      <c r="F94" s="1270">
        <v>2812.7686622800006</v>
      </c>
      <c r="G94" s="1270">
        <v>8064.7176405900009</v>
      </c>
      <c r="H94" s="1270">
        <v>4335.7971923000005</v>
      </c>
      <c r="I94" s="1270">
        <v>3247.7370093099998</v>
      </c>
      <c r="J94" s="1270">
        <v>3340.1381135399997</v>
      </c>
      <c r="K94" s="1269">
        <v>7419.8543148340013</v>
      </c>
      <c r="L94" s="1270">
        <v>9841.8390850369997</v>
      </c>
      <c r="M94" s="1270">
        <v>10793.498487716</v>
      </c>
      <c r="N94" s="1270">
        <v>2827.8074309499998</v>
      </c>
      <c r="O94" s="1270">
        <v>3578.7088856700002</v>
      </c>
      <c r="P94" s="1270">
        <v>72673.471800906991</v>
      </c>
      <c r="Q94" s="1270">
        <v>1068.9760057494</v>
      </c>
      <c r="R94" s="1271">
        <v>73742.44780665639</v>
      </c>
    </row>
    <row r="95" spans="1:18" ht="12" customHeight="1">
      <c r="A95" s="1243">
        <v>2024</v>
      </c>
      <c r="B95" s="1272">
        <f>B82</f>
        <v>2463.0086095880001</v>
      </c>
      <c r="C95" s="1272">
        <f t="shared" ref="C95:O95" si="32">C82</f>
        <v>8941.5015868699993</v>
      </c>
      <c r="D95" s="1272">
        <f t="shared" si="32"/>
        <v>2294.9418553099999</v>
      </c>
      <c r="E95" s="1272">
        <f t="shared" si="32"/>
        <v>2966.0836553099998</v>
      </c>
      <c r="F95" s="1272">
        <f t="shared" si="32"/>
        <v>2812.56106331</v>
      </c>
      <c r="G95" s="1272">
        <f t="shared" si="32"/>
        <v>8049.3371786200014</v>
      </c>
      <c r="H95" s="1272">
        <f t="shared" si="32"/>
        <v>4327.5532714000001</v>
      </c>
      <c r="I95" s="1272">
        <f t="shared" si="32"/>
        <v>3153.05984842</v>
      </c>
      <c r="J95" s="1272">
        <f t="shared" si="32"/>
        <v>3384.1713268600001</v>
      </c>
      <c r="K95" s="1272">
        <f t="shared" si="32"/>
        <v>7429.4628766930264</v>
      </c>
      <c r="L95" s="1272">
        <f t="shared" si="32"/>
        <v>9755.7266980219993</v>
      </c>
      <c r="M95" s="1272">
        <f t="shared" si="32"/>
        <v>10949.968292088</v>
      </c>
      <c r="N95" s="1272">
        <f t="shared" si="32"/>
        <v>2847.8763938800003</v>
      </c>
      <c r="O95" s="1272">
        <f t="shared" si="32"/>
        <v>3593.9914280200001</v>
      </c>
      <c r="P95" s="1273">
        <f>SUM(B95:O95)</f>
        <v>72969.24408439103</v>
      </c>
      <c r="Q95" s="1273">
        <f>Q82</f>
        <v>839.08128217244212</v>
      </c>
      <c r="R95" s="1274">
        <f>R82</f>
        <v>73808.325366563484</v>
      </c>
    </row>
    <row r="96" spans="1:18">
      <c r="A96" s="94"/>
      <c r="B96" s="250"/>
      <c r="C96" s="282"/>
      <c r="D96" s="282"/>
      <c r="E96" s="282"/>
      <c r="F96" s="282"/>
      <c r="G96" s="282"/>
      <c r="H96" s="282"/>
      <c r="I96" s="282"/>
      <c r="J96" s="282"/>
      <c r="K96" s="250"/>
      <c r="L96" s="282"/>
      <c r="M96" s="282"/>
      <c r="N96" s="282"/>
      <c r="O96" s="282"/>
      <c r="P96" s="282"/>
      <c r="Q96" s="282"/>
      <c r="R96" s="282"/>
    </row>
    <row r="97" spans="1:18" ht="12.75" customHeight="1">
      <c r="A97" s="94"/>
      <c r="C97" s="525"/>
      <c r="D97" s="525"/>
      <c r="E97" s="525"/>
      <c r="F97" s="525"/>
      <c r="G97" s="525"/>
      <c r="H97" s="525"/>
      <c r="I97" s="525"/>
      <c r="J97" s="525"/>
      <c r="K97" s="525"/>
      <c r="L97" s="525"/>
      <c r="M97" s="525"/>
      <c r="N97" s="525"/>
      <c r="O97" s="525"/>
      <c r="P97" s="525"/>
      <c r="Q97" s="525"/>
      <c r="R97" s="525"/>
    </row>
    <row r="98" spans="1:18" ht="12.75" customHeight="1">
      <c r="A98" s="1459" t="s">
        <v>509</v>
      </c>
      <c r="B98" s="525"/>
      <c r="C98" s="525"/>
      <c r="D98" s="525"/>
      <c r="E98" s="525"/>
      <c r="F98" s="525"/>
      <c r="G98" s="525"/>
      <c r="H98" s="525"/>
      <c r="I98" s="525"/>
      <c r="J98" s="525"/>
      <c r="K98" s="525"/>
      <c r="L98" s="525"/>
      <c r="M98" s="525"/>
      <c r="N98" s="525"/>
      <c r="O98" s="525"/>
      <c r="P98" s="525"/>
      <c r="Q98" s="525"/>
      <c r="R98" s="525"/>
    </row>
    <row r="99" spans="1:18">
      <c r="A99" s="94"/>
      <c r="B99" s="250"/>
      <c r="C99" s="250"/>
      <c r="D99" s="250"/>
      <c r="E99" s="250"/>
      <c r="F99" s="250"/>
      <c r="G99" s="250"/>
      <c r="H99" s="250"/>
      <c r="I99" s="250"/>
      <c r="J99" s="250"/>
      <c r="K99" s="250"/>
      <c r="L99" s="250"/>
      <c r="M99" s="250"/>
      <c r="N99" s="250"/>
      <c r="O99" s="250"/>
      <c r="P99" s="250"/>
      <c r="Q99" s="250"/>
      <c r="R99" s="250"/>
    </row>
    <row r="100" spans="1:18">
      <c r="A100" s="94"/>
      <c r="B100" s="250"/>
      <c r="C100" s="250"/>
      <c r="D100" s="250"/>
      <c r="E100" s="250"/>
      <c r="F100" s="250"/>
      <c r="G100" s="250"/>
      <c r="H100" s="250"/>
      <c r="I100" s="250"/>
      <c r="J100" s="250"/>
      <c r="K100" s="250"/>
      <c r="L100" s="250"/>
      <c r="M100" s="250"/>
      <c r="N100" s="250"/>
      <c r="O100" s="250"/>
      <c r="P100" s="250"/>
      <c r="Q100" s="250"/>
      <c r="R100" s="250"/>
    </row>
    <row r="101" spans="1:18">
      <c r="A101" s="94"/>
      <c r="B101" s="250"/>
      <c r="C101" s="250"/>
      <c r="D101" s="250"/>
      <c r="E101" s="250"/>
      <c r="F101" s="250"/>
      <c r="G101" s="250"/>
      <c r="H101" s="250"/>
      <c r="I101" s="250"/>
      <c r="J101" s="250"/>
      <c r="K101" s="250"/>
      <c r="L101" s="250"/>
      <c r="M101" s="250"/>
      <c r="N101" s="250"/>
      <c r="O101" s="250"/>
      <c r="P101" s="250"/>
      <c r="Q101" s="250"/>
      <c r="R101" s="250"/>
    </row>
    <row r="102" spans="1:18">
      <c r="A102" s="94"/>
      <c r="B102" s="250"/>
      <c r="C102" s="250"/>
      <c r="D102" s="250"/>
      <c r="E102" s="250"/>
      <c r="F102" s="250"/>
      <c r="G102" s="250"/>
      <c r="H102" s="250"/>
      <c r="I102" s="250"/>
      <c r="J102" s="250"/>
      <c r="K102" s="250"/>
      <c r="L102" s="250"/>
      <c r="M102" s="250"/>
      <c r="N102" s="250"/>
      <c r="O102" s="250"/>
      <c r="P102" s="250"/>
      <c r="Q102" s="250"/>
      <c r="R102" s="250"/>
    </row>
    <row r="103" spans="1:18">
      <c r="A103" s="94"/>
      <c r="B103" s="250"/>
      <c r="C103" s="250"/>
      <c r="D103" s="250"/>
      <c r="E103" s="250"/>
      <c r="F103" s="250"/>
      <c r="G103" s="250"/>
      <c r="H103" s="250"/>
      <c r="I103" s="250"/>
      <c r="J103" s="250"/>
      <c r="K103" s="250"/>
      <c r="L103" s="250"/>
      <c r="M103" s="250"/>
      <c r="N103" s="250"/>
      <c r="O103" s="250"/>
      <c r="P103" s="250"/>
      <c r="Q103" s="250"/>
      <c r="R103" s="250"/>
    </row>
    <row r="104" spans="1:18">
      <c r="A104" s="94"/>
      <c r="B104" s="250"/>
      <c r="C104" s="250"/>
      <c r="D104" s="250"/>
      <c r="E104" s="250"/>
      <c r="F104" s="250"/>
      <c r="G104" s="250"/>
      <c r="H104" s="250"/>
      <c r="I104" s="250"/>
      <c r="J104" s="250"/>
      <c r="K104" s="250"/>
      <c r="L104" s="250"/>
      <c r="M104" s="250"/>
      <c r="N104" s="250"/>
      <c r="O104" s="250"/>
      <c r="P104" s="250"/>
      <c r="Q104" s="250"/>
      <c r="R104" s="250"/>
    </row>
  </sheetData>
  <sortState ref="U7:AB20">
    <sortCondition ref="U7"/>
  </sortState>
  <mergeCells count="7">
    <mergeCell ref="A84:R84"/>
    <mergeCell ref="A38:R39"/>
    <mergeCell ref="A2:I2"/>
    <mergeCell ref="A1:R1"/>
    <mergeCell ref="A3:R3"/>
    <mergeCell ref="A25:R25"/>
    <mergeCell ref="A62:R6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51"/>
  <dimension ref="A1:AC45"/>
  <sheetViews>
    <sheetView showGridLines="0" zoomScaleNormal="100" zoomScaleSheetLayoutView="100" workbookViewId="0">
      <selection activeCell="C1" sqref="C1"/>
    </sheetView>
  </sheetViews>
  <sheetFormatPr defaultRowHeight="11.25"/>
  <cols>
    <col min="1" max="1" width="9.42578125" style="7" customWidth="1"/>
    <col min="2" max="16" width="6" style="7" customWidth="1"/>
    <col min="17" max="17" width="11.5703125" style="7" customWidth="1"/>
    <col min="18" max="18" width="10.85546875" style="7" bestFit="1" customWidth="1"/>
    <col min="19" max="255" width="9.140625" style="7"/>
    <col min="256" max="268" width="10.7109375" style="7" customWidth="1"/>
    <col min="269" max="511" width="9.140625" style="7"/>
    <col min="512" max="524" width="10.7109375" style="7" customWidth="1"/>
    <col min="525" max="767" width="9.140625" style="7"/>
    <col min="768" max="780" width="10.7109375" style="7" customWidth="1"/>
    <col min="781" max="1023" width="9.140625" style="7"/>
    <col min="1024" max="1036" width="10.7109375" style="7" customWidth="1"/>
    <col min="1037" max="1279" width="9.140625" style="7"/>
    <col min="1280" max="1292" width="10.7109375" style="7" customWidth="1"/>
    <col min="1293" max="1535" width="9.140625" style="7"/>
    <col min="1536" max="1548" width="10.7109375" style="7" customWidth="1"/>
    <col min="1549" max="1791" width="9.140625" style="7"/>
    <col min="1792" max="1804" width="10.7109375" style="7" customWidth="1"/>
    <col min="1805" max="2047" width="9.140625" style="7"/>
    <col min="2048" max="2060" width="10.7109375" style="7" customWidth="1"/>
    <col min="2061" max="2303" width="9.140625" style="7"/>
    <col min="2304" max="2316" width="10.7109375" style="7" customWidth="1"/>
    <col min="2317" max="2559" width="9.140625" style="7"/>
    <col min="2560" max="2572" width="10.7109375" style="7" customWidth="1"/>
    <col min="2573" max="2815" width="9.140625" style="7"/>
    <col min="2816" max="2828" width="10.7109375" style="7" customWidth="1"/>
    <col min="2829" max="3071" width="9.140625" style="7"/>
    <col min="3072" max="3084" width="10.7109375" style="7" customWidth="1"/>
    <col min="3085" max="3327" width="9.140625" style="7"/>
    <col min="3328" max="3340" width="10.7109375" style="7" customWidth="1"/>
    <col min="3341" max="3583" width="9.140625" style="7"/>
    <col min="3584" max="3596" width="10.7109375" style="7" customWidth="1"/>
    <col min="3597" max="3839" width="9.140625" style="7"/>
    <col min="3840" max="3852" width="10.7109375" style="7" customWidth="1"/>
    <col min="3853" max="4095" width="9.140625" style="7"/>
    <col min="4096" max="4108" width="10.7109375" style="7" customWidth="1"/>
    <col min="4109" max="4351" width="9.140625" style="7"/>
    <col min="4352" max="4364" width="10.7109375" style="7" customWidth="1"/>
    <col min="4365" max="4607" width="9.140625" style="7"/>
    <col min="4608" max="4620" width="10.7109375" style="7" customWidth="1"/>
    <col min="4621" max="4863" width="9.140625" style="7"/>
    <col min="4864" max="4876" width="10.7109375" style="7" customWidth="1"/>
    <col min="4877" max="5119" width="9.140625" style="7"/>
    <col min="5120" max="5132" width="10.7109375" style="7" customWidth="1"/>
    <col min="5133" max="5375" width="9.140625" style="7"/>
    <col min="5376" max="5388" width="10.7109375" style="7" customWidth="1"/>
    <col min="5389" max="5631" width="9.140625" style="7"/>
    <col min="5632" max="5644" width="10.7109375" style="7" customWidth="1"/>
    <col min="5645" max="5887" width="9.140625" style="7"/>
    <col min="5888" max="5900" width="10.7109375" style="7" customWidth="1"/>
    <col min="5901" max="6143" width="9.140625" style="7"/>
    <col min="6144" max="6156" width="10.7109375" style="7" customWidth="1"/>
    <col min="6157" max="6399" width="9.140625" style="7"/>
    <col min="6400" max="6412" width="10.7109375" style="7" customWidth="1"/>
    <col min="6413" max="6655" width="9.140625" style="7"/>
    <col min="6656" max="6668" width="10.7109375" style="7" customWidth="1"/>
    <col min="6669" max="6911" width="9.140625" style="7"/>
    <col min="6912" max="6924" width="10.7109375" style="7" customWidth="1"/>
    <col min="6925" max="7167" width="9.140625" style="7"/>
    <col min="7168" max="7180" width="10.7109375" style="7" customWidth="1"/>
    <col min="7181" max="7423" width="9.140625" style="7"/>
    <col min="7424" max="7436" width="10.7109375" style="7" customWidth="1"/>
    <col min="7437" max="7679" width="9.140625" style="7"/>
    <col min="7680" max="7692" width="10.7109375" style="7" customWidth="1"/>
    <col min="7693" max="7935" width="9.140625" style="7"/>
    <col min="7936" max="7948" width="10.7109375" style="7" customWidth="1"/>
    <col min="7949" max="8191" width="9.140625" style="7"/>
    <col min="8192" max="8204" width="10.7109375" style="7" customWidth="1"/>
    <col min="8205" max="8447" width="9.140625" style="7"/>
    <col min="8448" max="8460" width="10.7109375" style="7" customWidth="1"/>
    <col min="8461" max="8703" width="9.140625" style="7"/>
    <col min="8704" max="8716" width="10.7109375" style="7" customWidth="1"/>
    <col min="8717" max="8959" width="9.140625" style="7"/>
    <col min="8960" max="8972" width="10.7109375" style="7" customWidth="1"/>
    <col min="8973" max="9215" width="9.140625" style="7"/>
    <col min="9216" max="9228" width="10.7109375" style="7" customWidth="1"/>
    <col min="9229" max="9471" width="9.140625" style="7"/>
    <col min="9472" max="9484" width="10.7109375" style="7" customWidth="1"/>
    <col min="9485" max="9727" width="9.140625" style="7"/>
    <col min="9728" max="9740" width="10.7109375" style="7" customWidth="1"/>
    <col min="9741" max="9983" width="9.140625" style="7"/>
    <col min="9984" max="9996" width="10.7109375" style="7" customWidth="1"/>
    <col min="9997" max="10239" width="9.140625" style="7"/>
    <col min="10240" max="10252" width="10.7109375" style="7" customWidth="1"/>
    <col min="10253" max="10495" width="9.140625" style="7"/>
    <col min="10496" max="10508" width="10.7109375" style="7" customWidth="1"/>
    <col min="10509" max="10751" width="9.140625" style="7"/>
    <col min="10752" max="10764" width="10.7109375" style="7" customWidth="1"/>
    <col min="10765" max="11007" width="9.140625" style="7"/>
    <col min="11008" max="11020" width="10.7109375" style="7" customWidth="1"/>
    <col min="11021" max="11263" width="9.140625" style="7"/>
    <col min="11264" max="11276" width="10.7109375" style="7" customWidth="1"/>
    <col min="11277" max="11519" width="9.140625" style="7"/>
    <col min="11520" max="11532" width="10.7109375" style="7" customWidth="1"/>
    <col min="11533" max="11775" width="9.140625" style="7"/>
    <col min="11776" max="11788" width="10.7109375" style="7" customWidth="1"/>
    <col min="11789" max="12031" width="9.140625" style="7"/>
    <col min="12032" max="12044" width="10.7109375" style="7" customWidth="1"/>
    <col min="12045" max="12287" width="9.140625" style="7"/>
    <col min="12288" max="12300" width="10.7109375" style="7" customWidth="1"/>
    <col min="12301" max="12543" width="9.140625" style="7"/>
    <col min="12544" max="12556" width="10.7109375" style="7" customWidth="1"/>
    <col min="12557" max="12799" width="9.140625" style="7"/>
    <col min="12800" max="12812" width="10.7109375" style="7" customWidth="1"/>
    <col min="12813" max="13055" width="9.140625" style="7"/>
    <col min="13056" max="13068" width="10.7109375" style="7" customWidth="1"/>
    <col min="13069" max="13311" width="9.140625" style="7"/>
    <col min="13312" max="13324" width="10.7109375" style="7" customWidth="1"/>
    <col min="13325" max="13567" width="9.140625" style="7"/>
    <col min="13568" max="13580" width="10.7109375" style="7" customWidth="1"/>
    <col min="13581" max="13823" width="9.140625" style="7"/>
    <col min="13824" max="13836" width="10.7109375" style="7" customWidth="1"/>
    <col min="13837" max="14079" width="9.140625" style="7"/>
    <col min="14080" max="14092" width="10.7109375" style="7" customWidth="1"/>
    <col min="14093" max="14335" width="9.140625" style="7"/>
    <col min="14336" max="14348" width="10.7109375" style="7" customWidth="1"/>
    <col min="14349" max="14591" width="9.140625" style="7"/>
    <col min="14592" max="14604" width="10.7109375" style="7" customWidth="1"/>
    <col min="14605" max="14847" width="9.140625" style="7"/>
    <col min="14848" max="14860" width="10.7109375" style="7" customWidth="1"/>
    <col min="14861" max="15103" width="9.140625" style="7"/>
    <col min="15104" max="15116" width="10.7109375" style="7" customWidth="1"/>
    <col min="15117" max="15359" width="9.140625" style="7"/>
    <col min="15360" max="15372" width="10.7109375" style="7" customWidth="1"/>
    <col min="15373" max="15615" width="9.140625" style="7"/>
    <col min="15616" max="15628" width="10.7109375" style="7" customWidth="1"/>
    <col min="15629" max="15871" width="9.140625" style="7"/>
    <col min="15872" max="15884" width="10.7109375" style="7" customWidth="1"/>
    <col min="15885" max="16127" width="9.140625" style="7"/>
    <col min="16128" max="16140" width="10.7109375" style="7" customWidth="1"/>
    <col min="16141" max="16384" width="9.140625" style="7"/>
  </cols>
  <sheetData>
    <row r="1" spans="1:24" ht="18" customHeight="1">
      <c r="A1" s="1817" t="s">
        <v>510</v>
      </c>
      <c r="B1" s="1817"/>
      <c r="C1" s="1817"/>
      <c r="D1" s="1817"/>
      <c r="E1" s="1817"/>
      <c r="F1" s="1817"/>
      <c r="G1" s="1817"/>
      <c r="H1" s="1817"/>
      <c r="I1" s="1817"/>
      <c r="J1" s="1817"/>
      <c r="K1" s="1817"/>
      <c r="L1" s="1817"/>
      <c r="M1" s="1817"/>
      <c r="N1" s="1817"/>
      <c r="O1" s="1817"/>
      <c r="P1" s="1817"/>
    </row>
    <row r="2" spans="1:24" ht="9.9499999999999993" customHeight="1">
      <c r="A2" s="1813"/>
      <c r="B2" s="1813"/>
      <c r="C2" s="1813"/>
      <c r="D2" s="1813"/>
      <c r="E2" s="1813"/>
      <c r="F2" s="1813"/>
      <c r="G2" s="1813"/>
      <c r="H2" s="1813"/>
      <c r="I2" s="1813"/>
      <c r="J2" s="1356"/>
      <c r="K2" s="1356"/>
      <c r="L2" s="1356"/>
      <c r="M2" s="1356"/>
      <c r="N2" s="1356"/>
      <c r="O2" s="1356"/>
      <c r="P2" s="1356"/>
      <c r="Q2" s="1356"/>
      <c r="R2" s="1356"/>
    </row>
    <row r="3" spans="1:24" s="155" customFormat="1" ht="15" customHeight="1">
      <c r="A3" s="1818" t="s">
        <v>511</v>
      </c>
      <c r="B3" s="1818"/>
      <c r="C3" s="1818"/>
      <c r="D3" s="1818"/>
      <c r="E3" s="1818"/>
      <c r="F3" s="1818"/>
      <c r="G3" s="1818"/>
      <c r="H3" s="1818"/>
      <c r="I3" s="1818"/>
      <c r="J3" s="1818"/>
      <c r="K3" s="1818"/>
      <c r="L3" s="1818"/>
      <c r="M3" s="1818"/>
      <c r="N3" s="1818"/>
      <c r="O3" s="1818"/>
      <c r="P3" s="1818"/>
    </row>
    <row r="4" spans="1:24" ht="91.5" customHeight="1">
      <c r="A4" s="1460" t="str">
        <f>'[2]11.4'!A4</f>
        <v>Period</v>
      </c>
      <c r="B4" s="472" t="s">
        <v>484</v>
      </c>
      <c r="C4" s="472" t="s">
        <v>485</v>
      </c>
      <c r="D4" s="472" t="s">
        <v>486</v>
      </c>
      <c r="E4" s="472" t="s">
        <v>487</v>
      </c>
      <c r="F4" s="472" t="s">
        <v>488</v>
      </c>
      <c r="G4" s="472" t="s">
        <v>489</v>
      </c>
      <c r="H4" s="472" t="s">
        <v>490</v>
      </c>
      <c r="I4" s="472" t="s">
        <v>491</v>
      </c>
      <c r="J4" s="472" t="s">
        <v>492</v>
      </c>
      <c r="K4" s="472" t="s">
        <v>468</v>
      </c>
      <c r="L4" s="472" t="s">
        <v>493</v>
      </c>
      <c r="M4" s="472" t="s">
        <v>494</v>
      </c>
      <c r="N4" s="472" t="s">
        <v>495</v>
      </c>
      <c r="O4" s="472" t="s">
        <v>496</v>
      </c>
      <c r="P4" s="472" t="s">
        <v>400</v>
      </c>
    </row>
    <row r="5" spans="1:24" ht="12" customHeight="1">
      <c r="A5" s="1241" t="str">
        <f>'6.1'!A9</f>
        <v>January</v>
      </c>
      <c r="B5" s="1287">
        <v>-0.64193548387096777</v>
      </c>
      <c r="C5" s="1287">
        <v>0.50967741935483879</v>
      </c>
      <c r="D5" s="1288">
        <v>-0.89032258064516134</v>
      </c>
      <c r="E5" s="1288">
        <v>-0.86451612903225805</v>
      </c>
      <c r="F5" s="1288">
        <v>-0.54838709677419339</v>
      </c>
      <c r="G5" s="1288">
        <v>-0.26774193548387121</v>
      </c>
      <c r="H5" s="1288">
        <v>-0.53225806451612923</v>
      </c>
      <c r="I5" s="1288">
        <v>-0.23870967741935459</v>
      </c>
      <c r="J5" s="1288">
        <v>-0.22903225806451624</v>
      </c>
      <c r="K5" s="1287">
        <v>1.2096774193548385</v>
      </c>
      <c r="L5" s="1287">
        <v>0.2741935483870967</v>
      </c>
      <c r="M5" s="1288">
        <v>-0.20322580645161273</v>
      </c>
      <c r="N5" s="1288">
        <v>-0.71290322580645138</v>
      </c>
      <c r="O5" s="1288">
        <v>-0.6032258064516125</v>
      </c>
      <c r="P5" s="1289">
        <v>-0.33870967741935487</v>
      </c>
      <c r="Q5" s="28"/>
      <c r="R5" s="28"/>
    </row>
    <row r="6" spans="1:24" ht="12" customHeight="1">
      <c r="A6" s="1242" t="str">
        <f>'6.1'!A10</f>
        <v>February</v>
      </c>
      <c r="B6" s="1290">
        <v>5.6035714285714286</v>
      </c>
      <c r="C6" s="1291">
        <v>6.8928571428571432</v>
      </c>
      <c r="D6" s="1291">
        <v>4.5999999999999996</v>
      </c>
      <c r="E6" s="1291">
        <v>5.1749999999999998</v>
      </c>
      <c r="F6" s="1291">
        <v>5.4214285714285708</v>
      </c>
      <c r="G6" s="1291">
        <v>6.6714285714285717</v>
      </c>
      <c r="H6" s="1291">
        <v>6.0392857142857137</v>
      </c>
      <c r="I6" s="1291">
        <v>5.9535714285714292</v>
      </c>
      <c r="J6" s="1291">
        <v>5.9750000000000005</v>
      </c>
      <c r="K6" s="1290">
        <v>7.2892857142857137</v>
      </c>
      <c r="L6" s="1291">
        <v>6.3571428571428594</v>
      </c>
      <c r="M6" s="1291">
        <v>6.1928571428571431</v>
      </c>
      <c r="N6" s="1291">
        <v>5.4285714285714288</v>
      </c>
      <c r="O6" s="1291">
        <v>6.0678571428571431</v>
      </c>
      <c r="P6" s="1292">
        <v>5.8928571428571415</v>
      </c>
      <c r="Q6" s="4"/>
      <c r="R6" s="2"/>
      <c r="S6" s="3"/>
      <c r="T6" s="3"/>
      <c r="U6" s="3"/>
      <c r="V6" s="3"/>
      <c r="W6" s="3"/>
      <c r="X6" s="3"/>
    </row>
    <row r="7" spans="1:24" ht="12" customHeight="1">
      <c r="A7" s="1243" t="str">
        <f>'6.1'!A11</f>
        <v>March</v>
      </c>
      <c r="B7" s="1293">
        <v>6.7387096774193553</v>
      </c>
      <c r="C7" s="1294">
        <v>8.5903225806451609</v>
      </c>
      <c r="D7" s="1294">
        <v>5.6419354838709701</v>
      </c>
      <c r="E7" s="1294">
        <v>7.0580645161290319</v>
      </c>
      <c r="F7" s="1294">
        <v>7.1516129032258071</v>
      </c>
      <c r="G7" s="1294">
        <v>7.9354838709677402</v>
      </c>
      <c r="H7" s="1294">
        <v>7.6032258064516123</v>
      </c>
      <c r="I7" s="1294">
        <v>7.5612903225806445</v>
      </c>
      <c r="J7" s="1294">
        <v>6.9258064516129032</v>
      </c>
      <c r="K7" s="1293">
        <v>8.9064516129032274</v>
      </c>
      <c r="L7" s="1294">
        <v>7.7677419354838717</v>
      </c>
      <c r="M7" s="1294">
        <v>7.3645161290322578</v>
      </c>
      <c r="N7" s="1294">
        <v>6.6064516129032258</v>
      </c>
      <c r="O7" s="1294">
        <v>7.4580645161290331</v>
      </c>
      <c r="P7" s="1295">
        <v>7.2451612903225797</v>
      </c>
      <c r="Q7" s="4"/>
      <c r="R7" s="2"/>
      <c r="S7" s="3"/>
      <c r="T7" s="3"/>
      <c r="U7" s="3"/>
      <c r="V7" s="3"/>
      <c r="W7" s="3"/>
      <c r="X7" s="3"/>
    </row>
    <row r="8" spans="1:24" ht="12" customHeight="1">
      <c r="A8" s="1242" t="str">
        <f>'6.1'!A12</f>
        <v>April</v>
      </c>
      <c r="B8" s="1290">
        <v>9.6800000000000015</v>
      </c>
      <c r="C8" s="1291">
        <v>11.780000000000001</v>
      </c>
      <c r="D8" s="1291">
        <v>8.4933333333333323</v>
      </c>
      <c r="E8" s="1291">
        <v>9.7133333333333347</v>
      </c>
      <c r="F8" s="1291">
        <v>9.9433333333333351</v>
      </c>
      <c r="G8" s="1291">
        <v>10.419999999999998</v>
      </c>
      <c r="H8" s="1291">
        <v>10.396666666666668</v>
      </c>
      <c r="I8" s="1291">
        <v>10.303333333333333</v>
      </c>
      <c r="J8" s="1291">
        <v>9.8066666666666684</v>
      </c>
      <c r="K8" s="1290">
        <v>12.316666666666668</v>
      </c>
      <c r="L8" s="1291">
        <v>10.956666666666669</v>
      </c>
      <c r="M8" s="1291">
        <v>10.53</v>
      </c>
      <c r="N8" s="1291">
        <v>9.8433333333333337</v>
      </c>
      <c r="O8" s="1291">
        <v>10.179999999999998</v>
      </c>
      <c r="P8" s="1292">
        <v>10.256666666666664</v>
      </c>
      <c r="Q8" s="4"/>
      <c r="R8" s="2"/>
      <c r="S8" s="3"/>
      <c r="T8" s="3"/>
      <c r="U8" s="3"/>
      <c r="V8" s="3"/>
      <c r="W8" s="3"/>
      <c r="X8" s="3"/>
    </row>
    <row r="9" spans="1:24" ht="12" customHeight="1">
      <c r="A9" s="1242" t="str">
        <f>'6.1'!A13</f>
        <v>May</v>
      </c>
      <c r="B9" s="1290">
        <v>13.696666666666667</v>
      </c>
      <c r="C9" s="1291">
        <v>16.248387096774195</v>
      </c>
      <c r="D9" s="1291">
        <v>13.151612903225802</v>
      </c>
      <c r="E9" s="1291">
        <v>14.622580645161291</v>
      </c>
      <c r="F9" s="1291">
        <v>15.10967741935484</v>
      </c>
      <c r="G9" s="1291">
        <v>15.725806451612904</v>
      </c>
      <c r="H9" s="1291">
        <v>15.032258064516125</v>
      </c>
      <c r="I9" s="1291">
        <v>14.854838709677418</v>
      </c>
      <c r="J9" s="1291">
        <v>14.316129032258067</v>
      </c>
      <c r="K9" s="1290">
        <v>16.651612903225811</v>
      </c>
      <c r="L9" s="1291">
        <v>15.229032258064517</v>
      </c>
      <c r="M9" s="1291">
        <v>15.122580645161289</v>
      </c>
      <c r="N9" s="1291">
        <v>14.083870967741936</v>
      </c>
      <c r="O9" s="1291">
        <v>15.161290322580649</v>
      </c>
      <c r="P9" s="1292">
        <v>14.761290322580647</v>
      </c>
      <c r="Q9" s="4"/>
      <c r="R9" s="2"/>
      <c r="S9" s="3"/>
      <c r="T9" s="3"/>
      <c r="U9" s="3"/>
      <c r="V9" s="3"/>
      <c r="W9" s="3"/>
      <c r="X9" s="3"/>
    </row>
    <row r="10" spans="1:24" ht="12" customHeight="1">
      <c r="A10" s="1242" t="str">
        <f>'6.1'!A14</f>
        <v>June</v>
      </c>
      <c r="B10" s="1290">
        <v>17.643333333333331</v>
      </c>
      <c r="C10" s="1291">
        <v>19.513333333333332</v>
      </c>
      <c r="D10" s="1291">
        <v>16.196666666666669</v>
      </c>
      <c r="E10" s="1291">
        <v>17.873333333333335</v>
      </c>
      <c r="F10" s="1291">
        <v>17.713333333333328</v>
      </c>
      <c r="G10" s="1291">
        <v>18.333333333333336</v>
      </c>
      <c r="H10" s="1291">
        <v>18.236666666666672</v>
      </c>
      <c r="I10" s="1291">
        <v>18.34333333333333</v>
      </c>
      <c r="J10" s="1291">
        <v>17.736666666666668</v>
      </c>
      <c r="K10" s="1290">
        <v>20.063333333333333</v>
      </c>
      <c r="L10" s="1291">
        <v>18.743333333333336</v>
      </c>
      <c r="M10" s="1291">
        <v>17.970000000000002</v>
      </c>
      <c r="N10" s="1291">
        <v>17.830000000000002</v>
      </c>
      <c r="O10" s="1291">
        <v>18.026666666666664</v>
      </c>
      <c r="P10" s="1292">
        <v>18.109999999999996</v>
      </c>
      <c r="Q10" s="4"/>
      <c r="R10" s="2"/>
      <c r="S10" s="3"/>
      <c r="T10" s="3"/>
      <c r="U10" s="3"/>
      <c r="V10" s="3"/>
      <c r="W10" s="3"/>
      <c r="X10" s="3"/>
    </row>
    <row r="11" spans="1:24" ht="12" customHeight="1">
      <c r="A11" s="1241" t="str">
        <f>'6.1'!A15</f>
        <v>July</v>
      </c>
      <c r="B11" s="1287">
        <v>19.338709677419352</v>
      </c>
      <c r="C11" s="1288">
        <v>22.029032258064522</v>
      </c>
      <c r="D11" s="1288">
        <v>18.187096774193542</v>
      </c>
      <c r="E11" s="1288">
        <v>19.299999999999997</v>
      </c>
      <c r="F11" s="1288">
        <v>19.096774193548391</v>
      </c>
      <c r="G11" s="1288">
        <v>20.06129032258065</v>
      </c>
      <c r="H11" s="1288">
        <v>20.235483870967741</v>
      </c>
      <c r="I11" s="1288">
        <v>19.958064516129031</v>
      </c>
      <c r="J11" s="1288">
        <v>19.867741935483867</v>
      </c>
      <c r="K11" s="1287">
        <v>22.05806451612904</v>
      </c>
      <c r="L11" s="1288">
        <v>20.390322580645162</v>
      </c>
      <c r="M11" s="1288">
        <v>19.893548387096775</v>
      </c>
      <c r="N11" s="1288">
        <v>19.741935483870972</v>
      </c>
      <c r="O11" s="1288">
        <v>20.374193548387094</v>
      </c>
      <c r="P11" s="1289">
        <v>20.032258064516132</v>
      </c>
      <c r="Q11" s="4"/>
      <c r="R11" s="2"/>
      <c r="S11" s="3"/>
      <c r="T11" s="3"/>
      <c r="U11" s="3"/>
      <c r="V11" s="3"/>
      <c r="W11" s="3"/>
      <c r="X11" s="3"/>
    </row>
    <row r="12" spans="1:24" ht="12" customHeight="1">
      <c r="A12" s="1242" t="str">
        <f>'6.1'!A16</f>
        <v>August</v>
      </c>
      <c r="B12" s="1290">
        <v>19.893548387096775</v>
      </c>
      <c r="C12" s="1291">
        <v>22.451612903225808</v>
      </c>
      <c r="D12" s="1291">
        <v>18.751612903225809</v>
      </c>
      <c r="E12" s="1291">
        <v>19.406451612903229</v>
      </c>
      <c r="F12" s="1291">
        <v>19.416129032258066</v>
      </c>
      <c r="G12" s="1291">
        <v>20.083870967741934</v>
      </c>
      <c r="H12" s="1291">
        <v>19.977419354838705</v>
      </c>
      <c r="I12" s="1291">
        <v>20.277419354838713</v>
      </c>
      <c r="J12" s="1291">
        <v>20.345161290322579</v>
      </c>
      <c r="K12" s="1290">
        <v>22.361290322580643</v>
      </c>
      <c r="L12" s="1291">
        <v>20.799999999999997</v>
      </c>
      <c r="M12" s="1291">
        <v>20.341935483870973</v>
      </c>
      <c r="N12" s="1291">
        <v>20.303225806451611</v>
      </c>
      <c r="O12" s="1291">
        <v>20.393548387096775</v>
      </c>
      <c r="P12" s="1292">
        <v>20.416129032258063</v>
      </c>
      <c r="Q12" s="4"/>
      <c r="R12" s="2"/>
      <c r="S12" s="3"/>
      <c r="T12" s="3"/>
      <c r="U12" s="3"/>
      <c r="V12" s="3"/>
      <c r="W12" s="3"/>
      <c r="X12" s="3"/>
    </row>
    <row r="13" spans="1:24" ht="12" customHeight="1">
      <c r="A13" s="1243" t="str">
        <f>'6.1'!A17</f>
        <v>September</v>
      </c>
      <c r="B13" s="1293">
        <v>14.103333333333333</v>
      </c>
      <c r="C13" s="1294">
        <v>16.533333333333335</v>
      </c>
      <c r="D13" s="1294">
        <v>13.58666666666667</v>
      </c>
      <c r="E13" s="1294">
        <v>14.953333333333335</v>
      </c>
      <c r="F13" s="1294">
        <v>15.126666666666672</v>
      </c>
      <c r="G13" s="1294">
        <v>15.543333333333333</v>
      </c>
      <c r="H13" s="1294">
        <v>15.436666666666667</v>
      </c>
      <c r="I13" s="1294">
        <v>15.379999999999994</v>
      </c>
      <c r="J13" s="1294">
        <v>14.693333333333333</v>
      </c>
      <c r="K13" s="1293">
        <v>17.133333333333333</v>
      </c>
      <c r="L13" s="1294">
        <v>15.780000000000003</v>
      </c>
      <c r="M13" s="1294">
        <v>15.596666666666669</v>
      </c>
      <c r="N13" s="1294">
        <v>14.819999999999995</v>
      </c>
      <c r="O13" s="1294">
        <v>15.040000000000001</v>
      </c>
      <c r="P13" s="1295">
        <v>15.229999999999999</v>
      </c>
      <c r="Q13" s="4"/>
      <c r="R13" s="2"/>
      <c r="S13" s="3"/>
      <c r="T13" s="3"/>
      <c r="U13" s="3"/>
      <c r="V13" s="3"/>
      <c r="W13" s="3"/>
      <c r="X13" s="3"/>
    </row>
    <row r="14" spans="1:24" ht="12" customHeight="1">
      <c r="A14" s="1241" t="str">
        <f>'6.1'!A18</f>
        <v>October</v>
      </c>
      <c r="B14" s="1287">
        <v>9.4612903225806431</v>
      </c>
      <c r="C14" s="1288">
        <v>10.86774193548387</v>
      </c>
      <c r="D14" s="1288">
        <v>8.8516129032258064</v>
      </c>
      <c r="E14" s="1288">
        <v>9.6580645161290288</v>
      </c>
      <c r="F14" s="1288">
        <v>9.9322580645161302</v>
      </c>
      <c r="G14" s="1288">
        <v>10.016129032258066</v>
      </c>
      <c r="H14" s="1288">
        <v>9.9451612903225826</v>
      </c>
      <c r="I14" s="1288">
        <v>10.164516129032259</v>
      </c>
      <c r="J14" s="1288">
        <v>9.6741935483870964</v>
      </c>
      <c r="K14" s="1287">
        <v>11.512903225806451</v>
      </c>
      <c r="L14" s="1288">
        <v>10.432258064516128</v>
      </c>
      <c r="M14" s="1288">
        <v>9.9580645161290313</v>
      </c>
      <c r="N14" s="1288">
        <v>9.5387096774193552</v>
      </c>
      <c r="O14" s="1288">
        <v>9.8419354838709658</v>
      </c>
      <c r="P14" s="1289">
        <v>9.9064516129032238</v>
      </c>
      <c r="Q14" s="4"/>
      <c r="R14" s="2"/>
      <c r="S14" s="3"/>
      <c r="T14" s="3"/>
      <c r="U14" s="3"/>
      <c r="V14" s="3"/>
      <c r="W14" s="3"/>
      <c r="X14" s="3"/>
    </row>
    <row r="15" spans="1:24" ht="12" customHeight="1">
      <c r="A15" s="1242" t="str">
        <f>'6.1'!A19</f>
        <v>November</v>
      </c>
      <c r="B15" s="1290">
        <v>2.7666666666666666</v>
      </c>
      <c r="C15" s="1291">
        <v>3.4466666666666663</v>
      </c>
      <c r="D15" s="1291">
        <v>2.563333333333333</v>
      </c>
      <c r="E15" s="1291">
        <v>2.5966666666666662</v>
      </c>
      <c r="F15" s="1291">
        <v>2.9600000000000004</v>
      </c>
      <c r="G15" s="1291">
        <v>3.1666666666666656</v>
      </c>
      <c r="H15" s="1291">
        <v>2.7766666666666668</v>
      </c>
      <c r="I15" s="1291">
        <v>2.8966666666666669</v>
      </c>
      <c r="J15" s="1291">
        <v>3.296666666666666</v>
      </c>
      <c r="K15" s="1290">
        <v>4.4700000000000015</v>
      </c>
      <c r="L15" s="1291">
        <v>3.4133333333333336</v>
      </c>
      <c r="M15" s="1291">
        <v>3.32</v>
      </c>
      <c r="N15" s="1291">
        <v>2.3366666666666664</v>
      </c>
      <c r="O15" s="1291">
        <v>2.5133333333333332</v>
      </c>
      <c r="P15" s="1292">
        <v>2.9600000000000004</v>
      </c>
      <c r="Q15" s="4"/>
      <c r="R15" s="2"/>
      <c r="S15" s="3"/>
      <c r="T15" s="3"/>
      <c r="U15" s="3"/>
      <c r="V15" s="3"/>
      <c r="W15" s="3"/>
      <c r="X15" s="3"/>
    </row>
    <row r="16" spans="1:24" ht="12" customHeight="1">
      <c r="A16" s="1243" t="str">
        <f>'6.1'!A20</f>
        <v>December</v>
      </c>
      <c r="B16" s="1293">
        <v>0.72258064516129028</v>
      </c>
      <c r="C16" s="1294">
        <v>1.3935483870967742</v>
      </c>
      <c r="D16" s="1294">
        <v>0.12258064516129037</v>
      </c>
      <c r="E16" s="1294">
        <v>0.61935483870967767</v>
      </c>
      <c r="F16" s="1294">
        <v>1.1645161290322581</v>
      </c>
      <c r="G16" s="1294">
        <v>1.3516129032258064</v>
      </c>
      <c r="H16" s="1294">
        <v>1.064516129032258</v>
      </c>
      <c r="I16" s="1294">
        <v>0.82258064516128993</v>
      </c>
      <c r="J16" s="1294">
        <v>1.0806451612903227</v>
      </c>
      <c r="K16" s="1293">
        <v>2.4548387096774191</v>
      </c>
      <c r="L16" s="1294">
        <v>1.6</v>
      </c>
      <c r="M16" s="1294">
        <v>1.338709677419355</v>
      </c>
      <c r="N16" s="1294">
        <v>0.50000000000000011</v>
      </c>
      <c r="O16" s="1294">
        <v>0.60322580645161283</v>
      </c>
      <c r="P16" s="1295">
        <v>1.0193548387096774</v>
      </c>
      <c r="Q16" s="4"/>
      <c r="R16" s="2"/>
      <c r="S16" s="3"/>
      <c r="T16" s="3"/>
      <c r="U16" s="3"/>
      <c r="V16" s="3"/>
      <c r="W16" s="3"/>
      <c r="X16" s="3"/>
    </row>
    <row r="17" spans="1:29" ht="12" customHeight="1">
      <c r="A17" s="1242" t="str">
        <f>'6.1'!A21</f>
        <v>1Q</v>
      </c>
      <c r="B17" s="1290">
        <f>AVERAGE(B5:B7)</f>
        <v>3.9001152073732719</v>
      </c>
      <c r="C17" s="1290">
        <f t="shared" ref="C17:P17" si="0">AVERAGE(C5:C7)</f>
        <v>5.3309523809523816</v>
      </c>
      <c r="D17" s="1290">
        <f t="shared" si="0"/>
        <v>3.1172043010752692</v>
      </c>
      <c r="E17" s="1290">
        <f t="shared" si="0"/>
        <v>3.7895161290322577</v>
      </c>
      <c r="F17" s="1290">
        <f t="shared" si="0"/>
        <v>4.0082181259600622</v>
      </c>
      <c r="G17" s="1290">
        <f t="shared" si="0"/>
        <v>4.7797235023041473</v>
      </c>
      <c r="H17" s="1290">
        <f t="shared" si="0"/>
        <v>4.370084485407066</v>
      </c>
      <c r="I17" s="1290">
        <f t="shared" si="0"/>
        <v>4.4253840245775731</v>
      </c>
      <c r="J17" s="1290">
        <f t="shared" si="0"/>
        <v>4.2239247311827954</v>
      </c>
      <c r="K17" s="1290">
        <f t="shared" si="0"/>
        <v>5.8018049155145937</v>
      </c>
      <c r="L17" s="1290">
        <f t="shared" si="0"/>
        <v>4.799692780337943</v>
      </c>
      <c r="M17" s="1290">
        <f t="shared" si="0"/>
        <v>4.4513824884792621</v>
      </c>
      <c r="N17" s="1290">
        <f t="shared" si="0"/>
        <v>3.7740399385560672</v>
      </c>
      <c r="O17" s="1290">
        <f t="shared" si="0"/>
        <v>4.307565284178188</v>
      </c>
      <c r="P17" s="1296">
        <f t="shared" si="0"/>
        <v>4.2664362519201218</v>
      </c>
      <c r="Q17" s="4"/>
      <c r="R17" s="2"/>
      <c r="S17" s="3"/>
      <c r="T17" s="3"/>
      <c r="U17" s="3"/>
      <c r="V17" s="3"/>
      <c r="W17" s="3"/>
      <c r="X17" s="3"/>
    </row>
    <row r="18" spans="1:29" ht="12" customHeight="1">
      <c r="A18" s="1242" t="str">
        <f>'6.1'!A22</f>
        <v>2Q</v>
      </c>
      <c r="B18" s="1290">
        <f>AVERAGE(B8:B10)</f>
        <v>13.673333333333332</v>
      </c>
      <c r="C18" s="1290">
        <f t="shared" ref="C18:P18" si="1">AVERAGE(C8:C10)</f>
        <v>15.847240143369177</v>
      </c>
      <c r="D18" s="1290">
        <f t="shared" si="1"/>
        <v>12.613870967741937</v>
      </c>
      <c r="E18" s="1290">
        <f t="shared" si="1"/>
        <v>14.069749103942653</v>
      </c>
      <c r="F18" s="1290">
        <f t="shared" si="1"/>
        <v>14.255448028673834</v>
      </c>
      <c r="G18" s="1290">
        <f t="shared" si="1"/>
        <v>14.826379928315413</v>
      </c>
      <c r="H18" s="1290">
        <f t="shared" si="1"/>
        <v>14.55519713261649</v>
      </c>
      <c r="I18" s="1290">
        <f t="shared" si="1"/>
        <v>14.500501792114695</v>
      </c>
      <c r="J18" s="1290">
        <f t="shared" si="1"/>
        <v>13.953154121863799</v>
      </c>
      <c r="K18" s="1290">
        <f t="shared" si="1"/>
        <v>16.343870967741939</v>
      </c>
      <c r="L18" s="1290">
        <f t="shared" si="1"/>
        <v>14.976344086021507</v>
      </c>
      <c r="M18" s="1290">
        <f t="shared" si="1"/>
        <v>14.540860215053764</v>
      </c>
      <c r="N18" s="1290">
        <f t="shared" si="1"/>
        <v>13.919068100358425</v>
      </c>
      <c r="O18" s="1290">
        <f t="shared" si="1"/>
        <v>14.455985663082437</v>
      </c>
      <c r="P18" s="1296">
        <f t="shared" si="1"/>
        <v>14.375985663082437</v>
      </c>
      <c r="Q18" s="4"/>
      <c r="R18" s="2"/>
      <c r="S18" s="3"/>
      <c r="T18" s="3"/>
      <c r="U18" s="3"/>
      <c r="V18" s="3"/>
      <c r="W18" s="3"/>
      <c r="X18" s="3"/>
    </row>
    <row r="19" spans="1:29" ht="12" customHeight="1">
      <c r="A19" s="1242" t="str">
        <f>'6.1'!A23</f>
        <v>3Q</v>
      </c>
      <c r="B19" s="1290">
        <f>AVERAGE(B11:B13)</f>
        <v>17.778530465949821</v>
      </c>
      <c r="C19" s="1290">
        <f t="shared" ref="C19:P19" si="2">AVERAGE(C11:C13)</f>
        <v>20.337992831541218</v>
      </c>
      <c r="D19" s="1290">
        <f t="shared" si="2"/>
        <v>16.841792114695341</v>
      </c>
      <c r="E19" s="1290">
        <f t="shared" si="2"/>
        <v>17.886594982078851</v>
      </c>
      <c r="F19" s="1290">
        <f t="shared" si="2"/>
        <v>17.879856630824374</v>
      </c>
      <c r="G19" s="1290">
        <f t="shared" si="2"/>
        <v>18.562831541218639</v>
      </c>
      <c r="H19" s="1290">
        <f t="shared" si="2"/>
        <v>18.549856630824369</v>
      </c>
      <c r="I19" s="1290">
        <f t="shared" si="2"/>
        <v>18.538494623655911</v>
      </c>
      <c r="J19" s="1290">
        <f t="shared" si="2"/>
        <v>18.302078853046591</v>
      </c>
      <c r="K19" s="1290">
        <f t="shared" si="2"/>
        <v>20.517562724014336</v>
      </c>
      <c r="L19" s="1290">
        <f t="shared" si="2"/>
        <v>18.990107526881719</v>
      </c>
      <c r="M19" s="1290">
        <f t="shared" si="2"/>
        <v>18.610716845878141</v>
      </c>
      <c r="N19" s="1290">
        <f t="shared" si="2"/>
        <v>18.288387096774191</v>
      </c>
      <c r="O19" s="1290">
        <f t="shared" si="2"/>
        <v>18.602580645161289</v>
      </c>
      <c r="P19" s="1296">
        <f t="shared" si="2"/>
        <v>18.559462365591397</v>
      </c>
      <c r="Q19" s="5"/>
      <c r="R19" s="3"/>
      <c r="S19" s="3"/>
      <c r="T19" s="3"/>
      <c r="U19" s="3"/>
      <c r="V19" s="3"/>
      <c r="W19" s="3"/>
      <c r="X19" s="3"/>
    </row>
    <row r="20" spans="1:29" ht="12" customHeight="1">
      <c r="A20" s="1242" t="str">
        <f>'6.1'!A24</f>
        <v>4Q</v>
      </c>
      <c r="B20" s="1290">
        <f>AVERAGE(B14:B16)</f>
        <v>4.3168458781362</v>
      </c>
      <c r="C20" s="1290">
        <f t="shared" ref="C20:P20" si="3">AVERAGE(C14:C16)</f>
        <v>5.2359856630824373</v>
      </c>
      <c r="D20" s="1290">
        <f t="shared" si="3"/>
        <v>3.8458422939068098</v>
      </c>
      <c r="E20" s="1290">
        <f t="shared" si="3"/>
        <v>4.2913620071684573</v>
      </c>
      <c r="F20" s="1290">
        <f t="shared" si="3"/>
        <v>4.6855913978494632</v>
      </c>
      <c r="G20" s="1290">
        <f t="shared" si="3"/>
        <v>4.8448028673835131</v>
      </c>
      <c r="H20" s="1290">
        <f t="shared" si="3"/>
        <v>4.5954480286738359</v>
      </c>
      <c r="I20" s="1290">
        <f t="shared" si="3"/>
        <v>4.6279211469534056</v>
      </c>
      <c r="J20" s="1290">
        <f t="shared" si="3"/>
        <v>4.6838351254480282</v>
      </c>
      <c r="K20" s="1290">
        <f t="shared" si="3"/>
        <v>6.1459139784946233</v>
      </c>
      <c r="L20" s="1290">
        <f t="shared" si="3"/>
        <v>5.148530465949821</v>
      </c>
      <c r="M20" s="1290">
        <f t="shared" si="3"/>
        <v>4.8722580645161289</v>
      </c>
      <c r="N20" s="1290">
        <f>AVERAGE(N14:N16)</f>
        <v>4.1251254480286734</v>
      </c>
      <c r="O20" s="1290">
        <f t="shared" si="3"/>
        <v>4.3194982078853039</v>
      </c>
      <c r="P20" s="1296">
        <f t="shared" si="3"/>
        <v>4.6286021505376338</v>
      </c>
    </row>
    <row r="21" spans="1:29" ht="12" customHeight="1">
      <c r="A21" s="1241" t="str">
        <f>'6.1'!A25</f>
        <v>1H</v>
      </c>
      <c r="B21" s="1287">
        <f>AVERAGE(B5:B10)</f>
        <v>8.7867242703533019</v>
      </c>
      <c r="C21" s="1287">
        <f t="shared" ref="C21:P21" si="4">AVERAGE(C5:C10)</f>
        <v>10.58909626216078</v>
      </c>
      <c r="D21" s="1287">
        <f t="shared" si="4"/>
        <v>7.865537634408601</v>
      </c>
      <c r="E21" s="1287">
        <f t="shared" si="4"/>
        <v>8.9296326164874547</v>
      </c>
      <c r="F21" s="1287">
        <f t="shared" si="4"/>
        <v>9.1318330773169478</v>
      </c>
      <c r="G21" s="1287">
        <f t="shared" si="4"/>
        <v>9.8030517153097794</v>
      </c>
      <c r="H21" s="1287">
        <f t="shared" si="4"/>
        <v>9.4626408090117771</v>
      </c>
      <c r="I21" s="1287">
        <f t="shared" si="4"/>
        <v>9.4629429083461343</v>
      </c>
      <c r="J21" s="1287">
        <f t="shared" si="4"/>
        <v>9.0885394265232975</v>
      </c>
      <c r="K21" s="1287">
        <f t="shared" si="4"/>
        <v>11.072837941628265</v>
      </c>
      <c r="L21" s="1287">
        <f t="shared" si="4"/>
        <v>9.8880184331797256</v>
      </c>
      <c r="M21" s="1287">
        <f t="shared" si="4"/>
        <v>9.4961213517665115</v>
      </c>
      <c r="N21" s="1287">
        <f t="shared" si="4"/>
        <v>8.8465540194572458</v>
      </c>
      <c r="O21" s="1287">
        <f t="shared" si="4"/>
        <v>9.3817754736303112</v>
      </c>
      <c r="P21" s="1297">
        <f t="shared" si="4"/>
        <v>9.3212109575012789</v>
      </c>
    </row>
    <row r="22" spans="1:29" ht="12" customHeight="1">
      <c r="A22" s="1243" t="str">
        <f>'6.1'!A26</f>
        <v>2H</v>
      </c>
      <c r="B22" s="1293">
        <f>AVERAGE(B11:B16)</f>
        <v>11.04768817204301</v>
      </c>
      <c r="C22" s="1293">
        <f t="shared" ref="C22:P22" si="5">AVERAGE(C11:C16)</f>
        <v>12.786989247311828</v>
      </c>
      <c r="D22" s="1293">
        <f t="shared" si="5"/>
        <v>10.343817204301077</v>
      </c>
      <c r="E22" s="1293">
        <f t="shared" si="5"/>
        <v>11.088978494623655</v>
      </c>
      <c r="F22" s="1293">
        <f t="shared" si="5"/>
        <v>11.282724014336919</v>
      </c>
      <c r="G22" s="1293">
        <f t="shared" si="5"/>
        <v>11.703817204301075</v>
      </c>
      <c r="H22" s="1293">
        <f t="shared" si="5"/>
        <v>11.572652329749104</v>
      </c>
      <c r="I22" s="1293">
        <f t="shared" si="5"/>
        <v>11.58320788530466</v>
      </c>
      <c r="J22" s="1293">
        <f t="shared" si="5"/>
        <v>11.492956989247311</v>
      </c>
      <c r="K22" s="1293">
        <f t="shared" si="5"/>
        <v>13.331738351254479</v>
      </c>
      <c r="L22" s="1293">
        <f t="shared" si="5"/>
        <v>12.069318996415769</v>
      </c>
      <c r="M22" s="1293">
        <f t="shared" si="5"/>
        <v>11.741487455197133</v>
      </c>
      <c r="N22" s="1293">
        <f t="shared" si="5"/>
        <v>11.206756272401435</v>
      </c>
      <c r="O22" s="1293">
        <f t="shared" si="5"/>
        <v>11.461039426523298</v>
      </c>
      <c r="P22" s="1298">
        <f t="shared" si="5"/>
        <v>11.594032258064514</v>
      </c>
    </row>
    <row r="23" spans="1:29" ht="12" customHeight="1">
      <c r="A23" s="1244" t="str">
        <f>'6.1'!A27</f>
        <v>Year</v>
      </c>
      <c r="B23" s="1299">
        <f>AVERAGE(B5:B16)</f>
        <v>9.9172062211981551</v>
      </c>
      <c r="C23" s="1299">
        <f t="shared" ref="C23:P23" si="6">AVERAGE(C5:C16)</f>
        <v>11.688042754736303</v>
      </c>
      <c r="D23" s="1299">
        <f t="shared" si="6"/>
        <v>9.1046774193548377</v>
      </c>
      <c r="E23" s="1299">
        <f t="shared" si="6"/>
        <v>10.009305555555555</v>
      </c>
      <c r="F23" s="1299">
        <f t="shared" si="6"/>
        <v>10.207278545826936</v>
      </c>
      <c r="G23" s="1299">
        <f t="shared" si="6"/>
        <v>10.753434459805428</v>
      </c>
      <c r="H23" s="1299">
        <f t="shared" si="6"/>
        <v>10.517646569380441</v>
      </c>
      <c r="I23" s="1299">
        <f t="shared" si="6"/>
        <v>10.523075396825396</v>
      </c>
      <c r="J23" s="1299">
        <f t="shared" si="6"/>
        <v>10.290748207885303</v>
      </c>
      <c r="K23" s="1299">
        <f t="shared" si="6"/>
        <v>12.202288146441374</v>
      </c>
      <c r="L23" s="1299">
        <f t="shared" si="6"/>
        <v>10.978668714797749</v>
      </c>
      <c r="M23" s="1299">
        <f t="shared" si="6"/>
        <v>10.618804403481821</v>
      </c>
      <c r="N23" s="1299">
        <f t="shared" si="6"/>
        <v>10.02665514592934</v>
      </c>
      <c r="O23" s="1299">
        <f t="shared" si="6"/>
        <v>10.421407450076805</v>
      </c>
      <c r="P23" s="1300">
        <f t="shared" si="6"/>
        <v>10.457621607782896</v>
      </c>
    </row>
    <row r="24" spans="1:29" ht="15" customHeight="1"/>
    <row r="25" spans="1:29" ht="15" customHeight="1">
      <c r="A25" s="1811" t="s">
        <v>512</v>
      </c>
      <c r="B25" s="1811"/>
      <c r="C25" s="1811"/>
      <c r="D25" s="1811"/>
      <c r="E25" s="1811"/>
      <c r="F25" s="1811"/>
      <c r="G25" s="1811"/>
      <c r="H25" s="1811"/>
      <c r="I25" s="1811"/>
      <c r="J25" s="1811"/>
      <c r="K25" s="1811"/>
      <c r="L25" s="1811"/>
      <c r="M25" s="1811"/>
      <c r="N25" s="1811"/>
      <c r="O25" s="1811"/>
      <c r="P25" s="1811"/>
    </row>
    <row r="26" spans="1:29" s="143" customFormat="1" ht="5.0999999999999996" customHeight="1">
      <c r="A26" s="1163"/>
      <c r="B26" s="1162" t="str">
        <f>B4</f>
        <v xml:space="preserve"> Jihočeský R.</v>
      </c>
      <c r="C26" s="1162" t="str">
        <f t="shared" ref="C26:O26" si="7">C4</f>
        <v xml:space="preserve"> Jihomoravský R.</v>
      </c>
      <c r="D26" s="1162" t="str">
        <f t="shared" si="7"/>
        <v xml:space="preserve"> Karlovarský R.</v>
      </c>
      <c r="E26" s="1162" t="str">
        <f t="shared" si="7"/>
        <v xml:space="preserve"> Královéhradecký R.</v>
      </c>
      <c r="F26" s="1162" t="str">
        <f t="shared" si="7"/>
        <v xml:space="preserve"> Liberecký R.</v>
      </c>
      <c r="G26" s="1162" t="str">
        <f t="shared" si="7"/>
        <v xml:space="preserve"> Moravskoslezský R.</v>
      </c>
      <c r="H26" s="1162" t="str">
        <f t="shared" si="7"/>
        <v xml:space="preserve"> Olomoucký R.</v>
      </c>
      <c r="I26" s="1162" t="str">
        <f t="shared" si="7"/>
        <v xml:space="preserve"> Pardubický R.</v>
      </c>
      <c r="J26" s="1162" t="str">
        <f t="shared" si="7"/>
        <v xml:space="preserve"> Plzeňský R.</v>
      </c>
      <c r="K26" s="1162" t="str">
        <f t="shared" si="7"/>
        <v xml:space="preserve"> Prague</v>
      </c>
      <c r="L26" s="1162" t="str">
        <f t="shared" si="7"/>
        <v xml:space="preserve"> Středočeský R.</v>
      </c>
      <c r="M26" s="1162" t="str">
        <f t="shared" si="7"/>
        <v xml:space="preserve"> Ústecký R.</v>
      </c>
      <c r="N26" s="1162" t="str">
        <f t="shared" si="7"/>
        <v xml:space="preserve"> Vysočina R.</v>
      </c>
      <c r="O26" s="1162" t="str">
        <f t="shared" si="7"/>
        <v xml:space="preserve"> Zlínský R.</v>
      </c>
      <c r="P26" s="1162" t="s">
        <v>50</v>
      </c>
    </row>
    <row r="27" spans="1:29" ht="12" customHeight="1">
      <c r="A27" s="1241">
        <v>2015</v>
      </c>
      <c r="B27" s="1287">
        <v>9.3605479452054912</v>
      </c>
      <c r="C27" s="1287">
        <v>10.88328767123288</v>
      </c>
      <c r="D27" s="1288">
        <v>8.2572602739726122</v>
      </c>
      <c r="E27" s="1288">
        <v>9.4657534246575334</v>
      </c>
      <c r="F27" s="1288">
        <v>9.3180821917808085</v>
      </c>
      <c r="G27" s="1288">
        <v>9.9487671232876771</v>
      </c>
      <c r="H27" s="1288">
        <v>9.5476712328767057</v>
      </c>
      <c r="I27" s="1288">
        <v>9.606575342465753</v>
      </c>
      <c r="J27" s="1288">
        <v>9.8224657534246589</v>
      </c>
      <c r="K27" s="1287">
        <v>11.541643835616442</v>
      </c>
      <c r="L27" s="1287">
        <v>10.365479452054798</v>
      </c>
      <c r="M27" s="1288">
        <v>10.097260273972603</v>
      </c>
      <c r="N27" s="1288">
        <v>9.261369863013698</v>
      </c>
      <c r="O27" s="1288">
        <v>9.6117808219178116</v>
      </c>
      <c r="P27" s="1289">
        <v>9.8000000000000007</v>
      </c>
      <c r="Q27" s="355"/>
      <c r="R27" s="355"/>
      <c r="S27" s="355"/>
      <c r="T27" s="355"/>
      <c r="U27" s="355"/>
      <c r="V27" s="355"/>
      <c r="W27" s="355"/>
      <c r="X27" s="355"/>
      <c r="Y27" s="355"/>
      <c r="Z27" s="355"/>
      <c r="AA27" s="355"/>
      <c r="AB27" s="355"/>
      <c r="AC27" s="355"/>
    </row>
    <row r="28" spans="1:29" ht="12" customHeight="1">
      <c r="A28" s="1243">
        <v>2016</v>
      </c>
      <c r="B28" s="1293">
        <v>8.4830601092896121</v>
      </c>
      <c r="C28" s="1294">
        <v>10.159289617486332</v>
      </c>
      <c r="D28" s="1294">
        <v>7.674043715846989</v>
      </c>
      <c r="E28" s="1294">
        <v>8.7259562841529998</v>
      </c>
      <c r="F28" s="1294">
        <v>8.541803278688521</v>
      </c>
      <c r="G28" s="1294">
        <v>9.1620218579235022</v>
      </c>
      <c r="H28" s="1294">
        <v>8.8612021857923526</v>
      </c>
      <c r="I28" s="1294">
        <v>8.8393442622950875</v>
      </c>
      <c r="J28" s="1294">
        <v>8.9374316939890761</v>
      </c>
      <c r="K28" s="1293">
        <v>10.757103825136609</v>
      </c>
      <c r="L28" s="1294">
        <v>9.4855191256830604</v>
      </c>
      <c r="M28" s="1294">
        <v>9.404371584699442</v>
      </c>
      <c r="N28" s="1294">
        <v>8.4385245901639365</v>
      </c>
      <c r="O28" s="1294">
        <v>8.8841530054644799</v>
      </c>
      <c r="P28" s="1295">
        <v>8.9722459037378375</v>
      </c>
      <c r="Q28" s="355"/>
      <c r="R28" s="355"/>
      <c r="S28" s="355"/>
      <c r="T28" s="355"/>
      <c r="U28" s="355"/>
      <c r="V28" s="355"/>
      <c r="W28" s="355"/>
      <c r="X28" s="355"/>
      <c r="Y28" s="355"/>
      <c r="Z28" s="355"/>
      <c r="AA28" s="355"/>
      <c r="AB28" s="355"/>
      <c r="AC28" s="355"/>
    </row>
    <row r="29" spans="1:29" ht="12" customHeight="1">
      <c r="A29" s="1242">
        <v>2017</v>
      </c>
      <c r="B29" s="1290">
        <v>8.4599443164362516</v>
      </c>
      <c r="C29" s="1291">
        <v>10.187891705069125</v>
      </c>
      <c r="D29" s="1291">
        <v>7.657002688172045</v>
      </c>
      <c r="E29" s="1291">
        <v>8.4900524833589319</v>
      </c>
      <c r="F29" s="1291">
        <v>8.4881995647721453</v>
      </c>
      <c r="G29" s="1291">
        <v>8.9379480286738353</v>
      </c>
      <c r="H29" s="1291">
        <v>8.6292146697388645</v>
      </c>
      <c r="I29" s="1291">
        <v>8.6751939324116734</v>
      </c>
      <c r="J29" s="1291">
        <v>8.9431675627240139</v>
      </c>
      <c r="K29" s="1290">
        <v>10.687147337429593</v>
      </c>
      <c r="L29" s="1291">
        <v>9.3806419610855105</v>
      </c>
      <c r="M29" s="1291">
        <v>9.3785394265232966</v>
      </c>
      <c r="N29" s="1291">
        <v>8.3757174859190968</v>
      </c>
      <c r="O29" s="1291">
        <v>8.5992485919098822</v>
      </c>
      <c r="P29" s="1292">
        <v>8.8161872759856621</v>
      </c>
      <c r="Q29" s="355"/>
      <c r="R29" s="355"/>
      <c r="S29" s="355"/>
      <c r="T29" s="355"/>
      <c r="U29" s="355"/>
      <c r="V29" s="355"/>
      <c r="W29" s="355"/>
      <c r="X29" s="355"/>
      <c r="Y29" s="355"/>
      <c r="Z29" s="355"/>
      <c r="AA29" s="355"/>
      <c r="AB29" s="355"/>
      <c r="AC29" s="355"/>
    </row>
    <row r="30" spans="1:29" ht="12" customHeight="1">
      <c r="A30" s="1242">
        <v>2018</v>
      </c>
      <c r="B30" s="1290">
        <v>9.3344233230926772</v>
      </c>
      <c r="C30" s="1291">
        <v>11.25991679467486</v>
      </c>
      <c r="D30" s="1291">
        <v>8.5774820788530466</v>
      </c>
      <c r="E30" s="1291">
        <v>9.8415104966717859</v>
      </c>
      <c r="F30" s="1291">
        <v>9.6630382744495655</v>
      </c>
      <c r="G30" s="1291">
        <v>9.9610931899641582</v>
      </c>
      <c r="H30" s="1291">
        <v>9.6289394521249339</v>
      </c>
      <c r="I30" s="1291">
        <v>9.9138453661034305</v>
      </c>
      <c r="J30" s="1291">
        <v>9.8752118535586284</v>
      </c>
      <c r="K30" s="1290">
        <v>11.716813236047107</v>
      </c>
      <c r="L30" s="1291">
        <v>10.508802483358934</v>
      </c>
      <c r="M30" s="1291">
        <v>10.240105606758833</v>
      </c>
      <c r="N30" s="1291">
        <v>9.4299564772145423</v>
      </c>
      <c r="O30" s="1291">
        <v>9.5680849974398345</v>
      </c>
      <c r="P30" s="1292">
        <v>9.8751190476190462</v>
      </c>
      <c r="Q30" s="355"/>
      <c r="R30" s="355"/>
      <c r="S30" s="355"/>
      <c r="T30" s="355"/>
      <c r="U30" s="355"/>
      <c r="V30" s="355"/>
      <c r="W30" s="355"/>
      <c r="X30" s="355"/>
      <c r="Y30" s="355"/>
      <c r="Z30" s="355"/>
      <c r="AA30" s="355"/>
      <c r="AB30" s="355"/>
      <c r="AC30" s="355"/>
    </row>
    <row r="31" spans="1:29" ht="12" customHeight="1">
      <c r="A31" s="1241">
        <v>2019</v>
      </c>
      <c r="B31" s="1287">
        <v>9.2429729902713778</v>
      </c>
      <c r="C31" s="1288">
        <v>11.022199180747565</v>
      </c>
      <c r="D31" s="1288">
        <v>8.5290770609318987</v>
      </c>
      <c r="E31" s="1288">
        <v>9.5642121095750117</v>
      </c>
      <c r="F31" s="1288">
        <v>9.5788645673323085</v>
      </c>
      <c r="G31" s="1288">
        <v>10.174226830517151</v>
      </c>
      <c r="H31" s="1288">
        <v>9.6721940604198675</v>
      </c>
      <c r="I31" s="1288">
        <v>9.7099769585253437</v>
      </c>
      <c r="J31" s="1288">
        <v>9.69127944188428</v>
      </c>
      <c r="K31" s="1287">
        <v>11.573257808499742</v>
      </c>
      <c r="L31" s="1288">
        <v>10.28830581157194</v>
      </c>
      <c r="M31" s="1288">
        <v>10.089240911418329</v>
      </c>
      <c r="N31" s="1288">
        <v>9.2364752944188453</v>
      </c>
      <c r="O31" s="1288">
        <v>9.4433685355862771</v>
      </c>
      <c r="P31" s="1289">
        <v>9.7526875320020494</v>
      </c>
      <c r="Q31" s="355"/>
      <c r="R31" s="355"/>
      <c r="S31" s="355"/>
      <c r="T31" s="355"/>
      <c r="U31" s="355"/>
      <c r="V31" s="355"/>
      <c r="W31" s="355"/>
      <c r="X31" s="355"/>
      <c r="Y31" s="355"/>
      <c r="Z31" s="355"/>
      <c r="AA31" s="355"/>
      <c r="AB31" s="355"/>
      <c r="AC31" s="355"/>
    </row>
    <row r="32" spans="1:29" ht="12" customHeight="1">
      <c r="A32" s="1243">
        <v>2020</v>
      </c>
      <c r="B32" s="1293">
        <v>8.8363524065540204</v>
      </c>
      <c r="C32" s="1294">
        <v>10.500929979518689</v>
      </c>
      <c r="D32" s="1294">
        <v>8.2805465949820789</v>
      </c>
      <c r="E32" s="1294">
        <v>9.1069662058371748</v>
      </c>
      <c r="F32" s="1294">
        <v>9.1997727854582703</v>
      </c>
      <c r="G32" s="1294">
        <v>9.5240527393753194</v>
      </c>
      <c r="H32" s="1294">
        <v>9.2041743471582187</v>
      </c>
      <c r="I32" s="1294">
        <v>9.3044060419866881</v>
      </c>
      <c r="J32" s="1294">
        <v>9.3268836405529978</v>
      </c>
      <c r="K32" s="1293">
        <v>11.296267921146956</v>
      </c>
      <c r="L32" s="1294">
        <v>9.9817716333845379</v>
      </c>
      <c r="M32" s="1294">
        <v>9.7348412698412687</v>
      </c>
      <c r="N32" s="1294">
        <v>8.8239055299539171</v>
      </c>
      <c r="O32" s="1294">
        <v>8.9208410138248837</v>
      </c>
      <c r="P32" s="1295">
        <v>9.3390104966717846</v>
      </c>
      <c r="Q32" s="355"/>
      <c r="R32" s="355"/>
      <c r="S32" s="355"/>
      <c r="T32" s="355"/>
      <c r="U32" s="355"/>
      <c r="V32" s="355"/>
      <c r="W32" s="355"/>
      <c r="X32" s="355"/>
      <c r="Y32" s="355"/>
      <c r="Z32" s="355"/>
      <c r="AA32" s="355"/>
      <c r="AB32" s="355"/>
      <c r="AC32" s="355"/>
    </row>
    <row r="33" spans="1:29" ht="12" customHeight="1">
      <c r="A33" s="1242">
        <v>2021</v>
      </c>
      <c r="B33" s="1290">
        <v>7.7625710445468519</v>
      </c>
      <c r="C33" s="1291">
        <v>9.5936213517665134</v>
      </c>
      <c r="D33" s="1291">
        <v>6.9439816948284694</v>
      </c>
      <c r="E33" s="1291">
        <v>7.8312493599590374</v>
      </c>
      <c r="F33" s="1291">
        <v>8.0314343317972341</v>
      </c>
      <c r="G33" s="1291">
        <v>8.6916641065028148</v>
      </c>
      <c r="H33" s="1291">
        <v>8.1999449564772142</v>
      </c>
      <c r="I33" s="1291">
        <v>8.1611930363543284</v>
      </c>
      <c r="J33" s="1291">
        <v>8.1841551459293402</v>
      </c>
      <c r="K33" s="1290">
        <v>9.9980017921146942</v>
      </c>
      <c r="L33" s="1291">
        <v>8.8038293650793644</v>
      </c>
      <c r="M33" s="1291">
        <v>8.5569783666154642</v>
      </c>
      <c r="N33" s="1291">
        <v>7.8632994111623136</v>
      </c>
      <c r="O33" s="1291">
        <v>7.9984709421402975</v>
      </c>
      <c r="P33" s="1292">
        <v>8.2528539426523277</v>
      </c>
      <c r="Q33" s="355"/>
      <c r="R33" s="355"/>
      <c r="S33" s="355"/>
      <c r="T33" s="355"/>
      <c r="U33" s="355"/>
      <c r="V33" s="355"/>
      <c r="W33" s="355"/>
      <c r="X33" s="355"/>
      <c r="Y33" s="355"/>
      <c r="Z33" s="355"/>
      <c r="AA33" s="355"/>
      <c r="AB33" s="355"/>
      <c r="AC33" s="355"/>
    </row>
    <row r="34" spans="1:29" ht="12" customHeight="1">
      <c r="A34" s="1242">
        <v>2022</v>
      </c>
      <c r="B34" s="1290">
        <v>8.9532731694828467</v>
      </c>
      <c r="C34" s="1291">
        <v>10.55173579109063</v>
      </c>
      <c r="D34" s="1291">
        <v>8.4238248847926265</v>
      </c>
      <c r="E34" s="1291">
        <v>8.94779505888377</v>
      </c>
      <c r="F34" s="1291">
        <v>9.1503885048643117</v>
      </c>
      <c r="G34" s="1291">
        <v>9.5446620583717348</v>
      </c>
      <c r="H34" s="1291">
        <v>9.144169226830515</v>
      </c>
      <c r="I34" s="1291">
        <v>9.3339311315924203</v>
      </c>
      <c r="J34" s="1291">
        <v>9.5881080389144895</v>
      </c>
      <c r="K34" s="1290">
        <v>11.330941500256017</v>
      </c>
      <c r="L34" s="1291">
        <v>10.01842997951869</v>
      </c>
      <c r="M34" s="1291">
        <v>9.8558134920634917</v>
      </c>
      <c r="N34" s="1291">
        <v>8.9972465437788021</v>
      </c>
      <c r="O34" s="1291">
        <v>9.0005497951868918</v>
      </c>
      <c r="P34" s="1292">
        <v>9.426741551459294</v>
      </c>
      <c r="Q34" s="355"/>
      <c r="R34" s="355"/>
      <c r="S34" s="355"/>
      <c r="T34" s="355"/>
      <c r="U34" s="355"/>
      <c r="V34" s="355"/>
      <c r="W34" s="355"/>
      <c r="X34" s="355"/>
      <c r="Y34" s="355"/>
      <c r="Z34" s="355"/>
      <c r="AA34" s="355"/>
      <c r="AB34" s="355"/>
      <c r="AC34" s="355"/>
    </row>
    <row r="35" spans="1:29" ht="12" customHeight="1">
      <c r="A35" s="1241">
        <v>2023</v>
      </c>
      <c r="B35" s="1287">
        <v>9.4443900409626202</v>
      </c>
      <c r="C35" s="1288">
        <v>11.054809907834104</v>
      </c>
      <c r="D35" s="1288">
        <v>8.6901427291346653</v>
      </c>
      <c r="E35" s="1288">
        <v>9.3236354326676913</v>
      </c>
      <c r="F35" s="1288">
        <v>9.488252688172043</v>
      </c>
      <c r="G35" s="1288">
        <v>10.02574948796723</v>
      </c>
      <c r="H35" s="1288">
        <v>9.7917249103942652</v>
      </c>
      <c r="I35" s="1288">
        <v>9.9119617255504355</v>
      </c>
      <c r="J35" s="1288">
        <v>9.9107328469022029</v>
      </c>
      <c r="K35" s="1287">
        <v>11.862017409114182</v>
      </c>
      <c r="L35" s="1288">
        <v>10.519167946748594</v>
      </c>
      <c r="M35" s="1288">
        <v>10.279892473118279</v>
      </c>
      <c r="N35" s="1288">
        <v>9.4489196108550946</v>
      </c>
      <c r="O35" s="1288">
        <v>9.5032360471070145</v>
      </c>
      <c r="P35" s="1289">
        <v>9.8809274193548386</v>
      </c>
      <c r="Q35" s="355"/>
      <c r="R35" s="355"/>
      <c r="S35" s="355"/>
      <c r="T35" s="355"/>
      <c r="U35" s="355"/>
      <c r="V35" s="355"/>
      <c r="W35" s="355"/>
      <c r="X35" s="355"/>
      <c r="Y35" s="355"/>
      <c r="Z35" s="355"/>
      <c r="AA35" s="355"/>
      <c r="AB35" s="355"/>
      <c r="AC35" s="355"/>
    </row>
    <row r="36" spans="1:29" ht="12" customHeight="1">
      <c r="A36" s="1243">
        <v>2024</v>
      </c>
      <c r="B36" s="1293">
        <f>B23</f>
        <v>9.9172062211981551</v>
      </c>
      <c r="C36" s="1293">
        <f t="shared" ref="C36:N36" si="8">C23</f>
        <v>11.688042754736303</v>
      </c>
      <c r="D36" s="1293">
        <f t="shared" si="8"/>
        <v>9.1046774193548377</v>
      </c>
      <c r="E36" s="1293">
        <f t="shared" si="8"/>
        <v>10.009305555555555</v>
      </c>
      <c r="F36" s="1293">
        <f t="shared" si="8"/>
        <v>10.207278545826936</v>
      </c>
      <c r="G36" s="1293">
        <f t="shared" si="8"/>
        <v>10.753434459805428</v>
      </c>
      <c r="H36" s="1293">
        <f t="shared" si="8"/>
        <v>10.517646569380441</v>
      </c>
      <c r="I36" s="1293">
        <f t="shared" si="8"/>
        <v>10.523075396825396</v>
      </c>
      <c r="J36" s="1293">
        <f t="shared" si="8"/>
        <v>10.290748207885303</v>
      </c>
      <c r="K36" s="1293">
        <f t="shared" si="8"/>
        <v>12.202288146441374</v>
      </c>
      <c r="L36" s="1293">
        <f t="shared" si="8"/>
        <v>10.978668714797749</v>
      </c>
      <c r="M36" s="1293">
        <f t="shared" si="8"/>
        <v>10.618804403481821</v>
      </c>
      <c r="N36" s="1293">
        <f t="shared" si="8"/>
        <v>10.02665514592934</v>
      </c>
      <c r="O36" s="1293">
        <f>O23</f>
        <v>10.421407450076805</v>
      </c>
      <c r="P36" s="1298">
        <f>P23</f>
        <v>10.457621607782896</v>
      </c>
      <c r="Q36" s="355"/>
      <c r="R36" s="355"/>
      <c r="S36" s="355"/>
      <c r="T36" s="355"/>
      <c r="U36" s="355"/>
      <c r="V36" s="355"/>
      <c r="W36" s="355"/>
      <c r="X36" s="355"/>
      <c r="Y36" s="355"/>
      <c r="Z36" s="355"/>
      <c r="AA36" s="355"/>
      <c r="AB36" s="355"/>
      <c r="AC36" s="355"/>
    </row>
    <row r="37" spans="1:29" ht="11.1" customHeight="1">
      <c r="A37" s="94"/>
      <c r="B37" s="250"/>
      <c r="C37" s="282"/>
      <c r="D37" s="282"/>
      <c r="E37" s="282"/>
      <c r="F37" s="282"/>
      <c r="G37" s="282"/>
      <c r="H37" s="282"/>
      <c r="I37" s="282"/>
      <c r="J37" s="282"/>
      <c r="K37" s="250"/>
      <c r="L37" s="282"/>
      <c r="M37" s="282"/>
      <c r="N37" s="282"/>
      <c r="O37" s="282"/>
      <c r="P37" s="282"/>
      <c r="Q37" s="355"/>
      <c r="R37" s="355"/>
      <c r="S37" s="355"/>
      <c r="T37" s="355"/>
      <c r="U37" s="355"/>
      <c r="V37" s="355"/>
      <c r="W37" s="355"/>
      <c r="X37" s="355"/>
      <c r="Y37" s="355"/>
      <c r="Z37" s="355"/>
      <c r="AA37" s="355"/>
      <c r="AB37" s="355"/>
      <c r="AC37" s="355"/>
    </row>
    <row r="38" spans="1:29" ht="12.75" customHeight="1">
      <c r="A38" s="1812" t="str">
        <f>A25</f>
        <v>Air temperature by Region over the last 10 years (°C)</v>
      </c>
      <c r="B38" s="1812"/>
      <c r="C38" s="1812"/>
      <c r="D38" s="1812"/>
      <c r="E38" s="1812"/>
      <c r="F38" s="1812"/>
      <c r="G38" s="1812"/>
      <c r="H38" s="1812"/>
      <c r="I38" s="1812"/>
      <c r="J38" s="1812"/>
      <c r="K38" s="1812"/>
      <c r="L38" s="1812"/>
      <c r="M38" s="1812"/>
      <c r="N38" s="1812"/>
      <c r="O38" s="1812"/>
      <c r="P38" s="1812"/>
      <c r="Q38" s="355"/>
      <c r="R38" s="355"/>
      <c r="S38" s="355"/>
      <c r="T38" s="355"/>
      <c r="U38" s="355"/>
      <c r="V38" s="355"/>
      <c r="W38" s="355"/>
      <c r="X38" s="355"/>
      <c r="Y38" s="355"/>
      <c r="Z38" s="355"/>
      <c r="AA38" s="355"/>
      <c r="AB38" s="355"/>
      <c r="AC38" s="355"/>
    </row>
    <row r="39" spans="1:29">
      <c r="A39" s="1812"/>
      <c r="B39" s="1812"/>
      <c r="C39" s="1812"/>
      <c r="D39" s="1812"/>
      <c r="E39" s="1812"/>
      <c r="F39" s="1812"/>
      <c r="G39" s="1812"/>
      <c r="H39" s="1812"/>
      <c r="I39" s="1812"/>
      <c r="J39" s="1812"/>
      <c r="K39" s="1812"/>
      <c r="L39" s="1812"/>
      <c r="M39" s="1812"/>
      <c r="N39" s="1812"/>
      <c r="O39" s="1812"/>
      <c r="P39" s="1812"/>
    </row>
    <row r="40" spans="1:29" ht="11.1" customHeight="1">
      <c r="A40" s="94"/>
      <c r="B40" s="250"/>
      <c r="C40" s="250"/>
      <c r="D40" s="250"/>
      <c r="E40" s="250"/>
      <c r="F40" s="250"/>
      <c r="G40" s="250"/>
      <c r="H40" s="250"/>
      <c r="I40" s="250"/>
      <c r="J40" s="250"/>
      <c r="K40" s="250"/>
      <c r="L40" s="250"/>
      <c r="M40" s="250"/>
      <c r="N40" s="250"/>
      <c r="O40" s="250"/>
      <c r="P40" s="250"/>
    </row>
    <row r="41" spans="1:29" ht="11.1" customHeight="1">
      <c r="A41" s="94"/>
      <c r="B41" s="250"/>
      <c r="C41" s="250"/>
      <c r="D41" s="250"/>
      <c r="E41" s="250"/>
      <c r="F41" s="250"/>
      <c r="G41" s="250"/>
      <c r="H41" s="250"/>
      <c r="I41" s="250"/>
      <c r="J41" s="250"/>
      <c r="K41" s="250"/>
      <c r="L41" s="250"/>
      <c r="M41" s="250"/>
      <c r="N41" s="250"/>
      <c r="O41" s="250"/>
      <c r="P41" s="250"/>
    </row>
    <row r="42" spans="1:29" ht="11.1" customHeight="1">
      <c r="A42" s="94"/>
      <c r="B42" s="250"/>
      <c r="C42" s="250"/>
      <c r="D42" s="250"/>
      <c r="E42" s="250"/>
      <c r="F42" s="250"/>
      <c r="G42" s="250"/>
      <c r="H42" s="250"/>
      <c r="I42" s="250"/>
      <c r="J42" s="250"/>
      <c r="K42" s="250"/>
      <c r="L42" s="250"/>
      <c r="M42" s="250"/>
      <c r="N42" s="250"/>
      <c r="O42" s="250"/>
      <c r="P42" s="250"/>
    </row>
    <row r="43" spans="1:29" ht="11.1" customHeight="1">
      <c r="A43" s="94"/>
      <c r="B43" s="250"/>
      <c r="C43" s="250"/>
      <c r="D43" s="250"/>
      <c r="E43" s="250"/>
      <c r="F43" s="250"/>
      <c r="G43" s="250"/>
      <c r="H43" s="250"/>
      <c r="I43" s="250"/>
      <c r="J43" s="250"/>
      <c r="K43" s="250"/>
      <c r="L43" s="250"/>
      <c r="M43" s="250"/>
      <c r="N43" s="250"/>
      <c r="O43" s="250"/>
      <c r="P43" s="250"/>
    </row>
    <row r="44" spans="1:29" ht="11.1" customHeight="1">
      <c r="A44" s="94"/>
      <c r="B44" s="250"/>
      <c r="C44" s="250"/>
      <c r="D44" s="250"/>
      <c r="E44" s="250"/>
      <c r="F44" s="250"/>
      <c r="G44" s="250"/>
      <c r="H44" s="250"/>
      <c r="I44" s="250"/>
      <c r="J44" s="250"/>
      <c r="K44" s="250"/>
      <c r="L44" s="250"/>
      <c r="M44" s="250"/>
      <c r="N44" s="250"/>
      <c r="O44" s="250"/>
      <c r="P44" s="250"/>
    </row>
    <row r="45" spans="1:29" ht="11.1" customHeight="1">
      <c r="A45" s="94"/>
      <c r="B45" s="250"/>
      <c r="C45" s="250"/>
      <c r="D45" s="250"/>
      <c r="E45" s="250"/>
      <c r="F45" s="250"/>
      <c r="G45" s="250"/>
      <c r="H45" s="250"/>
      <c r="I45" s="250"/>
      <c r="J45" s="250"/>
      <c r="K45" s="250"/>
      <c r="L45" s="250"/>
      <c r="M45" s="250"/>
      <c r="N45" s="250"/>
      <c r="O45" s="250"/>
      <c r="P45" s="250"/>
    </row>
  </sheetData>
  <mergeCells count="5">
    <mergeCell ref="A38:P39"/>
    <mergeCell ref="A2:I2"/>
    <mergeCell ref="A1:P1"/>
    <mergeCell ref="A3:P3"/>
    <mergeCell ref="A25:P2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52"/>
  <dimension ref="A1:AC145"/>
  <sheetViews>
    <sheetView showGridLines="0" topLeftCell="A46" zoomScaleNormal="100" zoomScaleSheetLayoutView="100" workbookViewId="0">
      <selection activeCell="C1" sqref="C1"/>
    </sheetView>
  </sheetViews>
  <sheetFormatPr defaultColWidth="9.140625" defaultRowHeight="11.25"/>
  <cols>
    <col min="1" max="1" width="6.7109375" style="357" customWidth="1"/>
    <col min="2" max="2" width="1.7109375" style="357" customWidth="1"/>
    <col min="3" max="6" width="11.28515625" style="357" customWidth="1"/>
    <col min="7" max="7" width="11.85546875" style="357" customWidth="1"/>
    <col min="8" max="9" width="11.28515625" style="357" customWidth="1"/>
    <col min="10" max="16384" width="9.140625" style="357"/>
  </cols>
  <sheetData>
    <row r="1" spans="1:29" ht="20.25">
      <c r="A1" s="554" t="s">
        <v>513</v>
      </c>
    </row>
    <row r="2" spans="1:29" ht="5.0999999999999996" customHeight="1"/>
    <row r="3" spans="1:29" ht="36" customHeight="1">
      <c r="A3" s="1820" t="s">
        <v>514</v>
      </c>
      <c r="B3" s="1820"/>
      <c r="C3" s="1820"/>
      <c r="D3" s="1820"/>
      <c r="E3" s="1820"/>
      <c r="F3" s="1820"/>
      <c r="G3" s="1820"/>
      <c r="H3" s="1820"/>
    </row>
    <row r="4" spans="1:29" ht="5.0999999999999996" customHeight="1">
      <c r="A4" s="481"/>
      <c r="B4" s="481"/>
      <c r="C4" s="481"/>
      <c r="D4" s="481"/>
      <c r="E4" s="481"/>
      <c r="F4" s="481"/>
      <c r="G4" s="481"/>
      <c r="H4" s="481"/>
      <c r="I4" s="482"/>
    </row>
    <row r="5" spans="1:29" ht="12" customHeight="1">
      <c r="A5" s="1262"/>
      <c r="B5" s="825"/>
      <c r="C5" s="1822" t="s">
        <v>515</v>
      </c>
      <c r="D5" s="1822"/>
      <c r="E5" s="1822"/>
      <c r="F5" s="1822"/>
      <c r="G5" s="1822"/>
      <c r="H5" s="1822" t="s">
        <v>516</v>
      </c>
      <c r="I5" s="1822"/>
    </row>
    <row r="6" spans="1:29" ht="11.25" customHeight="1">
      <c r="A6" s="1263"/>
      <c r="B6" s="1261"/>
      <c r="C6" s="1821" t="s">
        <v>517</v>
      </c>
      <c r="D6" s="1821"/>
      <c r="E6" s="1821" t="s">
        <v>518</v>
      </c>
      <c r="F6" s="1821"/>
      <c r="G6" s="1821"/>
      <c r="H6" s="1821" t="s">
        <v>518</v>
      </c>
      <c r="I6" s="1821"/>
    </row>
    <row r="7" spans="1:29" ht="46.5" customHeight="1">
      <c r="A7" s="1461" t="s">
        <v>210</v>
      </c>
      <c r="B7" s="1443"/>
      <c r="C7" s="1100" t="s">
        <v>185</v>
      </c>
      <c r="D7" s="1100" t="s">
        <v>27</v>
      </c>
      <c r="E7" s="1100" t="s">
        <v>185</v>
      </c>
      <c r="F7" s="1100" t="s">
        <v>27</v>
      </c>
      <c r="G7" s="1462" t="s">
        <v>381</v>
      </c>
      <c r="H7" s="1100" t="s">
        <v>185</v>
      </c>
      <c r="I7" s="1100" t="s">
        <v>27</v>
      </c>
    </row>
    <row r="8" spans="1:29" ht="9.6" customHeight="1">
      <c r="A8" s="1258">
        <v>1955</v>
      </c>
      <c r="B8" s="826"/>
      <c r="C8" s="827">
        <v>753.92899999999997</v>
      </c>
      <c r="D8" s="827">
        <v>3596.2413299999994</v>
      </c>
      <c r="E8" s="827">
        <v>84.360000000000014</v>
      </c>
      <c r="F8" s="827">
        <v>885.78000000000009</v>
      </c>
      <c r="G8" s="828">
        <v>3805</v>
      </c>
      <c r="H8" s="829">
        <v>4.92</v>
      </c>
      <c r="I8" s="829">
        <v>51.807599999999994</v>
      </c>
      <c r="L8" s="361"/>
      <c r="M8" s="362"/>
      <c r="N8" s="362"/>
      <c r="O8" s="362"/>
      <c r="R8" s="362"/>
      <c r="S8" s="362"/>
      <c r="U8" s="358"/>
      <c r="V8" s="358"/>
      <c r="W8" s="362"/>
      <c r="X8" s="362"/>
      <c r="Y8" s="358"/>
      <c r="Z8" s="358"/>
      <c r="AC8" s="361"/>
    </row>
    <row r="9" spans="1:29" ht="9.6" customHeight="1">
      <c r="A9" s="1259">
        <v>1956</v>
      </c>
      <c r="B9" s="830"/>
      <c r="C9" s="831">
        <v>834.91899999999998</v>
      </c>
      <c r="D9" s="831">
        <v>3982.5636299999996</v>
      </c>
      <c r="E9" s="831">
        <v>88.628</v>
      </c>
      <c r="F9" s="831">
        <v>930.59400000000005</v>
      </c>
      <c r="G9" s="832">
        <v>5256</v>
      </c>
      <c r="H9" s="833">
        <v>6.03</v>
      </c>
      <c r="I9" s="833">
        <v>63.495899999999999</v>
      </c>
      <c r="J9" s="361"/>
      <c r="L9" s="361"/>
      <c r="M9" s="362"/>
      <c r="N9" s="362"/>
      <c r="O9" s="362"/>
      <c r="R9" s="362"/>
      <c r="S9" s="362"/>
      <c r="U9" s="358"/>
      <c r="V9" s="358"/>
      <c r="W9" s="362"/>
      <c r="X9" s="362"/>
      <c r="Y9" s="358"/>
      <c r="Z9" s="358"/>
      <c r="AC9" s="361"/>
    </row>
    <row r="10" spans="1:29" ht="9.6" customHeight="1">
      <c r="A10" s="1259">
        <v>1957</v>
      </c>
      <c r="B10" s="830"/>
      <c r="C10" s="831">
        <v>895.73400000000004</v>
      </c>
      <c r="D10" s="831">
        <v>4272.6511799999998</v>
      </c>
      <c r="E10" s="831">
        <v>533.30600000000015</v>
      </c>
      <c r="F10" s="831">
        <v>5599.7130000000006</v>
      </c>
      <c r="G10" s="832">
        <v>5987</v>
      </c>
      <c r="H10" s="833">
        <v>7.05</v>
      </c>
      <c r="I10" s="833">
        <v>73.61</v>
      </c>
      <c r="J10" s="361"/>
      <c r="L10" s="361"/>
      <c r="M10" s="362"/>
      <c r="N10" s="362"/>
      <c r="O10" s="362"/>
      <c r="R10" s="362"/>
      <c r="S10" s="362"/>
      <c r="U10" s="358"/>
      <c r="V10" s="358"/>
      <c r="W10" s="362"/>
      <c r="X10" s="362"/>
      <c r="Y10" s="358"/>
      <c r="Z10" s="358"/>
      <c r="AC10" s="361"/>
    </row>
    <row r="11" spans="1:29" ht="9.6" customHeight="1">
      <c r="A11" s="1259">
        <v>1958</v>
      </c>
      <c r="B11" s="830"/>
      <c r="C11" s="831">
        <v>927.6</v>
      </c>
      <c r="D11" s="831">
        <v>4424.652</v>
      </c>
      <c r="E11" s="831">
        <v>780.59500000000003</v>
      </c>
      <c r="F11" s="831">
        <v>8196.2475000000049</v>
      </c>
      <c r="G11" s="832">
        <v>7105</v>
      </c>
      <c r="H11" s="833">
        <v>8.3000000000000007</v>
      </c>
      <c r="I11" s="833">
        <v>87.399000000000001</v>
      </c>
      <c r="J11" s="361"/>
      <c r="L11" s="361"/>
      <c r="M11" s="362"/>
      <c r="N11" s="362"/>
      <c r="O11" s="362"/>
      <c r="R11" s="362"/>
      <c r="S11" s="362"/>
      <c r="U11" s="358"/>
      <c r="V11" s="358"/>
      <c r="W11" s="362"/>
      <c r="X11" s="362"/>
      <c r="Y11" s="358"/>
      <c r="Z11" s="358"/>
      <c r="AC11" s="361"/>
    </row>
    <row r="12" spans="1:29" ht="9.6" customHeight="1">
      <c r="A12" s="1259">
        <v>1959</v>
      </c>
      <c r="B12" s="830"/>
      <c r="C12" s="831">
        <v>972.07799999999997</v>
      </c>
      <c r="D12" s="831">
        <v>4636.8120599999993</v>
      </c>
      <c r="E12" s="831">
        <v>963.31600000000003</v>
      </c>
      <c r="F12" s="831">
        <v>10114.817999999999</v>
      </c>
      <c r="G12" s="832">
        <v>10287</v>
      </c>
      <c r="H12" s="833">
        <v>8.1</v>
      </c>
      <c r="I12" s="833">
        <v>85.292999999999992</v>
      </c>
      <c r="J12" s="361"/>
      <c r="L12" s="361"/>
      <c r="M12" s="362"/>
      <c r="N12" s="362"/>
      <c r="O12" s="362"/>
      <c r="R12" s="362"/>
      <c r="S12" s="362"/>
      <c r="U12" s="358"/>
      <c r="V12" s="358"/>
      <c r="W12" s="362"/>
      <c r="X12" s="362"/>
      <c r="Y12" s="358"/>
      <c r="Z12" s="358"/>
      <c r="AC12" s="361"/>
    </row>
    <row r="13" spans="1:29" ht="9.6" customHeight="1">
      <c r="A13" s="1259">
        <v>1960</v>
      </c>
      <c r="B13" s="830"/>
      <c r="C13" s="831">
        <v>1076.9880000000001</v>
      </c>
      <c r="D13" s="831">
        <v>5137.2327599999999</v>
      </c>
      <c r="E13" s="831">
        <v>919.85599999999999</v>
      </c>
      <c r="F13" s="831">
        <v>9658.4880000000012</v>
      </c>
      <c r="G13" s="832">
        <v>14892</v>
      </c>
      <c r="H13" s="833">
        <v>7.2</v>
      </c>
      <c r="I13" s="833">
        <v>75.816000000000003</v>
      </c>
      <c r="J13" s="361"/>
      <c r="L13" s="361"/>
      <c r="M13" s="362"/>
      <c r="N13" s="362"/>
      <c r="O13" s="362"/>
      <c r="R13" s="362"/>
      <c r="S13" s="362"/>
      <c r="U13" s="358"/>
      <c r="V13" s="358"/>
      <c r="W13" s="362"/>
      <c r="X13" s="362"/>
      <c r="Y13" s="358"/>
      <c r="Z13" s="358"/>
      <c r="AC13" s="361"/>
    </row>
    <row r="14" spans="1:29" ht="9.6" customHeight="1">
      <c r="A14" s="1259">
        <v>1961</v>
      </c>
      <c r="B14" s="830"/>
      <c r="C14" s="831">
        <v>1183.2529999999999</v>
      </c>
      <c r="D14" s="831">
        <v>5644.1168099999995</v>
      </c>
      <c r="E14" s="831">
        <v>952.38800000000003</v>
      </c>
      <c r="F14" s="831">
        <v>10000.074000000002</v>
      </c>
      <c r="G14" s="832">
        <v>19021</v>
      </c>
      <c r="H14" s="833">
        <v>5.7</v>
      </c>
      <c r="I14" s="833">
        <v>60.121000000000002</v>
      </c>
      <c r="J14" s="361"/>
      <c r="L14" s="361"/>
      <c r="M14" s="362"/>
      <c r="N14" s="362"/>
      <c r="O14" s="362"/>
      <c r="R14" s="362"/>
      <c r="S14" s="362"/>
      <c r="U14" s="358"/>
      <c r="V14" s="358"/>
      <c r="W14" s="362"/>
      <c r="X14" s="362"/>
      <c r="Y14" s="358"/>
      <c r="Z14" s="358"/>
      <c r="AC14" s="361"/>
    </row>
    <row r="15" spans="1:29" ht="9.6" customHeight="1">
      <c r="A15" s="1259">
        <v>1962</v>
      </c>
      <c r="B15" s="830"/>
      <c r="C15" s="831">
        <v>1334.8240000000001</v>
      </c>
      <c r="D15" s="831">
        <v>6367.1104799999994</v>
      </c>
      <c r="E15" s="831">
        <v>750.57899999999995</v>
      </c>
      <c r="F15" s="831">
        <v>7881.0794999999998</v>
      </c>
      <c r="G15" s="832">
        <v>22853</v>
      </c>
      <c r="H15" s="833">
        <v>3.9</v>
      </c>
      <c r="I15" s="833">
        <v>41.066999999999993</v>
      </c>
      <c r="J15" s="361"/>
      <c r="L15" s="361"/>
      <c r="M15" s="362"/>
      <c r="N15" s="362"/>
      <c r="O15" s="362"/>
      <c r="R15" s="362"/>
      <c r="S15" s="362"/>
      <c r="U15" s="358"/>
      <c r="V15" s="358"/>
      <c r="W15" s="362"/>
      <c r="X15" s="362"/>
      <c r="Y15" s="358"/>
      <c r="Z15" s="358"/>
      <c r="AC15" s="361"/>
    </row>
    <row r="16" spans="1:29" ht="9.6" customHeight="1">
      <c r="A16" s="1259">
        <v>1963</v>
      </c>
      <c r="B16" s="830"/>
      <c r="C16" s="831">
        <v>1473.625</v>
      </c>
      <c r="D16" s="831">
        <v>7029.1912499999989</v>
      </c>
      <c r="E16" s="831">
        <v>683.58100000000002</v>
      </c>
      <c r="F16" s="831">
        <v>7177.6004999999996</v>
      </c>
      <c r="G16" s="832">
        <v>26283</v>
      </c>
      <c r="H16" s="833">
        <v>5.21</v>
      </c>
      <c r="I16" s="833">
        <v>54.861299999999993</v>
      </c>
      <c r="J16" s="361"/>
      <c r="L16" s="361"/>
      <c r="M16" s="362"/>
      <c r="N16" s="362"/>
      <c r="O16" s="362"/>
      <c r="R16" s="362"/>
      <c r="S16" s="362"/>
      <c r="U16" s="358"/>
      <c r="V16" s="358"/>
      <c r="W16" s="362"/>
      <c r="X16" s="362"/>
      <c r="Y16" s="358"/>
      <c r="Z16" s="358"/>
      <c r="AC16" s="361"/>
    </row>
    <row r="17" spans="1:29" ht="9.6" customHeight="1">
      <c r="A17" s="1260">
        <v>1964</v>
      </c>
      <c r="B17" s="834"/>
      <c r="C17" s="835">
        <v>1580.328</v>
      </c>
      <c r="D17" s="835">
        <v>7538.1645599999993</v>
      </c>
      <c r="E17" s="835">
        <v>614.92100000000005</v>
      </c>
      <c r="F17" s="835">
        <v>6456.6704999999993</v>
      </c>
      <c r="G17" s="836">
        <v>28424</v>
      </c>
      <c r="H17" s="837">
        <v>3.96</v>
      </c>
      <c r="I17" s="837">
        <v>41.698799999999999</v>
      </c>
      <c r="J17" s="361"/>
      <c r="L17" s="361"/>
      <c r="M17" s="362"/>
      <c r="N17" s="362"/>
      <c r="O17" s="362"/>
      <c r="R17" s="362"/>
      <c r="S17" s="362"/>
      <c r="U17" s="358"/>
      <c r="V17" s="358"/>
      <c r="W17" s="362"/>
      <c r="X17" s="362"/>
      <c r="Y17" s="358"/>
      <c r="Z17" s="358"/>
      <c r="AC17" s="361"/>
    </row>
    <row r="18" spans="1:29" ht="9.6" customHeight="1">
      <c r="A18" s="1258">
        <v>1965</v>
      </c>
      <c r="B18" s="826"/>
      <c r="C18" s="827">
        <v>1698.5830000000001</v>
      </c>
      <c r="D18" s="827">
        <v>8102.2409099999995</v>
      </c>
      <c r="E18" s="827">
        <v>475.78500000000003</v>
      </c>
      <c r="F18" s="827">
        <v>4995.7425000000003</v>
      </c>
      <c r="G18" s="828">
        <v>31901</v>
      </c>
      <c r="H18" s="829">
        <v>5.2</v>
      </c>
      <c r="I18" s="829">
        <v>54.756</v>
      </c>
      <c r="J18" s="361"/>
      <c r="L18" s="361"/>
      <c r="M18" s="362"/>
      <c r="N18" s="362"/>
      <c r="O18" s="362"/>
      <c r="R18" s="362"/>
      <c r="S18" s="362"/>
      <c r="U18" s="358"/>
      <c r="V18" s="358"/>
      <c r="W18" s="362"/>
      <c r="X18" s="362"/>
      <c r="Y18" s="358"/>
      <c r="Z18" s="358"/>
      <c r="AC18" s="361"/>
    </row>
    <row r="19" spans="1:29" ht="9.6" customHeight="1">
      <c r="A19" s="1259">
        <v>1966</v>
      </c>
      <c r="B19" s="830"/>
      <c r="C19" s="831">
        <v>1724.538</v>
      </c>
      <c r="D19" s="831">
        <v>8226.0462599999992</v>
      </c>
      <c r="E19" s="831">
        <v>500.928</v>
      </c>
      <c r="F19" s="831">
        <v>5259.7440000000006</v>
      </c>
      <c r="G19" s="832">
        <v>36123</v>
      </c>
      <c r="H19" s="833">
        <v>4.4000000000000004</v>
      </c>
      <c r="I19" s="833">
        <v>46.332000000000001</v>
      </c>
      <c r="J19" s="361"/>
      <c r="L19" s="361"/>
      <c r="M19" s="362"/>
      <c r="N19" s="362"/>
      <c r="O19" s="362"/>
      <c r="R19" s="362"/>
      <c r="S19" s="362"/>
      <c r="U19" s="358"/>
      <c r="V19" s="358"/>
      <c r="W19" s="362"/>
      <c r="X19" s="362"/>
      <c r="Y19" s="358"/>
      <c r="Z19" s="358"/>
      <c r="AC19" s="361"/>
    </row>
    <row r="20" spans="1:29" ht="9.6" customHeight="1">
      <c r="A20" s="1259">
        <v>1967</v>
      </c>
      <c r="B20" s="830"/>
      <c r="C20" s="831">
        <v>1908.095</v>
      </c>
      <c r="D20" s="831">
        <v>9101.6131499999992</v>
      </c>
      <c r="E20" s="831">
        <v>597.64300000000014</v>
      </c>
      <c r="F20" s="831">
        <v>6275.2515000000012</v>
      </c>
      <c r="G20" s="832">
        <v>39717</v>
      </c>
      <c r="H20" s="833">
        <v>5.76</v>
      </c>
      <c r="I20" s="833">
        <v>60.652799999999992</v>
      </c>
      <c r="J20" s="361"/>
      <c r="L20" s="361"/>
      <c r="M20" s="362"/>
      <c r="N20" s="362"/>
      <c r="O20" s="362"/>
      <c r="R20" s="362"/>
      <c r="S20" s="362"/>
      <c r="U20" s="358"/>
      <c r="V20" s="358"/>
      <c r="W20" s="362"/>
      <c r="X20" s="362"/>
      <c r="Y20" s="358"/>
      <c r="Z20" s="358"/>
      <c r="AC20" s="361"/>
    </row>
    <row r="21" spans="1:29" ht="9.6" customHeight="1">
      <c r="A21" s="1259">
        <v>1968</v>
      </c>
      <c r="B21" s="830"/>
      <c r="C21" s="831">
        <v>2095.4520000000002</v>
      </c>
      <c r="D21" s="831">
        <v>9995.3060399999995</v>
      </c>
      <c r="E21" s="831">
        <v>733.05899999999997</v>
      </c>
      <c r="F21" s="831">
        <v>7697.1194999999998</v>
      </c>
      <c r="G21" s="832">
        <v>43308</v>
      </c>
      <c r="H21" s="833">
        <v>6.5</v>
      </c>
      <c r="I21" s="833">
        <v>68.444999999999993</v>
      </c>
      <c r="J21" s="361"/>
      <c r="L21" s="361"/>
      <c r="M21" s="362"/>
      <c r="N21" s="362"/>
      <c r="O21" s="362"/>
      <c r="R21" s="362"/>
      <c r="S21" s="362"/>
      <c r="U21" s="358"/>
      <c r="V21" s="358"/>
      <c r="W21" s="362"/>
      <c r="X21" s="362"/>
      <c r="Y21" s="358"/>
      <c r="Z21" s="358"/>
      <c r="AC21" s="361"/>
    </row>
    <row r="22" spans="1:29" ht="9.6" customHeight="1">
      <c r="A22" s="1259">
        <v>1969</v>
      </c>
      <c r="B22" s="830"/>
      <c r="C22" s="831">
        <v>2347.1680000000001</v>
      </c>
      <c r="D22" s="831">
        <v>11195.99136</v>
      </c>
      <c r="E22" s="831">
        <v>802.97699999999998</v>
      </c>
      <c r="F22" s="831">
        <v>8431.2584999999999</v>
      </c>
      <c r="G22" s="832">
        <v>48351</v>
      </c>
      <c r="H22" s="833">
        <v>7.35</v>
      </c>
      <c r="I22" s="833">
        <v>77.542500000000004</v>
      </c>
      <c r="J22" s="361"/>
      <c r="L22" s="361"/>
      <c r="M22" s="362"/>
      <c r="N22" s="362"/>
      <c r="O22" s="362"/>
      <c r="R22" s="362"/>
      <c r="S22" s="362"/>
      <c r="U22" s="358"/>
      <c r="V22" s="358"/>
      <c r="W22" s="362"/>
      <c r="X22" s="362"/>
      <c r="Y22" s="358"/>
      <c r="Z22" s="358"/>
      <c r="AC22" s="361"/>
    </row>
    <row r="23" spans="1:29" ht="9.6" customHeight="1">
      <c r="A23" s="1259">
        <v>1970</v>
      </c>
      <c r="B23" s="830"/>
      <c r="C23" s="831">
        <v>2510.194</v>
      </c>
      <c r="D23" s="831">
        <v>11973.625379999999</v>
      </c>
      <c r="E23" s="831">
        <v>880.83900000000006</v>
      </c>
      <c r="F23" s="831">
        <v>9248.8094999999976</v>
      </c>
      <c r="G23" s="832">
        <v>60818</v>
      </c>
      <c r="H23" s="833">
        <v>6.9</v>
      </c>
      <c r="I23" s="833">
        <v>72.795000000000002</v>
      </c>
      <c r="J23" s="361"/>
      <c r="L23" s="361"/>
      <c r="M23" s="362"/>
      <c r="N23" s="362"/>
      <c r="O23" s="362"/>
      <c r="R23" s="362"/>
      <c r="S23" s="362"/>
      <c r="U23" s="358"/>
      <c r="V23" s="358"/>
      <c r="W23" s="362"/>
      <c r="X23" s="362"/>
      <c r="Y23" s="358"/>
      <c r="Z23" s="358"/>
      <c r="AC23" s="361"/>
    </row>
    <row r="24" spans="1:29" ht="9.6" customHeight="1">
      <c r="A24" s="1259">
        <v>1971</v>
      </c>
      <c r="B24" s="830"/>
      <c r="C24" s="831">
        <v>2745.89</v>
      </c>
      <c r="D24" s="831">
        <v>13097.895299999998</v>
      </c>
      <c r="E24" s="831">
        <v>924.83199999999988</v>
      </c>
      <c r="F24" s="831">
        <v>9710.7360000000008</v>
      </c>
      <c r="G24" s="832">
        <v>74529</v>
      </c>
      <c r="H24" s="833">
        <v>8.34</v>
      </c>
      <c r="I24" s="833">
        <v>87.987000000000009</v>
      </c>
      <c r="J24" s="361"/>
      <c r="L24" s="361"/>
      <c r="M24" s="362"/>
      <c r="N24" s="362"/>
      <c r="O24" s="362"/>
      <c r="R24" s="362"/>
      <c r="S24" s="362"/>
      <c r="U24" s="358"/>
      <c r="V24" s="358"/>
      <c r="W24" s="362"/>
      <c r="X24" s="362"/>
      <c r="Y24" s="358"/>
      <c r="Z24" s="358"/>
      <c r="AC24" s="361"/>
    </row>
    <row r="25" spans="1:29" ht="9.6" customHeight="1">
      <c r="A25" s="1259">
        <v>1972</v>
      </c>
      <c r="B25" s="830"/>
      <c r="C25" s="831">
        <v>3031.0239999999999</v>
      </c>
      <c r="D25" s="831">
        <v>14457.984479999997</v>
      </c>
      <c r="E25" s="831">
        <v>960.64599999999996</v>
      </c>
      <c r="F25" s="831">
        <v>10086.782999999998</v>
      </c>
      <c r="G25" s="832">
        <v>96718</v>
      </c>
      <c r="H25" s="833">
        <v>9.3800000000000008</v>
      </c>
      <c r="I25" s="833">
        <v>98.959000000000017</v>
      </c>
      <c r="J25" s="361"/>
      <c r="L25" s="361"/>
      <c r="M25" s="362"/>
      <c r="N25" s="362"/>
      <c r="O25" s="362"/>
      <c r="R25" s="362"/>
      <c r="S25" s="362"/>
      <c r="U25" s="358"/>
      <c r="V25" s="358"/>
      <c r="W25" s="362"/>
      <c r="X25" s="362"/>
      <c r="Y25" s="358"/>
      <c r="Z25" s="358"/>
      <c r="AC25" s="361"/>
    </row>
    <row r="26" spans="1:29" ht="9.6" customHeight="1">
      <c r="A26" s="1259">
        <v>1973</v>
      </c>
      <c r="B26" s="830"/>
      <c r="C26" s="831">
        <v>3129.33</v>
      </c>
      <c r="D26" s="831">
        <v>14926.904099999998</v>
      </c>
      <c r="E26" s="831">
        <v>1008.601</v>
      </c>
      <c r="F26" s="831">
        <v>10590.3105</v>
      </c>
      <c r="G26" s="832">
        <v>127621</v>
      </c>
      <c r="H26" s="833">
        <v>11.38</v>
      </c>
      <c r="I26" s="833">
        <v>120.05900000000001</v>
      </c>
      <c r="J26" s="361"/>
      <c r="L26" s="361"/>
      <c r="M26" s="362"/>
      <c r="N26" s="362"/>
      <c r="O26" s="362"/>
      <c r="R26" s="362"/>
      <c r="S26" s="362"/>
      <c r="U26" s="358"/>
      <c r="V26" s="358"/>
      <c r="W26" s="362"/>
      <c r="X26" s="362"/>
      <c r="Y26" s="358"/>
      <c r="Z26" s="358"/>
      <c r="AC26" s="361"/>
    </row>
    <row r="27" spans="1:29" ht="9.6" customHeight="1">
      <c r="A27" s="1260">
        <v>1974</v>
      </c>
      <c r="B27" s="834"/>
      <c r="C27" s="835">
        <v>3159.0070000000001</v>
      </c>
      <c r="D27" s="835">
        <v>15068.463389999999</v>
      </c>
      <c r="E27" s="835">
        <v>1156.1790000000001</v>
      </c>
      <c r="F27" s="835">
        <v>12139.879500000001</v>
      </c>
      <c r="G27" s="836">
        <v>169462</v>
      </c>
      <c r="H27" s="837">
        <v>13.02</v>
      </c>
      <c r="I27" s="837">
        <v>137.36100000000002</v>
      </c>
      <c r="J27" s="361"/>
      <c r="L27" s="361"/>
      <c r="M27" s="362"/>
      <c r="N27" s="362"/>
      <c r="O27" s="362"/>
      <c r="R27" s="362"/>
      <c r="S27" s="362"/>
      <c r="U27" s="358"/>
      <c r="V27" s="358"/>
      <c r="W27" s="362"/>
      <c r="X27" s="362"/>
      <c r="Y27" s="358"/>
      <c r="Z27" s="358"/>
      <c r="AC27" s="361"/>
    </row>
    <row r="28" spans="1:29" ht="9.6" customHeight="1">
      <c r="A28" s="1258">
        <v>1975</v>
      </c>
      <c r="B28" s="826"/>
      <c r="C28" s="827">
        <v>3321.3820000000001</v>
      </c>
      <c r="D28" s="827">
        <v>15842.992139999998</v>
      </c>
      <c r="E28" s="827">
        <v>1546.6290000000001</v>
      </c>
      <c r="F28" s="827">
        <v>16239.604499999999</v>
      </c>
      <c r="G28" s="828">
        <v>221695</v>
      </c>
      <c r="H28" s="829">
        <v>15.2</v>
      </c>
      <c r="I28" s="829">
        <v>160.36000000000001</v>
      </c>
      <c r="J28" s="361"/>
      <c r="L28" s="361"/>
      <c r="M28" s="362"/>
      <c r="N28" s="362"/>
      <c r="O28" s="362"/>
      <c r="R28" s="362"/>
      <c r="S28" s="362"/>
      <c r="U28" s="358"/>
      <c r="V28" s="358"/>
      <c r="W28" s="362"/>
      <c r="X28" s="362"/>
      <c r="Y28" s="358"/>
      <c r="Z28" s="358"/>
      <c r="AC28" s="361"/>
    </row>
    <row r="29" spans="1:29" ht="9.6" customHeight="1">
      <c r="A29" s="1259">
        <v>1976</v>
      </c>
      <c r="B29" s="830"/>
      <c r="C29" s="831">
        <v>3392.1750000000002</v>
      </c>
      <c r="D29" s="831">
        <v>16180.67475</v>
      </c>
      <c r="E29" s="831">
        <v>1906.0110000000002</v>
      </c>
      <c r="F29" s="831">
        <v>20013.1155</v>
      </c>
      <c r="G29" s="832">
        <v>267219</v>
      </c>
      <c r="H29" s="833">
        <v>19.100000000000001</v>
      </c>
      <c r="I29" s="833">
        <v>201.50500000000002</v>
      </c>
      <c r="J29" s="361"/>
      <c r="L29" s="361"/>
      <c r="M29" s="362"/>
      <c r="N29" s="362"/>
      <c r="O29" s="362"/>
      <c r="R29" s="362"/>
      <c r="S29" s="362"/>
      <c r="U29" s="358"/>
      <c r="V29" s="358"/>
      <c r="W29" s="362"/>
      <c r="X29" s="362"/>
      <c r="Y29" s="358"/>
      <c r="Z29" s="358"/>
      <c r="AC29" s="361"/>
    </row>
    <row r="30" spans="1:29" ht="9.6" customHeight="1">
      <c r="A30" s="1259">
        <v>1977</v>
      </c>
      <c r="B30" s="830"/>
      <c r="C30" s="831">
        <v>3420.6529999999998</v>
      </c>
      <c r="D30" s="831">
        <v>16316.514809999997</v>
      </c>
      <c r="E30" s="831">
        <v>2158.181</v>
      </c>
      <c r="F30" s="831">
        <v>22660.9005</v>
      </c>
      <c r="G30" s="832">
        <v>327903</v>
      </c>
      <c r="H30" s="833">
        <v>20.9</v>
      </c>
      <c r="I30" s="833">
        <v>220.495</v>
      </c>
      <c r="J30" s="361"/>
      <c r="L30" s="361"/>
      <c r="M30" s="362"/>
      <c r="N30" s="362"/>
      <c r="O30" s="362"/>
      <c r="R30" s="362"/>
      <c r="S30" s="362"/>
      <c r="U30" s="358"/>
      <c r="V30" s="358"/>
      <c r="W30" s="362"/>
      <c r="X30" s="362"/>
      <c r="Y30" s="358"/>
      <c r="Z30" s="358"/>
      <c r="AC30" s="361"/>
    </row>
    <row r="31" spans="1:29" ht="9.6" customHeight="1">
      <c r="A31" s="1259">
        <v>1978</v>
      </c>
      <c r="B31" s="830"/>
      <c r="C31" s="831">
        <v>3576.2179999999998</v>
      </c>
      <c r="D31" s="831">
        <v>17058.559859999994</v>
      </c>
      <c r="E31" s="831">
        <v>2534.9520000000002</v>
      </c>
      <c r="F31" s="831">
        <v>26616.996000000003</v>
      </c>
      <c r="G31" s="832">
        <v>398080</v>
      </c>
      <c r="H31" s="833">
        <v>24.9</v>
      </c>
      <c r="I31" s="833">
        <v>262.69499999999999</v>
      </c>
      <c r="J31" s="361"/>
      <c r="L31" s="361"/>
      <c r="M31" s="362"/>
      <c r="N31" s="362"/>
      <c r="O31" s="362"/>
      <c r="R31" s="362"/>
      <c r="S31" s="362"/>
      <c r="U31" s="358"/>
      <c r="V31" s="358"/>
      <c r="W31" s="362"/>
      <c r="X31" s="362"/>
      <c r="Y31" s="358"/>
      <c r="Z31" s="358"/>
      <c r="AC31" s="361"/>
    </row>
    <row r="32" spans="1:29" ht="9.6" customHeight="1">
      <c r="A32" s="1259">
        <v>1979</v>
      </c>
      <c r="B32" s="830"/>
      <c r="C32" s="831">
        <v>3505.9450000000002</v>
      </c>
      <c r="D32" s="831">
        <v>16723.357649999998</v>
      </c>
      <c r="E32" s="831">
        <v>2940.1469999999999</v>
      </c>
      <c r="F32" s="831">
        <v>30871.543499999996</v>
      </c>
      <c r="G32" s="832">
        <v>472402</v>
      </c>
      <c r="H32" s="833">
        <v>22.2</v>
      </c>
      <c r="I32" s="833">
        <v>234.21</v>
      </c>
      <c r="J32" s="361"/>
      <c r="L32" s="361"/>
      <c r="M32" s="362"/>
      <c r="N32" s="362"/>
      <c r="O32" s="362"/>
      <c r="R32" s="362"/>
      <c r="S32" s="362"/>
      <c r="U32" s="358"/>
      <c r="V32" s="358"/>
      <c r="W32" s="362"/>
      <c r="X32" s="362"/>
      <c r="Y32" s="358"/>
      <c r="Z32" s="358"/>
      <c r="AC32" s="361"/>
    </row>
    <row r="33" spans="1:29" ht="9.6" customHeight="1">
      <c r="A33" s="1259">
        <v>1980</v>
      </c>
      <c r="B33" s="830"/>
      <c r="C33" s="831">
        <v>3630.1909999999998</v>
      </c>
      <c r="D33" s="831">
        <v>17316.011069999997</v>
      </c>
      <c r="E33" s="831">
        <v>3413.489</v>
      </c>
      <c r="F33" s="831">
        <v>35840.195999999996</v>
      </c>
      <c r="G33" s="832">
        <v>560875</v>
      </c>
      <c r="H33" s="833">
        <v>25.4</v>
      </c>
      <c r="I33" s="833">
        <v>267.97000000000003</v>
      </c>
      <c r="J33" s="361"/>
      <c r="L33" s="361"/>
      <c r="M33" s="362"/>
      <c r="N33" s="362"/>
      <c r="O33" s="362"/>
      <c r="R33" s="362"/>
      <c r="S33" s="362"/>
      <c r="U33" s="358"/>
      <c r="V33" s="358"/>
      <c r="W33" s="362"/>
      <c r="X33" s="362"/>
      <c r="Y33" s="358"/>
      <c r="Z33" s="358"/>
      <c r="AC33" s="361"/>
    </row>
    <row r="34" spans="1:29" ht="9.6" customHeight="1">
      <c r="A34" s="1259">
        <v>1981</v>
      </c>
      <c r="B34" s="830"/>
      <c r="C34" s="831">
        <v>3499.5169999999998</v>
      </c>
      <c r="D34" s="831">
        <v>16692.696089999998</v>
      </c>
      <c r="E34" s="831">
        <v>3621.5589999999997</v>
      </c>
      <c r="F34" s="831">
        <v>38026.369500000001</v>
      </c>
      <c r="G34" s="832">
        <v>758964</v>
      </c>
      <c r="H34" s="833">
        <v>27.06</v>
      </c>
      <c r="I34" s="833">
        <v>284.6712</v>
      </c>
      <c r="J34" s="361"/>
      <c r="L34" s="361"/>
      <c r="M34" s="362"/>
      <c r="N34" s="362"/>
      <c r="O34" s="362"/>
      <c r="R34" s="362"/>
      <c r="S34" s="362"/>
      <c r="U34" s="358"/>
      <c r="V34" s="358"/>
      <c r="W34" s="362"/>
      <c r="X34" s="362"/>
      <c r="Y34" s="358"/>
      <c r="Z34" s="358"/>
      <c r="AC34" s="361"/>
    </row>
    <row r="35" spans="1:29" ht="9.6" customHeight="1">
      <c r="A35" s="1259">
        <v>1982</v>
      </c>
      <c r="B35" s="830"/>
      <c r="C35" s="831">
        <v>3505.223</v>
      </c>
      <c r="D35" s="831">
        <v>16719.913709999997</v>
      </c>
      <c r="E35" s="831">
        <v>4190.8739999999998</v>
      </c>
      <c r="F35" s="831">
        <v>44004.176999999996</v>
      </c>
      <c r="G35" s="832">
        <v>829673</v>
      </c>
      <c r="H35" s="833">
        <v>28.3</v>
      </c>
      <c r="I35" s="833">
        <v>297.71600000000001</v>
      </c>
      <c r="J35" s="361"/>
      <c r="L35" s="361"/>
      <c r="M35" s="362"/>
      <c r="N35" s="362"/>
      <c r="O35" s="362"/>
      <c r="R35" s="362"/>
      <c r="S35" s="362"/>
      <c r="U35" s="358"/>
      <c r="V35" s="358"/>
      <c r="W35" s="362"/>
      <c r="X35" s="362"/>
      <c r="Y35" s="358"/>
      <c r="Z35" s="358"/>
      <c r="AC35" s="361"/>
    </row>
    <row r="36" spans="1:29" ht="9.6" customHeight="1">
      <c r="A36" s="1259">
        <v>1983</v>
      </c>
      <c r="B36" s="830"/>
      <c r="C36" s="831">
        <v>3431.7220000000002</v>
      </c>
      <c r="D36" s="831">
        <v>16369.31394</v>
      </c>
      <c r="E36" s="831">
        <v>4663.7160000000003</v>
      </c>
      <c r="F36" s="831">
        <v>48969.017999999996</v>
      </c>
      <c r="G36" s="832">
        <v>857475</v>
      </c>
      <c r="H36" s="833">
        <v>23.11</v>
      </c>
      <c r="I36" s="833">
        <v>243.1172</v>
      </c>
      <c r="J36" s="361"/>
      <c r="L36" s="361"/>
      <c r="M36" s="362"/>
      <c r="N36" s="362"/>
      <c r="O36" s="362"/>
      <c r="R36" s="362"/>
      <c r="S36" s="362"/>
      <c r="U36" s="358"/>
      <c r="V36" s="358"/>
      <c r="W36" s="362"/>
      <c r="X36" s="362"/>
      <c r="Y36" s="358"/>
      <c r="Z36" s="358"/>
      <c r="AC36" s="361"/>
    </row>
    <row r="37" spans="1:29" ht="9.6" customHeight="1">
      <c r="A37" s="1260">
        <v>1984</v>
      </c>
      <c r="B37" s="834"/>
      <c r="C37" s="835">
        <v>3421.81</v>
      </c>
      <c r="D37" s="835">
        <v>16322.033699999998</v>
      </c>
      <c r="E37" s="835">
        <v>4985.6059999999998</v>
      </c>
      <c r="F37" s="835">
        <v>52348.862999999998</v>
      </c>
      <c r="G37" s="836">
        <v>975391</v>
      </c>
      <c r="H37" s="837">
        <v>26.48</v>
      </c>
      <c r="I37" s="837">
        <v>279.36400000000003</v>
      </c>
      <c r="J37" s="361"/>
      <c r="L37" s="361"/>
      <c r="M37" s="362"/>
      <c r="N37" s="362"/>
      <c r="O37" s="362"/>
      <c r="R37" s="362"/>
      <c r="S37" s="362"/>
      <c r="U37" s="358"/>
      <c r="V37" s="358"/>
      <c r="W37" s="362"/>
      <c r="X37" s="362"/>
      <c r="Y37" s="358"/>
      <c r="Z37" s="358"/>
      <c r="AC37" s="361"/>
    </row>
    <row r="38" spans="1:29" ht="9.6" customHeight="1">
      <c r="A38" s="1258">
        <v>1985</v>
      </c>
      <c r="B38" s="826"/>
      <c r="C38" s="827">
        <v>3401.8220000000001</v>
      </c>
      <c r="D38" s="827">
        <v>16226.690939999999</v>
      </c>
      <c r="E38" s="827">
        <v>5167.1170000000002</v>
      </c>
      <c r="F38" s="827">
        <v>54254.728499999997</v>
      </c>
      <c r="G38" s="828">
        <v>1052604</v>
      </c>
      <c r="H38" s="829">
        <v>32.68</v>
      </c>
      <c r="I38" s="829">
        <v>344.774</v>
      </c>
      <c r="J38" s="361"/>
      <c r="L38" s="361"/>
      <c r="M38" s="362"/>
      <c r="N38" s="362"/>
      <c r="O38" s="362"/>
      <c r="R38" s="362"/>
      <c r="S38" s="362"/>
      <c r="U38" s="358"/>
      <c r="V38" s="358"/>
      <c r="W38" s="362"/>
      <c r="X38" s="362"/>
      <c r="Y38" s="358"/>
      <c r="Z38" s="358"/>
      <c r="AC38" s="361"/>
    </row>
    <row r="39" spans="1:29" ht="9.6" customHeight="1">
      <c r="A39" s="1259">
        <v>1986</v>
      </c>
      <c r="B39" s="830"/>
      <c r="C39" s="831">
        <v>3181.0830000000001</v>
      </c>
      <c r="D39" s="831">
        <v>15173.765909999998</v>
      </c>
      <c r="E39" s="831">
        <v>5569.1239999999998</v>
      </c>
      <c r="F39" s="831">
        <v>58475.801999999996</v>
      </c>
      <c r="G39" s="832">
        <v>1249146</v>
      </c>
      <c r="H39" s="833">
        <v>24.73995</v>
      </c>
      <c r="I39" s="833">
        <v>261.00647250000003</v>
      </c>
      <c r="J39" s="361"/>
      <c r="L39" s="361"/>
      <c r="M39" s="362"/>
      <c r="N39" s="362"/>
      <c r="O39" s="362"/>
      <c r="R39" s="362"/>
      <c r="S39" s="362"/>
      <c r="U39" s="358"/>
      <c r="V39" s="358"/>
      <c r="W39" s="362"/>
      <c r="X39" s="362"/>
      <c r="Y39" s="358"/>
      <c r="Z39" s="358"/>
      <c r="AC39" s="361"/>
    </row>
    <row r="40" spans="1:29" ht="9.6" customHeight="1">
      <c r="A40" s="1259">
        <v>1987</v>
      </c>
      <c r="B40" s="830"/>
      <c r="C40" s="831">
        <v>2973.1909999999998</v>
      </c>
      <c r="D40" s="831">
        <v>14182.121069999997</v>
      </c>
      <c r="E40" s="831">
        <v>6010.2619999999997</v>
      </c>
      <c r="F40" s="831">
        <v>63107.750999999997</v>
      </c>
      <c r="G40" s="832">
        <v>1259133</v>
      </c>
      <c r="H40" s="833">
        <v>29.704000000000001</v>
      </c>
      <c r="I40" s="833">
        <v>313.37720000000002</v>
      </c>
      <c r="J40" s="361"/>
      <c r="L40" s="361"/>
      <c r="M40" s="362"/>
      <c r="N40" s="362"/>
      <c r="O40" s="362"/>
      <c r="R40" s="362"/>
      <c r="S40" s="362"/>
      <c r="U40" s="358"/>
      <c r="V40" s="358"/>
      <c r="W40" s="362"/>
      <c r="X40" s="362"/>
      <c r="Y40" s="358"/>
      <c r="Z40" s="358"/>
      <c r="AC40" s="361"/>
    </row>
    <row r="41" spans="1:29" ht="9.6" customHeight="1">
      <c r="A41" s="1259">
        <v>1988</v>
      </c>
      <c r="B41" s="830"/>
      <c r="C41" s="831">
        <v>2518.643</v>
      </c>
      <c r="D41" s="831">
        <v>12013.927109999999</v>
      </c>
      <c r="E41" s="831">
        <v>6192.8250000000007</v>
      </c>
      <c r="F41" s="831">
        <v>65024.662500000006</v>
      </c>
      <c r="G41" s="832">
        <v>1330907</v>
      </c>
      <c r="H41" s="833">
        <v>24.391999999999999</v>
      </c>
      <c r="I41" s="833">
        <v>257.3356</v>
      </c>
      <c r="J41" s="361"/>
      <c r="L41" s="361"/>
      <c r="M41" s="362"/>
      <c r="N41" s="362"/>
      <c r="O41" s="362"/>
      <c r="R41" s="362"/>
      <c r="S41" s="362"/>
      <c r="U41" s="358"/>
      <c r="V41" s="358"/>
      <c r="W41" s="362"/>
      <c r="X41" s="362"/>
      <c r="Y41" s="358"/>
      <c r="Z41" s="358"/>
      <c r="AC41" s="361"/>
    </row>
    <row r="42" spans="1:29" ht="9.6" customHeight="1">
      <c r="A42" s="1259">
        <v>1989</v>
      </c>
      <c r="B42" s="830"/>
      <c r="C42" s="831">
        <v>2185.8649999999998</v>
      </c>
      <c r="D42" s="831">
        <v>10426.576049999998</v>
      </c>
      <c r="E42" s="831">
        <v>6813.5570000000007</v>
      </c>
      <c r="F42" s="831">
        <v>71542.348499999993</v>
      </c>
      <c r="G42" s="832">
        <v>1349258</v>
      </c>
      <c r="H42" s="833">
        <v>30.285</v>
      </c>
      <c r="I42" s="833">
        <v>319.50675000000001</v>
      </c>
      <c r="J42" s="361"/>
      <c r="L42" s="361"/>
      <c r="M42" s="362"/>
      <c r="N42" s="362"/>
      <c r="O42" s="362"/>
      <c r="R42" s="362"/>
      <c r="S42" s="362"/>
      <c r="U42" s="358"/>
      <c r="V42" s="358"/>
      <c r="W42" s="362"/>
      <c r="X42" s="362"/>
      <c r="Y42" s="358"/>
      <c r="Z42" s="358"/>
      <c r="AC42" s="361"/>
    </row>
    <row r="43" spans="1:29" ht="9.6" customHeight="1">
      <c r="A43" s="1259">
        <v>1990</v>
      </c>
      <c r="B43" s="830"/>
      <c r="C43" s="831">
        <v>1909.588</v>
      </c>
      <c r="D43" s="831">
        <v>9108.7347599999994</v>
      </c>
      <c r="E43" s="831">
        <v>7138.4669999999996</v>
      </c>
      <c r="F43" s="831">
        <v>74953.9035</v>
      </c>
      <c r="G43" s="832">
        <v>1661824</v>
      </c>
      <c r="H43" s="833">
        <v>30.073780000000003</v>
      </c>
      <c r="I43" s="833">
        <v>317.27837900000003</v>
      </c>
      <c r="J43" s="361"/>
      <c r="L43" s="361"/>
      <c r="M43" s="362"/>
      <c r="N43" s="362"/>
      <c r="O43" s="362"/>
      <c r="R43" s="362"/>
      <c r="S43" s="362"/>
      <c r="U43" s="358"/>
      <c r="V43" s="358"/>
      <c r="W43" s="362"/>
      <c r="X43" s="362"/>
      <c r="Y43" s="358"/>
      <c r="Z43" s="358"/>
      <c r="AC43" s="361"/>
    </row>
    <row r="44" spans="1:29" ht="9.6" customHeight="1">
      <c r="A44" s="1259">
        <v>1991</v>
      </c>
      <c r="B44" s="830"/>
      <c r="C44" s="831">
        <v>1866.3689999999999</v>
      </c>
      <c r="D44" s="831">
        <v>8902.5801300000003</v>
      </c>
      <c r="E44" s="831">
        <v>7079.9310000000014</v>
      </c>
      <c r="F44" s="831">
        <v>74339.275500000003</v>
      </c>
      <c r="G44" s="832">
        <v>1761240</v>
      </c>
      <c r="H44" s="833">
        <v>31.4864</v>
      </c>
      <c r="I44" s="833">
        <v>332.18152000000003</v>
      </c>
      <c r="J44" s="361"/>
      <c r="L44" s="361"/>
      <c r="M44" s="362"/>
      <c r="N44" s="362"/>
      <c r="O44" s="362"/>
      <c r="R44" s="362"/>
      <c r="S44" s="362"/>
      <c r="U44" s="358"/>
      <c r="V44" s="358"/>
      <c r="W44" s="362"/>
      <c r="X44" s="362"/>
      <c r="Y44" s="358"/>
      <c r="Z44" s="358"/>
      <c r="AC44" s="361"/>
    </row>
    <row r="45" spans="1:29" ht="9.6" customHeight="1">
      <c r="A45" s="1259">
        <v>1992</v>
      </c>
      <c r="B45" s="830"/>
      <c r="C45" s="831">
        <v>1551.8409999999999</v>
      </c>
      <c r="D45" s="831">
        <v>7402.2815699999992</v>
      </c>
      <c r="E45" s="831">
        <v>6809.9459999999999</v>
      </c>
      <c r="F45" s="831">
        <v>71504.43299999999</v>
      </c>
      <c r="G45" s="832">
        <v>1820752</v>
      </c>
      <c r="H45" s="833">
        <v>29.11</v>
      </c>
      <c r="I45" s="833">
        <v>307.1105</v>
      </c>
      <c r="J45" s="361"/>
      <c r="L45" s="361"/>
      <c r="M45" s="362"/>
      <c r="N45" s="362"/>
      <c r="O45" s="362"/>
      <c r="R45" s="362"/>
      <c r="S45" s="362"/>
      <c r="U45" s="358"/>
      <c r="V45" s="358"/>
      <c r="W45" s="362"/>
      <c r="X45" s="362"/>
      <c r="Y45" s="358"/>
      <c r="Z45" s="358"/>
      <c r="AC45" s="361"/>
    </row>
    <row r="46" spans="1:29" ht="9.6" customHeight="1">
      <c r="A46" s="1259">
        <v>1993</v>
      </c>
      <c r="B46" s="830"/>
      <c r="C46" s="831">
        <v>1450.7449999999999</v>
      </c>
      <c r="D46" s="831">
        <v>6920.0536499999989</v>
      </c>
      <c r="E46" s="831">
        <v>7064.0550000000003</v>
      </c>
      <c r="F46" s="831">
        <v>74172.577499999985</v>
      </c>
      <c r="G46" s="832">
        <v>1848471</v>
      </c>
      <c r="H46" s="833">
        <v>42.55</v>
      </c>
      <c r="I46" s="833">
        <v>448.90249999999997</v>
      </c>
      <c r="J46" s="361"/>
      <c r="L46" s="361"/>
      <c r="M46" s="362"/>
      <c r="N46" s="362"/>
      <c r="O46" s="362"/>
      <c r="R46" s="362"/>
      <c r="S46" s="362"/>
      <c r="U46" s="358"/>
      <c r="V46" s="358"/>
      <c r="W46" s="362"/>
      <c r="X46" s="362"/>
      <c r="Y46" s="358"/>
      <c r="Z46" s="358"/>
      <c r="AC46" s="361"/>
    </row>
    <row r="47" spans="1:29" ht="9.6" customHeight="1">
      <c r="A47" s="1260">
        <v>1994</v>
      </c>
      <c r="B47" s="834"/>
      <c r="C47" s="835">
        <v>1136.086</v>
      </c>
      <c r="D47" s="835">
        <v>5419.13022</v>
      </c>
      <c r="E47" s="835">
        <v>7058.7580000000007</v>
      </c>
      <c r="F47" s="835">
        <v>74116.959000000017</v>
      </c>
      <c r="G47" s="836">
        <v>1918896</v>
      </c>
      <c r="H47" s="837">
        <v>42.1</v>
      </c>
      <c r="I47" s="837">
        <v>444.15500000000003</v>
      </c>
      <c r="J47" s="361"/>
      <c r="L47" s="361"/>
      <c r="M47" s="362"/>
      <c r="N47" s="362"/>
      <c r="O47" s="362"/>
      <c r="R47" s="362"/>
      <c r="S47" s="362"/>
      <c r="U47" s="358"/>
      <c r="V47" s="358"/>
      <c r="W47" s="362"/>
      <c r="X47" s="362"/>
      <c r="Y47" s="358"/>
      <c r="Z47" s="358"/>
      <c r="AC47" s="361"/>
    </row>
    <row r="48" spans="1:29" ht="9.6" customHeight="1">
      <c r="A48" s="1258">
        <v>1995</v>
      </c>
      <c r="B48" s="826"/>
      <c r="C48" s="827">
        <v>791</v>
      </c>
      <c r="D48" s="827">
        <v>3773.0699999999997</v>
      </c>
      <c r="E48" s="827">
        <v>8074.5</v>
      </c>
      <c r="F48" s="827">
        <v>84782.3</v>
      </c>
      <c r="G48" s="828">
        <v>2103695</v>
      </c>
      <c r="H48" s="829">
        <v>43.93</v>
      </c>
      <c r="I48" s="829">
        <v>463.14500000000004</v>
      </c>
      <c r="J48" s="361"/>
      <c r="L48" s="361"/>
      <c r="M48" s="362"/>
      <c r="N48" s="362"/>
      <c r="O48" s="362"/>
      <c r="R48" s="362"/>
      <c r="S48" s="362"/>
      <c r="U48" s="358"/>
      <c r="V48" s="358"/>
      <c r="W48" s="362"/>
      <c r="X48" s="362"/>
      <c r="Y48" s="358"/>
      <c r="Z48" s="358"/>
      <c r="AC48" s="361"/>
    </row>
    <row r="49" spans="1:29" ht="9.6" customHeight="1">
      <c r="A49" s="1259">
        <v>1996</v>
      </c>
      <c r="B49" s="830" t="s">
        <v>75</v>
      </c>
      <c r="C49" s="831">
        <v>296.3</v>
      </c>
      <c r="D49" s="831">
        <v>1413.3509999999999</v>
      </c>
      <c r="E49" s="831">
        <v>9306.4</v>
      </c>
      <c r="F49" s="831">
        <v>97714.4</v>
      </c>
      <c r="G49" s="832">
        <v>2276683</v>
      </c>
      <c r="H49" s="833">
        <v>58.46</v>
      </c>
      <c r="I49" s="833">
        <v>617.33760000000007</v>
      </c>
      <c r="J49" s="361"/>
      <c r="L49" s="361"/>
      <c r="M49" s="362"/>
      <c r="N49" s="362"/>
      <c r="O49" s="362"/>
      <c r="R49" s="362"/>
      <c r="S49" s="362"/>
      <c r="U49" s="358"/>
      <c r="V49" s="358"/>
      <c r="W49" s="362"/>
      <c r="X49" s="362"/>
      <c r="Y49" s="358"/>
      <c r="Z49" s="358"/>
      <c r="AC49" s="361"/>
    </row>
    <row r="50" spans="1:29" ht="9.6" customHeight="1">
      <c r="A50" s="1259">
        <v>1997</v>
      </c>
      <c r="B50" s="830"/>
      <c r="C50" s="831"/>
      <c r="D50" s="831"/>
      <c r="E50" s="831">
        <v>9441</v>
      </c>
      <c r="F50" s="831">
        <v>99131.4</v>
      </c>
      <c r="G50" s="832">
        <v>2376002</v>
      </c>
      <c r="H50" s="833">
        <v>59.26</v>
      </c>
      <c r="I50" s="833">
        <v>622.23564918970442</v>
      </c>
      <c r="J50" s="361"/>
      <c r="L50" s="361"/>
      <c r="M50" s="362"/>
      <c r="N50" s="362"/>
      <c r="O50" s="362"/>
      <c r="R50" s="362"/>
      <c r="S50" s="362"/>
      <c r="U50" s="358"/>
      <c r="V50" s="358"/>
      <c r="W50" s="362"/>
      <c r="X50" s="362"/>
      <c r="Y50" s="358"/>
      <c r="Z50" s="358"/>
      <c r="AC50" s="361"/>
    </row>
    <row r="51" spans="1:29" ht="9.6" customHeight="1">
      <c r="A51" s="1259">
        <v>1998</v>
      </c>
      <c r="B51" s="830"/>
      <c r="C51" s="831"/>
      <c r="D51" s="831"/>
      <c r="E51" s="831">
        <v>9389.5999999999985</v>
      </c>
      <c r="F51" s="831">
        <v>98590.799999999886</v>
      </c>
      <c r="G51" s="832">
        <v>2469587</v>
      </c>
      <c r="H51" s="833">
        <v>57.08</v>
      </c>
      <c r="I51" s="833">
        <v>599.33999999999924</v>
      </c>
      <c r="J51" s="361"/>
      <c r="L51" s="361"/>
      <c r="M51" s="362"/>
      <c r="N51" s="362"/>
      <c r="O51" s="362"/>
      <c r="R51" s="362"/>
      <c r="S51" s="362"/>
      <c r="U51" s="358"/>
      <c r="V51" s="358"/>
      <c r="W51" s="362"/>
      <c r="X51" s="362"/>
      <c r="Y51" s="358"/>
      <c r="Z51" s="358"/>
      <c r="AC51" s="361"/>
    </row>
    <row r="52" spans="1:29" ht="9.6" customHeight="1">
      <c r="A52" s="1259">
        <v>1999</v>
      </c>
      <c r="B52" s="830"/>
      <c r="C52" s="831"/>
      <c r="D52" s="831"/>
      <c r="E52" s="831">
        <v>9426.9</v>
      </c>
      <c r="F52" s="831">
        <v>98982.3</v>
      </c>
      <c r="G52" s="832">
        <v>2531808</v>
      </c>
      <c r="H52" s="833">
        <v>56.131</v>
      </c>
      <c r="I52" s="833">
        <v>589.37460684848679</v>
      </c>
      <c r="J52" s="361"/>
      <c r="L52" s="361"/>
      <c r="M52" s="362"/>
      <c r="N52" s="362"/>
      <c r="AC52" s="361"/>
    </row>
    <row r="53" spans="1:29" ht="9.6" customHeight="1">
      <c r="A53" s="1259">
        <v>2000</v>
      </c>
      <c r="B53" s="830"/>
      <c r="C53" s="831"/>
      <c r="D53" s="831"/>
      <c r="E53" s="831">
        <v>9147.9000000000015</v>
      </c>
      <c r="F53" s="831">
        <v>96052.9</v>
      </c>
      <c r="G53" s="832">
        <v>2601210</v>
      </c>
      <c r="H53" s="833">
        <v>59.042999999999999</v>
      </c>
      <c r="I53" s="833">
        <v>619.95117728659034</v>
      </c>
      <c r="J53" s="361"/>
      <c r="L53" s="361"/>
      <c r="M53" s="362"/>
      <c r="N53" s="362"/>
      <c r="AC53" s="361"/>
    </row>
    <row r="54" spans="1:29" ht="9.6" customHeight="1">
      <c r="A54" s="1259">
        <v>2001</v>
      </c>
      <c r="B54" s="830"/>
      <c r="C54" s="831"/>
      <c r="D54" s="831"/>
      <c r="E54" s="831">
        <v>9772.6</v>
      </c>
      <c r="F54" s="831">
        <v>102611.70000000001</v>
      </c>
      <c r="G54" s="832">
        <v>2654204</v>
      </c>
      <c r="H54" s="833">
        <v>62.360999999999997</v>
      </c>
      <c r="I54" s="833">
        <v>654.78667127478866</v>
      </c>
      <c r="J54" s="361"/>
      <c r="L54" s="361"/>
      <c r="M54" s="362"/>
      <c r="N54" s="362"/>
      <c r="AC54" s="361"/>
    </row>
    <row r="55" spans="1:29" ht="9.6" customHeight="1">
      <c r="A55" s="1259">
        <v>2002</v>
      </c>
      <c r="B55" s="830"/>
      <c r="C55" s="831"/>
      <c r="D55" s="831"/>
      <c r="E55" s="831">
        <v>9542.1</v>
      </c>
      <c r="F55" s="831">
        <v>100193.2</v>
      </c>
      <c r="G55" s="832">
        <v>2692523</v>
      </c>
      <c r="H55" s="833">
        <v>62.313000000000002</v>
      </c>
      <c r="I55" s="833">
        <v>654.29400987204065</v>
      </c>
      <c r="J55" s="361"/>
      <c r="L55" s="361"/>
      <c r="M55" s="362"/>
      <c r="N55" s="362"/>
      <c r="AC55" s="361"/>
    </row>
    <row r="56" spans="1:29" ht="9.6" customHeight="1">
      <c r="A56" s="1259">
        <v>2003</v>
      </c>
      <c r="B56" s="830"/>
      <c r="C56" s="831"/>
      <c r="D56" s="831"/>
      <c r="E56" s="831">
        <v>9739.2999999999993</v>
      </c>
      <c r="F56" s="831">
        <v>102600.1</v>
      </c>
      <c r="G56" s="832">
        <v>2737730</v>
      </c>
      <c r="H56" s="833">
        <v>63.356000000000002</v>
      </c>
      <c r="I56" s="833">
        <v>667.43317647058836</v>
      </c>
      <c r="J56" s="361"/>
      <c r="L56" s="361"/>
      <c r="M56" s="362"/>
      <c r="N56" s="362"/>
      <c r="AC56" s="361"/>
    </row>
    <row r="57" spans="1:29" ht="9.6" customHeight="1">
      <c r="A57" s="1260">
        <v>2004</v>
      </c>
      <c r="B57" s="834"/>
      <c r="C57" s="835"/>
      <c r="D57" s="835"/>
      <c r="E57" s="835">
        <v>9692.2999999999993</v>
      </c>
      <c r="F57" s="835">
        <v>102236.6</v>
      </c>
      <c r="G57" s="836">
        <v>2771690</v>
      </c>
      <c r="H57" s="837">
        <v>61.67</v>
      </c>
      <c r="I57" s="837">
        <v>650.5092828327638</v>
      </c>
      <c r="J57" s="361"/>
      <c r="L57" s="361"/>
      <c r="M57" s="362"/>
      <c r="N57" s="362"/>
      <c r="AC57" s="361"/>
    </row>
    <row r="58" spans="1:29" ht="9.6" customHeight="1">
      <c r="A58" s="1258">
        <v>2005</v>
      </c>
      <c r="B58" s="826"/>
      <c r="C58" s="827"/>
      <c r="D58" s="827"/>
      <c r="E58" s="827">
        <v>9562.7999999999993</v>
      </c>
      <c r="F58" s="827">
        <v>100829.59999999999</v>
      </c>
      <c r="G58" s="828">
        <v>2805705</v>
      </c>
      <c r="H58" s="829">
        <v>56.896000000000001</v>
      </c>
      <c r="I58" s="829">
        <v>599.9080731166606</v>
      </c>
      <c r="J58" s="361"/>
      <c r="L58" s="361"/>
      <c r="M58" s="362"/>
      <c r="N58" s="362"/>
      <c r="AC58" s="361"/>
    </row>
    <row r="59" spans="1:29" ht="9.6" customHeight="1">
      <c r="A59" s="1259">
        <v>2006</v>
      </c>
      <c r="B59" s="830"/>
      <c r="C59" s="831"/>
      <c r="D59" s="831"/>
      <c r="E59" s="831">
        <v>9269.4</v>
      </c>
      <c r="F59" s="831">
        <v>97805.9</v>
      </c>
      <c r="G59" s="832">
        <v>2823102</v>
      </c>
      <c r="H59" s="833">
        <v>67.638999999999996</v>
      </c>
      <c r="I59" s="833">
        <v>713.3</v>
      </c>
      <c r="J59" s="361"/>
      <c r="L59" s="361"/>
      <c r="M59" s="362"/>
      <c r="N59" s="362"/>
      <c r="AC59" s="361"/>
    </row>
    <row r="60" spans="1:29" ht="9.6" customHeight="1">
      <c r="A60" s="1259">
        <v>2007</v>
      </c>
      <c r="B60" s="830"/>
      <c r="C60" s="831"/>
      <c r="D60" s="831"/>
      <c r="E60" s="831">
        <v>8652.6</v>
      </c>
      <c r="F60" s="831">
        <v>91290.2</v>
      </c>
      <c r="G60" s="832">
        <v>2845429</v>
      </c>
      <c r="H60" s="833">
        <v>49.9</v>
      </c>
      <c r="I60" s="833">
        <v>526.5</v>
      </c>
      <c r="J60" s="361"/>
      <c r="L60" s="361"/>
      <c r="M60" s="362"/>
      <c r="N60" s="362"/>
      <c r="AC60" s="361"/>
    </row>
    <row r="61" spans="1:29" ht="9.6" customHeight="1">
      <c r="A61" s="1259">
        <v>2008</v>
      </c>
      <c r="B61" s="830"/>
      <c r="C61" s="831"/>
      <c r="D61" s="831"/>
      <c r="E61" s="831">
        <v>8685.2000000000007</v>
      </c>
      <c r="F61" s="831">
        <v>91673.099999999991</v>
      </c>
      <c r="G61" s="832">
        <v>2864576</v>
      </c>
      <c r="H61" s="833">
        <v>50.8</v>
      </c>
      <c r="I61" s="833">
        <v>536.19876111085523</v>
      </c>
      <c r="J61" s="361"/>
      <c r="L61" s="361"/>
      <c r="M61" s="362"/>
      <c r="N61" s="362"/>
      <c r="AC61" s="361"/>
    </row>
    <row r="62" spans="1:29" ht="9.6" customHeight="1">
      <c r="A62" s="1259">
        <v>2009</v>
      </c>
      <c r="B62" s="830"/>
      <c r="C62" s="831"/>
      <c r="D62" s="831"/>
      <c r="E62" s="831">
        <v>8161.2999999999993</v>
      </c>
      <c r="F62" s="831">
        <v>86216.2</v>
      </c>
      <c r="G62" s="832">
        <v>2871547</v>
      </c>
      <c r="H62" s="833">
        <v>57.2</v>
      </c>
      <c r="I62" s="833">
        <v>604.26238957028909</v>
      </c>
      <c r="J62" s="361"/>
      <c r="L62" s="361"/>
      <c r="M62" s="362"/>
      <c r="N62" s="362"/>
      <c r="AC62" s="361"/>
    </row>
    <row r="63" spans="1:29" ht="9.6" customHeight="1">
      <c r="A63" s="1259">
        <v>2010</v>
      </c>
      <c r="B63" s="830"/>
      <c r="C63" s="831"/>
      <c r="D63" s="831"/>
      <c r="E63" s="831">
        <v>8979.1999999999989</v>
      </c>
      <c r="F63" s="831">
        <v>95138.400000000009</v>
      </c>
      <c r="G63" s="832">
        <v>2870634</v>
      </c>
      <c r="H63" s="833">
        <v>57.3</v>
      </c>
      <c r="I63" s="833">
        <v>607.11759622238048</v>
      </c>
      <c r="J63" s="361"/>
      <c r="L63" s="361"/>
      <c r="M63" s="362"/>
      <c r="N63" s="362"/>
      <c r="AC63" s="361"/>
    </row>
    <row r="64" spans="1:29" ht="9.6" customHeight="1">
      <c r="A64" s="1259">
        <v>2011</v>
      </c>
      <c r="B64" s="830"/>
      <c r="C64" s="831"/>
      <c r="D64" s="831"/>
      <c r="E64" s="831">
        <v>8085.8</v>
      </c>
      <c r="F64" s="831">
        <v>85645.6</v>
      </c>
      <c r="G64" s="832">
        <v>2869023</v>
      </c>
      <c r="H64" s="833">
        <v>52.8</v>
      </c>
      <c r="I64" s="833">
        <v>559.29421671826628</v>
      </c>
      <c r="J64" s="361"/>
      <c r="L64" s="361"/>
      <c r="M64" s="362"/>
      <c r="N64" s="362"/>
      <c r="AC64" s="361"/>
    </row>
    <row r="65" spans="1:29" ht="9.6" customHeight="1">
      <c r="A65" s="1259">
        <v>2012</v>
      </c>
      <c r="B65" s="830"/>
      <c r="C65" s="831"/>
      <c r="D65" s="831"/>
      <c r="E65" s="831">
        <v>8158.2250050503235</v>
      </c>
      <c r="F65" s="831">
        <v>86325.782351578484</v>
      </c>
      <c r="G65" s="832">
        <v>2868083</v>
      </c>
      <c r="H65" s="833">
        <v>61.6</v>
      </c>
      <c r="I65" s="833">
        <v>651.5</v>
      </c>
      <c r="J65" s="361"/>
      <c r="L65" s="361"/>
      <c r="M65" s="362"/>
      <c r="N65" s="362"/>
      <c r="AC65" s="361"/>
    </row>
    <row r="66" spans="1:29" ht="9.6" customHeight="1">
      <c r="A66" s="1259">
        <v>2013</v>
      </c>
      <c r="B66" s="830"/>
      <c r="C66" s="831"/>
      <c r="D66" s="831"/>
      <c r="E66" s="831">
        <v>8277.0944147694499</v>
      </c>
      <c r="F66" s="831">
        <v>87968.597795719543</v>
      </c>
      <c r="G66" s="832">
        <v>2860345</v>
      </c>
      <c r="H66" s="833">
        <v>47.333075975303558</v>
      </c>
      <c r="I66" s="833">
        <v>500.97320100000002</v>
      </c>
      <c r="J66" s="361"/>
      <c r="L66" s="361"/>
      <c r="M66" s="362"/>
      <c r="N66" s="362"/>
      <c r="AC66" s="361"/>
    </row>
    <row r="67" spans="1:29" ht="9.6" customHeight="1">
      <c r="A67" s="1260">
        <v>2014</v>
      </c>
      <c r="B67" s="834"/>
      <c r="C67" s="835"/>
      <c r="D67" s="835"/>
      <c r="E67" s="835">
        <v>7280.4197495994158</v>
      </c>
      <c r="F67" s="835">
        <v>77409.119574989803</v>
      </c>
      <c r="G67" s="836">
        <v>2849162</v>
      </c>
      <c r="H67" s="837">
        <v>44.959295144984566</v>
      </c>
      <c r="I67" s="837">
        <v>478.87262393100002</v>
      </c>
      <c r="J67" s="361"/>
      <c r="L67" s="361"/>
      <c r="M67" s="362"/>
      <c r="N67" s="362"/>
      <c r="AC67" s="361"/>
    </row>
    <row r="68" spans="1:29" ht="9.6" customHeight="1">
      <c r="A68" s="1258">
        <v>2015</v>
      </c>
      <c r="B68" s="826"/>
      <c r="C68" s="827"/>
      <c r="D68" s="827"/>
      <c r="E68" s="827">
        <v>7607.5646329449373</v>
      </c>
      <c r="F68" s="827">
        <v>81067.901423777148</v>
      </c>
      <c r="G68" s="828">
        <v>2844334</v>
      </c>
      <c r="H68" s="829">
        <v>42.621557004484409</v>
      </c>
      <c r="I68" s="829">
        <v>453.14177378571429</v>
      </c>
      <c r="J68" s="361"/>
      <c r="L68" s="361"/>
      <c r="M68" s="362"/>
      <c r="N68" s="362"/>
      <c r="AC68" s="361"/>
    </row>
    <row r="69" spans="1:29" ht="9.6" customHeight="1">
      <c r="A69" s="1259">
        <v>2016</v>
      </c>
      <c r="B69" s="830"/>
      <c r="C69" s="831"/>
      <c r="D69" s="831"/>
      <c r="E69" s="831">
        <v>8255.1342335338559</v>
      </c>
      <c r="F69" s="831">
        <v>88243.167217200011</v>
      </c>
      <c r="G69" s="832">
        <v>2840473</v>
      </c>
      <c r="H69" s="833">
        <v>49.288893022251862</v>
      </c>
      <c r="I69" s="833">
        <v>525.63792570967735</v>
      </c>
      <c r="J69" s="361"/>
      <c r="L69" s="361"/>
      <c r="M69" s="362"/>
      <c r="N69" s="362"/>
      <c r="AC69" s="361"/>
    </row>
    <row r="70" spans="1:29" ht="9.6" customHeight="1">
      <c r="A70" s="1259">
        <v>2017</v>
      </c>
      <c r="B70" s="830"/>
      <c r="C70" s="831"/>
      <c r="D70" s="831"/>
      <c r="E70" s="831">
        <v>8527.4827534189189</v>
      </c>
      <c r="F70" s="831">
        <v>90996.221726979784</v>
      </c>
      <c r="G70" s="832">
        <v>2844257</v>
      </c>
      <c r="H70" s="833">
        <v>54.886108595098101</v>
      </c>
      <c r="I70" s="833">
        <v>585.93818417870966</v>
      </c>
      <c r="J70" s="361"/>
      <c r="L70" s="361"/>
      <c r="M70" s="362"/>
      <c r="N70" s="362"/>
      <c r="AC70" s="361"/>
    </row>
    <row r="71" spans="1:29" ht="9.6" customHeight="1">
      <c r="A71" s="1259">
        <v>2018</v>
      </c>
      <c r="B71" s="830"/>
      <c r="C71" s="831"/>
      <c r="D71" s="831"/>
      <c r="E71" s="831">
        <v>8182.7561269882699</v>
      </c>
      <c r="F71" s="831">
        <v>87306.411272440775</v>
      </c>
      <c r="G71" s="832">
        <v>2840619</v>
      </c>
      <c r="H71" s="833">
        <v>55.898593761343584</v>
      </c>
      <c r="I71" s="833">
        <v>596.21835162664274</v>
      </c>
      <c r="J71" s="361"/>
      <c r="L71" s="361"/>
      <c r="M71" s="362"/>
      <c r="N71" s="362"/>
      <c r="AC71" s="361"/>
    </row>
    <row r="72" spans="1:29" ht="9.6" customHeight="1">
      <c r="A72" s="1259">
        <v>2019</v>
      </c>
      <c r="B72" s="830"/>
      <c r="C72" s="831"/>
      <c r="D72" s="831"/>
      <c r="E72" s="831">
        <v>8564.6294736291875</v>
      </c>
      <c r="F72" s="831">
        <v>91397.633737118886</v>
      </c>
      <c r="G72" s="832">
        <v>2834509</v>
      </c>
      <c r="H72" s="833">
        <v>50.803541216034226</v>
      </c>
      <c r="I72" s="833">
        <v>543.10956524003211</v>
      </c>
      <c r="J72" s="361"/>
      <c r="L72" s="361"/>
      <c r="M72" s="362"/>
      <c r="N72" s="362"/>
      <c r="AC72" s="361"/>
    </row>
    <row r="73" spans="1:29" ht="9.6" customHeight="1">
      <c r="A73" s="1259">
        <v>2020</v>
      </c>
      <c r="B73" s="830"/>
      <c r="C73" s="831"/>
      <c r="D73" s="831"/>
      <c r="E73" s="831">
        <v>8694.2191732210795</v>
      </c>
      <c r="F73" s="831">
        <v>92894.431352013344</v>
      </c>
      <c r="G73" s="832">
        <v>2829132</v>
      </c>
      <c r="H73" s="833">
        <v>47.306818891744392</v>
      </c>
      <c r="I73" s="833">
        <v>505.62823346823734</v>
      </c>
      <c r="J73" s="361"/>
      <c r="L73" s="361"/>
      <c r="M73" s="362"/>
      <c r="N73" s="362"/>
      <c r="AC73" s="361"/>
    </row>
    <row r="74" spans="1:29" ht="9.6" customHeight="1">
      <c r="A74" s="1259">
        <v>2021</v>
      </c>
      <c r="B74" s="830"/>
      <c r="C74" s="831"/>
      <c r="D74" s="831"/>
      <c r="E74" s="831">
        <v>9433.7342458022922</v>
      </c>
      <c r="F74" s="831">
        <v>100737.47696364908</v>
      </c>
      <c r="G74" s="832">
        <v>2820013</v>
      </c>
      <c r="H74" s="833">
        <v>55.065441922179161</v>
      </c>
      <c r="I74" s="833">
        <v>588.37675065014275</v>
      </c>
      <c r="J74" s="361"/>
      <c r="L74" s="361"/>
      <c r="M74" s="362"/>
      <c r="N74" s="362"/>
      <c r="AC74" s="361"/>
    </row>
    <row r="75" spans="1:29" ht="9.6" customHeight="1">
      <c r="A75" s="1259">
        <v>2022</v>
      </c>
      <c r="B75" s="830"/>
      <c r="C75" s="831"/>
      <c r="D75" s="831"/>
      <c r="E75" s="831">
        <v>7543.7622835692955</v>
      </c>
      <c r="F75" s="831">
        <v>81546.69831283699</v>
      </c>
      <c r="G75" s="832">
        <v>2781284</v>
      </c>
      <c r="H75" s="833">
        <v>44.045334403713248</v>
      </c>
      <c r="I75" s="833">
        <v>470.5378870240645</v>
      </c>
      <c r="J75" s="361"/>
      <c r="L75" s="361"/>
      <c r="M75" s="362"/>
      <c r="N75" s="362"/>
      <c r="AC75" s="361"/>
    </row>
    <row r="76" spans="1:29" ht="9.6" customHeight="1">
      <c r="A76" s="1259">
        <v>2023</v>
      </c>
      <c r="B76" s="830"/>
      <c r="C76" s="831"/>
      <c r="D76" s="831"/>
      <c r="E76" s="831">
        <v>6758.5738142860464</v>
      </c>
      <c r="F76" s="831">
        <v>73742.447806656404</v>
      </c>
      <c r="G76" s="832">
        <v>2752442</v>
      </c>
      <c r="H76" s="833">
        <v>41.449790897036067</v>
      </c>
      <c r="I76" s="833">
        <v>450.00564896425004</v>
      </c>
      <c r="J76" s="361"/>
      <c r="L76" s="361"/>
      <c r="M76" s="362"/>
      <c r="N76" s="362"/>
      <c r="AC76" s="361"/>
    </row>
    <row r="77" spans="1:29" ht="9.6" customHeight="1">
      <c r="A77" s="1260">
        <v>2024</v>
      </c>
      <c r="B77" s="834"/>
      <c r="C77" s="835"/>
      <c r="D77" s="835"/>
      <c r="E77" s="835">
        <v>6766.6560388972948</v>
      </c>
      <c r="F77" s="835">
        <v>73808.324893823446</v>
      </c>
      <c r="G77" s="836">
        <v>2727457</v>
      </c>
      <c r="H77" s="837">
        <v>45.945931301432687</v>
      </c>
      <c r="I77" s="837">
        <v>500.71317266658065</v>
      </c>
      <c r="J77" s="361"/>
      <c r="K77" s="358"/>
      <c r="L77" s="361"/>
      <c r="M77" s="362"/>
      <c r="N77" s="362"/>
      <c r="AC77" s="361"/>
    </row>
    <row r="78" spans="1:29">
      <c r="A78" s="359" t="s">
        <v>519</v>
      </c>
    </row>
    <row r="80" spans="1:29">
      <c r="E80" s="362"/>
      <c r="F80" s="362"/>
    </row>
    <row r="81" spans="1:15" ht="15" customHeight="1">
      <c r="A81" s="518" t="s">
        <v>520</v>
      </c>
      <c r="B81" s="519"/>
      <c r="C81" s="519"/>
      <c r="D81" s="519"/>
      <c r="E81" s="519"/>
      <c r="F81" s="519"/>
      <c r="G81" s="519"/>
      <c r="H81" s="519"/>
      <c r="I81" s="519"/>
      <c r="J81" s="870"/>
      <c r="K81" s="870"/>
      <c r="L81" s="360"/>
      <c r="M81" s="360"/>
      <c r="N81" s="360"/>
    </row>
    <row r="82" spans="1:15">
      <c r="C82" s="362"/>
      <c r="D82" s="362"/>
      <c r="E82" s="362"/>
      <c r="F82" s="362"/>
      <c r="G82" s="358"/>
      <c r="H82" s="358"/>
      <c r="L82" s="358"/>
      <c r="M82" s="358"/>
      <c r="N82" s="358"/>
      <c r="O82" s="361"/>
    </row>
    <row r="83" spans="1:15">
      <c r="C83" s="362"/>
      <c r="D83" s="362"/>
      <c r="E83" s="362"/>
      <c r="F83" s="362"/>
      <c r="G83" s="358"/>
      <c r="H83" s="358"/>
      <c r="L83" s="358"/>
      <c r="M83" s="358"/>
      <c r="N83" s="358"/>
      <c r="O83" s="361"/>
    </row>
    <row r="84" spans="1:15">
      <c r="C84" s="362"/>
      <c r="D84" s="362"/>
      <c r="E84" s="362"/>
      <c r="F84" s="362"/>
      <c r="G84" s="358"/>
      <c r="H84" s="358"/>
      <c r="L84" s="358"/>
      <c r="M84" s="358"/>
      <c r="N84" s="358"/>
      <c r="O84" s="361"/>
    </row>
    <row r="85" spans="1:15">
      <c r="C85" s="362"/>
      <c r="D85" s="362"/>
      <c r="E85" s="362"/>
      <c r="F85" s="362"/>
      <c r="G85" s="358"/>
      <c r="H85" s="358"/>
      <c r="L85" s="358"/>
      <c r="M85" s="358"/>
      <c r="N85" s="358"/>
      <c r="O85" s="361"/>
    </row>
    <row r="86" spans="1:15">
      <c r="C86" s="362"/>
      <c r="D86" s="362"/>
      <c r="E86" s="362"/>
      <c r="F86" s="362"/>
      <c r="G86" s="358"/>
      <c r="H86" s="358"/>
      <c r="L86" s="358"/>
      <c r="M86" s="358"/>
      <c r="N86" s="358"/>
      <c r="O86" s="361"/>
    </row>
    <row r="87" spans="1:15">
      <c r="C87" s="362"/>
      <c r="D87" s="362"/>
      <c r="E87" s="362"/>
      <c r="F87" s="362"/>
      <c r="G87" s="358"/>
      <c r="H87" s="358"/>
      <c r="L87" s="358"/>
      <c r="M87" s="358"/>
      <c r="N87" s="358"/>
      <c r="O87" s="361"/>
    </row>
    <row r="88" spans="1:15">
      <c r="C88" s="362"/>
      <c r="D88" s="362"/>
      <c r="E88" s="362"/>
      <c r="F88" s="362"/>
      <c r="G88" s="358"/>
      <c r="H88" s="358"/>
      <c r="L88" s="358"/>
      <c r="M88" s="358"/>
      <c r="N88" s="358"/>
      <c r="O88" s="361"/>
    </row>
    <row r="89" spans="1:15">
      <c r="C89" s="362"/>
      <c r="D89" s="362"/>
      <c r="E89" s="362"/>
      <c r="F89" s="362"/>
      <c r="G89" s="358"/>
      <c r="H89" s="358"/>
      <c r="L89" s="358"/>
      <c r="M89" s="358"/>
      <c r="N89" s="358"/>
      <c r="O89" s="361"/>
    </row>
    <row r="90" spans="1:15">
      <c r="C90" s="362"/>
      <c r="D90" s="362"/>
      <c r="E90" s="362"/>
      <c r="F90" s="362"/>
      <c r="G90" s="358"/>
      <c r="H90" s="358"/>
      <c r="L90" s="358"/>
      <c r="M90" s="358"/>
      <c r="N90" s="358"/>
      <c r="O90" s="361"/>
    </row>
    <row r="91" spans="1:15">
      <c r="C91" s="362"/>
      <c r="D91" s="362"/>
      <c r="E91" s="362"/>
      <c r="F91" s="362"/>
      <c r="G91" s="358"/>
      <c r="H91" s="358"/>
      <c r="L91" s="358"/>
      <c r="M91" s="358"/>
      <c r="N91" s="358"/>
      <c r="O91" s="361"/>
    </row>
    <row r="92" spans="1:15">
      <c r="C92" s="362"/>
      <c r="D92" s="362"/>
      <c r="E92" s="362"/>
      <c r="F92" s="362"/>
      <c r="G92" s="358"/>
      <c r="H92" s="358"/>
      <c r="L92" s="358"/>
      <c r="M92" s="358"/>
      <c r="N92" s="358"/>
      <c r="O92" s="361"/>
    </row>
    <row r="93" spans="1:15">
      <c r="C93" s="362"/>
      <c r="D93" s="362"/>
      <c r="E93" s="362"/>
      <c r="F93" s="362"/>
      <c r="G93" s="358"/>
      <c r="H93" s="358"/>
      <c r="L93" s="358"/>
      <c r="M93" s="358"/>
      <c r="N93" s="358"/>
      <c r="O93" s="361"/>
    </row>
    <row r="94" spans="1:15">
      <c r="C94" s="362"/>
      <c r="D94" s="362"/>
      <c r="E94" s="362"/>
      <c r="F94" s="362"/>
      <c r="G94" s="358"/>
      <c r="H94" s="358"/>
      <c r="L94" s="358"/>
      <c r="M94" s="358"/>
      <c r="N94" s="358"/>
      <c r="O94" s="361"/>
    </row>
    <row r="95" spans="1:15">
      <c r="C95" s="362"/>
      <c r="D95" s="362"/>
      <c r="E95" s="362"/>
      <c r="F95" s="362"/>
      <c r="G95" s="358"/>
      <c r="H95" s="358"/>
      <c r="L95" s="358"/>
      <c r="M95" s="358"/>
      <c r="N95" s="358"/>
      <c r="O95" s="361"/>
    </row>
    <row r="96" spans="1:15">
      <c r="C96" s="362"/>
      <c r="D96" s="362"/>
      <c r="E96" s="362"/>
      <c r="F96" s="362"/>
      <c r="G96" s="358"/>
      <c r="H96" s="358"/>
      <c r="L96" s="358"/>
      <c r="M96" s="358"/>
      <c r="N96" s="358"/>
      <c r="O96" s="361"/>
    </row>
    <row r="97" spans="1:15">
      <c r="C97" s="362"/>
      <c r="D97" s="362"/>
      <c r="E97" s="362"/>
      <c r="F97" s="362"/>
      <c r="G97" s="358"/>
      <c r="H97" s="358"/>
      <c r="L97" s="358"/>
      <c r="M97" s="358"/>
      <c r="N97" s="358"/>
      <c r="O97" s="361"/>
    </row>
    <row r="98" spans="1:15">
      <c r="C98" s="362"/>
      <c r="D98" s="362"/>
      <c r="E98" s="362"/>
      <c r="F98" s="362"/>
      <c r="G98" s="358"/>
      <c r="H98" s="358"/>
      <c r="L98" s="358"/>
      <c r="M98" s="358"/>
      <c r="N98" s="358"/>
      <c r="O98" s="361"/>
    </row>
    <row r="99" spans="1:15">
      <c r="C99" s="362"/>
      <c r="D99" s="362"/>
      <c r="E99" s="362"/>
      <c r="F99" s="362"/>
      <c r="G99" s="358"/>
      <c r="H99" s="358"/>
      <c r="L99" s="358"/>
      <c r="M99" s="358"/>
      <c r="N99" s="358"/>
      <c r="O99" s="361"/>
    </row>
    <row r="100" spans="1:15">
      <c r="C100" s="362"/>
      <c r="D100" s="362"/>
      <c r="E100" s="362"/>
      <c r="F100" s="362"/>
      <c r="G100" s="358"/>
      <c r="H100" s="358"/>
      <c r="L100" s="358"/>
      <c r="M100" s="358"/>
      <c r="N100" s="358"/>
      <c r="O100" s="361"/>
    </row>
    <row r="101" spans="1:15">
      <c r="C101" s="362"/>
      <c r="D101" s="362"/>
      <c r="E101" s="362"/>
      <c r="F101" s="362"/>
      <c r="G101" s="358"/>
      <c r="H101" s="358"/>
      <c r="L101" s="358"/>
      <c r="M101" s="358"/>
      <c r="N101" s="358"/>
      <c r="O101" s="361"/>
    </row>
    <row r="102" spans="1:15">
      <c r="L102" s="358"/>
      <c r="M102" s="358"/>
      <c r="N102" s="358"/>
      <c r="O102" s="361"/>
    </row>
    <row r="103" spans="1:15" ht="12.75" customHeight="1">
      <c r="A103" s="518" t="str">
        <f>'12.1'!G7</f>
        <v>Number of customers</v>
      </c>
      <c r="B103" s="519"/>
      <c r="C103" s="519"/>
      <c r="D103" s="519"/>
      <c r="E103" s="519"/>
      <c r="F103" s="519"/>
      <c r="G103" s="519"/>
      <c r="H103" s="519"/>
      <c r="I103" s="519"/>
      <c r="L103" s="358"/>
      <c r="M103" s="358"/>
      <c r="N103" s="358"/>
      <c r="O103" s="361"/>
    </row>
    <row r="104" spans="1:15">
      <c r="C104" s="362"/>
      <c r="D104" s="362"/>
      <c r="E104" s="362"/>
      <c r="F104" s="362"/>
      <c r="G104" s="358"/>
      <c r="H104" s="358"/>
      <c r="L104" s="358"/>
      <c r="M104" s="358"/>
      <c r="N104" s="358"/>
      <c r="O104" s="361"/>
    </row>
    <row r="105" spans="1:15">
      <c r="C105" s="362"/>
      <c r="D105" s="362"/>
      <c r="E105" s="362"/>
      <c r="F105" s="362"/>
      <c r="G105" s="358"/>
      <c r="H105" s="358"/>
      <c r="L105" s="358"/>
      <c r="M105" s="358"/>
      <c r="N105" s="358"/>
      <c r="O105" s="361"/>
    </row>
    <row r="106" spans="1:15">
      <c r="C106" s="362"/>
      <c r="D106" s="362"/>
      <c r="E106" s="362"/>
      <c r="F106" s="362"/>
      <c r="G106" s="358"/>
      <c r="H106" s="358"/>
      <c r="L106" s="358"/>
      <c r="M106" s="358"/>
      <c r="N106" s="358"/>
      <c r="O106" s="361"/>
    </row>
    <row r="107" spans="1:15">
      <c r="C107" s="362"/>
      <c r="D107" s="362"/>
      <c r="E107" s="362"/>
      <c r="F107" s="362"/>
      <c r="G107" s="358"/>
      <c r="H107" s="358"/>
      <c r="L107" s="358"/>
      <c r="M107" s="358"/>
      <c r="N107" s="358"/>
      <c r="O107" s="361"/>
    </row>
    <row r="108" spans="1:15">
      <c r="C108" s="362"/>
      <c r="D108" s="362"/>
      <c r="E108" s="362"/>
      <c r="F108" s="362"/>
      <c r="G108" s="358"/>
      <c r="H108" s="358"/>
      <c r="L108" s="358"/>
      <c r="M108" s="358"/>
      <c r="N108" s="358"/>
      <c r="O108" s="361"/>
    </row>
    <row r="109" spans="1:15">
      <c r="C109" s="362"/>
      <c r="D109" s="362"/>
      <c r="E109" s="362"/>
      <c r="F109" s="362"/>
      <c r="G109" s="358"/>
      <c r="H109" s="358"/>
      <c r="L109" s="358"/>
      <c r="M109" s="358"/>
      <c r="N109" s="358"/>
      <c r="O109" s="361"/>
    </row>
    <row r="110" spans="1:15">
      <c r="C110" s="362"/>
      <c r="D110" s="362"/>
      <c r="E110" s="362"/>
      <c r="F110" s="362"/>
      <c r="G110" s="358"/>
      <c r="H110" s="358"/>
      <c r="L110" s="358"/>
      <c r="M110" s="358"/>
      <c r="N110" s="358"/>
      <c r="O110" s="361"/>
    </row>
    <row r="111" spans="1:15">
      <c r="C111" s="362"/>
      <c r="D111" s="362"/>
      <c r="E111" s="362"/>
      <c r="F111" s="362"/>
      <c r="G111" s="358"/>
      <c r="H111" s="358"/>
      <c r="L111" s="358"/>
      <c r="M111" s="358"/>
      <c r="N111" s="358"/>
      <c r="O111" s="361"/>
    </row>
    <row r="112" spans="1:15">
      <c r="C112" s="362"/>
      <c r="D112" s="362"/>
      <c r="E112" s="362"/>
      <c r="F112" s="362"/>
      <c r="G112" s="358"/>
      <c r="H112" s="358"/>
      <c r="L112" s="358"/>
      <c r="M112" s="358"/>
      <c r="N112" s="358"/>
      <c r="O112" s="361"/>
    </row>
    <row r="113" spans="1:15">
      <c r="L113" s="358"/>
      <c r="M113" s="358"/>
      <c r="N113" s="358"/>
      <c r="O113" s="361"/>
    </row>
    <row r="114" spans="1:15">
      <c r="L114" s="358"/>
      <c r="M114" s="358"/>
      <c r="N114" s="358"/>
      <c r="O114" s="361"/>
    </row>
    <row r="115" spans="1:15">
      <c r="C115" s="362"/>
      <c r="D115" s="362"/>
      <c r="E115" s="362"/>
      <c r="F115" s="362"/>
      <c r="G115" s="358"/>
      <c r="H115" s="358"/>
      <c r="L115" s="358"/>
      <c r="M115" s="358"/>
      <c r="N115" s="358"/>
      <c r="O115" s="361"/>
    </row>
    <row r="116" spans="1:15">
      <c r="C116" s="362"/>
      <c r="D116" s="362"/>
      <c r="E116" s="362"/>
      <c r="F116" s="362"/>
      <c r="G116" s="358"/>
      <c r="H116" s="358"/>
      <c r="L116" s="358"/>
      <c r="M116" s="358"/>
      <c r="N116" s="358"/>
      <c r="O116" s="361"/>
    </row>
    <row r="117" spans="1:15">
      <c r="C117" s="362"/>
      <c r="D117" s="362"/>
      <c r="E117" s="362"/>
      <c r="F117" s="362"/>
      <c r="G117" s="358"/>
      <c r="H117" s="358"/>
      <c r="L117" s="358"/>
      <c r="M117" s="358"/>
      <c r="N117" s="358"/>
      <c r="O117" s="361"/>
    </row>
    <row r="118" spans="1:15">
      <c r="C118" s="362"/>
      <c r="D118" s="362"/>
      <c r="E118" s="362"/>
      <c r="F118" s="362"/>
      <c r="G118" s="358"/>
      <c r="H118" s="358"/>
      <c r="L118" s="358"/>
      <c r="M118" s="358"/>
      <c r="N118" s="358"/>
      <c r="O118" s="361"/>
    </row>
    <row r="119" spans="1:15">
      <c r="C119" s="362"/>
      <c r="D119" s="362"/>
      <c r="E119" s="362"/>
      <c r="F119" s="362"/>
      <c r="G119" s="358"/>
      <c r="H119" s="358"/>
      <c r="L119" s="358"/>
      <c r="M119" s="358"/>
      <c r="N119" s="358"/>
      <c r="O119" s="361"/>
    </row>
    <row r="120" spans="1:15">
      <c r="C120" s="362"/>
      <c r="D120" s="362"/>
      <c r="E120" s="362"/>
      <c r="F120" s="362"/>
      <c r="G120" s="358"/>
      <c r="H120" s="358"/>
      <c r="L120" s="358"/>
      <c r="M120" s="358"/>
      <c r="N120" s="358"/>
      <c r="O120" s="361"/>
    </row>
    <row r="121" spans="1:15">
      <c r="C121" s="362"/>
      <c r="D121" s="362"/>
      <c r="E121" s="362"/>
      <c r="F121" s="362"/>
      <c r="G121" s="358"/>
      <c r="H121" s="358"/>
      <c r="L121" s="358"/>
      <c r="M121" s="358"/>
      <c r="N121" s="358"/>
      <c r="O121" s="361"/>
    </row>
    <row r="122" spans="1:15">
      <c r="L122" s="358"/>
      <c r="M122" s="358"/>
      <c r="N122" s="358"/>
      <c r="O122" s="361"/>
    </row>
    <row r="123" spans="1:15">
      <c r="L123" s="358"/>
      <c r="M123" s="358"/>
      <c r="N123" s="358"/>
      <c r="O123" s="361"/>
    </row>
    <row r="124" spans="1:15" ht="14.25">
      <c r="A124" s="1819" t="s">
        <v>521</v>
      </c>
      <c r="B124" s="1819"/>
      <c r="C124" s="1819"/>
      <c r="D124" s="1819"/>
      <c r="E124" s="1819"/>
      <c r="F124" s="1819"/>
      <c r="G124" s="518"/>
      <c r="H124" s="518"/>
      <c r="I124" s="518"/>
      <c r="L124" s="358"/>
      <c r="M124" s="358"/>
      <c r="N124" s="358"/>
      <c r="O124" s="361"/>
    </row>
    <row r="125" spans="1:15">
      <c r="C125" s="362"/>
      <c r="D125" s="362"/>
      <c r="E125" s="362"/>
      <c r="F125" s="362"/>
      <c r="G125" s="358"/>
      <c r="H125" s="358"/>
      <c r="L125" s="358"/>
      <c r="M125" s="358"/>
      <c r="N125" s="358"/>
      <c r="O125" s="361"/>
    </row>
    <row r="126" spans="1:15">
      <c r="B126" s="363"/>
      <c r="C126" s="362"/>
      <c r="D126" s="362"/>
      <c r="E126" s="362"/>
      <c r="F126" s="362"/>
      <c r="G126" s="358"/>
      <c r="H126" s="358"/>
      <c r="L126" s="358"/>
      <c r="M126" s="358"/>
      <c r="N126" s="358"/>
      <c r="O126" s="361"/>
    </row>
    <row r="127" spans="1:15">
      <c r="C127" s="362"/>
      <c r="D127" s="362"/>
      <c r="E127" s="362"/>
      <c r="F127" s="362"/>
      <c r="G127" s="358"/>
      <c r="H127" s="358"/>
      <c r="L127" s="358"/>
      <c r="M127" s="358"/>
      <c r="N127" s="358"/>
      <c r="O127" s="361"/>
    </row>
    <row r="128" spans="1:15">
      <c r="C128" s="362"/>
      <c r="D128" s="362"/>
      <c r="E128" s="362"/>
      <c r="F128" s="362"/>
      <c r="G128" s="358"/>
      <c r="H128" s="358"/>
      <c r="L128" s="358"/>
      <c r="M128" s="358"/>
      <c r="N128" s="358"/>
      <c r="O128" s="361"/>
    </row>
    <row r="129" spans="3:15">
      <c r="C129" s="362"/>
      <c r="D129" s="362"/>
      <c r="E129" s="362"/>
      <c r="F129" s="362"/>
      <c r="G129" s="358"/>
      <c r="H129" s="358"/>
      <c r="L129" s="358"/>
      <c r="M129" s="358"/>
      <c r="N129" s="358"/>
      <c r="O129" s="361"/>
    </row>
    <row r="130" spans="3:15">
      <c r="C130" s="362"/>
      <c r="D130" s="362"/>
      <c r="E130" s="362"/>
      <c r="F130" s="362"/>
      <c r="G130" s="358"/>
      <c r="H130" s="358"/>
      <c r="L130" s="358"/>
      <c r="M130" s="358"/>
      <c r="N130" s="358"/>
      <c r="O130" s="361"/>
    </row>
    <row r="131" spans="3:15">
      <c r="C131" s="362"/>
      <c r="D131" s="362"/>
      <c r="E131" s="362"/>
      <c r="F131" s="362"/>
      <c r="G131" s="358"/>
      <c r="H131" s="358"/>
      <c r="L131" s="358"/>
      <c r="M131" s="358"/>
      <c r="N131" s="358"/>
      <c r="O131" s="361"/>
    </row>
    <row r="132" spans="3:15">
      <c r="C132" s="362"/>
      <c r="D132" s="362"/>
      <c r="E132" s="362"/>
      <c r="F132" s="362"/>
      <c r="G132" s="358"/>
      <c r="H132" s="358"/>
      <c r="L132" s="358"/>
      <c r="M132" s="358"/>
      <c r="N132" s="358"/>
      <c r="O132" s="361"/>
    </row>
    <row r="133" spans="3:15">
      <c r="C133" s="362"/>
      <c r="D133" s="362"/>
      <c r="E133" s="362"/>
      <c r="F133" s="362"/>
      <c r="G133" s="358"/>
      <c r="H133" s="358"/>
      <c r="L133" s="358"/>
      <c r="M133" s="358"/>
      <c r="N133" s="358"/>
      <c r="O133" s="361"/>
    </row>
    <row r="134" spans="3:15">
      <c r="C134" s="362"/>
      <c r="D134" s="362"/>
      <c r="E134" s="362"/>
      <c r="F134" s="362"/>
      <c r="G134" s="358"/>
      <c r="H134" s="358"/>
      <c r="L134" s="358"/>
      <c r="M134" s="358"/>
      <c r="N134" s="358"/>
      <c r="O134" s="361"/>
    </row>
    <row r="135" spans="3:15">
      <c r="C135" s="362"/>
      <c r="D135" s="362"/>
      <c r="E135" s="362"/>
      <c r="F135" s="362"/>
      <c r="G135" s="358"/>
      <c r="H135" s="358"/>
      <c r="L135" s="358"/>
      <c r="M135" s="358"/>
      <c r="N135" s="358"/>
      <c r="O135" s="361"/>
    </row>
    <row r="136" spans="3:15">
      <c r="C136" s="362"/>
      <c r="D136" s="362"/>
      <c r="E136" s="362"/>
      <c r="F136" s="362"/>
      <c r="G136" s="358"/>
      <c r="H136" s="358"/>
      <c r="L136" s="358"/>
      <c r="M136" s="358"/>
      <c r="N136" s="358"/>
      <c r="O136" s="361"/>
    </row>
    <row r="137" spans="3:15">
      <c r="C137" s="362"/>
      <c r="D137" s="362"/>
      <c r="E137" s="362"/>
      <c r="F137" s="362"/>
      <c r="G137" s="358"/>
      <c r="H137" s="358"/>
      <c r="L137" s="358"/>
      <c r="M137" s="358"/>
      <c r="N137" s="358"/>
      <c r="O137" s="361"/>
    </row>
    <row r="138" spans="3:15">
      <c r="C138" s="362"/>
      <c r="D138" s="362"/>
      <c r="E138" s="362"/>
      <c r="F138" s="362"/>
      <c r="G138" s="358"/>
      <c r="H138" s="358"/>
      <c r="L138" s="358"/>
      <c r="M138" s="358"/>
      <c r="N138" s="358"/>
      <c r="O138" s="361"/>
    </row>
    <row r="139" spans="3:15">
      <c r="C139" s="362"/>
      <c r="D139" s="362"/>
      <c r="E139" s="362"/>
      <c r="F139" s="362"/>
      <c r="G139" s="358"/>
      <c r="H139" s="358"/>
      <c r="L139" s="358"/>
      <c r="M139" s="358"/>
      <c r="N139" s="358"/>
      <c r="O139" s="361"/>
    </row>
    <row r="140" spans="3:15">
      <c r="C140" s="362"/>
      <c r="D140" s="362"/>
      <c r="E140" s="362"/>
      <c r="F140" s="362"/>
      <c r="G140" s="358"/>
      <c r="H140" s="358"/>
      <c r="L140" s="358"/>
      <c r="M140" s="358"/>
      <c r="N140" s="358"/>
      <c r="O140" s="361"/>
    </row>
    <row r="141" spans="3:15">
      <c r="C141" s="362"/>
      <c r="D141" s="362"/>
      <c r="E141" s="362"/>
      <c r="F141" s="362"/>
      <c r="G141" s="358"/>
      <c r="H141" s="358"/>
      <c r="L141" s="358"/>
      <c r="M141" s="358"/>
      <c r="N141" s="358"/>
      <c r="O141" s="361"/>
    </row>
    <row r="142" spans="3:15">
      <c r="C142" s="362"/>
      <c r="D142" s="362"/>
      <c r="E142" s="362"/>
      <c r="F142" s="362"/>
      <c r="G142" s="358"/>
      <c r="H142" s="358"/>
      <c r="L142" s="358"/>
      <c r="M142" s="358"/>
      <c r="N142" s="358"/>
      <c r="O142" s="361"/>
    </row>
    <row r="143" spans="3:15">
      <c r="C143" s="362"/>
      <c r="D143" s="362"/>
      <c r="E143" s="362"/>
      <c r="F143" s="362"/>
      <c r="G143" s="358"/>
      <c r="H143" s="358"/>
      <c r="L143" s="358"/>
      <c r="M143" s="358"/>
      <c r="N143" s="358"/>
      <c r="O143" s="361"/>
    </row>
    <row r="144" spans="3:15">
      <c r="L144" s="358"/>
      <c r="M144" s="358"/>
      <c r="N144" s="358"/>
      <c r="O144" s="361"/>
    </row>
    <row r="145" spans="12:15">
      <c r="L145" s="358"/>
      <c r="M145" s="358"/>
      <c r="N145" s="358"/>
      <c r="O145" s="361"/>
    </row>
  </sheetData>
  <mergeCells count="7">
    <mergeCell ref="A124:F124"/>
    <mergeCell ref="A3:H3"/>
    <mergeCell ref="E6:G6"/>
    <mergeCell ref="C5:G5"/>
    <mergeCell ref="H5:I5"/>
    <mergeCell ref="C6:D6"/>
    <mergeCell ref="H6:I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dimension ref="A1:AE161"/>
  <sheetViews>
    <sheetView showGridLines="0" topLeftCell="A103" zoomScaleNormal="100" zoomScaleSheetLayoutView="100" workbookViewId="0">
      <selection activeCell="C1" sqref="C1"/>
    </sheetView>
  </sheetViews>
  <sheetFormatPr defaultColWidth="9.140625" defaultRowHeight="12.75"/>
  <cols>
    <col min="1" max="1" width="7.42578125" style="365" customWidth="1"/>
    <col min="2" max="2" width="8.7109375" style="365" customWidth="1"/>
    <col min="3" max="3" width="7.7109375" style="365" customWidth="1"/>
    <col min="4" max="4" width="8.7109375" style="365" customWidth="1"/>
    <col min="5" max="5" width="7.7109375" style="365" customWidth="1"/>
    <col min="6" max="6" width="8.7109375" style="365" customWidth="1"/>
    <col min="7" max="7" width="7.7109375" style="365" customWidth="1"/>
    <col min="8" max="8" width="8.7109375" style="365" customWidth="1"/>
    <col min="9" max="9" width="7.7109375" style="365" customWidth="1"/>
    <col min="10" max="10" width="8.7109375" style="365" customWidth="1"/>
    <col min="11" max="11" width="7.7109375" style="365" customWidth="1"/>
    <col min="12" max="12" width="8.7109375" style="365" customWidth="1"/>
    <col min="13" max="13" width="7.7109375" style="365" customWidth="1"/>
    <col min="14" max="14" width="8.7109375" style="365" customWidth="1"/>
    <col min="15" max="15" width="7.7109375" style="365" customWidth="1"/>
    <col min="16" max="16" width="8.7109375" style="365" customWidth="1"/>
    <col min="17" max="17" width="7.7109375" style="365" customWidth="1"/>
    <col min="18" max="19" width="9.140625" style="365"/>
    <col min="20" max="24" width="9.140625" style="1218"/>
    <col min="25" max="16384" width="9.140625" style="365"/>
  </cols>
  <sheetData>
    <row r="1" spans="1:23" ht="18" customHeight="1">
      <c r="A1" s="1820" t="s">
        <v>522</v>
      </c>
      <c r="B1" s="1820"/>
      <c r="C1" s="1820"/>
      <c r="D1" s="1820"/>
      <c r="E1" s="1820"/>
      <c r="F1" s="1820"/>
      <c r="G1" s="1820"/>
      <c r="H1" s="1820"/>
      <c r="I1" s="1820"/>
      <c r="J1" s="1820"/>
      <c r="K1" s="1820"/>
      <c r="L1" s="1820"/>
      <c r="M1" s="1820"/>
      <c r="N1" s="1820"/>
      <c r="O1" s="1820"/>
      <c r="P1" s="1820"/>
      <c r="Q1" s="1820"/>
    </row>
    <row r="2" spans="1:23" ht="5.0999999999999996" customHeight="1">
      <c r="A2" s="483"/>
      <c r="B2" s="483"/>
      <c r="C2" s="483"/>
      <c r="D2" s="483"/>
      <c r="E2" s="483"/>
      <c r="F2" s="483"/>
      <c r="G2" s="483"/>
      <c r="H2" s="483"/>
      <c r="I2" s="483"/>
      <c r="J2" s="483"/>
      <c r="K2" s="483"/>
      <c r="L2" s="483"/>
      <c r="M2" s="483"/>
      <c r="N2" s="483"/>
      <c r="O2" s="483"/>
      <c r="P2" s="483"/>
      <c r="Q2" s="483"/>
    </row>
    <row r="3" spans="1:23" ht="24" customHeight="1">
      <c r="A3" s="1444"/>
      <c r="B3" s="1825" t="s">
        <v>109</v>
      </c>
      <c r="C3" s="1822"/>
      <c r="D3" s="1822" t="s">
        <v>121</v>
      </c>
      <c r="E3" s="1822"/>
      <c r="F3" s="1822" t="s">
        <v>427</v>
      </c>
      <c r="G3" s="1826"/>
      <c r="H3" s="1825" t="s">
        <v>117</v>
      </c>
      <c r="I3" s="1822"/>
      <c r="J3" s="1822" t="s">
        <v>2</v>
      </c>
      <c r="K3" s="1822"/>
      <c r="L3" s="1822" t="s">
        <v>442</v>
      </c>
      <c r="M3" s="1826"/>
      <c r="N3" s="1825" t="s">
        <v>127</v>
      </c>
      <c r="O3" s="1826"/>
      <c r="P3" s="1822" t="s">
        <v>160</v>
      </c>
      <c r="Q3" s="1822"/>
    </row>
    <row r="4" spans="1:23" ht="15" customHeight="1">
      <c r="A4" s="1184" t="s">
        <v>210</v>
      </c>
      <c r="B4" s="1185" t="s">
        <v>185</v>
      </c>
      <c r="C4" s="1186" t="s">
        <v>27</v>
      </c>
      <c r="D4" s="1186" t="s">
        <v>185</v>
      </c>
      <c r="E4" s="1186" t="s">
        <v>27</v>
      </c>
      <c r="F4" s="1186" t="s">
        <v>185</v>
      </c>
      <c r="G4" s="1187" t="s">
        <v>27</v>
      </c>
      <c r="H4" s="1185" t="s">
        <v>185</v>
      </c>
      <c r="I4" s="1186" t="s">
        <v>27</v>
      </c>
      <c r="J4" s="1186" t="s">
        <v>185</v>
      </c>
      <c r="K4" s="1186" t="s">
        <v>27</v>
      </c>
      <c r="L4" s="1186" t="s">
        <v>185</v>
      </c>
      <c r="M4" s="1187" t="s">
        <v>27</v>
      </c>
      <c r="N4" s="1185" t="s">
        <v>185</v>
      </c>
      <c r="O4" s="1187" t="s">
        <v>27</v>
      </c>
      <c r="P4" s="1185" t="s">
        <v>185</v>
      </c>
      <c r="Q4" s="1186" t="s">
        <v>27</v>
      </c>
    </row>
    <row r="5" spans="1:23" ht="12" customHeight="1">
      <c r="A5" s="838">
        <v>1955</v>
      </c>
      <c r="B5" s="1052">
        <v>77.484999999999999</v>
      </c>
      <c r="C5" s="839">
        <v>813.59249999999997</v>
      </c>
      <c r="D5" s="839">
        <v>0.03</v>
      </c>
      <c r="E5" s="839">
        <v>0.315</v>
      </c>
      <c r="F5" s="840">
        <v>77.515000000000001</v>
      </c>
      <c r="G5" s="840">
        <v>813.90750000000003</v>
      </c>
      <c r="H5" s="1052">
        <v>0.59799999999999998</v>
      </c>
      <c r="I5" s="839">
        <v>6.2789999999999999</v>
      </c>
      <c r="J5" s="839">
        <v>0.70399999999999996</v>
      </c>
      <c r="K5" s="839">
        <v>7.3919999999999995</v>
      </c>
      <c r="L5" s="840">
        <v>1.302</v>
      </c>
      <c r="M5" s="840">
        <v>13.670999999999999</v>
      </c>
      <c r="N5" s="1059">
        <v>5.5430000000000001</v>
      </c>
      <c r="O5" s="1101">
        <v>58.201500000000003</v>
      </c>
      <c r="P5" s="842">
        <v>84.360000000000014</v>
      </c>
      <c r="Q5" s="842">
        <v>885.78000000000009</v>
      </c>
      <c r="S5" s="375"/>
      <c r="T5" s="1219"/>
      <c r="U5" s="1219"/>
      <c r="V5" s="1219"/>
      <c r="W5" s="1219"/>
    </row>
    <row r="6" spans="1:23" ht="12" customHeight="1">
      <c r="A6" s="843">
        <v>1956</v>
      </c>
      <c r="B6" s="1053">
        <v>86.028999999999996</v>
      </c>
      <c r="C6" s="1054">
        <v>903.30450000000008</v>
      </c>
      <c r="D6" s="1054">
        <v>0</v>
      </c>
      <c r="E6" s="1054">
        <v>0</v>
      </c>
      <c r="F6" s="1055">
        <v>86.028999999999996</v>
      </c>
      <c r="G6" s="1055">
        <v>903.30450000000008</v>
      </c>
      <c r="H6" s="1053">
        <v>0.95</v>
      </c>
      <c r="I6" s="1054">
        <v>9.9750000000000014</v>
      </c>
      <c r="J6" s="1054">
        <v>1.2829999999999999</v>
      </c>
      <c r="K6" s="1054">
        <v>13.471500000000001</v>
      </c>
      <c r="L6" s="1055">
        <v>2.2329999999999997</v>
      </c>
      <c r="M6" s="1055">
        <v>23.4465</v>
      </c>
      <c r="N6" s="1057">
        <v>0.36599999999999999</v>
      </c>
      <c r="O6" s="1102">
        <v>3.8430000000000004</v>
      </c>
      <c r="P6" s="1216">
        <v>88.628</v>
      </c>
      <c r="Q6" s="1216">
        <v>930.59400000000005</v>
      </c>
      <c r="S6" s="375"/>
      <c r="T6" s="1219"/>
      <c r="U6" s="1219"/>
      <c r="V6" s="1219"/>
      <c r="W6" s="1219"/>
    </row>
    <row r="7" spans="1:23" ht="12" customHeight="1">
      <c r="A7" s="843">
        <v>1957</v>
      </c>
      <c r="B7" s="1053">
        <v>542.10500000000013</v>
      </c>
      <c r="C7" s="1054">
        <v>5692.1025000000009</v>
      </c>
      <c r="D7" s="1054">
        <v>0.66100000000000003</v>
      </c>
      <c r="E7" s="1054">
        <v>6.9405000000000001</v>
      </c>
      <c r="F7" s="1055">
        <v>542.76600000000008</v>
      </c>
      <c r="G7" s="1055">
        <v>5699.0430000000006</v>
      </c>
      <c r="H7" s="1053">
        <v>0.94399999999999995</v>
      </c>
      <c r="I7" s="1054">
        <v>9.911999999999999</v>
      </c>
      <c r="J7" s="1054">
        <v>1.3480000000000001</v>
      </c>
      <c r="K7" s="1054">
        <v>14.154000000000002</v>
      </c>
      <c r="L7" s="1055">
        <v>2.2919999999999998</v>
      </c>
      <c r="M7" s="1055">
        <v>24.066000000000003</v>
      </c>
      <c r="N7" s="1057">
        <v>-11.752000000000001</v>
      </c>
      <c r="O7" s="1102">
        <v>-123.396</v>
      </c>
      <c r="P7" s="1216">
        <v>533.30600000000015</v>
      </c>
      <c r="Q7" s="1216">
        <v>5599.7130000000006</v>
      </c>
      <c r="S7" s="375"/>
      <c r="T7" s="1219"/>
      <c r="U7" s="1219"/>
      <c r="V7" s="1219"/>
      <c r="W7" s="1219"/>
    </row>
    <row r="8" spans="1:23" ht="12" customHeight="1">
      <c r="A8" s="843">
        <v>1958</v>
      </c>
      <c r="B8" s="1053">
        <v>784.39400000000012</v>
      </c>
      <c r="C8" s="1054">
        <v>8236.1370000000024</v>
      </c>
      <c r="D8" s="1054">
        <v>0.28100000000000003</v>
      </c>
      <c r="E8" s="1054">
        <v>2.9505000000000003</v>
      </c>
      <c r="F8" s="1055">
        <v>784.67500000000007</v>
      </c>
      <c r="G8" s="1055">
        <v>8239.0875000000033</v>
      </c>
      <c r="H8" s="1053">
        <v>1.391</v>
      </c>
      <c r="I8" s="1054">
        <v>14.605499999999999</v>
      </c>
      <c r="J8" s="1054">
        <v>1.6060000000000001</v>
      </c>
      <c r="K8" s="1054">
        <v>16.863</v>
      </c>
      <c r="L8" s="1055">
        <v>2.9969999999999999</v>
      </c>
      <c r="M8" s="1055">
        <v>31.468499999999999</v>
      </c>
      <c r="N8" s="1057">
        <v>-7.077</v>
      </c>
      <c r="O8" s="1102">
        <v>-74.308499999999995</v>
      </c>
      <c r="P8" s="1216">
        <v>780.59500000000003</v>
      </c>
      <c r="Q8" s="1216">
        <v>8196.2475000000049</v>
      </c>
      <c r="S8" s="375"/>
      <c r="T8" s="1219"/>
      <c r="U8" s="1219"/>
      <c r="V8" s="1219"/>
      <c r="W8" s="1219"/>
    </row>
    <row r="9" spans="1:23" ht="12" customHeight="1">
      <c r="A9" s="843">
        <v>1959</v>
      </c>
      <c r="B9" s="1053">
        <v>970.01900000000001</v>
      </c>
      <c r="C9" s="1054">
        <v>10185.199499999999</v>
      </c>
      <c r="D9" s="1054">
        <v>0.24099999999999999</v>
      </c>
      <c r="E9" s="1054">
        <v>2.5305</v>
      </c>
      <c r="F9" s="1055">
        <v>970.26</v>
      </c>
      <c r="G9" s="1055">
        <v>10187.73</v>
      </c>
      <c r="H9" s="1053">
        <v>1.825</v>
      </c>
      <c r="I9" s="1054">
        <v>19.162499999999998</v>
      </c>
      <c r="J9" s="1054">
        <v>2.601</v>
      </c>
      <c r="K9" s="1054">
        <v>27.310500000000001</v>
      </c>
      <c r="L9" s="1055">
        <v>4.4260000000000002</v>
      </c>
      <c r="M9" s="1055">
        <v>46.472999999999999</v>
      </c>
      <c r="N9" s="1057">
        <v>-11.37</v>
      </c>
      <c r="O9" s="1102">
        <v>-119.38499999999999</v>
      </c>
      <c r="P9" s="1216">
        <v>963.31600000000003</v>
      </c>
      <c r="Q9" s="1216">
        <v>10114.817999999999</v>
      </c>
      <c r="S9" s="375"/>
      <c r="T9" s="1219"/>
      <c r="U9" s="1219"/>
      <c r="V9" s="1219"/>
      <c r="W9" s="1219"/>
    </row>
    <row r="10" spans="1:23" ht="12" customHeight="1">
      <c r="A10" s="843">
        <v>1960</v>
      </c>
      <c r="B10" s="1053">
        <v>925.45500000000004</v>
      </c>
      <c r="C10" s="1054">
        <v>9717.2775000000001</v>
      </c>
      <c r="D10" s="1054">
        <v>0.189</v>
      </c>
      <c r="E10" s="1054">
        <v>1.9844999999999999</v>
      </c>
      <c r="F10" s="1055">
        <v>925.64400000000001</v>
      </c>
      <c r="G10" s="1055">
        <v>9719.2620000000006</v>
      </c>
      <c r="H10" s="1053">
        <v>2.9060000000000001</v>
      </c>
      <c r="I10" s="1054">
        <v>30.513000000000002</v>
      </c>
      <c r="J10" s="1054">
        <v>3.9409999999999998</v>
      </c>
      <c r="K10" s="1054">
        <v>41.380499999999998</v>
      </c>
      <c r="L10" s="1055">
        <v>6.8469999999999995</v>
      </c>
      <c r="M10" s="1055">
        <v>71.893500000000003</v>
      </c>
      <c r="N10" s="1057">
        <v>-12.635</v>
      </c>
      <c r="O10" s="1102">
        <v>-132.66749999999999</v>
      </c>
      <c r="P10" s="1216">
        <v>919.85599999999999</v>
      </c>
      <c r="Q10" s="1216">
        <v>9658.4880000000012</v>
      </c>
      <c r="S10" s="375"/>
      <c r="T10" s="1219"/>
      <c r="U10" s="1219"/>
      <c r="V10" s="1219"/>
      <c r="W10" s="1219"/>
    </row>
    <row r="11" spans="1:23" ht="12" customHeight="1">
      <c r="A11" s="843">
        <v>1961</v>
      </c>
      <c r="B11" s="1053">
        <v>910.54900000000009</v>
      </c>
      <c r="C11" s="1054">
        <v>9560.7645000000011</v>
      </c>
      <c r="D11" s="1054">
        <v>0.22800000000000001</v>
      </c>
      <c r="E11" s="1054">
        <v>2.3940000000000001</v>
      </c>
      <c r="F11" s="1055">
        <v>910.77700000000004</v>
      </c>
      <c r="G11" s="1055">
        <v>9563.1585000000014</v>
      </c>
      <c r="H11" s="1053">
        <v>4.726</v>
      </c>
      <c r="I11" s="1054">
        <v>49.622999999999998</v>
      </c>
      <c r="J11" s="1054">
        <v>6.1790000000000003</v>
      </c>
      <c r="K11" s="1054">
        <v>64.879500000000007</v>
      </c>
      <c r="L11" s="1055">
        <v>10.905000000000001</v>
      </c>
      <c r="M11" s="1055">
        <v>114.5025</v>
      </c>
      <c r="N11" s="1057">
        <v>30.706</v>
      </c>
      <c r="O11" s="1102">
        <v>322.41300000000001</v>
      </c>
      <c r="P11" s="1216">
        <v>952.38800000000003</v>
      </c>
      <c r="Q11" s="1216">
        <v>10000.074000000002</v>
      </c>
      <c r="S11" s="375"/>
      <c r="T11" s="1219"/>
      <c r="U11" s="1219"/>
      <c r="V11" s="1219"/>
      <c r="W11" s="1219"/>
    </row>
    <row r="12" spans="1:23" ht="12" customHeight="1">
      <c r="A12" s="843">
        <v>1962</v>
      </c>
      <c r="B12" s="1053">
        <v>705.86200000000008</v>
      </c>
      <c r="C12" s="1054">
        <v>7411.5509999999995</v>
      </c>
      <c r="D12" s="1054">
        <v>0.13600000000000001</v>
      </c>
      <c r="E12" s="1054">
        <v>1.4280000000000002</v>
      </c>
      <c r="F12" s="1055">
        <v>705.99800000000005</v>
      </c>
      <c r="G12" s="1055">
        <v>7412.9789999999994</v>
      </c>
      <c r="H12" s="1053">
        <v>5.7560000000000002</v>
      </c>
      <c r="I12" s="1054">
        <v>60.438000000000002</v>
      </c>
      <c r="J12" s="1054">
        <v>8.9719999999999995</v>
      </c>
      <c r="K12" s="1054">
        <v>94.205999999999989</v>
      </c>
      <c r="L12" s="1055">
        <v>14.728</v>
      </c>
      <c r="M12" s="1055">
        <v>154.64400000000001</v>
      </c>
      <c r="N12" s="1057">
        <v>29.853000000000002</v>
      </c>
      <c r="O12" s="1102">
        <v>313.45650000000001</v>
      </c>
      <c r="P12" s="1216">
        <v>750.57899999999995</v>
      </c>
      <c r="Q12" s="1216">
        <v>7881.0794999999998</v>
      </c>
      <c r="S12" s="375"/>
      <c r="T12" s="1219"/>
      <c r="U12" s="1219"/>
      <c r="V12" s="1219"/>
      <c r="W12" s="1219"/>
    </row>
    <row r="13" spans="1:23" ht="12" customHeight="1">
      <c r="A13" s="843">
        <v>1963</v>
      </c>
      <c r="B13" s="1053">
        <v>627.048</v>
      </c>
      <c r="C13" s="1054">
        <v>6584.0039999999999</v>
      </c>
      <c r="D13" s="1054">
        <v>0.92800000000000005</v>
      </c>
      <c r="E13" s="1054">
        <v>9.7439999999999998</v>
      </c>
      <c r="F13" s="1055">
        <v>627.976</v>
      </c>
      <c r="G13" s="1055">
        <v>6593.7479999999996</v>
      </c>
      <c r="H13" s="1053">
        <v>6.6550000000000002</v>
      </c>
      <c r="I13" s="1054">
        <v>69.877499999999998</v>
      </c>
      <c r="J13" s="1054">
        <v>11.096</v>
      </c>
      <c r="K13" s="1054">
        <v>116.508</v>
      </c>
      <c r="L13" s="1055">
        <v>17.751000000000001</v>
      </c>
      <c r="M13" s="1055">
        <v>186.38549999999998</v>
      </c>
      <c r="N13" s="1057">
        <v>37.853999999999999</v>
      </c>
      <c r="O13" s="1102">
        <v>397.46699999999998</v>
      </c>
      <c r="P13" s="1216">
        <v>683.58100000000002</v>
      </c>
      <c r="Q13" s="1216">
        <v>7177.6004999999996</v>
      </c>
      <c r="S13" s="375"/>
      <c r="T13" s="1219"/>
      <c r="U13" s="1219"/>
      <c r="V13" s="1219"/>
      <c r="W13" s="1219"/>
    </row>
    <row r="14" spans="1:23" ht="12" customHeight="1">
      <c r="A14" s="844">
        <v>1964</v>
      </c>
      <c r="B14" s="1056">
        <v>556.42899999999997</v>
      </c>
      <c r="C14" s="845">
        <v>5842.5044999999991</v>
      </c>
      <c r="D14" s="845">
        <v>1.216</v>
      </c>
      <c r="E14" s="845">
        <v>12.767999999999999</v>
      </c>
      <c r="F14" s="846">
        <v>557.64499999999998</v>
      </c>
      <c r="G14" s="846">
        <v>5855.2724999999991</v>
      </c>
      <c r="H14" s="1056">
        <v>6.8959999999999999</v>
      </c>
      <c r="I14" s="845">
        <v>72.408000000000001</v>
      </c>
      <c r="J14" s="845">
        <v>12.391</v>
      </c>
      <c r="K14" s="845">
        <v>130.10550000000001</v>
      </c>
      <c r="L14" s="846">
        <v>19.286999999999999</v>
      </c>
      <c r="M14" s="846">
        <v>202.51350000000002</v>
      </c>
      <c r="N14" s="1103">
        <v>37.988999999999997</v>
      </c>
      <c r="O14" s="1104">
        <v>398.88449999999995</v>
      </c>
      <c r="P14" s="848">
        <v>614.92100000000005</v>
      </c>
      <c r="Q14" s="848">
        <v>6456.6704999999993</v>
      </c>
      <c r="S14" s="375"/>
      <c r="T14" s="1219"/>
      <c r="U14" s="1219"/>
      <c r="V14" s="1219"/>
      <c r="W14" s="1219"/>
    </row>
    <row r="15" spans="1:23" ht="12" customHeight="1">
      <c r="A15" s="838">
        <v>1965</v>
      </c>
      <c r="B15" s="1052">
        <v>435.41600000000005</v>
      </c>
      <c r="C15" s="839">
        <v>4571.8680000000004</v>
      </c>
      <c r="D15" s="839">
        <v>1.258</v>
      </c>
      <c r="E15" s="839">
        <v>13.209</v>
      </c>
      <c r="F15" s="1055">
        <v>436.67400000000004</v>
      </c>
      <c r="G15" s="1055">
        <v>4585.0770000000002</v>
      </c>
      <c r="H15" s="1053">
        <v>6.4130000000000003</v>
      </c>
      <c r="I15" s="1054">
        <v>67.336500000000001</v>
      </c>
      <c r="J15" s="1054">
        <v>12.481</v>
      </c>
      <c r="K15" s="1054">
        <v>131.0505</v>
      </c>
      <c r="L15" s="1055">
        <v>18.893999999999998</v>
      </c>
      <c r="M15" s="1055">
        <v>198.387</v>
      </c>
      <c r="N15" s="1057">
        <v>20.216999999999999</v>
      </c>
      <c r="O15" s="1102">
        <v>212.27849999999998</v>
      </c>
      <c r="P15" s="1216">
        <v>475.78500000000003</v>
      </c>
      <c r="Q15" s="1216">
        <v>4995.7425000000003</v>
      </c>
      <c r="S15" s="375"/>
      <c r="T15" s="1219"/>
      <c r="U15" s="1219"/>
      <c r="V15" s="1219"/>
      <c r="W15" s="1219"/>
    </row>
    <row r="16" spans="1:23" ht="12" customHeight="1">
      <c r="A16" s="843">
        <v>1966</v>
      </c>
      <c r="B16" s="1053">
        <v>473.416</v>
      </c>
      <c r="C16" s="1054">
        <v>4970.8680000000004</v>
      </c>
      <c r="D16" s="1054">
        <v>2.383</v>
      </c>
      <c r="E16" s="1054">
        <v>25.0215</v>
      </c>
      <c r="F16" s="1055">
        <v>475.79899999999998</v>
      </c>
      <c r="G16" s="1055">
        <v>4995.8895000000002</v>
      </c>
      <c r="H16" s="1053">
        <v>6.2619999999999996</v>
      </c>
      <c r="I16" s="1054">
        <v>65.750999999999991</v>
      </c>
      <c r="J16" s="1054">
        <v>13.462999999999999</v>
      </c>
      <c r="K16" s="1054">
        <v>141.36149999999998</v>
      </c>
      <c r="L16" s="1055">
        <v>19.724999999999998</v>
      </c>
      <c r="M16" s="1055">
        <v>207.11249999999995</v>
      </c>
      <c r="N16" s="1057">
        <v>5.4039999999999999</v>
      </c>
      <c r="O16" s="1102">
        <v>56.741999999999997</v>
      </c>
      <c r="P16" s="1216">
        <v>500.928</v>
      </c>
      <c r="Q16" s="1216">
        <v>5259.7440000000006</v>
      </c>
      <c r="S16" s="375"/>
      <c r="T16" s="1219"/>
      <c r="U16" s="1219"/>
      <c r="V16" s="1219"/>
      <c r="W16" s="1219"/>
    </row>
    <row r="17" spans="1:23" ht="12" customHeight="1">
      <c r="A17" s="843">
        <v>1967</v>
      </c>
      <c r="B17" s="1053">
        <v>523.56400000000008</v>
      </c>
      <c r="C17" s="1054">
        <v>5497.4220000000005</v>
      </c>
      <c r="D17" s="1054">
        <v>36.781999999999996</v>
      </c>
      <c r="E17" s="1054">
        <v>386.21099999999996</v>
      </c>
      <c r="F17" s="1055">
        <v>560.34600000000012</v>
      </c>
      <c r="G17" s="1055">
        <v>5883.6330000000007</v>
      </c>
      <c r="H17" s="1053">
        <v>7.4359999999999999</v>
      </c>
      <c r="I17" s="1054">
        <v>78.078000000000003</v>
      </c>
      <c r="J17" s="1054">
        <v>16.463000000000001</v>
      </c>
      <c r="K17" s="1054">
        <v>172.86150000000001</v>
      </c>
      <c r="L17" s="1055">
        <v>23.899000000000001</v>
      </c>
      <c r="M17" s="1055">
        <v>250.93950000000001</v>
      </c>
      <c r="N17" s="1057">
        <v>13.398</v>
      </c>
      <c r="O17" s="1102">
        <v>140.679</v>
      </c>
      <c r="P17" s="1216">
        <v>597.64300000000014</v>
      </c>
      <c r="Q17" s="1216">
        <v>6275.2515000000012</v>
      </c>
      <c r="S17" s="375"/>
      <c r="T17" s="1219"/>
      <c r="U17" s="1219"/>
      <c r="V17" s="1219"/>
      <c r="W17" s="1219"/>
    </row>
    <row r="18" spans="1:23" ht="12" customHeight="1">
      <c r="A18" s="843">
        <v>1968</v>
      </c>
      <c r="B18" s="1053">
        <v>619.36599999999999</v>
      </c>
      <c r="C18" s="1054">
        <v>6503.3429999999998</v>
      </c>
      <c r="D18" s="1054">
        <v>61.588999999999999</v>
      </c>
      <c r="E18" s="1054">
        <v>646.68449999999996</v>
      </c>
      <c r="F18" s="1055">
        <v>680.95499999999993</v>
      </c>
      <c r="G18" s="1055">
        <v>7150.0275000000001</v>
      </c>
      <c r="H18" s="1053">
        <v>8.9030000000000005</v>
      </c>
      <c r="I18" s="1054">
        <v>93.481500000000011</v>
      </c>
      <c r="J18" s="1054">
        <v>19.053999999999998</v>
      </c>
      <c r="K18" s="1054">
        <v>200.06699999999998</v>
      </c>
      <c r="L18" s="1055">
        <v>27.957000000000001</v>
      </c>
      <c r="M18" s="1055">
        <v>293.54849999999999</v>
      </c>
      <c r="N18" s="1057">
        <v>24.146999999999998</v>
      </c>
      <c r="O18" s="1102">
        <v>253.54349999999999</v>
      </c>
      <c r="P18" s="1216">
        <v>733.05899999999997</v>
      </c>
      <c r="Q18" s="1216">
        <v>7697.1194999999998</v>
      </c>
      <c r="S18" s="375"/>
      <c r="T18" s="1219"/>
      <c r="U18" s="1219"/>
      <c r="V18" s="1219"/>
      <c r="W18" s="1219"/>
    </row>
    <row r="19" spans="1:23" ht="12" customHeight="1">
      <c r="A19" s="843">
        <v>1969</v>
      </c>
      <c r="B19" s="1053">
        <v>658.19499999999994</v>
      </c>
      <c r="C19" s="1054">
        <v>6911.0475000000006</v>
      </c>
      <c r="D19" s="1054">
        <v>84.786000000000001</v>
      </c>
      <c r="E19" s="1054">
        <v>890.25300000000004</v>
      </c>
      <c r="F19" s="1055">
        <v>742.98099999999999</v>
      </c>
      <c r="G19" s="1055">
        <v>7801.3005000000003</v>
      </c>
      <c r="H19" s="1053">
        <v>12.526999999999999</v>
      </c>
      <c r="I19" s="1054">
        <v>131.5335</v>
      </c>
      <c r="J19" s="1054">
        <v>25.227</v>
      </c>
      <c r="K19" s="1054">
        <v>264.88350000000003</v>
      </c>
      <c r="L19" s="1055">
        <v>37.753999999999998</v>
      </c>
      <c r="M19" s="1055">
        <v>396.41700000000003</v>
      </c>
      <c r="N19" s="1057">
        <v>22.242000000000001</v>
      </c>
      <c r="O19" s="1102">
        <v>233.541</v>
      </c>
      <c r="P19" s="1216">
        <v>802.97699999999998</v>
      </c>
      <c r="Q19" s="1216">
        <v>8431.2584999999999</v>
      </c>
      <c r="S19" s="375"/>
      <c r="T19" s="1219"/>
      <c r="U19" s="1219"/>
      <c r="V19" s="1219"/>
      <c r="W19" s="1219"/>
    </row>
    <row r="20" spans="1:23" ht="12" customHeight="1">
      <c r="A20" s="843">
        <v>1970</v>
      </c>
      <c r="B20" s="1053">
        <v>701.31799999999998</v>
      </c>
      <c r="C20" s="1054">
        <v>7363.8389999999999</v>
      </c>
      <c r="D20" s="1054">
        <v>107.065</v>
      </c>
      <c r="E20" s="1054">
        <v>1124.1824999999999</v>
      </c>
      <c r="F20" s="1055">
        <v>808.38300000000004</v>
      </c>
      <c r="G20" s="1055">
        <v>8488.0214999999989</v>
      </c>
      <c r="H20" s="1053">
        <v>15.772</v>
      </c>
      <c r="I20" s="1054">
        <v>165.60599999999999</v>
      </c>
      <c r="J20" s="1054">
        <v>31.823</v>
      </c>
      <c r="K20" s="1054">
        <v>334.14150000000001</v>
      </c>
      <c r="L20" s="1055">
        <v>47.594999999999999</v>
      </c>
      <c r="M20" s="1055">
        <v>499.7475</v>
      </c>
      <c r="N20" s="1057">
        <v>24.861000000000001</v>
      </c>
      <c r="O20" s="1102">
        <v>261.04050000000001</v>
      </c>
      <c r="P20" s="1216">
        <v>880.83900000000006</v>
      </c>
      <c r="Q20" s="1216">
        <v>9248.8094999999976</v>
      </c>
      <c r="S20" s="375"/>
      <c r="T20" s="1219"/>
      <c r="U20" s="1219"/>
      <c r="V20" s="1219"/>
      <c r="W20" s="1219"/>
    </row>
    <row r="21" spans="1:23" ht="12" customHeight="1">
      <c r="A21" s="843">
        <v>1971</v>
      </c>
      <c r="B21" s="1053">
        <v>713.05200000000002</v>
      </c>
      <c r="C21" s="1054">
        <v>7487.0460000000003</v>
      </c>
      <c r="D21" s="1054">
        <v>110.63200000000001</v>
      </c>
      <c r="E21" s="1054">
        <v>1161.636</v>
      </c>
      <c r="F21" s="1055">
        <v>823.68399999999997</v>
      </c>
      <c r="G21" s="1055">
        <v>8648.6820000000007</v>
      </c>
      <c r="H21" s="1053">
        <v>17.777999999999999</v>
      </c>
      <c r="I21" s="1054">
        <v>186.66899999999998</v>
      </c>
      <c r="J21" s="1054">
        <v>45.415999999999997</v>
      </c>
      <c r="K21" s="1054">
        <v>476.86799999999994</v>
      </c>
      <c r="L21" s="1055">
        <v>63.193999999999996</v>
      </c>
      <c r="M21" s="1055">
        <v>663.53699999999992</v>
      </c>
      <c r="N21" s="1057">
        <v>37.954000000000001</v>
      </c>
      <c r="O21" s="1102">
        <v>398.517</v>
      </c>
      <c r="P21" s="1216">
        <v>924.83199999999988</v>
      </c>
      <c r="Q21" s="1216">
        <v>9710.7360000000008</v>
      </c>
      <c r="S21" s="375"/>
      <c r="T21" s="1219"/>
      <c r="U21" s="1219"/>
      <c r="V21" s="1219"/>
      <c r="W21" s="1219"/>
    </row>
    <row r="22" spans="1:23" ht="12" customHeight="1">
      <c r="A22" s="843">
        <v>1972</v>
      </c>
      <c r="B22" s="1053">
        <v>729.47899999999993</v>
      </c>
      <c r="C22" s="1054">
        <v>7659.5294999999978</v>
      </c>
      <c r="D22" s="1054">
        <v>123.17400000000001</v>
      </c>
      <c r="E22" s="1054">
        <v>1293.3269999999998</v>
      </c>
      <c r="F22" s="1055">
        <v>852.65299999999991</v>
      </c>
      <c r="G22" s="1055">
        <v>8952.8564999999981</v>
      </c>
      <c r="H22" s="1053">
        <v>27.300999999999998</v>
      </c>
      <c r="I22" s="1054">
        <v>286.66049999999996</v>
      </c>
      <c r="J22" s="1054">
        <v>56.472000000000001</v>
      </c>
      <c r="K22" s="1054">
        <v>592.9559999999999</v>
      </c>
      <c r="L22" s="1055">
        <v>83.772999999999996</v>
      </c>
      <c r="M22" s="1055">
        <v>879.61649999999986</v>
      </c>
      <c r="N22" s="1057">
        <v>24.22</v>
      </c>
      <c r="O22" s="1102">
        <v>254.30999999999995</v>
      </c>
      <c r="P22" s="1216">
        <v>960.64599999999996</v>
      </c>
      <c r="Q22" s="1216">
        <v>10086.782999999998</v>
      </c>
      <c r="S22" s="375"/>
      <c r="T22" s="1219"/>
      <c r="U22" s="1219"/>
      <c r="V22" s="1219"/>
      <c r="W22" s="1219"/>
    </row>
    <row r="23" spans="1:23" ht="12" customHeight="1">
      <c r="A23" s="843">
        <v>1973</v>
      </c>
      <c r="B23" s="1053">
        <v>709.19799999999998</v>
      </c>
      <c r="C23" s="1054">
        <v>7446.5789999999997</v>
      </c>
      <c r="D23" s="1054">
        <v>149.249</v>
      </c>
      <c r="E23" s="1054">
        <v>1567.1144999999999</v>
      </c>
      <c r="F23" s="1055">
        <v>858.447</v>
      </c>
      <c r="G23" s="1055">
        <v>9013.6934999999994</v>
      </c>
      <c r="H23" s="1053">
        <v>37.511000000000003</v>
      </c>
      <c r="I23" s="1054">
        <v>393.86550000000005</v>
      </c>
      <c r="J23" s="1054">
        <v>79.841999999999999</v>
      </c>
      <c r="K23" s="1054">
        <v>838.34100000000001</v>
      </c>
      <c r="L23" s="1055">
        <v>117.35300000000001</v>
      </c>
      <c r="M23" s="1055">
        <v>1232.2065</v>
      </c>
      <c r="N23" s="1057">
        <v>32.801000000000002</v>
      </c>
      <c r="O23" s="1102">
        <v>344.41050000000001</v>
      </c>
      <c r="P23" s="1216">
        <v>1008.601</v>
      </c>
      <c r="Q23" s="1216">
        <v>10590.3105</v>
      </c>
      <c r="S23" s="375"/>
      <c r="T23" s="1219"/>
      <c r="U23" s="1219"/>
      <c r="V23" s="1219"/>
      <c r="W23" s="1219"/>
    </row>
    <row r="24" spans="1:23" ht="12" customHeight="1">
      <c r="A24" s="844">
        <v>1974</v>
      </c>
      <c r="B24" s="1056">
        <v>810.18100000000004</v>
      </c>
      <c r="C24" s="845">
        <v>8506.9004999999997</v>
      </c>
      <c r="D24" s="845">
        <v>171.696</v>
      </c>
      <c r="E24" s="845">
        <v>1802.808</v>
      </c>
      <c r="F24" s="846">
        <v>981.87700000000007</v>
      </c>
      <c r="G24" s="846">
        <v>10309.708500000001</v>
      </c>
      <c r="H24" s="1056">
        <v>48.957999999999998</v>
      </c>
      <c r="I24" s="845">
        <v>514.05899999999997</v>
      </c>
      <c r="J24" s="845">
        <v>97.881</v>
      </c>
      <c r="K24" s="845">
        <v>1027.7505000000001</v>
      </c>
      <c r="L24" s="846">
        <v>146.839</v>
      </c>
      <c r="M24" s="846">
        <v>1541.8095000000001</v>
      </c>
      <c r="N24" s="1103">
        <v>27.463000000000001</v>
      </c>
      <c r="O24" s="1104">
        <v>288.36150000000004</v>
      </c>
      <c r="P24" s="848">
        <v>1156.1790000000001</v>
      </c>
      <c r="Q24" s="848">
        <v>12139.879500000001</v>
      </c>
      <c r="S24" s="375"/>
      <c r="T24" s="1219"/>
      <c r="U24" s="1219"/>
      <c r="V24" s="1219"/>
      <c r="W24" s="1219"/>
    </row>
    <row r="25" spans="1:23" ht="12" customHeight="1">
      <c r="A25" s="843">
        <v>1975</v>
      </c>
      <c r="B25" s="1053">
        <v>1102.17</v>
      </c>
      <c r="C25" s="1054">
        <v>11572.785</v>
      </c>
      <c r="D25" s="1054">
        <v>199.98599999999999</v>
      </c>
      <c r="E25" s="1054">
        <v>2099.8530000000001</v>
      </c>
      <c r="F25" s="1055">
        <v>1302.1559999999999</v>
      </c>
      <c r="G25" s="1055">
        <v>13672.637999999999</v>
      </c>
      <c r="H25" s="1053">
        <v>57.59</v>
      </c>
      <c r="I25" s="1054">
        <v>604.69500000000005</v>
      </c>
      <c r="J25" s="1054">
        <v>131.67500000000001</v>
      </c>
      <c r="K25" s="1054">
        <v>1382.5875000000001</v>
      </c>
      <c r="L25" s="1055">
        <v>189.26500000000001</v>
      </c>
      <c r="M25" s="1055">
        <v>1987.2825000000003</v>
      </c>
      <c r="N25" s="1057">
        <v>55.207999999999998</v>
      </c>
      <c r="O25" s="1102">
        <v>579.68399999999997</v>
      </c>
      <c r="P25" s="1216">
        <v>1546.6290000000001</v>
      </c>
      <c r="Q25" s="1216">
        <v>16239.604499999999</v>
      </c>
      <c r="S25" s="375"/>
      <c r="T25" s="1219"/>
      <c r="U25" s="1219"/>
      <c r="V25" s="1219"/>
      <c r="W25" s="1219"/>
    </row>
    <row r="26" spans="1:23" ht="12" customHeight="1">
      <c r="A26" s="843">
        <v>1976</v>
      </c>
      <c r="B26" s="1053">
        <v>1286.1320000000001</v>
      </c>
      <c r="C26" s="1054">
        <v>13504.385999999999</v>
      </c>
      <c r="D26" s="1054">
        <v>348.99599999999998</v>
      </c>
      <c r="E26" s="1054">
        <v>3664.4579999999996</v>
      </c>
      <c r="F26" s="1055">
        <v>1635.1280000000002</v>
      </c>
      <c r="G26" s="1055">
        <v>17168.843999999997</v>
      </c>
      <c r="H26" s="1053">
        <v>85.087999999999994</v>
      </c>
      <c r="I26" s="1054">
        <v>893.42399999999998</v>
      </c>
      <c r="J26" s="1054">
        <v>172.41499999999999</v>
      </c>
      <c r="K26" s="1054">
        <v>1810.3574999999998</v>
      </c>
      <c r="L26" s="1055">
        <v>257.50299999999999</v>
      </c>
      <c r="M26" s="1055">
        <v>2703.7815000000001</v>
      </c>
      <c r="N26" s="1057">
        <v>13.38</v>
      </c>
      <c r="O26" s="1102">
        <v>140.49</v>
      </c>
      <c r="P26" s="1216">
        <v>1906.0110000000002</v>
      </c>
      <c r="Q26" s="1216">
        <v>20013.1155</v>
      </c>
      <c r="S26" s="375"/>
      <c r="T26" s="1219"/>
      <c r="U26" s="1219"/>
      <c r="V26" s="1219"/>
      <c r="W26" s="1219"/>
    </row>
    <row r="27" spans="1:23" ht="12" customHeight="1">
      <c r="A27" s="843">
        <v>1977</v>
      </c>
      <c r="B27" s="1053">
        <v>1512.6179999999999</v>
      </c>
      <c r="C27" s="1054">
        <v>15882.489000000001</v>
      </c>
      <c r="D27" s="1054">
        <v>294.36200000000002</v>
      </c>
      <c r="E27" s="1054">
        <v>3090.8010000000004</v>
      </c>
      <c r="F27" s="1055">
        <v>1806.98</v>
      </c>
      <c r="G27" s="1055">
        <v>18973.29</v>
      </c>
      <c r="H27" s="1053">
        <v>83.775999999999996</v>
      </c>
      <c r="I27" s="1054">
        <v>879.64799999999991</v>
      </c>
      <c r="J27" s="1054">
        <v>199.91900000000001</v>
      </c>
      <c r="K27" s="1054">
        <v>2099.1495</v>
      </c>
      <c r="L27" s="1055">
        <v>283.69499999999999</v>
      </c>
      <c r="M27" s="1055">
        <v>2978.7974999999997</v>
      </c>
      <c r="N27" s="1057">
        <v>67.506</v>
      </c>
      <c r="O27" s="1102">
        <v>708.81299999999999</v>
      </c>
      <c r="P27" s="1216">
        <v>2158.181</v>
      </c>
      <c r="Q27" s="1216">
        <v>22660.9005</v>
      </c>
      <c r="S27" s="375"/>
      <c r="T27" s="1219"/>
      <c r="U27" s="1219"/>
      <c r="V27" s="1219"/>
      <c r="W27" s="1219"/>
    </row>
    <row r="28" spans="1:23" ht="12" customHeight="1">
      <c r="A28" s="843">
        <v>1978</v>
      </c>
      <c r="B28" s="1053">
        <v>1723.999</v>
      </c>
      <c r="C28" s="1054">
        <v>18101.989500000003</v>
      </c>
      <c r="D28" s="1054">
        <v>369.92099999999999</v>
      </c>
      <c r="E28" s="1054">
        <v>3884.1704999999997</v>
      </c>
      <c r="F28" s="1055">
        <v>2093.92</v>
      </c>
      <c r="G28" s="1055">
        <v>21986.160000000003</v>
      </c>
      <c r="H28" s="1053">
        <v>103.21599999999999</v>
      </c>
      <c r="I28" s="1054">
        <v>1083.768</v>
      </c>
      <c r="J28" s="1054">
        <v>269.738</v>
      </c>
      <c r="K28" s="1054">
        <v>2832.2489999999998</v>
      </c>
      <c r="L28" s="1055">
        <v>372.95400000000001</v>
      </c>
      <c r="M28" s="1055">
        <v>3916.0169999999998</v>
      </c>
      <c r="N28" s="1057">
        <v>68.078000000000003</v>
      </c>
      <c r="O28" s="1102">
        <v>714.81900000000007</v>
      </c>
      <c r="P28" s="1216">
        <v>2534.9520000000002</v>
      </c>
      <c r="Q28" s="1216">
        <v>26616.996000000003</v>
      </c>
      <c r="S28" s="375"/>
      <c r="T28" s="1219"/>
      <c r="U28" s="1219"/>
      <c r="V28" s="1219"/>
      <c r="W28" s="1219"/>
    </row>
    <row r="29" spans="1:23" ht="12" customHeight="1">
      <c r="A29" s="843">
        <v>1979</v>
      </c>
      <c r="B29" s="1053">
        <v>2101.6489999999999</v>
      </c>
      <c r="C29" s="1054">
        <v>22067.3145</v>
      </c>
      <c r="D29" s="1054">
        <v>428.64299999999997</v>
      </c>
      <c r="E29" s="1054">
        <v>4500.7514999999994</v>
      </c>
      <c r="F29" s="1055">
        <v>2530.2919999999999</v>
      </c>
      <c r="G29" s="1055">
        <v>26568.065999999999</v>
      </c>
      <c r="H29" s="1053">
        <v>116.742</v>
      </c>
      <c r="I29" s="1054">
        <v>1225.7909999999999</v>
      </c>
      <c r="J29" s="1054">
        <v>314.03899999999999</v>
      </c>
      <c r="K29" s="1054">
        <v>3297.4094999999998</v>
      </c>
      <c r="L29" s="1055">
        <v>430.78100000000001</v>
      </c>
      <c r="M29" s="1055">
        <v>4523.2004999999999</v>
      </c>
      <c r="N29" s="1057">
        <v>-20.925999999999998</v>
      </c>
      <c r="O29" s="1102">
        <v>-219.72299999999998</v>
      </c>
      <c r="P29" s="1216">
        <v>2940.1469999999999</v>
      </c>
      <c r="Q29" s="1216">
        <v>30871.543499999996</v>
      </c>
      <c r="S29" s="375"/>
      <c r="T29" s="1219"/>
      <c r="U29" s="1219"/>
      <c r="V29" s="1219"/>
      <c r="W29" s="1219"/>
    </row>
    <row r="30" spans="1:23" ht="12" customHeight="1">
      <c r="A30" s="843">
        <v>1980</v>
      </c>
      <c r="B30" s="1053">
        <v>2346.174</v>
      </c>
      <c r="C30" s="1054">
        <v>24634.827000000001</v>
      </c>
      <c r="D30" s="1054">
        <v>517.43200000000002</v>
      </c>
      <c r="E30" s="1054">
        <v>5431.5974999999999</v>
      </c>
      <c r="F30" s="1055">
        <v>2863.6059999999998</v>
      </c>
      <c r="G30" s="1055">
        <v>30066.424500000001</v>
      </c>
      <c r="H30" s="1053">
        <v>127.121</v>
      </c>
      <c r="I30" s="1054">
        <v>1334.7704999999999</v>
      </c>
      <c r="J30" s="1054">
        <v>378.005</v>
      </c>
      <c r="K30" s="1054">
        <v>3969.0524999999998</v>
      </c>
      <c r="L30" s="1055">
        <v>505.12599999999998</v>
      </c>
      <c r="M30" s="1055">
        <v>5303.8229999999994</v>
      </c>
      <c r="N30" s="1057">
        <v>44.756999999999998</v>
      </c>
      <c r="O30" s="1102">
        <v>469.94849999999997</v>
      </c>
      <c r="P30" s="1216">
        <v>3413.489</v>
      </c>
      <c r="Q30" s="1216">
        <v>35840.195999999996</v>
      </c>
      <c r="S30" s="375"/>
      <c r="T30" s="1219"/>
      <c r="U30" s="1219"/>
      <c r="V30" s="1219"/>
      <c r="W30" s="1219"/>
    </row>
    <row r="31" spans="1:23" ht="12" customHeight="1">
      <c r="A31" s="843">
        <v>1981</v>
      </c>
      <c r="B31" s="1053">
        <v>2442.0149999999999</v>
      </c>
      <c r="C31" s="1054">
        <v>25641.157500000001</v>
      </c>
      <c r="D31" s="1054">
        <v>548.09500000000003</v>
      </c>
      <c r="E31" s="1054">
        <v>5754.9975000000004</v>
      </c>
      <c r="F31" s="1055">
        <v>2990.1099999999997</v>
      </c>
      <c r="G31" s="1055">
        <v>31396.155000000002</v>
      </c>
      <c r="H31" s="1053">
        <v>138.39400000000001</v>
      </c>
      <c r="I31" s="1054">
        <v>1453.1370000000002</v>
      </c>
      <c r="J31" s="1054">
        <v>413.46899999999999</v>
      </c>
      <c r="K31" s="1054">
        <v>4341.4245000000001</v>
      </c>
      <c r="L31" s="1055">
        <v>551.86300000000006</v>
      </c>
      <c r="M31" s="1055">
        <v>5794.5614999999998</v>
      </c>
      <c r="N31" s="1057">
        <v>79.585999999999999</v>
      </c>
      <c r="O31" s="1102">
        <v>835.65300000000002</v>
      </c>
      <c r="P31" s="1216">
        <v>3621.5589999999997</v>
      </c>
      <c r="Q31" s="1216">
        <v>38026.369500000001</v>
      </c>
      <c r="S31" s="375"/>
      <c r="T31" s="1219"/>
      <c r="U31" s="1219"/>
      <c r="V31" s="1219"/>
      <c r="W31" s="1219"/>
    </row>
    <row r="32" spans="1:23" ht="12" customHeight="1">
      <c r="A32" s="843">
        <v>1982</v>
      </c>
      <c r="B32" s="1053">
        <v>2764.221</v>
      </c>
      <c r="C32" s="1054">
        <v>29024.320499999998</v>
      </c>
      <c r="D32" s="1054">
        <v>632.73</v>
      </c>
      <c r="E32" s="1054">
        <v>6643.665</v>
      </c>
      <c r="F32" s="1055">
        <v>3396.951</v>
      </c>
      <c r="G32" s="1055">
        <v>35667.985499999995</v>
      </c>
      <c r="H32" s="1053">
        <v>149.23400000000001</v>
      </c>
      <c r="I32" s="1054">
        <v>1566.9570000000001</v>
      </c>
      <c r="J32" s="1054">
        <v>492.20800000000003</v>
      </c>
      <c r="K32" s="1054">
        <v>5168.1840000000002</v>
      </c>
      <c r="L32" s="1055">
        <v>641.44200000000001</v>
      </c>
      <c r="M32" s="1055">
        <v>6735.1410000000005</v>
      </c>
      <c r="N32" s="1057">
        <v>152.48099999999999</v>
      </c>
      <c r="O32" s="1102">
        <v>1601.0504999999998</v>
      </c>
      <c r="P32" s="1216">
        <v>4190.8739999999998</v>
      </c>
      <c r="Q32" s="1216">
        <v>44004.176999999996</v>
      </c>
      <c r="S32" s="375"/>
      <c r="T32" s="1219"/>
      <c r="U32" s="1219"/>
      <c r="V32" s="1219"/>
      <c r="W32" s="1219"/>
    </row>
    <row r="33" spans="1:30" ht="12" customHeight="1">
      <c r="A33" s="843">
        <v>1983</v>
      </c>
      <c r="B33" s="1057">
        <v>3116.277</v>
      </c>
      <c r="C33" s="1058">
        <v>32720.908499999998</v>
      </c>
      <c r="D33" s="1058">
        <v>695.476</v>
      </c>
      <c r="E33" s="1058">
        <v>7302.4979999999996</v>
      </c>
      <c r="F33" s="1055">
        <v>3811.7530000000002</v>
      </c>
      <c r="G33" s="1055">
        <v>40023.406499999997</v>
      </c>
      <c r="H33" s="1057">
        <v>157.73699999999999</v>
      </c>
      <c r="I33" s="1058">
        <v>1656.2384999999999</v>
      </c>
      <c r="J33" s="1058">
        <v>532.79100000000005</v>
      </c>
      <c r="K33" s="1058">
        <v>5594.3055000000004</v>
      </c>
      <c r="L33" s="1055">
        <v>690.52800000000002</v>
      </c>
      <c r="M33" s="1055">
        <v>7250.5439999999999</v>
      </c>
      <c r="N33" s="1057">
        <v>161.435</v>
      </c>
      <c r="O33" s="1102">
        <v>1695.0675000000001</v>
      </c>
      <c r="P33" s="1216">
        <v>4663.7160000000003</v>
      </c>
      <c r="Q33" s="1216">
        <v>48969.017999999996</v>
      </c>
      <c r="S33" s="375"/>
      <c r="T33" s="1219"/>
      <c r="U33" s="1219"/>
      <c r="V33" s="1219"/>
      <c r="W33" s="1219"/>
    </row>
    <row r="34" spans="1:30" ht="12" customHeight="1">
      <c r="A34" s="843">
        <v>1984</v>
      </c>
      <c r="B34" s="1057">
        <v>3167.6729999999998</v>
      </c>
      <c r="C34" s="1058">
        <v>33260.566500000001</v>
      </c>
      <c r="D34" s="1058">
        <v>795.34299999999996</v>
      </c>
      <c r="E34" s="1058">
        <v>8351.1014999999989</v>
      </c>
      <c r="F34" s="846">
        <v>3963.0159999999996</v>
      </c>
      <c r="G34" s="846">
        <v>41611.667999999998</v>
      </c>
      <c r="H34" s="1103">
        <v>191.14699999999999</v>
      </c>
      <c r="I34" s="847">
        <v>2007.0435</v>
      </c>
      <c r="J34" s="847">
        <v>657.01300000000003</v>
      </c>
      <c r="K34" s="847">
        <v>6898.6365000000005</v>
      </c>
      <c r="L34" s="846">
        <v>848.16000000000008</v>
      </c>
      <c r="M34" s="846">
        <v>8905.68</v>
      </c>
      <c r="N34" s="1103">
        <v>174.43</v>
      </c>
      <c r="O34" s="1104">
        <v>1831.5150000000001</v>
      </c>
      <c r="P34" s="848">
        <v>4985.6059999999998</v>
      </c>
      <c r="Q34" s="848">
        <v>52348.862999999998</v>
      </c>
      <c r="S34" s="375"/>
      <c r="T34" s="1219"/>
      <c r="U34" s="1219"/>
      <c r="V34" s="1219"/>
      <c r="W34" s="1219"/>
    </row>
    <row r="35" spans="1:30" ht="12" customHeight="1">
      <c r="A35" s="838">
        <v>1985</v>
      </c>
      <c r="B35" s="1059">
        <v>3133.9350000000004</v>
      </c>
      <c r="C35" s="841">
        <v>32906.317500000005</v>
      </c>
      <c r="D35" s="841">
        <v>902.60799999999995</v>
      </c>
      <c r="E35" s="841">
        <v>9477.384</v>
      </c>
      <c r="F35" s="1055">
        <v>4036.5430000000006</v>
      </c>
      <c r="G35" s="1055">
        <v>42383.701500000003</v>
      </c>
      <c r="H35" s="1057">
        <v>214.262</v>
      </c>
      <c r="I35" s="1058">
        <v>2249.7510000000002</v>
      </c>
      <c r="J35" s="1058">
        <v>763.55</v>
      </c>
      <c r="K35" s="1058">
        <v>8017.2749999999996</v>
      </c>
      <c r="L35" s="1055">
        <v>977.8119999999999</v>
      </c>
      <c r="M35" s="1055">
        <v>10267.026</v>
      </c>
      <c r="N35" s="1057">
        <v>152.762</v>
      </c>
      <c r="O35" s="1102">
        <v>1604.001</v>
      </c>
      <c r="P35" s="1216">
        <v>5167.1170000000002</v>
      </c>
      <c r="Q35" s="1216">
        <v>54254.728499999997</v>
      </c>
      <c r="S35" s="375"/>
      <c r="T35" s="1219"/>
      <c r="U35" s="1219"/>
      <c r="V35" s="1219"/>
      <c r="W35" s="1219"/>
    </row>
    <row r="36" spans="1:30" ht="12" customHeight="1">
      <c r="A36" s="843">
        <v>1986</v>
      </c>
      <c r="B36" s="1057">
        <v>3343.5460000000003</v>
      </c>
      <c r="C36" s="1058">
        <v>35107.233</v>
      </c>
      <c r="D36" s="1058">
        <v>981.452</v>
      </c>
      <c r="E36" s="1058">
        <v>10305.245999999999</v>
      </c>
      <c r="F36" s="1055">
        <v>4324.9980000000005</v>
      </c>
      <c r="G36" s="1055">
        <v>45412.478999999999</v>
      </c>
      <c r="H36" s="1057">
        <v>250.55699999999999</v>
      </c>
      <c r="I36" s="1058">
        <v>2630.8485000000001</v>
      </c>
      <c r="J36" s="1058">
        <v>829.65599999999995</v>
      </c>
      <c r="K36" s="1058">
        <v>8711.387999999999</v>
      </c>
      <c r="L36" s="1055">
        <v>1080.213</v>
      </c>
      <c r="M36" s="1055">
        <v>11342.236499999999</v>
      </c>
      <c r="N36" s="1053">
        <v>163.91300000000001</v>
      </c>
      <c r="O36" s="1105">
        <v>1721.0865000000001</v>
      </c>
      <c r="P36" s="1216">
        <v>5569.1239999999998</v>
      </c>
      <c r="Q36" s="1216">
        <v>58475.801999999996</v>
      </c>
      <c r="S36" s="375"/>
      <c r="T36" s="1219"/>
      <c r="U36" s="1219"/>
      <c r="V36" s="1219"/>
      <c r="W36" s="1219"/>
    </row>
    <row r="37" spans="1:30" ht="12" customHeight="1">
      <c r="A37" s="843">
        <v>1987</v>
      </c>
      <c r="B37" s="1057">
        <v>3445.0619999999999</v>
      </c>
      <c r="C37" s="1058">
        <v>36173.150999999998</v>
      </c>
      <c r="D37" s="1058">
        <v>1111.9970000000001</v>
      </c>
      <c r="E37" s="1058">
        <v>11675.968500000001</v>
      </c>
      <c r="F37" s="1055">
        <v>4557.0590000000002</v>
      </c>
      <c r="G37" s="1055">
        <v>47849.119500000001</v>
      </c>
      <c r="H37" s="1057">
        <v>269.57299999999998</v>
      </c>
      <c r="I37" s="1058">
        <v>2830.5164999999997</v>
      </c>
      <c r="J37" s="1058">
        <v>964.61599999999999</v>
      </c>
      <c r="K37" s="1058">
        <v>10128.468000000001</v>
      </c>
      <c r="L37" s="1055">
        <v>1234.1889999999999</v>
      </c>
      <c r="M37" s="1055">
        <v>12958.9845</v>
      </c>
      <c r="N37" s="1053">
        <v>219.01400000000001</v>
      </c>
      <c r="O37" s="1105">
        <v>2299.6469999999999</v>
      </c>
      <c r="P37" s="1216">
        <v>6010.2619999999997</v>
      </c>
      <c r="Q37" s="1216">
        <v>63107.750999999997</v>
      </c>
      <c r="S37" s="375"/>
      <c r="T37" s="1219"/>
      <c r="U37" s="1219"/>
      <c r="V37" s="1219"/>
      <c r="W37" s="1219"/>
    </row>
    <row r="38" spans="1:30" ht="12" customHeight="1">
      <c r="A38" s="843">
        <v>1988</v>
      </c>
      <c r="B38" s="1057">
        <v>3601.556</v>
      </c>
      <c r="C38" s="1058">
        <v>37816.338000000003</v>
      </c>
      <c r="D38" s="1058">
        <v>1165.7180000000001</v>
      </c>
      <c r="E38" s="1058">
        <v>12240.039000000001</v>
      </c>
      <c r="F38" s="1055">
        <v>4767.2740000000003</v>
      </c>
      <c r="G38" s="1055">
        <v>50056.377000000008</v>
      </c>
      <c r="H38" s="1057">
        <v>284.15300000000002</v>
      </c>
      <c r="I38" s="1058">
        <v>2983.6065000000003</v>
      </c>
      <c r="J38" s="1058">
        <v>971.56799999999998</v>
      </c>
      <c r="K38" s="1058">
        <v>10201.464</v>
      </c>
      <c r="L38" s="1055">
        <v>1255.721</v>
      </c>
      <c r="M38" s="1055">
        <v>13185.0705</v>
      </c>
      <c r="N38" s="1053">
        <v>169.83</v>
      </c>
      <c r="O38" s="1105">
        <v>1783.2150000000001</v>
      </c>
      <c r="P38" s="1216">
        <v>6192.8250000000007</v>
      </c>
      <c r="Q38" s="1216">
        <v>65024.662500000006</v>
      </c>
      <c r="S38" s="375"/>
      <c r="T38" s="1219"/>
      <c r="U38" s="1219"/>
      <c r="V38" s="1219"/>
      <c r="W38" s="1219"/>
    </row>
    <row r="39" spans="1:30" ht="12" customHeight="1">
      <c r="A39" s="843">
        <v>1989</v>
      </c>
      <c r="B39" s="1057">
        <v>4031.2640000000001</v>
      </c>
      <c r="C39" s="1058">
        <v>42328.272000000004</v>
      </c>
      <c r="D39" s="1058">
        <v>1272.5329999999999</v>
      </c>
      <c r="E39" s="1058">
        <v>13361.5965</v>
      </c>
      <c r="F39" s="1055">
        <v>5303.7970000000005</v>
      </c>
      <c r="G39" s="1055">
        <v>55689.868500000004</v>
      </c>
      <c r="H39" s="1057">
        <v>312.08999999999997</v>
      </c>
      <c r="I39" s="1058">
        <v>3276.9449999999997</v>
      </c>
      <c r="J39" s="1058">
        <v>1066.0170000000001</v>
      </c>
      <c r="K39" s="1058">
        <v>11193.1785</v>
      </c>
      <c r="L39" s="1055">
        <v>1378.107</v>
      </c>
      <c r="M39" s="1055">
        <v>14470.1235</v>
      </c>
      <c r="N39" s="1053">
        <v>131.65299999999999</v>
      </c>
      <c r="O39" s="1105">
        <v>1382.3564999999999</v>
      </c>
      <c r="P39" s="1216">
        <v>6813.5570000000007</v>
      </c>
      <c r="Q39" s="1216">
        <v>71542.348499999993</v>
      </c>
      <c r="S39" s="375"/>
      <c r="T39" s="1219"/>
      <c r="U39" s="1219"/>
      <c r="V39" s="1219"/>
      <c r="W39" s="1219"/>
    </row>
    <row r="40" spans="1:30" ht="12" customHeight="1">
      <c r="A40" s="843">
        <v>1990</v>
      </c>
      <c r="B40" s="1057">
        <v>4137.4809999999998</v>
      </c>
      <c r="C40" s="1058">
        <v>43443.550499999998</v>
      </c>
      <c r="D40" s="1058">
        <v>1393.7249999999999</v>
      </c>
      <c r="E40" s="1058">
        <v>14634.112499999999</v>
      </c>
      <c r="F40" s="1055">
        <v>5531.2060000000001</v>
      </c>
      <c r="G40" s="1055">
        <v>58077.663</v>
      </c>
      <c r="H40" s="1057">
        <v>330.35700000000003</v>
      </c>
      <c r="I40" s="1058">
        <v>3468.7485000000001</v>
      </c>
      <c r="J40" s="1058">
        <v>1144.5930000000001</v>
      </c>
      <c r="K40" s="1058">
        <v>12018.226500000001</v>
      </c>
      <c r="L40" s="1055">
        <v>1474.95</v>
      </c>
      <c r="M40" s="1055">
        <v>15486.975</v>
      </c>
      <c r="N40" s="1053">
        <v>132.31100000000001</v>
      </c>
      <c r="O40" s="1105">
        <v>1389.2655</v>
      </c>
      <c r="P40" s="1216">
        <v>7138.4669999999996</v>
      </c>
      <c r="Q40" s="1216">
        <v>74953.9035</v>
      </c>
      <c r="S40" s="375"/>
      <c r="T40" s="1219"/>
      <c r="U40" s="1219"/>
      <c r="V40" s="1219"/>
      <c r="W40" s="1219"/>
    </row>
    <row r="41" spans="1:30" ht="12" customHeight="1">
      <c r="A41" s="843">
        <v>1991</v>
      </c>
      <c r="B41" s="1057">
        <v>3660.4679999999998</v>
      </c>
      <c r="C41" s="1058">
        <v>38434.913999999997</v>
      </c>
      <c r="D41" s="1058">
        <v>1471.5340000000001</v>
      </c>
      <c r="E41" s="1058">
        <v>15451.107000000002</v>
      </c>
      <c r="F41" s="1055">
        <v>5132.0020000000004</v>
      </c>
      <c r="G41" s="1055">
        <v>53886.021000000001</v>
      </c>
      <c r="H41" s="1057">
        <v>379.74400000000003</v>
      </c>
      <c r="I41" s="1058">
        <v>3987.3120000000004</v>
      </c>
      <c r="J41" s="1058">
        <v>1332.0450000000001</v>
      </c>
      <c r="K41" s="1058">
        <v>13986.4725</v>
      </c>
      <c r="L41" s="1055">
        <v>1711.7890000000002</v>
      </c>
      <c r="M41" s="1055">
        <v>17973.784500000002</v>
      </c>
      <c r="N41" s="1053">
        <v>236.14</v>
      </c>
      <c r="O41" s="1105">
        <v>2479.4699999999998</v>
      </c>
      <c r="P41" s="1216">
        <v>7079.9310000000014</v>
      </c>
      <c r="Q41" s="1216">
        <v>74339.275500000003</v>
      </c>
      <c r="S41" s="375"/>
      <c r="T41" s="1219"/>
      <c r="U41" s="1219"/>
      <c r="V41" s="1219"/>
      <c r="W41" s="1219"/>
    </row>
    <row r="42" spans="1:30" ht="12" customHeight="1">
      <c r="A42" s="843">
        <v>1992</v>
      </c>
      <c r="B42" s="1057">
        <v>3332.2429999999999</v>
      </c>
      <c r="C42" s="1058">
        <v>34988.551500000001</v>
      </c>
      <c r="D42" s="1058">
        <v>1530.069</v>
      </c>
      <c r="E42" s="1058">
        <v>16065.7245</v>
      </c>
      <c r="F42" s="1055">
        <v>4862.3119999999999</v>
      </c>
      <c r="G42" s="1055">
        <v>51054.275999999998</v>
      </c>
      <c r="H42" s="1057">
        <v>362.46699999999998</v>
      </c>
      <c r="I42" s="1058">
        <v>3805.9034999999999</v>
      </c>
      <c r="J42" s="1058">
        <v>1247.8</v>
      </c>
      <c r="K42" s="1058">
        <v>13101.9</v>
      </c>
      <c r="L42" s="1055">
        <v>1610.2669999999998</v>
      </c>
      <c r="M42" s="1055">
        <v>16907.803499999998</v>
      </c>
      <c r="N42" s="1053">
        <v>337.36700000000002</v>
      </c>
      <c r="O42" s="1105">
        <v>3542.3535000000002</v>
      </c>
      <c r="P42" s="1216">
        <v>6809.9459999999999</v>
      </c>
      <c r="Q42" s="1216">
        <v>71504.43299999999</v>
      </c>
      <c r="S42" s="375"/>
      <c r="T42" s="1219"/>
      <c r="U42" s="1219"/>
      <c r="V42" s="1219"/>
      <c r="W42" s="1219"/>
    </row>
    <row r="43" spans="1:30" ht="12" customHeight="1">
      <c r="A43" s="843">
        <v>1993</v>
      </c>
      <c r="B43" s="1057">
        <v>3126.8989999999999</v>
      </c>
      <c r="C43" s="1058">
        <v>32832.439499999993</v>
      </c>
      <c r="D43" s="1058">
        <v>1796.329</v>
      </c>
      <c r="E43" s="1058">
        <v>18861.454499999996</v>
      </c>
      <c r="F43" s="1055">
        <v>4923.2280000000001</v>
      </c>
      <c r="G43" s="1055">
        <v>51693.893999999986</v>
      </c>
      <c r="H43" s="1057">
        <v>414.10700000000003</v>
      </c>
      <c r="I43" s="1058">
        <v>4348.1234999999997</v>
      </c>
      <c r="J43" s="1058">
        <v>1464.2719999999999</v>
      </c>
      <c r="K43" s="1058">
        <v>15374.855999999996</v>
      </c>
      <c r="L43" s="1055">
        <v>1878.3789999999999</v>
      </c>
      <c r="M43" s="1055">
        <v>19722.979499999994</v>
      </c>
      <c r="N43" s="1053">
        <v>262.44799999999998</v>
      </c>
      <c r="O43" s="1105">
        <v>2755.7039999999993</v>
      </c>
      <c r="P43" s="1216">
        <v>7064.0550000000003</v>
      </c>
      <c r="Q43" s="1216">
        <v>74172.577499999985</v>
      </c>
      <c r="S43" s="375"/>
      <c r="T43" s="1219"/>
      <c r="U43" s="1219"/>
      <c r="V43" s="1219"/>
      <c r="W43" s="1219"/>
    </row>
    <row r="44" spans="1:30" ht="12" customHeight="1">
      <c r="A44" s="844">
        <v>1994</v>
      </c>
      <c r="B44" s="1103">
        <v>2894.4720000000002</v>
      </c>
      <c r="C44" s="847">
        <v>30391.956000000006</v>
      </c>
      <c r="D44" s="847">
        <v>1841.585</v>
      </c>
      <c r="E44" s="847">
        <v>19336.642500000005</v>
      </c>
      <c r="F44" s="846">
        <v>4736.0570000000007</v>
      </c>
      <c r="G44" s="846">
        <v>49728.598500000007</v>
      </c>
      <c r="H44" s="1103">
        <v>514.197</v>
      </c>
      <c r="I44" s="847">
        <v>5399.0685000000012</v>
      </c>
      <c r="J44" s="847">
        <v>1534.2950000000001</v>
      </c>
      <c r="K44" s="847">
        <v>16110.097500000003</v>
      </c>
      <c r="L44" s="846">
        <v>2048.4920000000002</v>
      </c>
      <c r="M44" s="846">
        <v>21509.166000000005</v>
      </c>
      <c r="N44" s="1056">
        <v>274.209</v>
      </c>
      <c r="O44" s="1106">
        <v>2879.1945000000005</v>
      </c>
      <c r="P44" s="848">
        <v>7058.7580000000007</v>
      </c>
      <c r="Q44" s="848">
        <v>74116.959000000017</v>
      </c>
      <c r="S44" s="375"/>
      <c r="T44" s="1219"/>
      <c r="U44" s="1219"/>
      <c r="V44" s="1219"/>
      <c r="W44" s="1219"/>
    </row>
    <row r="45" spans="1:30" ht="26.25" customHeight="1">
      <c r="U45" s="1219"/>
      <c r="V45" s="1219"/>
      <c r="W45" s="1219"/>
      <c r="X45" s="1219"/>
      <c r="Y45" s="375"/>
      <c r="Z45" s="375"/>
      <c r="AA45" s="375"/>
      <c r="AB45" s="375"/>
      <c r="AC45" s="375"/>
      <c r="AD45" s="375"/>
    </row>
    <row r="46" spans="1:30" ht="24" customHeight="1">
      <c r="A46" s="1444"/>
      <c r="B46" s="1825" t="s">
        <v>109</v>
      </c>
      <c r="C46" s="1822"/>
      <c r="D46" s="1822" t="s">
        <v>121</v>
      </c>
      <c r="E46" s="1822"/>
      <c r="F46" s="1822" t="s">
        <v>427</v>
      </c>
      <c r="G46" s="1826"/>
      <c r="H46" s="1825" t="s">
        <v>117</v>
      </c>
      <c r="I46" s="1822"/>
      <c r="J46" s="1822" t="s">
        <v>2</v>
      </c>
      <c r="K46" s="1822"/>
      <c r="L46" s="1822" t="s">
        <v>442</v>
      </c>
      <c r="M46" s="1826"/>
      <c r="N46" s="1825" t="s">
        <v>127</v>
      </c>
      <c r="O46" s="1826"/>
      <c r="P46" s="1822" t="s">
        <v>160</v>
      </c>
      <c r="Q46" s="1822"/>
      <c r="U46" s="1219"/>
      <c r="V46" s="1219"/>
      <c r="W46" s="1219"/>
      <c r="X46" s="1219"/>
      <c r="Y46" s="375"/>
      <c r="Z46" s="375"/>
      <c r="AA46" s="375"/>
      <c r="AB46" s="375"/>
      <c r="AC46" s="375"/>
      <c r="AD46" s="375"/>
    </row>
    <row r="47" spans="1:30" ht="15" customHeight="1">
      <c r="A47" s="1184" t="s">
        <v>210</v>
      </c>
      <c r="B47" s="1185" t="s">
        <v>185</v>
      </c>
      <c r="C47" s="1186" t="s">
        <v>27</v>
      </c>
      <c r="D47" s="1186" t="s">
        <v>185</v>
      </c>
      <c r="E47" s="1186" t="s">
        <v>27</v>
      </c>
      <c r="F47" s="1186" t="s">
        <v>185</v>
      </c>
      <c r="G47" s="1187" t="s">
        <v>27</v>
      </c>
      <c r="H47" s="1185" t="s">
        <v>185</v>
      </c>
      <c r="I47" s="1186" t="s">
        <v>27</v>
      </c>
      <c r="J47" s="1186" t="s">
        <v>185</v>
      </c>
      <c r="K47" s="1186" t="s">
        <v>27</v>
      </c>
      <c r="L47" s="1186" t="s">
        <v>185</v>
      </c>
      <c r="M47" s="1187" t="s">
        <v>27</v>
      </c>
      <c r="N47" s="1185" t="s">
        <v>185</v>
      </c>
      <c r="O47" s="1187" t="s">
        <v>27</v>
      </c>
      <c r="P47" s="1185" t="s">
        <v>185</v>
      </c>
      <c r="Q47" s="1186" t="s">
        <v>27</v>
      </c>
      <c r="U47" s="1219"/>
      <c r="V47" s="1219"/>
      <c r="W47" s="1219"/>
      <c r="X47" s="1219"/>
      <c r="Y47" s="375"/>
      <c r="Z47" s="375"/>
      <c r="AA47" s="375"/>
      <c r="AB47" s="375"/>
      <c r="AC47" s="375"/>
      <c r="AD47" s="375"/>
    </row>
    <row r="48" spans="1:30" ht="12" customHeight="1">
      <c r="A48" s="838">
        <v>1995</v>
      </c>
      <c r="B48" s="1059">
        <v>3195.3206611795772</v>
      </c>
      <c r="C48" s="841">
        <v>33550.866942385561</v>
      </c>
      <c r="D48" s="841">
        <v>2065.7793388204236</v>
      </c>
      <c r="E48" s="841">
        <v>21690.733057614438</v>
      </c>
      <c r="F48" s="840">
        <v>5261.1</v>
      </c>
      <c r="G48" s="840">
        <v>55241.599999999999</v>
      </c>
      <c r="H48" s="1059">
        <v>620.30189915845858</v>
      </c>
      <c r="I48" s="841">
        <v>6513.1699411638147</v>
      </c>
      <c r="J48" s="841">
        <v>2045.8981008415412</v>
      </c>
      <c r="K48" s="841">
        <v>21481.930058836184</v>
      </c>
      <c r="L48" s="840">
        <v>2666.2</v>
      </c>
      <c r="M48" s="840">
        <v>27995.1</v>
      </c>
      <c r="N48" s="1052">
        <v>147.19999999999945</v>
      </c>
      <c r="O48" s="1107">
        <v>1545.6000000000029</v>
      </c>
      <c r="P48" s="842">
        <v>8074.5</v>
      </c>
      <c r="Q48" s="842">
        <v>84782.3</v>
      </c>
      <c r="S48" s="375"/>
      <c r="T48" s="1219"/>
      <c r="U48" s="1219"/>
      <c r="V48" s="1219"/>
      <c r="W48" s="1219"/>
      <c r="X48" s="1219"/>
      <c r="Y48" s="375"/>
      <c r="Z48" s="375"/>
      <c r="AA48" s="375"/>
      <c r="AB48" s="375"/>
      <c r="AC48" s="375"/>
      <c r="AD48" s="375"/>
    </row>
    <row r="49" spans="1:30" ht="12" customHeight="1">
      <c r="A49" s="843">
        <v>1996</v>
      </c>
      <c r="B49" s="1057">
        <v>3378.2212324823945</v>
      </c>
      <c r="C49" s="1058">
        <v>35471.32294106514</v>
      </c>
      <c r="D49" s="1058">
        <v>2427.778767517606</v>
      </c>
      <c r="E49" s="1058">
        <v>25489.977058934863</v>
      </c>
      <c r="F49" s="1055">
        <v>5806</v>
      </c>
      <c r="G49" s="1055">
        <v>60961.3</v>
      </c>
      <c r="H49" s="1057">
        <v>765.4217346725984</v>
      </c>
      <c r="I49" s="1058">
        <v>8036.9282140622836</v>
      </c>
      <c r="J49" s="1058">
        <v>2585.378265327402</v>
      </c>
      <c r="K49" s="1058">
        <v>27145.47178593772</v>
      </c>
      <c r="L49" s="1055">
        <v>3350.8</v>
      </c>
      <c r="M49" s="1055">
        <v>35182.400000000001</v>
      </c>
      <c r="N49" s="1053">
        <v>149.6</v>
      </c>
      <c r="O49" s="1105">
        <v>1570.6999999999796</v>
      </c>
      <c r="P49" s="1216">
        <v>9306.4</v>
      </c>
      <c r="Q49" s="1216">
        <v>97714.4</v>
      </c>
      <c r="S49" s="375"/>
      <c r="T49" s="1219"/>
      <c r="U49" s="1219"/>
      <c r="V49" s="1219"/>
      <c r="W49" s="1219"/>
      <c r="X49" s="1219"/>
      <c r="Y49" s="375"/>
      <c r="Z49" s="375"/>
      <c r="AA49" s="375"/>
      <c r="AB49" s="375"/>
      <c r="AC49" s="375"/>
      <c r="AD49" s="375"/>
    </row>
    <row r="50" spans="1:30" ht="12" customHeight="1">
      <c r="A50" s="843">
        <v>1997</v>
      </c>
      <c r="B50" s="1057">
        <v>3458.9</v>
      </c>
      <c r="C50" s="1058">
        <v>36318.499886062069</v>
      </c>
      <c r="D50" s="1058">
        <v>2419.1</v>
      </c>
      <c r="E50" s="1058">
        <v>25401.100113937926</v>
      </c>
      <c r="F50" s="1055">
        <v>5878</v>
      </c>
      <c r="G50" s="1055">
        <v>61719.599999999991</v>
      </c>
      <c r="H50" s="1057">
        <v>757.02920168364449</v>
      </c>
      <c r="I50" s="1058">
        <v>7948.8175359487414</v>
      </c>
      <c r="J50" s="1058">
        <v>2602.0707983163556</v>
      </c>
      <c r="K50" s="1058">
        <v>27322.082464051258</v>
      </c>
      <c r="L50" s="1055">
        <v>3359.1000000000004</v>
      </c>
      <c r="M50" s="1055">
        <v>35270.9</v>
      </c>
      <c r="N50" s="1053">
        <v>203.9</v>
      </c>
      <c r="O50" s="1105">
        <v>2140.8999999999942</v>
      </c>
      <c r="P50" s="1216">
        <v>9441</v>
      </c>
      <c r="Q50" s="1216">
        <v>99131.4</v>
      </c>
      <c r="S50" s="375"/>
      <c r="T50" s="1219"/>
      <c r="U50" s="1219"/>
      <c r="V50" s="1219"/>
      <c r="W50" s="1219"/>
      <c r="X50" s="1219"/>
      <c r="Y50" s="375"/>
      <c r="Z50" s="375"/>
      <c r="AA50" s="375"/>
      <c r="AB50" s="375"/>
      <c r="AC50" s="375"/>
      <c r="AD50" s="375"/>
    </row>
    <row r="51" spans="1:30" ht="12" customHeight="1">
      <c r="A51" s="843">
        <v>1998</v>
      </c>
      <c r="B51" s="1057">
        <v>3361.5</v>
      </c>
      <c r="C51" s="1058">
        <v>35295.770815530377</v>
      </c>
      <c r="D51" s="1058">
        <v>2400.5</v>
      </c>
      <c r="E51" s="1058">
        <v>25205.129184469624</v>
      </c>
      <c r="F51" s="1055">
        <v>5762</v>
      </c>
      <c r="G51" s="1055">
        <v>60500.9</v>
      </c>
      <c r="H51" s="1057">
        <v>764.91778542296481</v>
      </c>
      <c r="I51" s="1058">
        <v>8031.6414835674577</v>
      </c>
      <c r="J51" s="1058">
        <v>2725.8822145770355</v>
      </c>
      <c r="K51" s="1058">
        <v>28621.758516432546</v>
      </c>
      <c r="L51" s="1055">
        <v>3490.8</v>
      </c>
      <c r="M51" s="1055">
        <v>36653.4</v>
      </c>
      <c r="N51" s="1053">
        <v>136.80000000000001</v>
      </c>
      <c r="O51" s="1105">
        <v>1436.4999999998845</v>
      </c>
      <c r="P51" s="1216">
        <v>9389.5999999999985</v>
      </c>
      <c r="Q51" s="1216">
        <v>98590.799999999886</v>
      </c>
      <c r="S51" s="375"/>
      <c r="T51" s="1219"/>
      <c r="U51" s="1219"/>
      <c r="V51" s="1219"/>
      <c r="W51" s="1219"/>
      <c r="X51" s="1219"/>
      <c r="Y51" s="375"/>
      <c r="Z51" s="375"/>
      <c r="AA51" s="375"/>
      <c r="AB51" s="375"/>
      <c r="AC51" s="375"/>
      <c r="AD51" s="375"/>
    </row>
    <row r="52" spans="1:30" ht="12" customHeight="1">
      <c r="A52" s="843">
        <v>1999</v>
      </c>
      <c r="B52" s="1057">
        <v>3486.8</v>
      </c>
      <c r="C52" s="1058">
        <v>36610.350932691486</v>
      </c>
      <c r="D52" s="1058">
        <v>2262.6</v>
      </c>
      <c r="E52" s="1058">
        <v>23758.249067308516</v>
      </c>
      <c r="F52" s="1055">
        <v>5749.4</v>
      </c>
      <c r="G52" s="1055">
        <v>60368.600000000006</v>
      </c>
      <c r="H52" s="1057">
        <v>837.9247079048298</v>
      </c>
      <c r="I52" s="1058">
        <v>8797.9573280855875</v>
      </c>
      <c r="J52" s="1058">
        <v>2774.57529209517</v>
      </c>
      <c r="K52" s="1058">
        <v>29133.24267191441</v>
      </c>
      <c r="L52" s="1055">
        <v>3612.5</v>
      </c>
      <c r="M52" s="1055">
        <v>37931.199999999997</v>
      </c>
      <c r="N52" s="1053">
        <v>65</v>
      </c>
      <c r="O52" s="1105">
        <v>682.50000000000489</v>
      </c>
      <c r="P52" s="1216">
        <v>9426.9</v>
      </c>
      <c r="Q52" s="1216">
        <v>98982.3</v>
      </c>
      <c r="S52" s="375"/>
      <c r="T52" s="1219"/>
      <c r="U52" s="1219"/>
      <c r="V52" s="1219"/>
      <c r="W52" s="1219"/>
      <c r="X52" s="1219"/>
      <c r="Y52" s="375"/>
      <c r="Z52" s="375"/>
      <c r="AA52" s="375"/>
      <c r="AB52" s="375"/>
      <c r="AC52" s="375"/>
      <c r="AD52" s="375"/>
    </row>
    <row r="53" spans="1:30" ht="12" customHeight="1">
      <c r="A53" s="843">
        <v>2000</v>
      </c>
      <c r="B53" s="1057">
        <v>3605.2</v>
      </c>
      <c r="C53" s="1058">
        <v>37854.943679694945</v>
      </c>
      <c r="D53" s="1058">
        <v>1939.3</v>
      </c>
      <c r="E53" s="1058">
        <v>20362.256320305052</v>
      </c>
      <c r="F53" s="1055">
        <v>5544.5</v>
      </c>
      <c r="G53" s="1055">
        <v>58217.2</v>
      </c>
      <c r="H53" s="1057">
        <v>770.19671427957951</v>
      </c>
      <c r="I53" s="1058">
        <v>8087.1389219293187</v>
      </c>
      <c r="J53" s="1058">
        <v>2756.0032857204205</v>
      </c>
      <c r="K53" s="1058">
        <v>28937.961078070679</v>
      </c>
      <c r="L53" s="1055">
        <v>3526.2</v>
      </c>
      <c r="M53" s="1055">
        <v>37025.1</v>
      </c>
      <c r="N53" s="1053">
        <v>77.2</v>
      </c>
      <c r="O53" s="1105">
        <v>810.60000000001003</v>
      </c>
      <c r="P53" s="1216">
        <v>9147.9000000000015</v>
      </c>
      <c r="Q53" s="1216">
        <v>96052.9</v>
      </c>
      <c r="S53" s="375"/>
      <c r="T53" s="1219"/>
      <c r="U53" s="1219"/>
      <c r="V53" s="1219"/>
      <c r="W53" s="1219"/>
      <c r="X53" s="1219"/>
      <c r="Y53" s="375"/>
      <c r="Z53" s="375"/>
      <c r="AA53" s="375"/>
      <c r="AB53" s="375"/>
      <c r="AC53" s="375"/>
      <c r="AD53" s="375"/>
    </row>
    <row r="54" spans="1:30" ht="12" customHeight="1">
      <c r="A54" s="843">
        <v>2001</v>
      </c>
      <c r="B54" s="1057">
        <v>3586.7</v>
      </c>
      <c r="C54" s="1058">
        <v>37660.349999999955</v>
      </c>
      <c r="D54" s="1058">
        <v>2141.2000000000003</v>
      </c>
      <c r="E54" s="1058">
        <v>22482.250000000044</v>
      </c>
      <c r="F54" s="1055">
        <v>5727.9</v>
      </c>
      <c r="G54" s="1055">
        <v>60142.6</v>
      </c>
      <c r="H54" s="1057">
        <v>914.76410962307716</v>
      </c>
      <c r="I54" s="1058">
        <v>9605.0231510422982</v>
      </c>
      <c r="J54" s="1058">
        <v>3127.7358903769227</v>
      </c>
      <c r="K54" s="1058">
        <v>32840.976848957704</v>
      </c>
      <c r="L54" s="1055">
        <v>4042.5</v>
      </c>
      <c r="M54" s="1055">
        <v>42446</v>
      </c>
      <c r="N54" s="1053">
        <v>2.2000000000000002</v>
      </c>
      <c r="O54" s="1105">
        <v>23.099999999999973</v>
      </c>
      <c r="P54" s="1216">
        <v>9772.6</v>
      </c>
      <c r="Q54" s="1216">
        <v>102611.70000000001</v>
      </c>
      <c r="S54" s="375"/>
      <c r="T54" s="1219"/>
      <c r="V54" s="1219"/>
      <c r="W54" s="1219"/>
    </row>
    <row r="55" spans="1:30" ht="12" customHeight="1">
      <c r="A55" s="843">
        <v>2002</v>
      </c>
      <c r="B55" s="1057">
        <v>3115.7</v>
      </c>
      <c r="C55" s="1058">
        <v>32714.800423256849</v>
      </c>
      <c r="D55" s="1058">
        <v>2367.9000000000005</v>
      </c>
      <c r="E55" s="1058">
        <v>24863.699576743147</v>
      </c>
      <c r="F55" s="1055">
        <v>5483.6</v>
      </c>
      <c r="G55" s="1055">
        <v>57578.5</v>
      </c>
      <c r="H55" s="1057">
        <v>987.85</v>
      </c>
      <c r="I55" s="1058">
        <v>10372.409281418069</v>
      </c>
      <c r="J55" s="1058">
        <v>2963.55</v>
      </c>
      <c r="K55" s="1058">
        <v>31117.790718581931</v>
      </c>
      <c r="L55" s="1055">
        <v>3951.4</v>
      </c>
      <c r="M55" s="1055">
        <v>41490.199999999997</v>
      </c>
      <c r="N55" s="1053">
        <v>107.1</v>
      </c>
      <c r="O55" s="1105">
        <v>1124.5</v>
      </c>
      <c r="P55" s="1216">
        <v>9542.1</v>
      </c>
      <c r="Q55" s="1216">
        <v>100193.2</v>
      </c>
      <c r="S55" s="375"/>
      <c r="T55" s="1219"/>
      <c r="V55" s="1219"/>
      <c r="W55" s="1219"/>
    </row>
    <row r="56" spans="1:30" ht="12" customHeight="1">
      <c r="A56" s="843">
        <v>2003</v>
      </c>
      <c r="B56" s="1057">
        <v>3016.1</v>
      </c>
      <c r="C56" s="1058">
        <v>31669.033514795741</v>
      </c>
      <c r="D56" s="1058">
        <v>2416.4</v>
      </c>
      <c r="E56" s="1058">
        <v>25560.466485204262</v>
      </c>
      <c r="F56" s="1055">
        <v>5432.5</v>
      </c>
      <c r="G56" s="1055">
        <v>57229.5</v>
      </c>
      <c r="H56" s="1057">
        <v>1041.3499999999999</v>
      </c>
      <c r="I56" s="1058">
        <v>10934.169308256538</v>
      </c>
      <c r="J56" s="1058">
        <v>3124.0499999999997</v>
      </c>
      <c r="K56" s="1058">
        <v>32946.83069174346</v>
      </c>
      <c r="L56" s="1055">
        <v>4165.3999999999996</v>
      </c>
      <c r="M56" s="1055">
        <v>43881</v>
      </c>
      <c r="N56" s="1053">
        <v>141.4</v>
      </c>
      <c r="O56" s="1105">
        <v>1489.6</v>
      </c>
      <c r="P56" s="1216">
        <v>9739.2999999999993</v>
      </c>
      <c r="Q56" s="1216">
        <v>102600.1</v>
      </c>
      <c r="S56" s="375"/>
      <c r="T56" s="1219"/>
      <c r="V56" s="1219"/>
      <c r="W56" s="1219"/>
    </row>
    <row r="57" spans="1:30" ht="12" customHeight="1">
      <c r="A57" s="844">
        <v>2004</v>
      </c>
      <c r="B57" s="1103">
        <v>3089.1</v>
      </c>
      <c r="C57" s="847">
        <v>32435.360341157928</v>
      </c>
      <c r="D57" s="847">
        <v>2366.3000000000002</v>
      </c>
      <c r="E57" s="847">
        <v>25110.939658842071</v>
      </c>
      <c r="F57" s="846">
        <v>5455.4</v>
      </c>
      <c r="G57" s="846">
        <v>57546.3</v>
      </c>
      <c r="H57" s="1103">
        <v>1025.5</v>
      </c>
      <c r="I57" s="847">
        <v>10767.6870382498</v>
      </c>
      <c r="J57" s="847">
        <v>3076.5</v>
      </c>
      <c r="K57" s="847">
        <v>32501.812961750198</v>
      </c>
      <c r="L57" s="846">
        <v>4102</v>
      </c>
      <c r="M57" s="846">
        <v>43269.5</v>
      </c>
      <c r="N57" s="1056">
        <v>134.9</v>
      </c>
      <c r="O57" s="1106">
        <v>1420.8</v>
      </c>
      <c r="P57" s="848">
        <v>9692.2999999999993</v>
      </c>
      <c r="Q57" s="848">
        <v>102236.6</v>
      </c>
      <c r="S57" s="375"/>
      <c r="T57" s="1219"/>
      <c r="V57" s="1219"/>
      <c r="W57" s="1219"/>
    </row>
    <row r="58" spans="1:30" ht="12" customHeight="1">
      <c r="A58" s="838">
        <v>2005</v>
      </c>
      <c r="B58" s="1059">
        <v>4298</v>
      </c>
      <c r="C58" s="841">
        <v>45318.1</v>
      </c>
      <c r="D58" s="841">
        <v>989</v>
      </c>
      <c r="E58" s="841">
        <v>10428</v>
      </c>
      <c r="F58" s="1055">
        <v>5287</v>
      </c>
      <c r="G58" s="1055">
        <v>55746.1</v>
      </c>
      <c r="H58" s="1057">
        <v>1257.2</v>
      </c>
      <c r="I58" s="1058">
        <v>13255.9</v>
      </c>
      <c r="J58" s="1058">
        <v>2832.1</v>
      </c>
      <c r="K58" s="1058">
        <v>29861.7</v>
      </c>
      <c r="L58" s="1055">
        <v>4089.3</v>
      </c>
      <c r="M58" s="1055">
        <v>43117.599999999999</v>
      </c>
      <c r="N58" s="1053">
        <v>186.5</v>
      </c>
      <c r="O58" s="1105">
        <v>1965.9</v>
      </c>
      <c r="P58" s="1216">
        <v>9562.7999999999993</v>
      </c>
      <c r="Q58" s="1216">
        <v>100829.59999999999</v>
      </c>
      <c r="S58" s="375"/>
      <c r="T58" s="1219"/>
      <c r="V58" s="1219"/>
      <c r="W58" s="1219"/>
    </row>
    <row r="59" spans="1:30" ht="12" customHeight="1">
      <c r="A59" s="843">
        <v>2006</v>
      </c>
      <c r="B59" s="1057">
        <v>4210.2</v>
      </c>
      <c r="C59" s="1058">
        <v>44432.2</v>
      </c>
      <c r="D59" s="1058">
        <v>902.1</v>
      </c>
      <c r="E59" s="1058">
        <v>9517.6</v>
      </c>
      <c r="F59" s="1055">
        <v>5112.3</v>
      </c>
      <c r="G59" s="1055">
        <v>53949.799999999996</v>
      </c>
      <c r="H59" s="1057">
        <v>1189</v>
      </c>
      <c r="I59" s="1058">
        <v>12543.5</v>
      </c>
      <c r="J59" s="1058">
        <v>2796.1</v>
      </c>
      <c r="K59" s="1058">
        <v>29497.9</v>
      </c>
      <c r="L59" s="1055">
        <v>3985.1</v>
      </c>
      <c r="M59" s="1055">
        <v>42041.4</v>
      </c>
      <c r="N59" s="1053">
        <v>172</v>
      </c>
      <c r="O59" s="1105">
        <v>1814.7</v>
      </c>
      <c r="P59" s="1216">
        <v>9269.4</v>
      </c>
      <c r="Q59" s="1216">
        <v>97805.9</v>
      </c>
      <c r="S59" s="375"/>
      <c r="T59" s="1219"/>
      <c r="V59" s="1219"/>
      <c r="W59" s="1219"/>
    </row>
    <row r="60" spans="1:30" ht="12" customHeight="1">
      <c r="A60" s="843">
        <v>2007</v>
      </c>
      <c r="B60" s="1057">
        <v>4003.4</v>
      </c>
      <c r="C60" s="1058">
        <v>42231.4</v>
      </c>
      <c r="D60" s="1058">
        <v>864.4</v>
      </c>
      <c r="E60" s="1058">
        <v>9119.9</v>
      </c>
      <c r="F60" s="1055">
        <v>4867.8</v>
      </c>
      <c r="G60" s="1055">
        <v>51351.3</v>
      </c>
      <c r="H60" s="1057">
        <v>1119.4000000000001</v>
      </c>
      <c r="I60" s="1058">
        <v>11811</v>
      </c>
      <c r="J60" s="1058">
        <v>2494.6999999999998</v>
      </c>
      <c r="K60" s="1058">
        <v>26327.1</v>
      </c>
      <c r="L60" s="1055">
        <v>3614.1</v>
      </c>
      <c r="M60" s="1055">
        <v>38138.1</v>
      </c>
      <c r="N60" s="1053">
        <v>170.7</v>
      </c>
      <c r="O60" s="1105">
        <v>1800.8</v>
      </c>
      <c r="P60" s="1216">
        <v>8652.6</v>
      </c>
      <c r="Q60" s="1216">
        <v>91290.2</v>
      </c>
      <c r="S60" s="375"/>
      <c r="T60" s="1219"/>
      <c r="V60" s="1219"/>
      <c r="W60" s="1219"/>
    </row>
    <row r="61" spans="1:30" ht="12" customHeight="1">
      <c r="A61" s="843">
        <v>2008</v>
      </c>
      <c r="B61" s="1057">
        <v>3984.7231644731714</v>
      </c>
      <c r="C61" s="1058">
        <v>42197.3</v>
      </c>
      <c r="D61" s="1058">
        <v>854.11407464562694</v>
      </c>
      <c r="E61" s="1058">
        <v>9013.6</v>
      </c>
      <c r="F61" s="1055">
        <v>4838.8372391187986</v>
      </c>
      <c r="G61" s="1055">
        <v>51210.9</v>
      </c>
      <c r="H61" s="1057">
        <v>1157.8821776650411</v>
      </c>
      <c r="I61" s="1058">
        <v>12176.8</v>
      </c>
      <c r="J61" s="1058">
        <v>2508.4710456423818</v>
      </c>
      <c r="K61" s="1058">
        <v>26384.7</v>
      </c>
      <c r="L61" s="1055">
        <v>3666.3532233074229</v>
      </c>
      <c r="M61" s="1055">
        <v>38561.5</v>
      </c>
      <c r="N61" s="1053">
        <v>180.00953757378099</v>
      </c>
      <c r="O61" s="1105">
        <v>1900.7</v>
      </c>
      <c r="P61" s="1216">
        <v>8685.2000000000007</v>
      </c>
      <c r="Q61" s="1216">
        <v>91673.099999999991</v>
      </c>
      <c r="S61" s="375"/>
      <c r="T61" s="1219"/>
      <c r="V61" s="1219"/>
      <c r="W61" s="1219"/>
    </row>
    <row r="62" spans="1:30" ht="12" customHeight="1">
      <c r="A62" s="843">
        <v>2009</v>
      </c>
      <c r="B62" s="1057">
        <v>3421.4794389663225</v>
      </c>
      <c r="C62" s="1058">
        <v>36171.061733797003</v>
      </c>
      <c r="D62" s="1058">
        <v>821.74527779024334</v>
      </c>
      <c r="E62" s="1058">
        <v>8678.1362961750001</v>
      </c>
      <c r="F62" s="1055">
        <v>4243.2247167565656</v>
      </c>
      <c r="G62" s="1055">
        <v>44849.198029972002</v>
      </c>
      <c r="H62" s="1057">
        <v>1186.2118893894574</v>
      </c>
      <c r="I62" s="1058">
        <v>12526.425094348144</v>
      </c>
      <c r="J62" s="1058">
        <v>2514.4748027285605</v>
      </c>
      <c r="K62" s="1058">
        <v>26548.997315593024</v>
      </c>
      <c r="L62" s="1055">
        <v>3700.6866921180181</v>
      </c>
      <c r="M62" s="1055">
        <v>39075.422409941166</v>
      </c>
      <c r="N62" s="1053">
        <v>217.38859112541564</v>
      </c>
      <c r="O62" s="1105">
        <v>2291.5795600868314</v>
      </c>
      <c r="P62" s="1216">
        <v>8161.2999999999993</v>
      </c>
      <c r="Q62" s="1216">
        <v>86216.2</v>
      </c>
      <c r="S62" s="375"/>
      <c r="T62" s="1219"/>
      <c r="V62" s="1219"/>
      <c r="W62" s="1219"/>
    </row>
    <row r="63" spans="1:30" ht="12" customHeight="1">
      <c r="A63" s="843">
        <v>2010</v>
      </c>
      <c r="B63" s="1053">
        <v>3650.0375800403813</v>
      </c>
      <c r="C63" s="1054">
        <v>38677.391023540004</v>
      </c>
      <c r="D63" s="1054">
        <v>881.00375173941723</v>
      </c>
      <c r="E63" s="1054">
        <v>9332.8082508700008</v>
      </c>
      <c r="F63" s="1055">
        <v>4531.0413317797984</v>
      </c>
      <c r="G63" s="1055">
        <v>48010.199274410006</v>
      </c>
      <c r="H63" s="1053">
        <v>1365.4555156325032</v>
      </c>
      <c r="I63" s="1054">
        <v>14465.257677185935</v>
      </c>
      <c r="J63" s="1054">
        <v>2905.5226968316251</v>
      </c>
      <c r="K63" s="1054">
        <v>30785.671772283607</v>
      </c>
      <c r="L63" s="1055">
        <v>4270.9782124641279</v>
      </c>
      <c r="M63" s="1055">
        <v>45250.929449469542</v>
      </c>
      <c r="N63" s="1053">
        <v>177.18045575607383</v>
      </c>
      <c r="O63" s="1105">
        <v>1877.2712761204541</v>
      </c>
      <c r="P63" s="1216">
        <v>8979.1999999999989</v>
      </c>
      <c r="Q63" s="1216">
        <v>95138.400000000009</v>
      </c>
      <c r="S63" s="375"/>
      <c r="T63" s="1219"/>
      <c r="V63" s="1219"/>
      <c r="W63" s="1219"/>
    </row>
    <row r="64" spans="1:30" ht="12" customHeight="1">
      <c r="A64" s="843">
        <v>2011</v>
      </c>
      <c r="B64" s="1053">
        <v>3544.5177146528308</v>
      </c>
      <c r="C64" s="1054">
        <v>37545.675106721006</v>
      </c>
      <c r="D64" s="1054">
        <v>782.88388973771578</v>
      </c>
      <c r="E64" s="1054">
        <v>8290.2047356210005</v>
      </c>
      <c r="F64" s="1055">
        <v>4327.4016043905467</v>
      </c>
      <c r="G64" s="1055">
        <v>45835.879842342008</v>
      </c>
      <c r="H64" s="1053">
        <v>1159.817389699693</v>
      </c>
      <c r="I64" s="1054">
        <v>12283.073733192514</v>
      </c>
      <c r="J64" s="1054">
        <v>2443.9446972930191</v>
      </c>
      <c r="K64" s="1054">
        <v>25889.047704155979</v>
      </c>
      <c r="L64" s="1055">
        <v>3603.7620869927123</v>
      </c>
      <c r="M64" s="1055">
        <v>38172.121437348491</v>
      </c>
      <c r="N64" s="1053">
        <v>154.63630861674156</v>
      </c>
      <c r="O64" s="1105">
        <v>1637.598720309496</v>
      </c>
      <c r="P64" s="1216">
        <v>8085.8</v>
      </c>
      <c r="Q64" s="1216">
        <v>85645.6</v>
      </c>
      <c r="S64" s="375"/>
      <c r="T64" s="1219"/>
      <c r="V64" s="1219"/>
      <c r="W64" s="1219"/>
    </row>
    <row r="65" spans="1:31" ht="12" customHeight="1">
      <c r="A65" s="843">
        <v>2012</v>
      </c>
      <c r="B65" s="1053">
        <v>3542.7413316356624</v>
      </c>
      <c r="C65" s="1054">
        <v>37484.925936778105</v>
      </c>
      <c r="D65" s="1054">
        <v>801.4332508011305</v>
      </c>
      <c r="E65" s="1054">
        <v>8478.1856781380029</v>
      </c>
      <c r="F65" s="1055">
        <v>4344.1745824367927</v>
      </c>
      <c r="G65" s="1055">
        <v>45963.11161491611</v>
      </c>
      <c r="H65" s="1053">
        <v>1196.6695217189354</v>
      </c>
      <c r="I65" s="1054">
        <v>12661.48046787756</v>
      </c>
      <c r="J65" s="1054">
        <v>2468.9750847144169</v>
      </c>
      <c r="K65" s="1054">
        <v>26130.96032531415</v>
      </c>
      <c r="L65" s="1055">
        <v>3665.6446064333522</v>
      </c>
      <c r="M65" s="1055">
        <v>38792.440793191709</v>
      </c>
      <c r="N65" s="1053">
        <v>148.4058161801789</v>
      </c>
      <c r="O65" s="1105">
        <v>1570.2299434706717</v>
      </c>
      <c r="P65" s="1216">
        <v>8158.2250050503235</v>
      </c>
      <c r="Q65" s="1216">
        <v>86325.782351578484</v>
      </c>
      <c r="S65" s="375"/>
      <c r="T65" s="1219"/>
      <c r="V65" s="1219"/>
      <c r="W65" s="1219"/>
    </row>
    <row r="66" spans="1:31" ht="12" customHeight="1">
      <c r="A66" s="843">
        <v>2013</v>
      </c>
      <c r="B66" s="1053">
        <v>3627.3230662095111</v>
      </c>
      <c r="C66" s="1054">
        <v>38572.429434019003</v>
      </c>
      <c r="D66" s="1054">
        <v>819.14445046701451</v>
      </c>
      <c r="E66" s="1054">
        <v>8704.0306067480014</v>
      </c>
      <c r="F66" s="1055">
        <v>4446.4675166765255</v>
      </c>
      <c r="G66" s="1055">
        <v>47276.460040767008</v>
      </c>
      <c r="H66" s="1053">
        <v>1204.2424930758923</v>
      </c>
      <c r="I66" s="1054">
        <v>12790.786275041422</v>
      </c>
      <c r="J66" s="1054">
        <v>2473.7386571432867</v>
      </c>
      <c r="K66" s="1054">
        <v>26279.114664131484</v>
      </c>
      <c r="L66" s="1055">
        <v>3677.9811502191787</v>
      </c>
      <c r="M66" s="1055">
        <v>39069.900939172905</v>
      </c>
      <c r="N66" s="1053">
        <v>152.64574787374585</v>
      </c>
      <c r="O66" s="1105">
        <v>1622.2368157796263</v>
      </c>
      <c r="P66" s="1216">
        <v>8277.0944147694499</v>
      </c>
      <c r="Q66" s="1216">
        <v>87968.597795719543</v>
      </c>
      <c r="S66" s="375"/>
      <c r="T66" s="1219"/>
      <c r="V66" s="1219"/>
      <c r="W66" s="1219"/>
    </row>
    <row r="67" spans="1:31" ht="12" customHeight="1">
      <c r="A67" s="844">
        <v>2014</v>
      </c>
      <c r="B67" s="1056">
        <v>3410.3972052618806</v>
      </c>
      <c r="C67" s="845">
        <v>36263.816274877005</v>
      </c>
      <c r="D67" s="845">
        <v>712.95665283609333</v>
      </c>
      <c r="E67" s="845">
        <v>7577.9652374859998</v>
      </c>
      <c r="F67" s="846">
        <v>4123.3538580979739</v>
      </c>
      <c r="G67" s="846">
        <v>43841.781512363006</v>
      </c>
      <c r="H67" s="1056">
        <v>980.63363749940379</v>
      </c>
      <c r="I67" s="845">
        <v>10423.643860056012</v>
      </c>
      <c r="J67" s="845">
        <v>1999.1197194391893</v>
      </c>
      <c r="K67" s="845">
        <v>21252.655795773142</v>
      </c>
      <c r="L67" s="846">
        <v>2979.7533569385932</v>
      </c>
      <c r="M67" s="846">
        <v>31676.299655829156</v>
      </c>
      <c r="N67" s="1056">
        <v>177.3125345628485</v>
      </c>
      <c r="O67" s="1106">
        <v>1891.0384067976474</v>
      </c>
      <c r="P67" s="848">
        <v>7280.4197495994158</v>
      </c>
      <c r="Q67" s="848">
        <v>77409.119574989803</v>
      </c>
      <c r="S67" s="375"/>
      <c r="T67" s="1219"/>
      <c r="V67" s="1219"/>
      <c r="W67" s="1219"/>
    </row>
    <row r="68" spans="1:31" ht="12" customHeight="1">
      <c r="A68" s="838">
        <v>2015</v>
      </c>
      <c r="B68" s="1052">
        <v>3522.7616740966923</v>
      </c>
      <c r="C68" s="839">
        <v>37559.635195127994</v>
      </c>
      <c r="D68" s="839">
        <v>740.54716276384522</v>
      </c>
      <c r="E68" s="839">
        <v>7890.5181577660005</v>
      </c>
      <c r="F68" s="1055">
        <v>4263.3088368605377</v>
      </c>
      <c r="G68" s="1055">
        <v>45450.153352893991</v>
      </c>
      <c r="H68" s="1053">
        <v>1057.1634652972291</v>
      </c>
      <c r="I68" s="1054">
        <v>11257.688318291201</v>
      </c>
      <c r="J68" s="1054">
        <v>2171.1355106019505</v>
      </c>
      <c r="K68" s="1054">
        <v>23123.104062590908</v>
      </c>
      <c r="L68" s="1055">
        <v>3228.2989758991798</v>
      </c>
      <c r="M68" s="1055">
        <v>34380.792380882107</v>
      </c>
      <c r="N68" s="1053">
        <v>115.95682018521987</v>
      </c>
      <c r="O68" s="1105">
        <v>1236.9556900010557</v>
      </c>
      <c r="P68" s="1216">
        <v>7607.5646329449373</v>
      </c>
      <c r="Q68" s="1216">
        <v>81067.901423777148</v>
      </c>
      <c r="S68" s="375"/>
      <c r="T68" s="1219"/>
      <c r="V68" s="1219"/>
      <c r="W68" s="1219"/>
    </row>
    <row r="69" spans="1:31" ht="12" customHeight="1">
      <c r="A69" s="843">
        <v>2016</v>
      </c>
      <c r="B69" s="1053">
        <v>3836.3584581271775</v>
      </c>
      <c r="C69" s="1054">
        <v>41022.704505940004</v>
      </c>
      <c r="D69" s="1054">
        <v>801.51180511781627</v>
      </c>
      <c r="E69" s="1054">
        <v>8566.8229651750007</v>
      </c>
      <c r="F69" s="1055">
        <v>4637.870263244994</v>
      </c>
      <c r="G69" s="1055">
        <v>49589.527471115005</v>
      </c>
      <c r="H69" s="1053">
        <v>1152.6815890783148</v>
      </c>
      <c r="I69" s="1054">
        <v>12316.75798453786</v>
      </c>
      <c r="J69" s="1054">
        <v>2368.4610261057092</v>
      </c>
      <c r="K69" s="1054">
        <v>25309.234459076906</v>
      </c>
      <c r="L69" s="1055">
        <v>3521.1426151840242</v>
      </c>
      <c r="M69" s="1055">
        <v>37625.99244361477</v>
      </c>
      <c r="N69" s="1053">
        <v>96.121355104837562</v>
      </c>
      <c r="O69" s="1105">
        <v>1027.647302470222</v>
      </c>
      <c r="P69" s="1216">
        <v>8255.1342335338559</v>
      </c>
      <c r="Q69" s="1216">
        <v>88243.167217200011</v>
      </c>
      <c r="S69" s="375"/>
      <c r="T69" s="1219"/>
      <c r="V69" s="1219"/>
      <c r="W69" s="1219"/>
    </row>
    <row r="70" spans="1:31" ht="12" customHeight="1">
      <c r="A70" s="843">
        <v>2017</v>
      </c>
      <c r="B70" s="1053">
        <v>3847.7460000000001</v>
      </c>
      <c r="C70" s="1054">
        <v>41058.748244169597</v>
      </c>
      <c r="D70" s="1054">
        <v>905.81100000000015</v>
      </c>
      <c r="E70" s="1054">
        <v>9665.0694472600026</v>
      </c>
      <c r="F70" s="1055">
        <v>4753.5570000000007</v>
      </c>
      <c r="G70" s="1055">
        <v>50723.817691429598</v>
      </c>
      <c r="H70" s="1053">
        <v>1238.7572516670562</v>
      </c>
      <c r="I70" s="1054">
        <v>13218.065533287003</v>
      </c>
      <c r="J70" s="1054">
        <v>2427.2687824260001</v>
      </c>
      <c r="K70" s="1054">
        <v>25902.114578212997</v>
      </c>
      <c r="L70" s="1055">
        <v>3666.0260340930563</v>
      </c>
      <c r="M70" s="1055">
        <v>39120.180111499998</v>
      </c>
      <c r="N70" s="1053">
        <v>107.89971932586282</v>
      </c>
      <c r="O70" s="1105">
        <v>1152.2239240501822</v>
      </c>
      <c r="P70" s="1216">
        <v>8527.4827534189189</v>
      </c>
      <c r="Q70" s="1216">
        <v>90996.221726979784</v>
      </c>
      <c r="S70" s="375"/>
      <c r="T70" s="1219"/>
      <c r="V70" s="1219"/>
      <c r="W70" s="1219"/>
    </row>
    <row r="71" spans="1:31" ht="12" customHeight="1">
      <c r="A71" s="843">
        <v>2018</v>
      </c>
      <c r="B71" s="1053">
        <v>3854.9198167295876</v>
      </c>
      <c r="C71" s="1054">
        <v>41132.713413059901</v>
      </c>
      <c r="D71" s="1054">
        <v>802.31710169693304</v>
      </c>
      <c r="E71" s="1054">
        <v>8559.0389524500079</v>
      </c>
      <c r="F71" s="1055">
        <v>4657.2369184265208</v>
      </c>
      <c r="G71" s="1055">
        <v>49691.752365509907</v>
      </c>
      <c r="H71" s="1053">
        <v>1117.9152635170003</v>
      </c>
      <c r="I71" s="1054">
        <v>11925.785895784822</v>
      </c>
      <c r="J71" s="1054">
        <v>2275.6416101114</v>
      </c>
      <c r="K71" s="1054">
        <v>24278.826483839071</v>
      </c>
      <c r="L71" s="1055">
        <v>3393.5568736284004</v>
      </c>
      <c r="M71" s="1055">
        <v>36204.612379623897</v>
      </c>
      <c r="N71" s="1053">
        <v>131.96233493334799</v>
      </c>
      <c r="O71" s="1105">
        <v>1410.046497307</v>
      </c>
      <c r="P71" s="1216">
        <v>8182.756126988269</v>
      </c>
      <c r="Q71" s="1216">
        <v>87306.411242440809</v>
      </c>
      <c r="S71" s="375"/>
      <c r="T71" s="1219"/>
      <c r="V71" s="1219"/>
      <c r="W71" s="1219"/>
    </row>
    <row r="72" spans="1:31" ht="12" customHeight="1">
      <c r="A72" s="843">
        <v>2019</v>
      </c>
      <c r="B72" s="1053">
        <v>4200.7408816692532</v>
      </c>
      <c r="C72" s="1054">
        <v>44813.140046417997</v>
      </c>
      <c r="D72" s="1054">
        <v>837.95548207248396</v>
      </c>
      <c r="E72" s="1054">
        <v>8942.578562900002</v>
      </c>
      <c r="F72" s="1055">
        <v>5038.6963637417375</v>
      </c>
      <c r="G72" s="1055">
        <v>53755.718609317999</v>
      </c>
      <c r="H72" s="1053">
        <v>1201.4750959205983</v>
      </c>
      <c r="I72" s="1054">
        <v>12826.305476369995</v>
      </c>
      <c r="J72" s="1054">
        <v>2173.2346050440929</v>
      </c>
      <c r="K72" s="1054">
        <v>23200.395458900002</v>
      </c>
      <c r="L72" s="1055">
        <v>3374.7097009646914</v>
      </c>
      <c r="M72" s="1055">
        <v>36026.700935269997</v>
      </c>
      <c r="N72" s="1053">
        <v>151.22340892275872</v>
      </c>
      <c r="O72" s="1105">
        <v>1615.2141925308999</v>
      </c>
      <c r="P72" s="1216">
        <v>8564.6294736291875</v>
      </c>
      <c r="Q72" s="1216">
        <v>91397.633737118886</v>
      </c>
      <c r="S72" s="375"/>
      <c r="T72" s="1219"/>
      <c r="V72" s="1219"/>
      <c r="W72" s="1219"/>
    </row>
    <row r="73" spans="1:31" ht="12" customHeight="1">
      <c r="A73" s="843">
        <v>2020</v>
      </c>
      <c r="B73" s="1053">
        <v>4268.3097902267627</v>
      </c>
      <c r="C73" s="1054">
        <v>45620.793125848002</v>
      </c>
      <c r="D73" s="1054">
        <v>840.41028830097571</v>
      </c>
      <c r="E73" s="1054">
        <v>8977.5755740339991</v>
      </c>
      <c r="F73" s="1055">
        <v>5108.7200785277382</v>
      </c>
      <c r="G73" s="1055">
        <v>54598.368699882005</v>
      </c>
      <c r="H73" s="1053">
        <v>1197.7288742469332</v>
      </c>
      <c r="I73" s="1054">
        <v>12792.266307976004</v>
      </c>
      <c r="J73" s="1054">
        <v>2245.5416331866199</v>
      </c>
      <c r="K73" s="1054">
        <v>23983.568670029999</v>
      </c>
      <c r="L73" s="1055">
        <v>3443.2705074335531</v>
      </c>
      <c r="M73" s="1055">
        <v>36775.834978006002</v>
      </c>
      <c r="N73" s="1053">
        <v>142.2285872597871</v>
      </c>
      <c r="O73" s="1105">
        <v>1520.2276741253468</v>
      </c>
      <c r="P73" s="1216">
        <v>8694.2191732210795</v>
      </c>
      <c r="Q73" s="1216">
        <v>92894.431352013344</v>
      </c>
      <c r="S73" s="375"/>
      <c r="T73" s="1219"/>
      <c r="V73" s="1219"/>
      <c r="W73" s="1219"/>
    </row>
    <row r="74" spans="1:31" ht="12" customHeight="1">
      <c r="A74" s="843">
        <v>2021</v>
      </c>
      <c r="B74" s="1053">
        <v>4565.6943918051602</v>
      </c>
      <c r="C74" s="1054">
        <v>48749.272698207002</v>
      </c>
      <c r="D74" s="1054">
        <v>913.96704959776309</v>
      </c>
      <c r="E74" s="1054">
        <v>9759.4233882999997</v>
      </c>
      <c r="F74" s="1055">
        <v>5479.6614414029236</v>
      </c>
      <c r="G74" s="1055">
        <v>58508.696086507</v>
      </c>
      <c r="H74" s="1053">
        <v>1309.6872651824956</v>
      </c>
      <c r="I74" s="1054">
        <v>13986.121718220002</v>
      </c>
      <c r="J74" s="1054">
        <v>2518.7158153973664</v>
      </c>
      <c r="K74" s="1054">
        <v>26898.781958329997</v>
      </c>
      <c r="L74" s="1055">
        <v>3828.403080579862</v>
      </c>
      <c r="M74" s="1055">
        <v>40884.903676549999</v>
      </c>
      <c r="N74" s="1053">
        <v>125.66972381950568</v>
      </c>
      <c r="O74" s="1105">
        <v>1343.8772005920889</v>
      </c>
      <c r="P74" s="1216">
        <v>9433.7342458022922</v>
      </c>
      <c r="Q74" s="1216">
        <v>100737.47696364908</v>
      </c>
      <c r="S74" s="375"/>
      <c r="T74" s="1219"/>
      <c r="V74" s="1219"/>
      <c r="W74" s="1219"/>
    </row>
    <row r="75" spans="1:31" ht="12" customHeight="1">
      <c r="A75" s="843">
        <v>2022</v>
      </c>
      <c r="B75" s="1053">
        <v>3611.2389207220158</v>
      </c>
      <c r="C75" s="1054">
        <v>39073.065323506002</v>
      </c>
      <c r="D75" s="1054">
        <v>739.73007220825252</v>
      </c>
      <c r="E75" s="1054">
        <v>7995.1904833699982</v>
      </c>
      <c r="F75" s="1055">
        <v>4350.9689929302685</v>
      </c>
      <c r="G75" s="1055">
        <v>47068.255806875997</v>
      </c>
      <c r="H75" s="1053">
        <v>1077.4868795721275</v>
      </c>
      <c r="I75" s="1054">
        <v>11638.4997714</v>
      </c>
      <c r="J75" s="1054">
        <v>1992.3154175368127</v>
      </c>
      <c r="K75" s="1054">
        <v>21510.428448359995</v>
      </c>
      <c r="L75" s="1055">
        <v>3069.8022971089404</v>
      </c>
      <c r="M75" s="1055">
        <v>33148.928219759997</v>
      </c>
      <c r="N75" s="1053">
        <v>122.99099353008644</v>
      </c>
      <c r="O75" s="1105">
        <v>1329.5142862009995</v>
      </c>
      <c r="P75" s="1216">
        <v>7543.7622835692955</v>
      </c>
      <c r="Q75" s="1216">
        <v>81546.69831283699</v>
      </c>
      <c r="S75" s="375"/>
      <c r="T75" s="1219"/>
      <c r="V75" s="1219"/>
      <c r="W75" s="1219"/>
    </row>
    <row r="76" spans="1:31" ht="12" customHeight="1">
      <c r="A76" s="843">
        <v>2023</v>
      </c>
      <c r="B76" s="1053">
        <v>3258.036555283682</v>
      </c>
      <c r="C76" s="1054">
        <v>35583.299748294616</v>
      </c>
      <c r="D76" s="1054">
        <v>665.73347336373456</v>
      </c>
      <c r="E76" s="1054">
        <v>7263.6611228099991</v>
      </c>
      <c r="F76" s="1055">
        <v>3923.7700286474151</v>
      </c>
      <c r="G76" s="1055">
        <v>42846.960871104617</v>
      </c>
      <c r="H76" s="1053">
        <v>974.83789383030057</v>
      </c>
      <c r="I76" s="1054">
        <v>10623.064544122388</v>
      </c>
      <c r="J76" s="1054">
        <v>1761.9321857068153</v>
      </c>
      <c r="K76" s="1054">
        <v>19203.446385679996</v>
      </c>
      <c r="L76" s="1055">
        <v>2736.7700795371211</v>
      </c>
      <c r="M76" s="1055">
        <v>29826.510929802382</v>
      </c>
      <c r="N76" s="1053">
        <v>98.033706101513445</v>
      </c>
      <c r="O76" s="1105">
        <v>1068.9760057494</v>
      </c>
      <c r="P76" s="1216">
        <v>6758.5738142860491</v>
      </c>
      <c r="Q76" s="1216">
        <v>73742.44780665639</v>
      </c>
      <c r="S76" s="375"/>
      <c r="T76" s="1219"/>
      <c r="V76" s="1219"/>
      <c r="W76" s="1219"/>
    </row>
    <row r="77" spans="1:31" ht="12" customHeight="1">
      <c r="A77" s="844">
        <v>2024</v>
      </c>
      <c r="B77" s="1056">
        <v>3312.9956936588901</v>
      </c>
      <c r="C77" s="845">
        <v>36149.273933532</v>
      </c>
      <c r="D77" s="845">
        <v>673.26267077670502</v>
      </c>
      <c r="E77" s="845">
        <v>7343.4231673089989</v>
      </c>
      <c r="F77" s="846">
        <f t="shared" ref="F77" si="0">B77+D77</f>
        <v>3986.258364435595</v>
      </c>
      <c r="G77" s="846">
        <f t="shared" ref="G77" si="1">C77+E77</f>
        <v>43492.697100840996</v>
      </c>
      <c r="H77" s="1056">
        <v>972.2266938103121</v>
      </c>
      <c r="I77" s="845">
        <v>10599.468720148001</v>
      </c>
      <c r="J77" s="845">
        <v>1731.4849451765174</v>
      </c>
      <c r="K77" s="845">
        <v>18877.078263402029</v>
      </c>
      <c r="L77" s="846">
        <f t="shared" ref="L77" si="2">H77+J77</f>
        <v>2703.7116389868297</v>
      </c>
      <c r="M77" s="846">
        <f t="shared" ref="M77" si="3">I77+K77</f>
        <v>29476.54698355003</v>
      </c>
      <c r="N77" s="1056">
        <v>76.68721986094198</v>
      </c>
      <c r="O77" s="1106">
        <v>839.08128217244212</v>
      </c>
      <c r="P77" s="848">
        <f t="shared" ref="P77" si="4">F77+L77+N77</f>
        <v>6766.657223283366</v>
      </c>
      <c r="Q77" s="848">
        <f t="shared" ref="Q77" si="5">G77+M77+O77</f>
        <v>73808.325366563469</v>
      </c>
      <c r="S77" s="375"/>
      <c r="T77" s="1219"/>
      <c r="V77" s="1219"/>
      <c r="W77" s="1219"/>
    </row>
    <row r="78" spans="1:31" ht="18" customHeight="1">
      <c r="A78" s="357"/>
      <c r="B78" s="357"/>
      <c r="C78" s="357"/>
      <c r="D78" s="357"/>
      <c r="E78" s="357"/>
      <c r="F78" s="357"/>
      <c r="G78" s="357"/>
      <c r="H78" s="357"/>
      <c r="I78" s="357"/>
      <c r="J78" s="357"/>
      <c r="K78" s="357"/>
      <c r="L78" s="357"/>
      <c r="M78" s="357"/>
      <c r="N78" s="357"/>
      <c r="O78" s="357"/>
      <c r="P78" s="357"/>
      <c r="Q78" s="357"/>
      <c r="T78" s="1220"/>
      <c r="U78" s="1220"/>
      <c r="V78" s="1220"/>
      <c r="W78" s="1220"/>
      <c r="X78" s="1220"/>
      <c r="Y78" s="1217"/>
      <c r="Z78" s="1217"/>
      <c r="AA78" s="1217"/>
      <c r="AB78" s="1217"/>
      <c r="AC78" s="1217"/>
      <c r="AD78" s="1217"/>
      <c r="AE78" s="1217"/>
    </row>
    <row r="79" spans="1:31" ht="18" customHeight="1">
      <c r="A79" s="357"/>
      <c r="B79" s="357"/>
      <c r="C79" s="357"/>
      <c r="D79" s="357"/>
      <c r="E79" s="357"/>
      <c r="F79" s="357"/>
      <c r="G79" s="357"/>
      <c r="H79" s="357"/>
      <c r="I79" s="357"/>
      <c r="J79" s="357"/>
      <c r="K79" s="357"/>
      <c r="L79" s="357"/>
      <c r="M79" s="357"/>
      <c r="N79" s="357"/>
      <c r="O79" s="357"/>
      <c r="P79" s="357"/>
      <c r="Q79" s="357"/>
      <c r="S79" s="375"/>
      <c r="T79" s="1219"/>
      <c r="U79" s="1219"/>
      <c r="V79" s="1219"/>
      <c r="W79" s="1219"/>
      <c r="X79" s="1219"/>
      <c r="Y79" s="375"/>
      <c r="Z79" s="375"/>
      <c r="AA79" s="375"/>
      <c r="AB79" s="375"/>
      <c r="AC79" s="375"/>
      <c r="AD79" s="375"/>
      <c r="AE79" s="1217"/>
    </row>
    <row r="80" spans="1:31">
      <c r="A80" s="359" t="s">
        <v>435</v>
      </c>
      <c r="B80" s="359"/>
      <c r="C80" s="359"/>
      <c r="D80" s="359"/>
      <c r="E80" s="359"/>
      <c r="F80" s="359"/>
      <c r="G80" s="359"/>
      <c r="H80" s="359"/>
      <c r="I80" s="359"/>
      <c r="J80" s="359"/>
      <c r="K80" s="359"/>
      <c r="L80" s="359"/>
      <c r="M80" s="359"/>
      <c r="N80" s="359"/>
      <c r="O80" s="359"/>
      <c r="P80" s="359"/>
      <c r="Q80" s="359"/>
      <c r="S80" s="375"/>
      <c r="T80" s="1219"/>
      <c r="U80" s="1219"/>
      <c r="V80" s="1219"/>
      <c r="W80" s="1219"/>
      <c r="X80" s="1219"/>
      <c r="Y80" s="375"/>
      <c r="Z80" s="375"/>
      <c r="AA80" s="375"/>
      <c r="AB80" s="375"/>
      <c r="AC80" s="375"/>
      <c r="AD80" s="375"/>
      <c r="AE80" s="1217"/>
    </row>
    <row r="81" spans="1:31">
      <c r="A81" s="1823" t="s">
        <v>523</v>
      </c>
      <c r="B81" s="1823"/>
      <c r="C81" s="1823"/>
      <c r="D81" s="1823"/>
      <c r="E81" s="1823"/>
      <c r="F81" s="1823"/>
      <c r="G81" s="1823"/>
      <c r="H81" s="1823"/>
      <c r="I81" s="1823"/>
      <c r="J81" s="1823"/>
      <c r="K81" s="1823"/>
      <c r="L81" s="1823"/>
      <c r="M81" s="1823"/>
      <c r="N81" s="1823"/>
      <c r="O81" s="1823"/>
      <c r="P81" s="1823"/>
      <c r="Q81" s="1823"/>
      <c r="S81" s="375"/>
      <c r="T81" s="1219"/>
      <c r="U81" s="1219"/>
      <c r="V81" s="1219"/>
      <c r="W81" s="1219"/>
      <c r="X81" s="1219"/>
      <c r="Y81" s="375"/>
      <c r="Z81" s="375"/>
      <c r="AA81" s="375"/>
      <c r="AB81" s="375"/>
      <c r="AC81" s="375"/>
      <c r="AD81" s="375"/>
      <c r="AE81" s="1217"/>
    </row>
    <row r="82" spans="1:31">
      <c r="A82" s="1823" t="s">
        <v>524</v>
      </c>
      <c r="B82" s="1823"/>
      <c r="C82" s="1823"/>
      <c r="D82" s="1823"/>
      <c r="E82" s="1823"/>
      <c r="F82" s="1823"/>
      <c r="G82" s="1823"/>
      <c r="H82" s="1823"/>
      <c r="I82" s="1823"/>
      <c r="J82" s="1823"/>
      <c r="K82" s="1823"/>
      <c r="L82" s="1823"/>
      <c r="M82" s="1823"/>
      <c r="N82" s="1823"/>
      <c r="O82" s="1823"/>
      <c r="P82" s="1823"/>
      <c r="Q82" s="1823"/>
      <c r="S82" s="375"/>
      <c r="T82" s="1219"/>
      <c r="U82" s="1219"/>
      <c r="V82" s="1219"/>
      <c r="W82" s="1219"/>
      <c r="X82" s="1219"/>
      <c r="Y82" s="375"/>
      <c r="Z82" s="375"/>
      <c r="AA82" s="375"/>
      <c r="AB82" s="375"/>
      <c r="AC82" s="375"/>
      <c r="AD82" s="375"/>
      <c r="AE82" s="1217"/>
    </row>
    <row r="83" spans="1:31">
      <c r="A83" s="1824" t="s">
        <v>525</v>
      </c>
      <c r="B83" s="1824"/>
      <c r="C83" s="1824"/>
      <c r="D83" s="1824"/>
      <c r="E83" s="1824"/>
      <c r="F83" s="1824"/>
      <c r="G83" s="1824"/>
      <c r="H83" s="1824"/>
      <c r="I83" s="1824"/>
      <c r="J83" s="1824"/>
      <c r="K83" s="1824"/>
      <c r="L83" s="1824"/>
      <c r="M83" s="1824"/>
      <c r="N83" s="1824"/>
      <c r="O83" s="1824"/>
      <c r="P83" s="1824"/>
      <c r="Q83" s="1824"/>
      <c r="S83" s="375"/>
      <c r="T83" s="1219"/>
      <c r="U83" s="1219"/>
      <c r="V83" s="1219"/>
      <c r="W83" s="1219"/>
      <c r="X83" s="1219"/>
      <c r="Y83" s="375"/>
      <c r="Z83" s="375"/>
      <c r="AA83" s="375"/>
      <c r="AB83" s="375"/>
      <c r="AC83" s="375"/>
      <c r="AD83" s="375"/>
      <c r="AE83" s="1217"/>
    </row>
    <row r="84" spans="1:31">
      <c r="S84" s="375"/>
      <c r="T84" s="1219"/>
      <c r="U84" s="1219"/>
      <c r="V84" s="1219"/>
      <c r="W84" s="1219"/>
      <c r="X84" s="1219"/>
      <c r="Y84" s="375"/>
      <c r="Z84" s="375"/>
      <c r="AA84" s="375"/>
      <c r="AB84" s="375"/>
      <c r="AC84" s="375"/>
      <c r="AD84" s="375"/>
      <c r="AE84" s="1217"/>
    </row>
    <row r="85" spans="1:31">
      <c r="S85" s="375"/>
      <c r="T85" s="1219"/>
      <c r="U85" s="1219"/>
      <c r="V85" s="1219"/>
      <c r="W85" s="1219"/>
      <c r="X85" s="1219"/>
      <c r="Y85" s="375"/>
      <c r="Z85" s="375"/>
      <c r="AA85" s="375"/>
      <c r="AB85" s="375"/>
      <c r="AC85" s="375"/>
      <c r="AD85" s="375"/>
      <c r="AE85" s="1217"/>
    </row>
    <row r="86" spans="1:31">
      <c r="S86" s="375"/>
      <c r="T86" s="1219"/>
      <c r="U86" s="1219"/>
      <c r="V86" s="1219"/>
      <c r="W86" s="1219"/>
      <c r="X86" s="1219"/>
      <c r="Y86" s="375"/>
      <c r="Z86" s="375"/>
      <c r="AA86" s="375"/>
      <c r="AB86" s="375"/>
      <c r="AC86" s="375"/>
      <c r="AD86" s="375"/>
      <c r="AE86" s="1217"/>
    </row>
    <row r="87" spans="1:31" ht="15" customHeight="1">
      <c r="A87" s="571" t="s">
        <v>526</v>
      </c>
      <c r="B87" s="524"/>
      <c r="C87" s="524"/>
      <c r="D87" s="524"/>
      <c r="E87" s="524"/>
      <c r="F87" s="524"/>
      <c r="G87" s="524"/>
      <c r="H87" s="524"/>
      <c r="I87" s="524"/>
      <c r="J87" s="524"/>
      <c r="K87" s="524"/>
      <c r="L87" s="524"/>
      <c r="M87" s="520"/>
      <c r="N87" s="520"/>
      <c r="O87" s="520"/>
      <c r="P87" s="520"/>
      <c r="Q87" s="520"/>
      <c r="R87" s="520"/>
      <c r="S87" s="375"/>
      <c r="T87" s="1219"/>
      <c r="U87" s="1219"/>
      <c r="V87" s="1219"/>
      <c r="W87" s="1219"/>
      <c r="X87" s="1219"/>
      <c r="Y87" s="375"/>
      <c r="Z87" s="375"/>
      <c r="AA87" s="375"/>
      <c r="AB87" s="375"/>
      <c r="AC87" s="375"/>
      <c r="AD87" s="375"/>
      <c r="AE87" s="1217"/>
    </row>
    <row r="88" spans="1:31">
      <c r="A88" s="366"/>
      <c r="B88" s="367"/>
      <c r="C88" s="368"/>
      <c r="D88" s="369"/>
      <c r="E88" s="357"/>
      <c r="F88" s="366"/>
      <c r="G88" s="357"/>
      <c r="H88" s="370"/>
      <c r="I88" s="357"/>
      <c r="J88" s="371"/>
      <c r="K88" s="357"/>
      <c r="L88" s="366"/>
      <c r="M88" s="357"/>
      <c r="N88" s="366"/>
      <c r="O88" s="357"/>
      <c r="P88" s="366"/>
      <c r="Q88" s="366"/>
      <c r="R88" s="357"/>
      <c r="S88" s="375"/>
      <c r="T88" s="1219"/>
      <c r="U88" s="1219"/>
      <c r="V88" s="1219"/>
      <c r="W88" s="1219"/>
      <c r="X88" s="1219"/>
      <c r="Y88" s="375"/>
      <c r="Z88" s="375"/>
      <c r="AA88" s="375"/>
      <c r="AB88" s="375"/>
      <c r="AC88" s="375"/>
      <c r="AD88" s="375"/>
      <c r="AE88" s="1217"/>
    </row>
    <row r="89" spans="1:31">
      <c r="A89" s="360"/>
      <c r="B89" s="372"/>
      <c r="C89" s="373"/>
      <c r="D89" s="372"/>
      <c r="E89" s="373"/>
      <c r="F89" s="372"/>
      <c r="G89" s="373"/>
      <c r="H89" s="372"/>
      <c r="I89" s="373"/>
      <c r="J89" s="372"/>
      <c r="K89" s="373"/>
      <c r="L89" s="372"/>
      <c r="M89" s="373"/>
      <c r="N89" s="372"/>
      <c r="O89" s="373"/>
      <c r="P89" s="372"/>
      <c r="Q89" s="373"/>
      <c r="R89" s="357"/>
      <c r="S89" s="375"/>
      <c r="T89" s="1219"/>
      <c r="U89" s="1219"/>
      <c r="V89" s="1219"/>
      <c r="W89" s="1219"/>
      <c r="X89" s="1219"/>
      <c r="Y89" s="375"/>
      <c r="Z89" s="375"/>
      <c r="AA89" s="375"/>
      <c r="AB89" s="375"/>
      <c r="AC89" s="375"/>
      <c r="AD89" s="375"/>
      <c r="AE89" s="1217"/>
    </row>
    <row r="90" spans="1:31">
      <c r="A90" s="374"/>
      <c r="B90" s="357"/>
      <c r="C90" s="357"/>
      <c r="D90" s="356"/>
      <c r="E90" s="356"/>
      <c r="F90" s="356"/>
      <c r="G90" s="356"/>
      <c r="H90" s="357"/>
      <c r="I90" s="357"/>
      <c r="J90" s="356"/>
      <c r="K90" s="356"/>
      <c r="L90" s="356"/>
      <c r="M90" s="356"/>
      <c r="N90" s="356"/>
      <c r="O90" s="356"/>
      <c r="P90" s="356"/>
      <c r="Q90" s="356"/>
      <c r="R90" s="357"/>
      <c r="S90" s="375"/>
      <c r="T90" s="1219"/>
      <c r="U90" s="1219"/>
      <c r="V90" s="1219"/>
      <c r="W90" s="1219"/>
      <c r="X90" s="1219"/>
      <c r="Y90" s="375"/>
      <c r="Z90" s="375"/>
      <c r="AA90" s="375"/>
      <c r="AB90" s="375"/>
      <c r="AC90" s="375"/>
      <c r="AD90" s="375"/>
    </row>
    <row r="91" spans="1:31">
      <c r="A91" s="374"/>
      <c r="B91" s="357"/>
      <c r="C91" s="357"/>
      <c r="D91" s="356"/>
      <c r="E91" s="356"/>
      <c r="F91" s="356"/>
      <c r="G91" s="356"/>
      <c r="H91" s="357"/>
      <c r="I91" s="357"/>
      <c r="J91" s="356"/>
      <c r="K91" s="356"/>
      <c r="L91" s="356"/>
      <c r="M91" s="356"/>
      <c r="N91" s="356"/>
      <c r="O91" s="356"/>
      <c r="P91" s="356"/>
      <c r="Q91" s="356"/>
      <c r="R91" s="357"/>
      <c r="S91" s="375"/>
      <c r="T91" s="1219"/>
      <c r="U91" s="1219" t="str">
        <f>B3</f>
        <v>HD_C</v>
      </c>
      <c r="V91" s="1219" t="str">
        <f>D3</f>
        <v>MD_C</v>
      </c>
      <c r="W91" s="1219" t="str">
        <f>H3</f>
        <v>LD_C</v>
      </c>
      <c r="X91" s="1219" t="str">
        <f>J3</f>
        <v>DOM</v>
      </c>
      <c r="Y91" s="375"/>
      <c r="Z91" s="375"/>
      <c r="AA91" s="375"/>
      <c r="AB91" s="375"/>
      <c r="AC91" s="375"/>
      <c r="AD91" s="375"/>
    </row>
    <row r="92" spans="1:31">
      <c r="A92" s="374"/>
      <c r="B92" s="357"/>
      <c r="C92" s="357"/>
      <c r="D92" s="356"/>
      <c r="E92" s="356"/>
      <c r="F92" s="356"/>
      <c r="G92" s="356"/>
      <c r="H92" s="357"/>
      <c r="I92" s="357"/>
      <c r="J92" s="356"/>
      <c r="K92" s="356"/>
      <c r="L92" s="356"/>
      <c r="M92" s="356"/>
      <c r="N92" s="356"/>
      <c r="O92" s="356"/>
      <c r="P92" s="356"/>
      <c r="Q92" s="356"/>
      <c r="R92" s="357"/>
      <c r="S92" s="375"/>
      <c r="T92" s="1218">
        <f>A5</f>
        <v>1955</v>
      </c>
      <c r="U92" s="1219">
        <f>B5</f>
        <v>77.484999999999999</v>
      </c>
      <c r="V92" s="1219">
        <f>D5</f>
        <v>0.03</v>
      </c>
      <c r="W92" s="1219">
        <f>H5</f>
        <v>0.59799999999999998</v>
      </c>
      <c r="X92" s="1219">
        <f>J5</f>
        <v>0.70399999999999996</v>
      </c>
      <c r="Y92" s="375"/>
      <c r="Z92" s="375"/>
      <c r="AA92" s="375"/>
      <c r="AB92" s="375"/>
      <c r="AC92" s="375"/>
      <c r="AD92" s="375"/>
    </row>
    <row r="93" spans="1:31">
      <c r="A93" s="374"/>
      <c r="B93" s="357"/>
      <c r="C93" s="357"/>
      <c r="D93" s="356"/>
      <c r="E93" s="356"/>
      <c r="F93" s="356"/>
      <c r="G93" s="356"/>
      <c r="H93" s="357"/>
      <c r="I93" s="357"/>
      <c r="J93" s="356"/>
      <c r="K93" s="356"/>
      <c r="L93" s="356"/>
      <c r="M93" s="356"/>
      <c r="N93" s="356"/>
      <c r="O93" s="356"/>
      <c r="P93" s="356"/>
      <c r="Q93" s="356"/>
      <c r="R93" s="357"/>
      <c r="S93" s="375"/>
      <c r="T93" s="1218">
        <f t="shared" ref="T93:T131" si="6">A6</f>
        <v>1956</v>
      </c>
      <c r="U93" s="1219">
        <f t="shared" ref="U93" si="7">B6</f>
        <v>86.028999999999996</v>
      </c>
      <c r="V93" s="1219">
        <f t="shared" ref="V93:V127" si="8">D6</f>
        <v>0</v>
      </c>
      <c r="W93" s="1219">
        <f t="shared" ref="W93:W127" si="9">H6</f>
        <v>0.95</v>
      </c>
      <c r="X93" s="1219">
        <f t="shared" ref="X93:X127" si="10">J6</f>
        <v>1.2829999999999999</v>
      </c>
      <c r="Y93" s="375"/>
      <c r="Z93" s="375"/>
      <c r="AA93" s="375"/>
      <c r="AB93" s="375"/>
      <c r="AC93" s="375"/>
      <c r="AD93" s="375"/>
    </row>
    <row r="94" spans="1:31">
      <c r="A94" s="374"/>
      <c r="B94" s="357"/>
      <c r="C94" s="357"/>
      <c r="D94" s="356"/>
      <c r="E94" s="356"/>
      <c r="F94" s="356"/>
      <c r="G94" s="356"/>
      <c r="H94" s="357"/>
      <c r="I94" s="357"/>
      <c r="J94" s="356"/>
      <c r="K94" s="356"/>
      <c r="L94" s="356"/>
      <c r="M94" s="356"/>
      <c r="N94" s="356"/>
      <c r="O94" s="356"/>
      <c r="P94" s="356"/>
      <c r="Q94" s="356"/>
      <c r="R94" s="357"/>
      <c r="T94" s="1218">
        <f t="shared" si="6"/>
        <v>1957</v>
      </c>
      <c r="U94" s="1219">
        <f t="shared" ref="U94" si="11">B7</f>
        <v>542.10500000000013</v>
      </c>
      <c r="V94" s="1219">
        <f t="shared" si="8"/>
        <v>0.66100000000000003</v>
      </c>
      <c r="W94" s="1219">
        <f t="shared" si="9"/>
        <v>0.94399999999999995</v>
      </c>
      <c r="X94" s="1219">
        <f t="shared" si="10"/>
        <v>1.3480000000000001</v>
      </c>
    </row>
    <row r="95" spans="1:31">
      <c r="A95" s="374"/>
      <c r="B95" s="357"/>
      <c r="C95" s="357"/>
      <c r="D95" s="356"/>
      <c r="E95" s="356"/>
      <c r="F95" s="356"/>
      <c r="G95" s="356"/>
      <c r="H95" s="357"/>
      <c r="I95" s="357"/>
      <c r="J95" s="356"/>
      <c r="K95" s="356"/>
      <c r="L95" s="356"/>
      <c r="M95" s="356"/>
      <c r="N95" s="356"/>
      <c r="O95" s="356"/>
      <c r="P95" s="356"/>
      <c r="Q95" s="356"/>
      <c r="R95" s="357"/>
      <c r="T95" s="1218">
        <f t="shared" si="6"/>
        <v>1958</v>
      </c>
      <c r="U95" s="1219">
        <f t="shared" ref="U95" si="12">B8</f>
        <v>784.39400000000012</v>
      </c>
      <c r="V95" s="1219">
        <f t="shared" si="8"/>
        <v>0.28100000000000003</v>
      </c>
      <c r="W95" s="1219">
        <f t="shared" si="9"/>
        <v>1.391</v>
      </c>
      <c r="X95" s="1219">
        <f t="shared" si="10"/>
        <v>1.6060000000000001</v>
      </c>
    </row>
    <row r="96" spans="1:31">
      <c r="A96" s="374"/>
      <c r="B96" s="357"/>
      <c r="C96" s="357"/>
      <c r="D96" s="356"/>
      <c r="E96" s="356"/>
      <c r="F96" s="356"/>
      <c r="G96" s="356"/>
      <c r="H96" s="357"/>
      <c r="I96" s="357"/>
      <c r="J96" s="356"/>
      <c r="K96" s="356"/>
      <c r="L96" s="356"/>
      <c r="M96" s="356"/>
      <c r="N96" s="356"/>
      <c r="O96" s="356"/>
      <c r="P96" s="356"/>
      <c r="Q96" s="356"/>
      <c r="R96" s="357"/>
      <c r="T96" s="1218">
        <f t="shared" si="6"/>
        <v>1959</v>
      </c>
      <c r="U96" s="1219">
        <f t="shared" ref="U96" si="13">B9</f>
        <v>970.01900000000001</v>
      </c>
      <c r="V96" s="1219">
        <f t="shared" si="8"/>
        <v>0.24099999999999999</v>
      </c>
      <c r="W96" s="1219">
        <f t="shared" si="9"/>
        <v>1.825</v>
      </c>
      <c r="X96" s="1219">
        <f t="shared" si="10"/>
        <v>2.601</v>
      </c>
    </row>
    <row r="97" spans="1:24">
      <c r="A97" s="374"/>
      <c r="B97" s="357"/>
      <c r="C97" s="357"/>
      <c r="D97" s="356"/>
      <c r="E97" s="356"/>
      <c r="F97" s="356"/>
      <c r="G97" s="356"/>
      <c r="H97" s="357"/>
      <c r="I97" s="357"/>
      <c r="J97" s="356"/>
      <c r="K97" s="356"/>
      <c r="L97" s="356"/>
      <c r="M97" s="356"/>
      <c r="N97" s="356"/>
      <c r="O97" s="356"/>
      <c r="P97" s="356"/>
      <c r="Q97" s="356"/>
      <c r="R97" s="357"/>
      <c r="T97" s="1218">
        <f t="shared" si="6"/>
        <v>1960</v>
      </c>
      <c r="U97" s="1219">
        <f t="shared" ref="U97" si="14">B10</f>
        <v>925.45500000000004</v>
      </c>
      <c r="V97" s="1219">
        <f t="shared" si="8"/>
        <v>0.189</v>
      </c>
      <c r="W97" s="1219">
        <f t="shared" si="9"/>
        <v>2.9060000000000001</v>
      </c>
      <c r="X97" s="1219">
        <f t="shared" si="10"/>
        <v>3.9409999999999998</v>
      </c>
    </row>
    <row r="98" spans="1:24">
      <c r="A98" s="374"/>
      <c r="B98" s="357"/>
      <c r="C98" s="357"/>
      <c r="D98" s="356"/>
      <c r="E98" s="356"/>
      <c r="F98" s="356"/>
      <c r="G98" s="356"/>
      <c r="H98" s="357"/>
      <c r="I98" s="357"/>
      <c r="J98" s="356"/>
      <c r="K98" s="356"/>
      <c r="L98" s="356"/>
      <c r="M98" s="356"/>
      <c r="N98" s="356"/>
      <c r="O98" s="356"/>
      <c r="P98" s="356"/>
      <c r="Q98" s="356"/>
      <c r="R98" s="357"/>
      <c r="T98" s="1218">
        <f t="shared" si="6"/>
        <v>1961</v>
      </c>
      <c r="U98" s="1219">
        <f t="shared" ref="U98" si="15">B11</f>
        <v>910.54900000000009</v>
      </c>
      <c r="V98" s="1219">
        <f t="shared" si="8"/>
        <v>0.22800000000000001</v>
      </c>
      <c r="W98" s="1219">
        <f t="shared" si="9"/>
        <v>4.726</v>
      </c>
      <c r="X98" s="1219">
        <f t="shared" si="10"/>
        <v>6.1790000000000003</v>
      </c>
    </row>
    <row r="99" spans="1:24">
      <c r="A99" s="374"/>
      <c r="B99" s="357"/>
      <c r="C99" s="357"/>
      <c r="D99" s="356"/>
      <c r="E99" s="356"/>
      <c r="F99" s="356"/>
      <c r="G99" s="356"/>
      <c r="H99" s="357"/>
      <c r="I99" s="357"/>
      <c r="J99" s="356"/>
      <c r="K99" s="356"/>
      <c r="L99" s="356"/>
      <c r="M99" s="356"/>
      <c r="N99" s="356"/>
      <c r="O99" s="356"/>
      <c r="P99" s="356"/>
      <c r="Q99" s="356"/>
      <c r="R99" s="357"/>
      <c r="T99" s="1218">
        <f t="shared" si="6"/>
        <v>1962</v>
      </c>
      <c r="U99" s="1219">
        <f t="shared" ref="U99" si="16">B12</f>
        <v>705.86200000000008</v>
      </c>
      <c r="V99" s="1219">
        <f t="shared" si="8"/>
        <v>0.13600000000000001</v>
      </c>
      <c r="W99" s="1219">
        <f t="shared" si="9"/>
        <v>5.7560000000000002</v>
      </c>
      <c r="X99" s="1219">
        <f t="shared" si="10"/>
        <v>8.9719999999999995</v>
      </c>
    </row>
    <row r="100" spans="1:24">
      <c r="A100" s="374"/>
      <c r="B100" s="357"/>
      <c r="C100" s="357"/>
      <c r="D100" s="356"/>
      <c r="E100" s="356"/>
      <c r="F100" s="356"/>
      <c r="G100" s="356"/>
      <c r="H100" s="357"/>
      <c r="I100" s="357"/>
      <c r="J100" s="356"/>
      <c r="K100" s="356"/>
      <c r="L100" s="356"/>
      <c r="M100" s="356"/>
      <c r="N100" s="356"/>
      <c r="O100" s="356"/>
      <c r="P100" s="356"/>
      <c r="Q100" s="356"/>
      <c r="R100" s="357"/>
      <c r="T100" s="1218">
        <f t="shared" si="6"/>
        <v>1963</v>
      </c>
      <c r="U100" s="1219">
        <f t="shared" ref="U100" si="17">B13</f>
        <v>627.048</v>
      </c>
      <c r="V100" s="1219">
        <f t="shared" si="8"/>
        <v>0.92800000000000005</v>
      </c>
      <c r="W100" s="1219">
        <f t="shared" si="9"/>
        <v>6.6550000000000002</v>
      </c>
      <c r="X100" s="1219">
        <f t="shared" si="10"/>
        <v>11.096</v>
      </c>
    </row>
    <row r="101" spans="1:24">
      <c r="A101" s="374"/>
      <c r="B101" s="357"/>
      <c r="C101" s="357"/>
      <c r="D101" s="356"/>
      <c r="E101" s="356"/>
      <c r="F101" s="356"/>
      <c r="G101" s="356"/>
      <c r="H101" s="357"/>
      <c r="I101" s="357"/>
      <c r="J101" s="356"/>
      <c r="K101" s="356"/>
      <c r="L101" s="356"/>
      <c r="M101" s="356"/>
      <c r="N101" s="356"/>
      <c r="O101" s="356"/>
      <c r="P101" s="356"/>
      <c r="Q101" s="356"/>
      <c r="R101" s="357"/>
      <c r="T101" s="1218">
        <f t="shared" si="6"/>
        <v>1964</v>
      </c>
      <c r="U101" s="1219">
        <f t="shared" ref="U101" si="18">B14</f>
        <v>556.42899999999997</v>
      </c>
      <c r="V101" s="1219">
        <f t="shared" si="8"/>
        <v>1.216</v>
      </c>
      <c r="W101" s="1219">
        <f t="shared" si="9"/>
        <v>6.8959999999999999</v>
      </c>
      <c r="X101" s="1219">
        <f t="shared" si="10"/>
        <v>12.391</v>
      </c>
    </row>
    <row r="102" spans="1:24">
      <c r="A102" s="374"/>
      <c r="B102" s="357"/>
      <c r="C102" s="357"/>
      <c r="D102" s="356"/>
      <c r="E102" s="356"/>
      <c r="F102" s="356"/>
      <c r="G102" s="356"/>
      <c r="H102" s="357"/>
      <c r="I102" s="357"/>
      <c r="J102" s="356"/>
      <c r="K102" s="356"/>
      <c r="L102" s="356"/>
      <c r="M102" s="356"/>
      <c r="N102" s="356"/>
      <c r="O102" s="356"/>
      <c r="P102" s="356"/>
      <c r="Q102" s="356"/>
      <c r="R102" s="357"/>
      <c r="T102" s="1218">
        <f t="shared" si="6"/>
        <v>1965</v>
      </c>
      <c r="U102" s="1219">
        <f t="shared" ref="U102" si="19">B15</f>
        <v>435.41600000000005</v>
      </c>
      <c r="V102" s="1219">
        <f t="shared" si="8"/>
        <v>1.258</v>
      </c>
      <c r="W102" s="1219">
        <f t="shared" si="9"/>
        <v>6.4130000000000003</v>
      </c>
      <c r="X102" s="1219">
        <f t="shared" si="10"/>
        <v>12.481</v>
      </c>
    </row>
    <row r="103" spans="1:24">
      <c r="A103" s="374"/>
      <c r="B103" s="357"/>
      <c r="C103" s="357"/>
      <c r="D103" s="356"/>
      <c r="E103" s="356"/>
      <c r="F103" s="356"/>
      <c r="G103" s="356"/>
      <c r="H103" s="357"/>
      <c r="I103" s="357"/>
      <c r="J103" s="356"/>
      <c r="K103" s="356"/>
      <c r="L103" s="356"/>
      <c r="M103" s="356"/>
      <c r="N103" s="356"/>
      <c r="O103" s="356"/>
      <c r="P103" s="356"/>
      <c r="Q103" s="356"/>
      <c r="R103" s="357"/>
      <c r="T103" s="1218">
        <f t="shared" si="6"/>
        <v>1966</v>
      </c>
      <c r="U103" s="1219">
        <f t="shared" ref="U103" si="20">B16</f>
        <v>473.416</v>
      </c>
      <c r="V103" s="1219">
        <f t="shared" si="8"/>
        <v>2.383</v>
      </c>
      <c r="W103" s="1219">
        <f t="shared" si="9"/>
        <v>6.2619999999999996</v>
      </c>
      <c r="X103" s="1219">
        <f t="shared" si="10"/>
        <v>13.462999999999999</v>
      </c>
    </row>
    <row r="104" spans="1:24">
      <c r="A104" s="374"/>
      <c r="B104" s="357"/>
      <c r="C104" s="357"/>
      <c r="D104" s="356"/>
      <c r="E104" s="356"/>
      <c r="F104" s="356"/>
      <c r="G104" s="356"/>
      <c r="H104" s="357"/>
      <c r="I104" s="357"/>
      <c r="J104" s="356"/>
      <c r="K104" s="356"/>
      <c r="L104" s="356"/>
      <c r="M104" s="356"/>
      <c r="N104" s="356"/>
      <c r="O104" s="356"/>
      <c r="P104" s="356"/>
      <c r="Q104" s="356"/>
      <c r="R104" s="357"/>
      <c r="T104" s="1218">
        <f t="shared" si="6"/>
        <v>1967</v>
      </c>
      <c r="U104" s="1219">
        <f t="shared" ref="U104" si="21">B17</f>
        <v>523.56400000000008</v>
      </c>
      <c r="V104" s="1219">
        <f t="shared" si="8"/>
        <v>36.781999999999996</v>
      </c>
      <c r="W104" s="1219">
        <f t="shared" si="9"/>
        <v>7.4359999999999999</v>
      </c>
      <c r="X104" s="1219">
        <f t="shared" si="10"/>
        <v>16.463000000000001</v>
      </c>
    </row>
    <row r="105" spans="1:24">
      <c r="A105" s="374"/>
      <c r="B105" s="356"/>
      <c r="C105" s="356"/>
      <c r="D105" s="356"/>
      <c r="E105" s="356"/>
      <c r="F105" s="356"/>
      <c r="G105" s="356"/>
      <c r="H105" s="356"/>
      <c r="I105" s="356"/>
      <c r="J105" s="356"/>
      <c r="K105" s="356"/>
      <c r="L105" s="356"/>
      <c r="M105" s="356"/>
      <c r="N105" s="356"/>
      <c r="O105" s="356"/>
      <c r="P105" s="356"/>
      <c r="Q105" s="356"/>
      <c r="R105" s="357"/>
      <c r="T105" s="1218">
        <f t="shared" si="6"/>
        <v>1968</v>
      </c>
      <c r="U105" s="1219">
        <f t="shared" ref="U105" si="22">B18</f>
        <v>619.36599999999999</v>
      </c>
      <c r="V105" s="1219">
        <f t="shared" si="8"/>
        <v>61.588999999999999</v>
      </c>
      <c r="W105" s="1219">
        <f t="shared" si="9"/>
        <v>8.9030000000000005</v>
      </c>
      <c r="X105" s="1219">
        <f t="shared" si="10"/>
        <v>19.053999999999998</v>
      </c>
    </row>
    <row r="106" spans="1:24">
      <c r="A106" s="374"/>
      <c r="B106" s="356"/>
      <c r="C106" s="356"/>
      <c r="D106" s="356"/>
      <c r="E106" s="356"/>
      <c r="F106" s="356"/>
      <c r="G106" s="356"/>
      <c r="H106" s="356"/>
      <c r="I106" s="356"/>
      <c r="J106" s="356"/>
      <c r="K106" s="356"/>
      <c r="L106" s="356"/>
      <c r="M106" s="356"/>
      <c r="N106" s="356"/>
      <c r="O106" s="356"/>
      <c r="P106" s="356"/>
      <c r="Q106" s="356"/>
      <c r="R106" s="357"/>
      <c r="T106" s="1218">
        <f t="shared" si="6"/>
        <v>1969</v>
      </c>
      <c r="U106" s="1219">
        <f t="shared" ref="U106" si="23">B19</f>
        <v>658.19499999999994</v>
      </c>
      <c r="V106" s="1219">
        <f t="shared" si="8"/>
        <v>84.786000000000001</v>
      </c>
      <c r="W106" s="1219">
        <f t="shared" si="9"/>
        <v>12.526999999999999</v>
      </c>
      <c r="X106" s="1219">
        <f t="shared" si="10"/>
        <v>25.227</v>
      </c>
    </row>
    <row r="107" spans="1:24" ht="15" customHeight="1">
      <c r="A107" s="571" t="s">
        <v>527</v>
      </c>
      <c r="B107" s="524"/>
      <c r="C107" s="524"/>
      <c r="D107" s="524"/>
      <c r="E107" s="524"/>
      <c r="F107" s="524"/>
      <c r="G107" s="524"/>
      <c r="H107" s="524"/>
      <c r="I107" s="524"/>
      <c r="J107" s="524"/>
      <c r="K107" s="520"/>
      <c r="L107" s="520"/>
      <c r="M107" s="520"/>
      <c r="N107" s="520"/>
      <c r="O107" s="520"/>
      <c r="P107" s="520"/>
      <c r="Q107" s="520"/>
      <c r="R107" s="520"/>
      <c r="T107" s="1218">
        <f t="shared" si="6"/>
        <v>1970</v>
      </c>
      <c r="U107" s="1219">
        <f t="shared" ref="U107" si="24">B20</f>
        <v>701.31799999999998</v>
      </c>
      <c r="V107" s="1219">
        <f t="shared" si="8"/>
        <v>107.065</v>
      </c>
      <c r="W107" s="1219">
        <f t="shared" si="9"/>
        <v>15.772</v>
      </c>
      <c r="X107" s="1219">
        <f t="shared" si="10"/>
        <v>31.823</v>
      </c>
    </row>
    <row r="108" spans="1:24">
      <c r="A108" s="374"/>
      <c r="B108" s="356"/>
      <c r="C108" s="356"/>
      <c r="D108" s="356"/>
      <c r="E108" s="356"/>
      <c r="F108" s="356"/>
      <c r="G108" s="356"/>
      <c r="H108" s="356"/>
      <c r="I108" s="356"/>
      <c r="J108" s="356"/>
      <c r="K108" s="356"/>
      <c r="L108" s="356"/>
      <c r="M108" s="356"/>
      <c r="N108" s="356"/>
      <c r="O108" s="356"/>
      <c r="P108" s="356"/>
      <c r="Q108" s="356"/>
      <c r="R108" s="357"/>
      <c r="T108" s="1218">
        <f t="shared" si="6"/>
        <v>1971</v>
      </c>
      <c r="U108" s="1219">
        <f t="shared" ref="U108" si="25">B21</f>
        <v>713.05200000000002</v>
      </c>
      <c r="V108" s="1219">
        <f t="shared" si="8"/>
        <v>110.63200000000001</v>
      </c>
      <c r="W108" s="1219">
        <f t="shared" si="9"/>
        <v>17.777999999999999</v>
      </c>
      <c r="X108" s="1219">
        <f t="shared" si="10"/>
        <v>45.415999999999997</v>
      </c>
    </row>
    <row r="109" spans="1:24">
      <c r="A109" s="374"/>
      <c r="B109" s="356"/>
      <c r="C109" s="356"/>
      <c r="D109" s="356"/>
      <c r="E109" s="356"/>
      <c r="F109" s="356"/>
      <c r="G109" s="356"/>
      <c r="H109" s="356"/>
      <c r="I109" s="356"/>
      <c r="J109" s="356"/>
      <c r="K109" s="356"/>
      <c r="L109" s="356"/>
      <c r="M109" s="356"/>
      <c r="N109" s="356"/>
      <c r="O109" s="356"/>
      <c r="P109" s="356"/>
      <c r="Q109" s="356"/>
      <c r="R109" s="357"/>
      <c r="T109" s="1218">
        <f t="shared" si="6"/>
        <v>1972</v>
      </c>
      <c r="U109" s="1219">
        <f t="shared" ref="U109" si="26">B22</f>
        <v>729.47899999999993</v>
      </c>
      <c r="V109" s="1219">
        <f t="shared" si="8"/>
        <v>123.17400000000001</v>
      </c>
      <c r="W109" s="1219">
        <f t="shared" si="9"/>
        <v>27.300999999999998</v>
      </c>
      <c r="X109" s="1219">
        <f t="shared" si="10"/>
        <v>56.472000000000001</v>
      </c>
    </row>
    <row r="110" spans="1:24">
      <c r="A110" s="374"/>
      <c r="B110" s="356"/>
      <c r="C110" s="356"/>
      <c r="D110" s="356"/>
      <c r="E110" s="356"/>
      <c r="F110" s="356"/>
      <c r="G110" s="356"/>
      <c r="H110" s="356"/>
      <c r="I110" s="356"/>
      <c r="J110" s="356"/>
      <c r="K110" s="356"/>
      <c r="L110" s="356"/>
      <c r="M110" s="356"/>
      <c r="N110" s="356"/>
      <c r="O110" s="356"/>
      <c r="P110" s="356"/>
      <c r="Q110" s="356"/>
      <c r="R110" s="357"/>
      <c r="T110" s="1218">
        <f t="shared" si="6"/>
        <v>1973</v>
      </c>
      <c r="U110" s="1219">
        <f t="shared" ref="U110" si="27">B23</f>
        <v>709.19799999999998</v>
      </c>
      <c r="V110" s="1219">
        <f t="shared" si="8"/>
        <v>149.249</v>
      </c>
      <c r="W110" s="1219">
        <f t="shared" si="9"/>
        <v>37.511000000000003</v>
      </c>
      <c r="X110" s="1219">
        <f t="shared" si="10"/>
        <v>79.841999999999999</v>
      </c>
    </row>
    <row r="111" spans="1:24">
      <c r="A111" s="374"/>
      <c r="B111" s="356"/>
      <c r="C111" s="356"/>
      <c r="D111" s="356"/>
      <c r="E111" s="356"/>
      <c r="F111" s="356"/>
      <c r="G111" s="356"/>
      <c r="H111" s="356"/>
      <c r="I111" s="356"/>
      <c r="J111" s="356"/>
      <c r="K111" s="356"/>
      <c r="L111" s="356"/>
      <c r="M111" s="356"/>
      <c r="N111" s="356"/>
      <c r="O111" s="356"/>
      <c r="P111" s="356"/>
      <c r="Q111" s="356"/>
      <c r="R111" s="357"/>
      <c r="T111" s="1218">
        <f t="shared" si="6"/>
        <v>1974</v>
      </c>
      <c r="U111" s="1219">
        <f t="shared" ref="U111" si="28">B24</f>
        <v>810.18100000000004</v>
      </c>
      <c r="V111" s="1219">
        <f t="shared" si="8"/>
        <v>171.696</v>
      </c>
      <c r="W111" s="1219">
        <f t="shared" si="9"/>
        <v>48.957999999999998</v>
      </c>
      <c r="X111" s="1219">
        <f t="shared" si="10"/>
        <v>97.881</v>
      </c>
    </row>
    <row r="112" spans="1:24">
      <c r="A112" s="374"/>
      <c r="B112" s="356"/>
      <c r="C112" s="356"/>
      <c r="D112" s="356"/>
      <c r="E112" s="356"/>
      <c r="F112" s="356"/>
      <c r="G112" s="356"/>
      <c r="H112" s="356"/>
      <c r="I112" s="356"/>
      <c r="J112" s="356"/>
      <c r="K112" s="356"/>
      <c r="L112" s="356"/>
      <c r="M112" s="356"/>
      <c r="N112" s="356"/>
      <c r="O112" s="356"/>
      <c r="P112" s="356"/>
      <c r="Q112" s="356"/>
      <c r="R112" s="357"/>
      <c r="T112" s="1218">
        <f t="shared" si="6"/>
        <v>1975</v>
      </c>
      <c r="U112" s="1219">
        <f t="shared" ref="U112" si="29">B25</f>
        <v>1102.17</v>
      </c>
      <c r="V112" s="1219">
        <f t="shared" si="8"/>
        <v>199.98599999999999</v>
      </c>
      <c r="W112" s="1219">
        <f t="shared" si="9"/>
        <v>57.59</v>
      </c>
      <c r="X112" s="1219">
        <f t="shared" si="10"/>
        <v>131.67500000000001</v>
      </c>
    </row>
    <row r="113" spans="1:24">
      <c r="A113" s="374"/>
      <c r="B113" s="356"/>
      <c r="C113" s="356"/>
      <c r="D113" s="356"/>
      <c r="E113" s="356"/>
      <c r="F113" s="356"/>
      <c r="G113" s="356"/>
      <c r="H113" s="356"/>
      <c r="I113" s="356"/>
      <c r="J113" s="356"/>
      <c r="K113" s="356"/>
      <c r="L113" s="356"/>
      <c r="M113" s="356"/>
      <c r="N113" s="356"/>
      <c r="O113" s="356"/>
      <c r="P113" s="356"/>
      <c r="Q113" s="356"/>
      <c r="R113" s="357"/>
      <c r="T113" s="1218">
        <f t="shared" si="6"/>
        <v>1976</v>
      </c>
      <c r="U113" s="1219">
        <f t="shared" ref="U113" si="30">B26</f>
        <v>1286.1320000000001</v>
      </c>
      <c r="V113" s="1219">
        <f t="shared" si="8"/>
        <v>348.99599999999998</v>
      </c>
      <c r="W113" s="1219">
        <f t="shared" si="9"/>
        <v>85.087999999999994</v>
      </c>
      <c r="X113" s="1219">
        <f t="shared" si="10"/>
        <v>172.41499999999999</v>
      </c>
    </row>
    <row r="114" spans="1:24">
      <c r="A114" s="374"/>
      <c r="B114" s="356"/>
      <c r="C114" s="356"/>
      <c r="D114" s="356"/>
      <c r="E114" s="356"/>
      <c r="F114" s="356"/>
      <c r="G114" s="356"/>
      <c r="H114" s="356"/>
      <c r="I114" s="356"/>
      <c r="J114" s="356"/>
      <c r="K114" s="356"/>
      <c r="L114" s="356"/>
      <c r="M114" s="356"/>
      <c r="N114" s="356"/>
      <c r="O114" s="356"/>
      <c r="P114" s="356"/>
      <c r="Q114" s="356"/>
      <c r="R114" s="357"/>
      <c r="T114" s="1218">
        <f t="shared" si="6"/>
        <v>1977</v>
      </c>
      <c r="U114" s="1219">
        <f t="shared" ref="U114" si="31">B27</f>
        <v>1512.6179999999999</v>
      </c>
      <c r="V114" s="1219">
        <f t="shared" si="8"/>
        <v>294.36200000000002</v>
      </c>
      <c r="W114" s="1219">
        <f t="shared" si="9"/>
        <v>83.775999999999996</v>
      </c>
      <c r="X114" s="1219">
        <f t="shared" si="10"/>
        <v>199.91900000000001</v>
      </c>
    </row>
    <row r="115" spans="1:24">
      <c r="A115" s="374"/>
      <c r="B115" s="356"/>
      <c r="C115" s="356"/>
      <c r="D115" s="356"/>
      <c r="E115" s="356"/>
      <c r="F115" s="356"/>
      <c r="G115" s="356"/>
      <c r="H115" s="356"/>
      <c r="I115" s="356"/>
      <c r="J115" s="356"/>
      <c r="K115" s="356"/>
      <c r="L115" s="356"/>
      <c r="M115" s="356"/>
      <c r="N115" s="356"/>
      <c r="O115" s="356"/>
      <c r="P115" s="356"/>
      <c r="Q115" s="356"/>
      <c r="R115" s="357"/>
      <c r="T115" s="1218">
        <f t="shared" si="6"/>
        <v>1978</v>
      </c>
      <c r="U115" s="1219">
        <f t="shared" ref="U115" si="32">B28</f>
        <v>1723.999</v>
      </c>
      <c r="V115" s="1219">
        <f t="shared" si="8"/>
        <v>369.92099999999999</v>
      </c>
      <c r="W115" s="1219">
        <f t="shared" si="9"/>
        <v>103.21599999999999</v>
      </c>
      <c r="X115" s="1219">
        <f t="shared" si="10"/>
        <v>269.738</v>
      </c>
    </row>
    <row r="116" spans="1:24">
      <c r="A116" s="374"/>
      <c r="B116" s="356"/>
      <c r="C116" s="356"/>
      <c r="D116" s="356"/>
      <c r="E116" s="356"/>
      <c r="F116" s="356"/>
      <c r="G116" s="356"/>
      <c r="H116" s="356"/>
      <c r="I116" s="356"/>
      <c r="J116" s="356"/>
      <c r="K116" s="356"/>
      <c r="L116" s="356"/>
      <c r="M116" s="356"/>
      <c r="N116" s="356"/>
      <c r="O116" s="356"/>
      <c r="P116" s="356"/>
      <c r="Q116" s="356"/>
      <c r="R116" s="357"/>
      <c r="T116" s="1218">
        <f t="shared" si="6"/>
        <v>1979</v>
      </c>
      <c r="U116" s="1219">
        <f t="shared" ref="U116" si="33">B29</f>
        <v>2101.6489999999999</v>
      </c>
      <c r="V116" s="1219">
        <f t="shared" si="8"/>
        <v>428.64299999999997</v>
      </c>
      <c r="W116" s="1219">
        <f t="shared" si="9"/>
        <v>116.742</v>
      </c>
      <c r="X116" s="1219">
        <f t="shared" si="10"/>
        <v>314.03899999999999</v>
      </c>
    </row>
    <row r="117" spans="1:24">
      <c r="A117" s="374"/>
      <c r="B117" s="356"/>
      <c r="C117" s="356"/>
      <c r="D117" s="356"/>
      <c r="E117" s="356"/>
      <c r="F117" s="356"/>
      <c r="G117" s="356"/>
      <c r="H117" s="356"/>
      <c r="I117" s="356"/>
      <c r="J117" s="356"/>
      <c r="K117" s="356"/>
      <c r="L117" s="356"/>
      <c r="M117" s="356"/>
      <c r="N117" s="356"/>
      <c r="O117" s="356"/>
      <c r="P117" s="356"/>
      <c r="Q117" s="356"/>
      <c r="R117" s="357"/>
      <c r="T117" s="1218">
        <f t="shared" si="6"/>
        <v>1980</v>
      </c>
      <c r="U117" s="1219">
        <f t="shared" ref="U117" si="34">B30</f>
        <v>2346.174</v>
      </c>
      <c r="V117" s="1219">
        <f t="shared" si="8"/>
        <v>517.43200000000002</v>
      </c>
      <c r="W117" s="1219">
        <f t="shared" si="9"/>
        <v>127.121</v>
      </c>
      <c r="X117" s="1219">
        <f t="shared" si="10"/>
        <v>378.005</v>
      </c>
    </row>
    <row r="118" spans="1:24">
      <c r="A118" s="374"/>
      <c r="B118" s="356"/>
      <c r="C118" s="356"/>
      <c r="D118" s="356"/>
      <c r="E118" s="356"/>
      <c r="F118" s="356"/>
      <c r="G118" s="356"/>
      <c r="H118" s="356"/>
      <c r="I118" s="356"/>
      <c r="J118" s="356"/>
      <c r="K118" s="356"/>
      <c r="L118" s="356"/>
      <c r="M118" s="356"/>
      <c r="N118" s="356"/>
      <c r="O118" s="356"/>
      <c r="P118" s="356"/>
      <c r="Q118" s="356"/>
      <c r="R118" s="357"/>
      <c r="T118" s="1218">
        <f t="shared" si="6"/>
        <v>1981</v>
      </c>
      <c r="U118" s="1219">
        <f t="shared" ref="U118" si="35">B31</f>
        <v>2442.0149999999999</v>
      </c>
      <c r="V118" s="1219">
        <f t="shared" si="8"/>
        <v>548.09500000000003</v>
      </c>
      <c r="W118" s="1219">
        <f t="shared" si="9"/>
        <v>138.39400000000001</v>
      </c>
      <c r="X118" s="1219">
        <f t="shared" si="10"/>
        <v>413.46899999999999</v>
      </c>
    </row>
    <row r="119" spans="1:24">
      <c r="A119" s="374"/>
      <c r="B119" s="356"/>
      <c r="C119" s="356"/>
      <c r="D119" s="356"/>
      <c r="E119" s="356"/>
      <c r="F119" s="356"/>
      <c r="G119" s="356"/>
      <c r="H119" s="356"/>
      <c r="I119" s="356"/>
      <c r="J119" s="356"/>
      <c r="K119" s="356"/>
      <c r="L119" s="356"/>
      <c r="M119" s="356"/>
      <c r="N119" s="356"/>
      <c r="O119" s="356"/>
      <c r="P119" s="356"/>
      <c r="Q119" s="356"/>
      <c r="R119" s="357"/>
      <c r="T119" s="1218">
        <f t="shared" si="6"/>
        <v>1982</v>
      </c>
      <c r="U119" s="1219">
        <f t="shared" ref="U119" si="36">B32</f>
        <v>2764.221</v>
      </c>
      <c r="V119" s="1219">
        <f t="shared" si="8"/>
        <v>632.73</v>
      </c>
      <c r="W119" s="1219">
        <f t="shared" si="9"/>
        <v>149.23400000000001</v>
      </c>
      <c r="X119" s="1219">
        <f t="shared" si="10"/>
        <v>492.20800000000003</v>
      </c>
    </row>
    <row r="120" spans="1:24">
      <c r="A120" s="357"/>
      <c r="B120" s="357"/>
      <c r="C120" s="357"/>
      <c r="D120" s="357"/>
      <c r="E120" s="357"/>
      <c r="F120" s="357"/>
      <c r="G120" s="357"/>
      <c r="H120" s="357"/>
      <c r="I120" s="357"/>
      <c r="J120" s="357"/>
      <c r="K120" s="357"/>
      <c r="L120" s="357"/>
      <c r="M120" s="357"/>
      <c r="N120" s="357"/>
      <c r="O120" s="357"/>
      <c r="P120" s="357"/>
      <c r="Q120" s="357"/>
      <c r="R120" s="357"/>
      <c r="T120" s="1218">
        <f t="shared" si="6"/>
        <v>1983</v>
      </c>
      <c r="U120" s="1219">
        <f t="shared" ref="U120" si="37">B33</f>
        <v>3116.277</v>
      </c>
      <c r="V120" s="1219">
        <f t="shared" si="8"/>
        <v>695.476</v>
      </c>
      <c r="W120" s="1219">
        <f t="shared" si="9"/>
        <v>157.73699999999999</v>
      </c>
      <c r="X120" s="1219">
        <f t="shared" si="10"/>
        <v>532.79100000000005</v>
      </c>
    </row>
    <row r="121" spans="1:24">
      <c r="A121" s="357"/>
      <c r="B121" s="357"/>
      <c r="C121" s="357"/>
      <c r="D121" s="357"/>
      <c r="E121" s="357"/>
      <c r="F121" s="357"/>
      <c r="G121" s="357"/>
      <c r="H121" s="357"/>
      <c r="I121" s="357"/>
      <c r="J121" s="357"/>
      <c r="K121" s="357"/>
      <c r="L121" s="357"/>
      <c r="M121" s="357"/>
      <c r="N121" s="357"/>
      <c r="O121" s="357"/>
      <c r="P121" s="357"/>
      <c r="Q121" s="357"/>
      <c r="R121" s="357"/>
      <c r="T121" s="1218">
        <f t="shared" si="6"/>
        <v>1984</v>
      </c>
      <c r="U121" s="1219">
        <f t="shared" ref="U121" si="38">B34</f>
        <v>3167.6729999999998</v>
      </c>
      <c r="V121" s="1219">
        <f t="shared" si="8"/>
        <v>795.34299999999996</v>
      </c>
      <c r="W121" s="1219">
        <f t="shared" si="9"/>
        <v>191.14699999999999</v>
      </c>
      <c r="X121" s="1219">
        <f t="shared" si="10"/>
        <v>657.01300000000003</v>
      </c>
    </row>
    <row r="122" spans="1:24">
      <c r="A122" s="357"/>
      <c r="B122" s="357"/>
      <c r="C122" s="357"/>
      <c r="D122" s="357"/>
      <c r="E122" s="357"/>
      <c r="F122" s="357"/>
      <c r="G122" s="357"/>
      <c r="H122" s="357"/>
      <c r="I122" s="357"/>
      <c r="J122" s="357"/>
      <c r="K122" s="357"/>
      <c r="L122" s="357"/>
      <c r="M122" s="357"/>
      <c r="N122" s="357"/>
      <c r="O122" s="357"/>
      <c r="P122" s="357"/>
      <c r="Q122" s="357"/>
      <c r="R122" s="357"/>
      <c r="T122" s="1218">
        <f t="shared" si="6"/>
        <v>1985</v>
      </c>
      <c r="U122" s="1219">
        <f t="shared" ref="U122" si="39">B35</f>
        <v>3133.9350000000004</v>
      </c>
      <c r="V122" s="1219">
        <f t="shared" si="8"/>
        <v>902.60799999999995</v>
      </c>
      <c r="W122" s="1219">
        <f t="shared" si="9"/>
        <v>214.262</v>
      </c>
      <c r="X122" s="1219">
        <f t="shared" si="10"/>
        <v>763.55</v>
      </c>
    </row>
    <row r="123" spans="1:24">
      <c r="A123" s="357"/>
      <c r="B123" s="357"/>
      <c r="C123" s="357"/>
      <c r="D123" s="357"/>
      <c r="E123" s="357"/>
      <c r="F123" s="357"/>
      <c r="G123" s="357"/>
      <c r="H123" s="357"/>
      <c r="I123" s="357"/>
      <c r="J123" s="357"/>
      <c r="K123" s="357"/>
      <c r="L123" s="357"/>
      <c r="M123" s="357"/>
      <c r="N123" s="357"/>
      <c r="O123" s="357"/>
      <c r="P123" s="357"/>
      <c r="Q123" s="357"/>
      <c r="R123" s="357"/>
      <c r="T123" s="1218">
        <f t="shared" si="6"/>
        <v>1986</v>
      </c>
      <c r="U123" s="1219">
        <f t="shared" ref="U123" si="40">B36</f>
        <v>3343.5460000000003</v>
      </c>
      <c r="V123" s="1219">
        <f t="shared" si="8"/>
        <v>981.452</v>
      </c>
      <c r="W123" s="1219">
        <f t="shared" si="9"/>
        <v>250.55699999999999</v>
      </c>
      <c r="X123" s="1219">
        <f t="shared" si="10"/>
        <v>829.65599999999995</v>
      </c>
    </row>
    <row r="124" spans="1:24">
      <c r="A124" s="357"/>
      <c r="B124" s="357"/>
      <c r="C124" s="357"/>
      <c r="D124" s="357"/>
      <c r="E124" s="357"/>
      <c r="F124" s="357"/>
      <c r="G124" s="357"/>
      <c r="H124" s="357"/>
      <c r="I124" s="357"/>
      <c r="J124" s="357"/>
      <c r="K124" s="357"/>
      <c r="L124" s="357"/>
      <c r="M124" s="357"/>
      <c r="N124" s="357"/>
      <c r="O124" s="357"/>
      <c r="P124" s="357"/>
      <c r="Q124" s="357"/>
      <c r="R124" s="357"/>
      <c r="T124" s="1218">
        <f t="shared" si="6"/>
        <v>1987</v>
      </c>
      <c r="U124" s="1219">
        <f t="shared" ref="U124" si="41">B37</f>
        <v>3445.0619999999999</v>
      </c>
      <c r="V124" s="1219">
        <f t="shared" si="8"/>
        <v>1111.9970000000001</v>
      </c>
      <c r="W124" s="1219">
        <f t="shared" si="9"/>
        <v>269.57299999999998</v>
      </c>
      <c r="X124" s="1219">
        <f t="shared" si="10"/>
        <v>964.61599999999999</v>
      </c>
    </row>
    <row r="125" spans="1:24">
      <c r="A125" s="357"/>
      <c r="B125" s="357"/>
      <c r="C125" s="357"/>
      <c r="D125" s="357"/>
      <c r="E125" s="357"/>
      <c r="F125" s="357"/>
      <c r="G125" s="357"/>
      <c r="H125" s="357"/>
      <c r="I125" s="357"/>
      <c r="J125" s="357"/>
      <c r="K125" s="357"/>
      <c r="L125" s="357"/>
      <c r="M125" s="357"/>
      <c r="N125" s="357"/>
      <c r="O125" s="357"/>
      <c r="P125" s="357"/>
      <c r="Q125" s="357"/>
      <c r="R125" s="357"/>
      <c r="T125" s="1218">
        <f t="shared" si="6"/>
        <v>1988</v>
      </c>
      <c r="U125" s="1219">
        <f t="shared" ref="U125" si="42">B38</f>
        <v>3601.556</v>
      </c>
      <c r="V125" s="1219">
        <f t="shared" si="8"/>
        <v>1165.7180000000001</v>
      </c>
      <c r="W125" s="1219">
        <f t="shared" si="9"/>
        <v>284.15300000000002</v>
      </c>
      <c r="X125" s="1219">
        <f t="shared" si="10"/>
        <v>971.56799999999998</v>
      </c>
    </row>
    <row r="126" spans="1:24">
      <c r="A126" s="357"/>
      <c r="B126" s="357"/>
      <c r="C126" s="357"/>
      <c r="D126" s="357"/>
      <c r="E126" s="357"/>
      <c r="F126" s="357"/>
      <c r="G126" s="357"/>
      <c r="H126" s="357"/>
      <c r="I126" s="357"/>
      <c r="J126" s="357"/>
      <c r="K126" s="357"/>
      <c r="L126" s="357"/>
      <c r="M126" s="357"/>
      <c r="N126" s="357"/>
      <c r="O126" s="357"/>
      <c r="P126" s="357"/>
      <c r="Q126" s="357"/>
      <c r="R126" s="357"/>
      <c r="T126" s="1218">
        <f t="shared" si="6"/>
        <v>1989</v>
      </c>
      <c r="U126" s="1219">
        <f t="shared" ref="U126" si="43">B39</f>
        <v>4031.2640000000001</v>
      </c>
      <c r="V126" s="1219">
        <f t="shared" si="8"/>
        <v>1272.5329999999999</v>
      </c>
      <c r="W126" s="1219">
        <f t="shared" si="9"/>
        <v>312.08999999999997</v>
      </c>
      <c r="X126" s="1219">
        <f t="shared" si="10"/>
        <v>1066.0170000000001</v>
      </c>
    </row>
    <row r="127" spans="1:24">
      <c r="A127" s="357"/>
      <c r="B127" s="357"/>
      <c r="C127" s="357"/>
      <c r="D127" s="357"/>
      <c r="E127" s="357"/>
      <c r="F127" s="357"/>
      <c r="G127" s="357"/>
      <c r="H127" s="357"/>
      <c r="I127" s="357"/>
      <c r="J127" s="357"/>
      <c r="K127" s="357"/>
      <c r="L127" s="357"/>
      <c r="M127" s="357"/>
      <c r="N127" s="357"/>
      <c r="O127" s="357"/>
      <c r="P127" s="357"/>
      <c r="Q127" s="357"/>
      <c r="R127" s="357"/>
      <c r="T127" s="1218">
        <f t="shared" si="6"/>
        <v>1990</v>
      </c>
      <c r="U127" s="1219">
        <f t="shared" ref="U127" si="44">B40</f>
        <v>4137.4809999999998</v>
      </c>
      <c r="V127" s="1219">
        <f t="shared" si="8"/>
        <v>1393.7249999999999</v>
      </c>
      <c r="W127" s="1219">
        <f t="shared" si="9"/>
        <v>330.35700000000003</v>
      </c>
      <c r="X127" s="1219">
        <f t="shared" si="10"/>
        <v>1144.5930000000001</v>
      </c>
    </row>
    <row r="128" spans="1:24">
      <c r="T128" s="1218">
        <f t="shared" si="6"/>
        <v>1991</v>
      </c>
      <c r="U128" s="1219">
        <f>B41</f>
        <v>3660.4679999999998</v>
      </c>
      <c r="V128" s="1219">
        <f>D41</f>
        <v>1471.5340000000001</v>
      </c>
      <c r="W128" s="1219">
        <f>H41</f>
        <v>379.74400000000003</v>
      </c>
      <c r="X128" s="1219">
        <f>J41</f>
        <v>1332.0450000000001</v>
      </c>
    </row>
    <row r="129" spans="20:24">
      <c r="T129" s="1218">
        <f t="shared" si="6"/>
        <v>1992</v>
      </c>
      <c r="U129" s="1219">
        <f t="shared" ref="U129:U131" si="45">B42</f>
        <v>3332.2429999999999</v>
      </c>
      <c r="V129" s="1219">
        <f t="shared" ref="V129:V131" si="46">D42</f>
        <v>1530.069</v>
      </c>
      <c r="W129" s="1219">
        <f t="shared" ref="W129:W131" si="47">H42</f>
        <v>362.46699999999998</v>
      </c>
      <c r="X129" s="1219">
        <f t="shared" ref="X129:X131" si="48">J42</f>
        <v>1247.8</v>
      </c>
    </row>
    <row r="130" spans="20:24">
      <c r="T130" s="1218">
        <f t="shared" si="6"/>
        <v>1993</v>
      </c>
      <c r="U130" s="1219">
        <f t="shared" si="45"/>
        <v>3126.8989999999999</v>
      </c>
      <c r="V130" s="1219">
        <f t="shared" si="46"/>
        <v>1796.329</v>
      </c>
      <c r="W130" s="1219">
        <f t="shared" si="47"/>
        <v>414.10700000000003</v>
      </c>
      <c r="X130" s="1219">
        <f t="shared" si="48"/>
        <v>1464.2719999999999</v>
      </c>
    </row>
    <row r="131" spans="20:24">
      <c r="T131" s="1218">
        <f t="shared" si="6"/>
        <v>1994</v>
      </c>
      <c r="U131" s="1219">
        <f t="shared" si="45"/>
        <v>2894.4720000000002</v>
      </c>
      <c r="V131" s="1219">
        <f t="shared" si="46"/>
        <v>1841.585</v>
      </c>
      <c r="W131" s="1219">
        <f t="shared" si="47"/>
        <v>514.197</v>
      </c>
      <c r="X131" s="1219">
        <f t="shared" si="48"/>
        <v>1534.2950000000001</v>
      </c>
    </row>
    <row r="132" spans="20:24">
      <c r="T132" s="1218">
        <f>A48</f>
        <v>1995</v>
      </c>
      <c r="U132" s="1219">
        <f>B48</f>
        <v>3195.3206611795772</v>
      </c>
      <c r="V132" s="1219">
        <f>D48</f>
        <v>2065.7793388204236</v>
      </c>
      <c r="W132" s="1219">
        <f>H48</f>
        <v>620.30189915845858</v>
      </c>
      <c r="X132" s="1219">
        <f>J48</f>
        <v>2045.8981008415412</v>
      </c>
    </row>
    <row r="133" spans="20:24">
      <c r="T133" s="1218">
        <f t="shared" ref="T133:U133" si="49">A49</f>
        <v>1996</v>
      </c>
      <c r="U133" s="1219">
        <f t="shared" si="49"/>
        <v>3378.2212324823945</v>
      </c>
      <c r="V133" s="1219">
        <f t="shared" ref="V133:V160" si="50">D49</f>
        <v>2427.778767517606</v>
      </c>
      <c r="W133" s="1219">
        <f t="shared" ref="W133:W160" si="51">H49</f>
        <v>765.4217346725984</v>
      </c>
      <c r="X133" s="1219">
        <f t="shared" ref="X133:X160" si="52">J49</f>
        <v>2585.378265327402</v>
      </c>
    </row>
    <row r="134" spans="20:24">
      <c r="T134" s="1218">
        <f t="shared" ref="T134:U134" si="53">A50</f>
        <v>1997</v>
      </c>
      <c r="U134" s="1219">
        <f t="shared" si="53"/>
        <v>3458.9</v>
      </c>
      <c r="V134" s="1219">
        <f t="shared" si="50"/>
        <v>2419.1</v>
      </c>
      <c r="W134" s="1219">
        <f t="shared" si="51"/>
        <v>757.02920168364449</v>
      </c>
      <c r="X134" s="1219">
        <f t="shared" si="52"/>
        <v>2602.0707983163556</v>
      </c>
    </row>
    <row r="135" spans="20:24">
      <c r="T135" s="1218">
        <f t="shared" ref="T135:U135" si="54">A51</f>
        <v>1998</v>
      </c>
      <c r="U135" s="1219">
        <f t="shared" si="54"/>
        <v>3361.5</v>
      </c>
      <c r="V135" s="1219">
        <f t="shared" si="50"/>
        <v>2400.5</v>
      </c>
      <c r="W135" s="1219">
        <f t="shared" si="51"/>
        <v>764.91778542296481</v>
      </c>
      <c r="X135" s="1219">
        <f t="shared" si="52"/>
        <v>2725.8822145770355</v>
      </c>
    </row>
    <row r="136" spans="20:24">
      <c r="T136" s="1218">
        <f t="shared" ref="T136:U136" si="55">A52</f>
        <v>1999</v>
      </c>
      <c r="U136" s="1219">
        <f t="shared" si="55"/>
        <v>3486.8</v>
      </c>
      <c r="V136" s="1219">
        <f t="shared" si="50"/>
        <v>2262.6</v>
      </c>
      <c r="W136" s="1219">
        <f t="shared" si="51"/>
        <v>837.9247079048298</v>
      </c>
      <c r="X136" s="1219">
        <f t="shared" si="52"/>
        <v>2774.57529209517</v>
      </c>
    </row>
    <row r="137" spans="20:24">
      <c r="T137" s="1218">
        <f t="shared" ref="T137:U137" si="56">A53</f>
        <v>2000</v>
      </c>
      <c r="U137" s="1219">
        <f t="shared" si="56"/>
        <v>3605.2</v>
      </c>
      <c r="V137" s="1219">
        <f t="shared" si="50"/>
        <v>1939.3</v>
      </c>
      <c r="W137" s="1219">
        <f t="shared" si="51"/>
        <v>770.19671427957951</v>
      </c>
      <c r="X137" s="1219">
        <f t="shared" si="52"/>
        <v>2756.0032857204205</v>
      </c>
    </row>
    <row r="138" spans="20:24">
      <c r="T138" s="1218">
        <f t="shared" ref="T138:U138" si="57">A54</f>
        <v>2001</v>
      </c>
      <c r="U138" s="1219">
        <f t="shared" si="57"/>
        <v>3586.7</v>
      </c>
      <c r="V138" s="1219">
        <f t="shared" si="50"/>
        <v>2141.2000000000003</v>
      </c>
      <c r="W138" s="1219">
        <f t="shared" si="51"/>
        <v>914.76410962307716</v>
      </c>
      <c r="X138" s="1219">
        <f t="shared" si="52"/>
        <v>3127.7358903769227</v>
      </c>
    </row>
    <row r="139" spans="20:24">
      <c r="T139" s="1218">
        <f t="shared" ref="T139:U139" si="58">A55</f>
        <v>2002</v>
      </c>
      <c r="U139" s="1219">
        <f t="shared" si="58"/>
        <v>3115.7</v>
      </c>
      <c r="V139" s="1219">
        <f t="shared" si="50"/>
        <v>2367.9000000000005</v>
      </c>
      <c r="W139" s="1219">
        <f t="shared" si="51"/>
        <v>987.85</v>
      </c>
      <c r="X139" s="1219">
        <f t="shared" si="52"/>
        <v>2963.55</v>
      </c>
    </row>
    <row r="140" spans="20:24">
      <c r="T140" s="1218">
        <f t="shared" ref="T140:U140" si="59">A56</f>
        <v>2003</v>
      </c>
      <c r="U140" s="1219">
        <f t="shared" si="59"/>
        <v>3016.1</v>
      </c>
      <c r="V140" s="1219">
        <f t="shared" si="50"/>
        <v>2416.4</v>
      </c>
      <c r="W140" s="1219">
        <f t="shared" si="51"/>
        <v>1041.3499999999999</v>
      </c>
      <c r="X140" s="1219">
        <f t="shared" si="52"/>
        <v>3124.0499999999997</v>
      </c>
    </row>
    <row r="141" spans="20:24">
      <c r="T141" s="1218">
        <f t="shared" ref="T141:U141" si="60">A57</f>
        <v>2004</v>
      </c>
      <c r="U141" s="1219">
        <f t="shared" si="60"/>
        <v>3089.1</v>
      </c>
      <c r="V141" s="1219">
        <f t="shared" si="50"/>
        <v>2366.3000000000002</v>
      </c>
      <c r="W141" s="1219">
        <f t="shared" si="51"/>
        <v>1025.5</v>
      </c>
      <c r="X141" s="1219">
        <f t="shared" si="52"/>
        <v>3076.5</v>
      </c>
    </row>
    <row r="142" spans="20:24">
      <c r="T142" s="1218">
        <f t="shared" ref="T142:U142" si="61">A58</f>
        <v>2005</v>
      </c>
      <c r="U142" s="1219">
        <f t="shared" si="61"/>
        <v>4298</v>
      </c>
      <c r="V142" s="1219">
        <f t="shared" si="50"/>
        <v>989</v>
      </c>
      <c r="W142" s="1219">
        <f t="shared" si="51"/>
        <v>1257.2</v>
      </c>
      <c r="X142" s="1219">
        <f t="shared" si="52"/>
        <v>2832.1</v>
      </c>
    </row>
    <row r="143" spans="20:24">
      <c r="T143" s="1218">
        <f t="shared" ref="T143:U143" si="62">A59</f>
        <v>2006</v>
      </c>
      <c r="U143" s="1219">
        <f t="shared" si="62"/>
        <v>4210.2</v>
      </c>
      <c r="V143" s="1219">
        <f t="shared" si="50"/>
        <v>902.1</v>
      </c>
      <c r="W143" s="1219">
        <f t="shared" si="51"/>
        <v>1189</v>
      </c>
      <c r="X143" s="1219">
        <f t="shared" si="52"/>
        <v>2796.1</v>
      </c>
    </row>
    <row r="144" spans="20:24">
      <c r="T144" s="1218">
        <f t="shared" ref="T144:U144" si="63">A60</f>
        <v>2007</v>
      </c>
      <c r="U144" s="1219">
        <f t="shared" si="63"/>
        <v>4003.4</v>
      </c>
      <c r="V144" s="1219">
        <f t="shared" si="50"/>
        <v>864.4</v>
      </c>
      <c r="W144" s="1219">
        <f t="shared" si="51"/>
        <v>1119.4000000000001</v>
      </c>
      <c r="X144" s="1219">
        <f t="shared" si="52"/>
        <v>2494.6999999999998</v>
      </c>
    </row>
    <row r="145" spans="20:24">
      <c r="T145" s="1218">
        <f t="shared" ref="T145:U145" si="64">A61</f>
        <v>2008</v>
      </c>
      <c r="U145" s="1219">
        <f t="shared" si="64"/>
        <v>3984.7231644731714</v>
      </c>
      <c r="V145" s="1219">
        <f t="shared" si="50"/>
        <v>854.11407464562694</v>
      </c>
      <c r="W145" s="1219">
        <f t="shared" si="51"/>
        <v>1157.8821776650411</v>
      </c>
      <c r="X145" s="1219">
        <f t="shared" si="52"/>
        <v>2508.4710456423818</v>
      </c>
    </row>
    <row r="146" spans="20:24">
      <c r="T146" s="1218">
        <f t="shared" ref="T146:U146" si="65">A62</f>
        <v>2009</v>
      </c>
      <c r="U146" s="1219">
        <f t="shared" si="65"/>
        <v>3421.4794389663225</v>
      </c>
      <c r="V146" s="1219">
        <f t="shared" si="50"/>
        <v>821.74527779024334</v>
      </c>
      <c r="W146" s="1219">
        <f t="shared" si="51"/>
        <v>1186.2118893894574</v>
      </c>
      <c r="X146" s="1219">
        <f t="shared" si="52"/>
        <v>2514.4748027285605</v>
      </c>
    </row>
    <row r="147" spans="20:24">
      <c r="T147" s="1218">
        <f t="shared" ref="T147:U147" si="66">A63</f>
        <v>2010</v>
      </c>
      <c r="U147" s="1219">
        <f t="shared" si="66"/>
        <v>3650.0375800403813</v>
      </c>
      <c r="V147" s="1219">
        <f t="shared" si="50"/>
        <v>881.00375173941723</v>
      </c>
      <c r="W147" s="1219">
        <f t="shared" si="51"/>
        <v>1365.4555156325032</v>
      </c>
      <c r="X147" s="1219">
        <f t="shared" si="52"/>
        <v>2905.5226968316251</v>
      </c>
    </row>
    <row r="148" spans="20:24">
      <c r="T148" s="1218">
        <f t="shared" ref="T148:U148" si="67">A64</f>
        <v>2011</v>
      </c>
      <c r="U148" s="1219">
        <f t="shared" si="67"/>
        <v>3544.5177146528308</v>
      </c>
      <c r="V148" s="1219">
        <f t="shared" si="50"/>
        <v>782.88388973771578</v>
      </c>
      <c r="W148" s="1219">
        <f t="shared" si="51"/>
        <v>1159.817389699693</v>
      </c>
      <c r="X148" s="1219">
        <f t="shared" si="52"/>
        <v>2443.9446972930191</v>
      </c>
    </row>
    <row r="149" spans="20:24">
      <c r="T149" s="1218">
        <f t="shared" ref="T149:U149" si="68">A65</f>
        <v>2012</v>
      </c>
      <c r="U149" s="1219">
        <f t="shared" si="68"/>
        <v>3542.7413316356624</v>
      </c>
      <c r="V149" s="1219">
        <f t="shared" si="50"/>
        <v>801.4332508011305</v>
      </c>
      <c r="W149" s="1219">
        <f t="shared" si="51"/>
        <v>1196.6695217189354</v>
      </c>
      <c r="X149" s="1219">
        <f t="shared" si="52"/>
        <v>2468.9750847144169</v>
      </c>
    </row>
    <row r="150" spans="20:24">
      <c r="T150" s="1218">
        <f t="shared" ref="T150:U150" si="69">A66</f>
        <v>2013</v>
      </c>
      <c r="U150" s="1219">
        <f t="shared" si="69"/>
        <v>3627.3230662095111</v>
      </c>
      <c r="V150" s="1219">
        <f t="shared" si="50"/>
        <v>819.14445046701451</v>
      </c>
      <c r="W150" s="1219">
        <f t="shared" si="51"/>
        <v>1204.2424930758923</v>
      </c>
      <c r="X150" s="1219">
        <f t="shared" si="52"/>
        <v>2473.7386571432867</v>
      </c>
    </row>
    <row r="151" spans="20:24">
      <c r="T151" s="1218">
        <f t="shared" ref="T151:U151" si="70">A67</f>
        <v>2014</v>
      </c>
      <c r="U151" s="1219">
        <f t="shared" si="70"/>
        <v>3410.3972052618806</v>
      </c>
      <c r="V151" s="1219">
        <f t="shared" si="50"/>
        <v>712.95665283609333</v>
      </c>
      <c r="W151" s="1219">
        <f t="shared" si="51"/>
        <v>980.63363749940379</v>
      </c>
      <c r="X151" s="1219">
        <f t="shared" si="52"/>
        <v>1999.1197194391893</v>
      </c>
    </row>
    <row r="152" spans="20:24">
      <c r="T152" s="1218">
        <f t="shared" ref="T152:U152" si="71">A68</f>
        <v>2015</v>
      </c>
      <c r="U152" s="1219">
        <f t="shared" si="71"/>
        <v>3522.7616740966923</v>
      </c>
      <c r="V152" s="1219">
        <f t="shared" si="50"/>
        <v>740.54716276384522</v>
      </c>
      <c r="W152" s="1219">
        <f t="shared" si="51"/>
        <v>1057.1634652972291</v>
      </c>
      <c r="X152" s="1219">
        <f t="shared" si="52"/>
        <v>2171.1355106019505</v>
      </c>
    </row>
    <row r="153" spans="20:24">
      <c r="T153" s="1218">
        <f t="shared" ref="T153:U153" si="72">A69</f>
        <v>2016</v>
      </c>
      <c r="U153" s="1219">
        <f t="shared" si="72"/>
        <v>3836.3584581271775</v>
      </c>
      <c r="V153" s="1219">
        <f t="shared" si="50"/>
        <v>801.51180511781627</v>
      </c>
      <c r="W153" s="1219">
        <f t="shared" si="51"/>
        <v>1152.6815890783148</v>
      </c>
      <c r="X153" s="1219">
        <f t="shared" si="52"/>
        <v>2368.4610261057092</v>
      </c>
    </row>
    <row r="154" spans="20:24">
      <c r="T154" s="1218">
        <f t="shared" ref="T154:U154" si="73">A70</f>
        <v>2017</v>
      </c>
      <c r="U154" s="1219">
        <f t="shared" si="73"/>
        <v>3847.7460000000001</v>
      </c>
      <c r="V154" s="1219">
        <f t="shared" si="50"/>
        <v>905.81100000000015</v>
      </c>
      <c r="W154" s="1219">
        <f t="shared" si="51"/>
        <v>1238.7572516670562</v>
      </c>
      <c r="X154" s="1219">
        <f t="shared" si="52"/>
        <v>2427.2687824260001</v>
      </c>
    </row>
    <row r="155" spans="20:24">
      <c r="T155" s="1218">
        <f t="shared" ref="T155:U155" si="74">A71</f>
        <v>2018</v>
      </c>
      <c r="U155" s="1219">
        <f t="shared" si="74"/>
        <v>3854.9198167295876</v>
      </c>
      <c r="V155" s="1219">
        <f t="shared" si="50"/>
        <v>802.31710169693304</v>
      </c>
      <c r="W155" s="1219">
        <f t="shared" si="51"/>
        <v>1117.9152635170003</v>
      </c>
      <c r="X155" s="1219">
        <f t="shared" si="52"/>
        <v>2275.6416101114</v>
      </c>
    </row>
    <row r="156" spans="20:24">
      <c r="T156" s="1218">
        <f t="shared" ref="T156:U156" si="75">A72</f>
        <v>2019</v>
      </c>
      <c r="U156" s="1219">
        <f t="shared" si="75"/>
        <v>4200.7408816692532</v>
      </c>
      <c r="V156" s="1219">
        <f t="shared" si="50"/>
        <v>837.95548207248396</v>
      </c>
      <c r="W156" s="1219">
        <f t="shared" si="51"/>
        <v>1201.4750959205983</v>
      </c>
      <c r="X156" s="1219">
        <f t="shared" si="52"/>
        <v>2173.2346050440929</v>
      </c>
    </row>
    <row r="157" spans="20:24">
      <c r="T157" s="1218">
        <f t="shared" ref="T157:U157" si="76">A73</f>
        <v>2020</v>
      </c>
      <c r="U157" s="1219">
        <f t="shared" si="76"/>
        <v>4268.3097902267627</v>
      </c>
      <c r="V157" s="1219">
        <f t="shared" si="50"/>
        <v>840.41028830097571</v>
      </c>
      <c r="W157" s="1219">
        <f t="shared" si="51"/>
        <v>1197.7288742469332</v>
      </c>
      <c r="X157" s="1219">
        <f t="shared" si="52"/>
        <v>2245.5416331866199</v>
      </c>
    </row>
    <row r="158" spans="20:24">
      <c r="T158" s="1218">
        <f t="shared" ref="T158:U158" si="77">A74</f>
        <v>2021</v>
      </c>
      <c r="U158" s="1219">
        <f t="shared" si="77"/>
        <v>4565.6943918051602</v>
      </c>
      <c r="V158" s="1219">
        <f t="shared" si="50"/>
        <v>913.96704959776309</v>
      </c>
      <c r="W158" s="1219">
        <f t="shared" si="51"/>
        <v>1309.6872651824956</v>
      </c>
      <c r="X158" s="1219">
        <f t="shared" si="52"/>
        <v>2518.7158153973664</v>
      </c>
    </row>
    <row r="159" spans="20:24">
      <c r="T159" s="1218">
        <f t="shared" ref="T159:U159" si="78">A75</f>
        <v>2022</v>
      </c>
      <c r="U159" s="1219">
        <f t="shared" si="78"/>
        <v>3611.2389207220158</v>
      </c>
      <c r="V159" s="1219">
        <f t="shared" si="50"/>
        <v>739.73007220825252</v>
      </c>
      <c r="W159" s="1219">
        <f t="shared" si="51"/>
        <v>1077.4868795721275</v>
      </c>
      <c r="X159" s="1219">
        <f t="shared" si="52"/>
        <v>1992.3154175368127</v>
      </c>
    </row>
    <row r="160" spans="20:24">
      <c r="T160" s="1218">
        <f t="shared" ref="T160:U160" si="79">A76</f>
        <v>2023</v>
      </c>
      <c r="U160" s="1219">
        <f t="shared" si="79"/>
        <v>3258.036555283682</v>
      </c>
      <c r="V160" s="1219">
        <f t="shared" si="50"/>
        <v>665.73347336373456</v>
      </c>
      <c r="W160" s="1219">
        <f t="shared" si="51"/>
        <v>974.83789383030057</v>
      </c>
      <c r="X160" s="1219">
        <f t="shared" si="52"/>
        <v>1761.9321857068153</v>
      </c>
    </row>
    <row r="161" spans="20:24">
      <c r="T161" s="1218">
        <f>A77</f>
        <v>2024</v>
      </c>
      <c r="U161" s="1219">
        <f>B77</f>
        <v>3312.9956936588901</v>
      </c>
      <c r="V161" s="1219">
        <f>D77</f>
        <v>673.26267077670502</v>
      </c>
      <c r="W161" s="1219">
        <f>H77</f>
        <v>972.2266938103121</v>
      </c>
      <c r="X161" s="1219">
        <f>J77</f>
        <v>1731.4849451765174</v>
      </c>
    </row>
  </sheetData>
  <mergeCells count="20">
    <mergeCell ref="F3:G3"/>
    <mergeCell ref="H3:I3"/>
    <mergeCell ref="J3:K3"/>
    <mergeCell ref="L3:M3"/>
    <mergeCell ref="A81:Q81"/>
    <mergeCell ref="A82:Q82"/>
    <mergeCell ref="A83:Q83"/>
    <mergeCell ref="A1:Q1"/>
    <mergeCell ref="N46:O46"/>
    <mergeCell ref="P46:Q46"/>
    <mergeCell ref="N3:O3"/>
    <mergeCell ref="P3:Q3"/>
    <mergeCell ref="B46:C46"/>
    <mergeCell ref="D46:E46"/>
    <mergeCell ref="F46:G46"/>
    <mergeCell ref="H46:I46"/>
    <mergeCell ref="J46:K46"/>
    <mergeCell ref="L46:M46"/>
    <mergeCell ref="B3:C3"/>
    <mergeCell ref="D3:E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57"/>
  <dimension ref="A1:AH42"/>
  <sheetViews>
    <sheetView showGridLines="0" zoomScaleNormal="100" zoomScaleSheetLayoutView="100" workbookViewId="0">
      <selection activeCell="C1" sqref="C1"/>
    </sheetView>
  </sheetViews>
  <sheetFormatPr defaultColWidth="9.140625" defaultRowHeight="12.75"/>
  <cols>
    <col min="1" max="1" width="8.7109375" style="9" customWidth="1"/>
    <col min="2" max="31" width="4.28515625" style="9" customWidth="1"/>
    <col min="32" max="16384" width="9.140625" style="9"/>
  </cols>
  <sheetData>
    <row r="1" spans="1:31" ht="18" customHeight="1">
      <c r="A1" s="1512" t="s">
        <v>528</v>
      </c>
      <c r="B1" s="1512"/>
      <c r="C1" s="1512"/>
      <c r="D1" s="1512"/>
      <c r="E1" s="1512"/>
      <c r="F1" s="1512"/>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row>
    <row r="2" spans="1:31" ht="5.0999999999999996" customHeight="1">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row>
    <row r="3" spans="1:31" s="303" customFormat="1" ht="15" customHeight="1">
      <c r="A3" s="1828" t="s">
        <v>529</v>
      </c>
      <c r="B3" s="1828"/>
      <c r="C3" s="1828"/>
      <c r="D3" s="1828"/>
      <c r="E3" s="1828"/>
      <c r="F3" s="1828"/>
      <c r="G3" s="1828"/>
      <c r="H3" s="1828"/>
      <c r="I3" s="1828"/>
      <c r="J3" s="1828"/>
      <c r="K3" s="1828"/>
      <c r="L3" s="1828"/>
      <c r="M3" s="1828"/>
      <c r="N3" s="1828"/>
      <c r="O3" s="1828"/>
      <c r="P3" s="1828"/>
      <c r="Q3" s="1828"/>
      <c r="R3" s="1828"/>
      <c r="S3" s="1828"/>
      <c r="T3" s="1828"/>
      <c r="U3" s="1828"/>
      <c r="V3" s="1828"/>
      <c r="W3" s="1828"/>
      <c r="X3" s="1828"/>
      <c r="Y3" s="1828"/>
      <c r="Z3" s="1828"/>
      <c r="AA3" s="1828"/>
      <c r="AB3" s="1828"/>
      <c r="AC3" s="1828"/>
      <c r="AD3" s="1828"/>
      <c r="AE3" s="1828"/>
    </row>
    <row r="4" spans="1:31" s="303" customFormat="1" ht="12" customHeight="1">
      <c r="A4" s="1164" t="s">
        <v>184</v>
      </c>
      <c r="B4" s="1165">
        <v>1995</v>
      </c>
      <c r="C4" s="1166">
        <v>1996</v>
      </c>
      <c r="D4" s="1166">
        <v>1997</v>
      </c>
      <c r="E4" s="1166">
        <v>1998</v>
      </c>
      <c r="F4" s="1167">
        <v>1999</v>
      </c>
      <c r="G4" s="1165">
        <v>2000</v>
      </c>
      <c r="H4" s="1166">
        <v>2001</v>
      </c>
      <c r="I4" s="1166">
        <v>2002</v>
      </c>
      <c r="J4" s="1166">
        <v>2003</v>
      </c>
      <c r="K4" s="1167">
        <v>2004</v>
      </c>
      <c r="L4" s="1165">
        <v>2005</v>
      </c>
      <c r="M4" s="1166">
        <v>2006</v>
      </c>
      <c r="N4" s="1166">
        <v>2007</v>
      </c>
      <c r="O4" s="1166">
        <v>2008</v>
      </c>
      <c r="P4" s="1167">
        <v>2009</v>
      </c>
      <c r="Q4" s="1165">
        <v>2010</v>
      </c>
      <c r="R4" s="1166">
        <v>2011</v>
      </c>
      <c r="S4" s="1166">
        <v>2012</v>
      </c>
      <c r="T4" s="1166">
        <v>2013</v>
      </c>
      <c r="U4" s="1167">
        <v>2014</v>
      </c>
      <c r="V4" s="1165">
        <v>2015</v>
      </c>
      <c r="W4" s="1166">
        <v>2016</v>
      </c>
      <c r="X4" s="1166">
        <v>2017</v>
      </c>
      <c r="Y4" s="1166">
        <v>2018</v>
      </c>
      <c r="Z4" s="1167">
        <v>2019</v>
      </c>
      <c r="AA4" s="1166">
        <v>2020</v>
      </c>
      <c r="AB4" s="1166">
        <v>2021</v>
      </c>
      <c r="AC4" s="1166">
        <v>2022</v>
      </c>
      <c r="AD4" s="1166">
        <v>2023</v>
      </c>
      <c r="AE4" s="1166">
        <v>2024</v>
      </c>
    </row>
    <row r="5" spans="1:31" s="303" customFormat="1" ht="12" customHeight="1">
      <c r="A5" s="1463" t="str">
        <f>'[2]11.5'!A5</f>
        <v>January</v>
      </c>
      <c r="B5" s="1168">
        <v>-1.6</v>
      </c>
      <c r="C5" s="1169">
        <v>-4.5</v>
      </c>
      <c r="D5" s="1169">
        <v>-4.5</v>
      </c>
      <c r="E5" s="1169">
        <v>0.4</v>
      </c>
      <c r="F5" s="1170">
        <v>-0.2</v>
      </c>
      <c r="G5" s="1168">
        <v>-2.1</v>
      </c>
      <c r="H5" s="1169">
        <v>-1.3</v>
      </c>
      <c r="I5" s="1169">
        <v>-1.1000000000000001</v>
      </c>
      <c r="J5" s="1169">
        <v>-2.2000000000000002</v>
      </c>
      <c r="K5" s="1170">
        <v>-3.7064516129032259</v>
      </c>
      <c r="L5" s="1168">
        <v>0</v>
      </c>
      <c r="M5" s="1169">
        <v>-6</v>
      </c>
      <c r="N5" s="1169">
        <v>3.56</v>
      </c>
      <c r="O5" s="1169">
        <v>1.73</v>
      </c>
      <c r="P5" s="1170">
        <v>-3.7</v>
      </c>
      <c r="Q5" s="1168">
        <v>-4.7387096774193553</v>
      </c>
      <c r="R5" s="1169">
        <v>-0.92580645161290309</v>
      </c>
      <c r="S5" s="1169">
        <v>0.10645161290322548</v>
      </c>
      <c r="T5" s="1169">
        <v>-1.6225806451612901</v>
      </c>
      <c r="U5" s="1170">
        <v>0.73225806451612896</v>
      </c>
      <c r="V5" s="1168">
        <v>1.2161290322580647</v>
      </c>
      <c r="W5" s="1169">
        <v>-1.1806451612903228</v>
      </c>
      <c r="X5" s="1169">
        <v>-5.5709677419354851</v>
      </c>
      <c r="Y5" s="1169">
        <v>2.0096774193548383</v>
      </c>
      <c r="Z5" s="1170">
        <v>-1.5193548387096771</v>
      </c>
      <c r="AA5" s="1169">
        <v>0.39032258064516134</v>
      </c>
      <c r="AB5" s="1169">
        <v>-0.91290322580645156</v>
      </c>
      <c r="AC5" s="1169">
        <v>0.78709677419354818</v>
      </c>
      <c r="AD5" s="1169">
        <v>2.1903225806451618</v>
      </c>
      <c r="AE5" s="1169">
        <v>-0.33870967741935487</v>
      </c>
    </row>
    <row r="6" spans="1:31" s="303" customFormat="1" ht="12" customHeight="1">
      <c r="A6" s="1464" t="str">
        <f>'[2]11.5'!A6</f>
        <v>February</v>
      </c>
      <c r="B6" s="1171">
        <v>3.5</v>
      </c>
      <c r="C6" s="1172">
        <v>-4.5</v>
      </c>
      <c r="D6" s="1172">
        <v>1.7</v>
      </c>
      <c r="E6" s="1172">
        <v>2.9</v>
      </c>
      <c r="F6" s="1173">
        <v>-1.3</v>
      </c>
      <c r="G6" s="1171">
        <v>2.4</v>
      </c>
      <c r="H6" s="1172">
        <v>0.5</v>
      </c>
      <c r="I6" s="1172">
        <v>3.7</v>
      </c>
      <c r="J6" s="1172">
        <v>-4.0999999999999996</v>
      </c>
      <c r="K6" s="1173">
        <v>0.8</v>
      </c>
      <c r="L6" s="1171">
        <v>-3.3</v>
      </c>
      <c r="M6" s="1172">
        <v>-2.7</v>
      </c>
      <c r="N6" s="1172">
        <v>3.2</v>
      </c>
      <c r="O6" s="1172">
        <v>2.61</v>
      </c>
      <c r="P6" s="1174">
        <v>-0.6</v>
      </c>
      <c r="Q6" s="1171">
        <v>-1.4285714285714284</v>
      </c>
      <c r="R6" s="1172">
        <v>-1.6928571428571426</v>
      </c>
      <c r="S6" s="1172">
        <v>-4.9448275862068956</v>
      </c>
      <c r="T6" s="1172">
        <v>-0.96071428571428574</v>
      </c>
      <c r="U6" s="1173">
        <v>2.2928571428571431</v>
      </c>
      <c r="V6" s="1171">
        <v>0.22142857142857128</v>
      </c>
      <c r="W6" s="1172">
        <v>3.5607142857142859</v>
      </c>
      <c r="X6" s="1172">
        <v>1.1749999999999996</v>
      </c>
      <c r="Y6" s="1172">
        <v>-3.2785714285714285</v>
      </c>
      <c r="Z6" s="1173">
        <v>1.8321428571428571</v>
      </c>
      <c r="AA6" s="1172">
        <v>3.9928571428571429</v>
      </c>
      <c r="AB6" s="1172">
        <v>-0.7250000000000002</v>
      </c>
      <c r="AC6" s="1172">
        <v>3.0892857142857144</v>
      </c>
      <c r="AD6" s="1172">
        <v>1.375</v>
      </c>
      <c r="AE6" s="1172">
        <v>5.8928571428571415</v>
      </c>
    </row>
    <row r="7" spans="1:31" s="303" customFormat="1" ht="12" customHeight="1">
      <c r="A7" s="1465" t="str">
        <f>'[2]11.5'!A7</f>
        <v>March</v>
      </c>
      <c r="B7" s="1175">
        <v>2.5</v>
      </c>
      <c r="C7" s="1176">
        <v>-0.6</v>
      </c>
      <c r="D7" s="1176">
        <v>3.9</v>
      </c>
      <c r="E7" s="1176">
        <v>3</v>
      </c>
      <c r="F7" s="1177">
        <v>4.7</v>
      </c>
      <c r="G7" s="1175">
        <v>3.9</v>
      </c>
      <c r="H7" s="1176">
        <v>3.8</v>
      </c>
      <c r="I7" s="1176">
        <v>4.5</v>
      </c>
      <c r="J7" s="1176">
        <v>3.7</v>
      </c>
      <c r="K7" s="1177">
        <v>2.8</v>
      </c>
      <c r="L7" s="1175">
        <v>1.2</v>
      </c>
      <c r="M7" s="1176">
        <v>0.4</v>
      </c>
      <c r="N7" s="1176">
        <v>5.5</v>
      </c>
      <c r="O7" s="1176">
        <v>3.41</v>
      </c>
      <c r="P7" s="1178">
        <v>3.6</v>
      </c>
      <c r="Q7" s="1175">
        <v>3.148387096774194</v>
      </c>
      <c r="R7" s="1176">
        <v>4.1387096774193548</v>
      </c>
      <c r="S7" s="1176">
        <v>5.3806451612903237</v>
      </c>
      <c r="T7" s="1176">
        <v>-0.14838709677419354</v>
      </c>
      <c r="U7" s="1177">
        <v>6.4774193548387089</v>
      </c>
      <c r="V7" s="1175">
        <v>4.3258064516129036</v>
      </c>
      <c r="W7" s="1176">
        <v>3.7806451612903227</v>
      </c>
      <c r="X7" s="1176">
        <v>6.1225806451612916</v>
      </c>
      <c r="Y7" s="1176">
        <v>1.0000000000000002</v>
      </c>
      <c r="Z7" s="1177">
        <v>5.8225806451612891</v>
      </c>
      <c r="AA7" s="1176">
        <v>4.1483870967741927</v>
      </c>
      <c r="AB7" s="1176">
        <v>2.8290322580645157</v>
      </c>
      <c r="AC7" s="1176">
        <v>3.3161290322580643</v>
      </c>
      <c r="AD7" s="1176">
        <v>4.8774193548387101</v>
      </c>
      <c r="AE7" s="1176">
        <v>7.2451612903225797</v>
      </c>
    </row>
    <row r="8" spans="1:31" s="303" customFormat="1" ht="12" customHeight="1">
      <c r="A8" s="1464" t="str">
        <f>'[2]11.5'!A8</f>
        <v>April</v>
      </c>
      <c r="B8" s="1171">
        <v>8.5</v>
      </c>
      <c r="C8" s="1172">
        <v>7.9</v>
      </c>
      <c r="D8" s="1172">
        <v>5.2</v>
      </c>
      <c r="E8" s="1172">
        <v>9.6999999999999993</v>
      </c>
      <c r="F8" s="1173">
        <v>9</v>
      </c>
      <c r="G8" s="1171">
        <v>11.3</v>
      </c>
      <c r="H8" s="1172">
        <v>7.2</v>
      </c>
      <c r="I8" s="1172">
        <v>7.9</v>
      </c>
      <c r="J8" s="1172">
        <v>7.6</v>
      </c>
      <c r="K8" s="1173">
        <v>9.1</v>
      </c>
      <c r="L8" s="1171">
        <v>9.3000000000000007</v>
      </c>
      <c r="M8" s="1172">
        <v>8.6</v>
      </c>
      <c r="N8" s="1172">
        <v>10.6</v>
      </c>
      <c r="O8" s="1172">
        <v>8.3000000000000007</v>
      </c>
      <c r="P8" s="1174">
        <v>12.3</v>
      </c>
      <c r="Q8" s="1171">
        <v>8.48</v>
      </c>
      <c r="R8" s="1172">
        <v>10.833333333333334</v>
      </c>
      <c r="S8" s="1172">
        <v>8.8466666666666676</v>
      </c>
      <c r="T8" s="1172">
        <v>8.5966666666666658</v>
      </c>
      <c r="U8" s="1173">
        <v>10.023333333333333</v>
      </c>
      <c r="V8" s="1171">
        <v>8.2200000000000006</v>
      </c>
      <c r="W8" s="1172">
        <v>8.086666666666666</v>
      </c>
      <c r="X8" s="1172">
        <v>7.1266666666666669</v>
      </c>
      <c r="Y8" s="1172">
        <v>12.98</v>
      </c>
      <c r="Z8" s="1173">
        <v>9.6566666666666681</v>
      </c>
      <c r="AA8" s="1172">
        <v>9.4466666666666654</v>
      </c>
      <c r="AB8" s="1172">
        <v>5.6766666666666667</v>
      </c>
      <c r="AC8" s="1172">
        <v>6.6166666666666663</v>
      </c>
      <c r="AD8" s="1172">
        <v>6.6799999999999988</v>
      </c>
      <c r="AE8" s="1172">
        <v>10.256666666666664</v>
      </c>
    </row>
    <row r="9" spans="1:31" s="303" customFormat="1" ht="12" customHeight="1">
      <c r="A9" s="1464" t="str">
        <f>'[2]11.5'!A9</f>
        <v>May</v>
      </c>
      <c r="B9" s="1171">
        <v>12.6</v>
      </c>
      <c r="C9" s="1172">
        <v>13</v>
      </c>
      <c r="D9" s="1172">
        <v>13.5</v>
      </c>
      <c r="E9" s="1172">
        <v>13.7</v>
      </c>
      <c r="F9" s="1173">
        <v>13.8</v>
      </c>
      <c r="G9" s="1171">
        <v>15.1</v>
      </c>
      <c r="H9" s="1172">
        <v>14.6</v>
      </c>
      <c r="I9" s="1172">
        <v>15.8</v>
      </c>
      <c r="J9" s="1172">
        <v>15.4</v>
      </c>
      <c r="K9" s="1173">
        <v>11.7</v>
      </c>
      <c r="L9" s="1171">
        <v>13.3</v>
      </c>
      <c r="M9" s="1172">
        <v>13.1</v>
      </c>
      <c r="N9" s="1172">
        <v>14.8</v>
      </c>
      <c r="O9" s="1172">
        <v>13.909677419354837</v>
      </c>
      <c r="P9" s="1174">
        <v>13.6</v>
      </c>
      <c r="Q9" s="1171">
        <v>11.9</v>
      </c>
      <c r="R9" s="1172">
        <v>13.670967741935483</v>
      </c>
      <c r="S9" s="1172">
        <v>14.854838709677423</v>
      </c>
      <c r="T9" s="1172">
        <v>12.364516129032262</v>
      </c>
      <c r="U9" s="1173">
        <v>12.32258064516129</v>
      </c>
      <c r="V9" s="1171">
        <v>12.838709677419352</v>
      </c>
      <c r="W9" s="1172">
        <v>13.622580645161289</v>
      </c>
      <c r="X9" s="1172">
        <v>14.054838709677419</v>
      </c>
      <c r="Y9" s="1172">
        <v>16.461290322580645</v>
      </c>
      <c r="Z9" s="1173">
        <v>10.93225806451613</v>
      </c>
      <c r="AA9" s="1172">
        <v>11.2</v>
      </c>
      <c r="AB9" s="1172">
        <v>10.835483870967742</v>
      </c>
      <c r="AC9" s="1172">
        <v>14.500000000000002</v>
      </c>
      <c r="AD9" s="1172">
        <v>12.812903225806451</v>
      </c>
      <c r="AE9" s="1172">
        <v>14.761290322580647</v>
      </c>
    </row>
    <row r="10" spans="1:31" s="303" customFormat="1" ht="12" customHeight="1">
      <c r="A10" s="1465" t="str">
        <f>'[2]11.5'!A10</f>
        <v>June</v>
      </c>
      <c r="B10" s="1171">
        <v>15</v>
      </c>
      <c r="C10" s="1172">
        <v>16.399999999999999</v>
      </c>
      <c r="D10" s="1172">
        <v>16.5</v>
      </c>
      <c r="E10" s="1172">
        <v>17.2</v>
      </c>
      <c r="F10" s="1173">
        <v>15.6</v>
      </c>
      <c r="G10" s="1171">
        <v>17.7</v>
      </c>
      <c r="H10" s="1172">
        <v>14.5</v>
      </c>
      <c r="I10" s="1172">
        <v>17.7</v>
      </c>
      <c r="J10" s="1172">
        <v>19.7</v>
      </c>
      <c r="K10" s="1173">
        <v>15.7</v>
      </c>
      <c r="L10" s="1171">
        <v>16.399999999999999</v>
      </c>
      <c r="M10" s="1172">
        <v>17.3</v>
      </c>
      <c r="N10" s="1172">
        <v>18.5</v>
      </c>
      <c r="O10" s="1172">
        <v>17.753333333333334</v>
      </c>
      <c r="P10" s="1174">
        <v>15.3</v>
      </c>
      <c r="Q10" s="1171">
        <v>17.043333333333333</v>
      </c>
      <c r="R10" s="1172">
        <v>17.380000000000003</v>
      </c>
      <c r="S10" s="1172">
        <v>17.366666666666671</v>
      </c>
      <c r="T10" s="1172">
        <v>16.156666666666663</v>
      </c>
      <c r="U10" s="1173">
        <v>16.576666666666668</v>
      </c>
      <c r="V10" s="1171">
        <v>16.746666666666666</v>
      </c>
      <c r="W10" s="1172">
        <v>17.560000000000002</v>
      </c>
      <c r="X10" s="1172">
        <v>18.436666666666667</v>
      </c>
      <c r="Y10" s="1172">
        <v>17.746666666666666</v>
      </c>
      <c r="Z10" s="1173">
        <v>20.983333333333334</v>
      </c>
      <c r="AA10" s="1172">
        <v>16.643333333333331</v>
      </c>
      <c r="AB10" s="1172">
        <v>19.076666666666668</v>
      </c>
      <c r="AC10" s="1172">
        <v>18.956666666666667</v>
      </c>
      <c r="AD10" s="1172">
        <v>17.459999999999994</v>
      </c>
      <c r="AE10" s="1172">
        <v>18.109999999999996</v>
      </c>
    </row>
    <row r="11" spans="1:31" s="303" customFormat="1" ht="12" customHeight="1">
      <c r="A11" s="1464" t="str">
        <f>'[2]11.5'!A11</f>
        <v>July</v>
      </c>
      <c r="B11" s="1168">
        <v>20.5</v>
      </c>
      <c r="C11" s="1169">
        <v>16</v>
      </c>
      <c r="D11" s="1169">
        <v>16.899999999999999</v>
      </c>
      <c r="E11" s="1169">
        <v>17.5</v>
      </c>
      <c r="F11" s="1170">
        <v>19</v>
      </c>
      <c r="G11" s="1168">
        <v>15.9</v>
      </c>
      <c r="H11" s="1169">
        <v>18.3</v>
      </c>
      <c r="I11" s="1169">
        <v>19</v>
      </c>
      <c r="J11" s="1169">
        <v>18.7</v>
      </c>
      <c r="K11" s="1170">
        <v>17.5</v>
      </c>
      <c r="L11" s="1168">
        <v>18.3</v>
      </c>
      <c r="M11" s="1169">
        <v>21.7</v>
      </c>
      <c r="N11" s="1169">
        <v>18.7</v>
      </c>
      <c r="O11" s="1169">
        <v>18.399999999999999</v>
      </c>
      <c r="P11" s="1179">
        <v>18.5</v>
      </c>
      <c r="Q11" s="1168">
        <v>20.364516129032253</v>
      </c>
      <c r="R11" s="1169">
        <v>16.819354838709682</v>
      </c>
      <c r="S11" s="1169">
        <v>18.758064516129028</v>
      </c>
      <c r="T11" s="1169">
        <v>19.829032258064515</v>
      </c>
      <c r="U11" s="1170">
        <v>19.583870967741941</v>
      </c>
      <c r="V11" s="1168">
        <v>20.916129032258063</v>
      </c>
      <c r="W11" s="1169">
        <v>18.864516129032257</v>
      </c>
      <c r="X11" s="1169">
        <v>18.767741935483873</v>
      </c>
      <c r="Y11" s="1169">
        <v>19.954838709677414</v>
      </c>
      <c r="Z11" s="1170">
        <v>19.090322580645161</v>
      </c>
      <c r="AA11" s="1169">
        <v>17.977419354838709</v>
      </c>
      <c r="AB11" s="1169">
        <v>19.022580645161288</v>
      </c>
      <c r="AC11" s="1169">
        <v>18.874193548387094</v>
      </c>
      <c r="AD11" s="1169">
        <v>19.896774193548385</v>
      </c>
      <c r="AE11" s="1169">
        <v>20.032258064516132</v>
      </c>
    </row>
    <row r="12" spans="1:31" ht="12" customHeight="1">
      <c r="A12" s="1464" t="str">
        <f>'[2]11.5'!A12</f>
        <v>August</v>
      </c>
      <c r="B12" s="1171">
        <v>17.7</v>
      </c>
      <c r="C12" s="1172">
        <v>16.899999999999999</v>
      </c>
      <c r="D12" s="1172">
        <v>18.600000000000001</v>
      </c>
      <c r="E12" s="1172">
        <v>17.5</v>
      </c>
      <c r="F12" s="1173">
        <v>17.100000000000001</v>
      </c>
      <c r="G12" s="1171">
        <v>18.8</v>
      </c>
      <c r="H12" s="1172">
        <v>18.600000000000001</v>
      </c>
      <c r="I12" s="1172">
        <v>18.899999999999999</v>
      </c>
      <c r="J12" s="1172">
        <v>20.5</v>
      </c>
      <c r="K12" s="1173">
        <v>18.5</v>
      </c>
      <c r="L12" s="1171">
        <v>16.2</v>
      </c>
      <c r="M12" s="1172">
        <v>15.5</v>
      </c>
      <c r="N12" s="1172">
        <v>18.100000000000001</v>
      </c>
      <c r="O12" s="1172">
        <v>17.899999999999999</v>
      </c>
      <c r="P12" s="1174">
        <v>18.8</v>
      </c>
      <c r="Q12" s="1171">
        <v>17.454838709677421</v>
      </c>
      <c r="R12" s="1172">
        <v>18.348387096774196</v>
      </c>
      <c r="S12" s="1172">
        <v>18.622580645161289</v>
      </c>
      <c r="T12" s="1172">
        <v>18.167741935483868</v>
      </c>
      <c r="U12" s="1173">
        <v>16.141935483870967</v>
      </c>
      <c r="V12" s="1171">
        <v>21.78064516129032</v>
      </c>
      <c r="W12" s="1172">
        <v>17.267741935483869</v>
      </c>
      <c r="X12" s="1172">
        <v>19.025806451612901</v>
      </c>
      <c r="Y12" s="1172">
        <v>20.912903225806453</v>
      </c>
      <c r="Z12" s="1173">
        <v>19.183870967741935</v>
      </c>
      <c r="AA12" s="1172">
        <v>19.048387096774192</v>
      </c>
      <c r="AB12" s="1172">
        <v>16.287096774193547</v>
      </c>
      <c r="AC12" s="1172">
        <v>19.361290322580643</v>
      </c>
      <c r="AD12" s="1172">
        <v>18.838709677419359</v>
      </c>
      <c r="AE12" s="1172">
        <v>20.416129032258063</v>
      </c>
    </row>
    <row r="13" spans="1:31" ht="12" customHeight="1">
      <c r="A13" s="1465" t="str">
        <f>'[2]11.5'!A13</f>
        <v>September</v>
      </c>
      <c r="B13" s="1175">
        <v>12.3</v>
      </c>
      <c r="C13" s="1176">
        <v>10.1</v>
      </c>
      <c r="D13" s="1176">
        <v>13.1</v>
      </c>
      <c r="E13" s="1176">
        <v>12.8</v>
      </c>
      <c r="F13" s="1177">
        <v>16.3</v>
      </c>
      <c r="G13" s="1175">
        <v>12.9</v>
      </c>
      <c r="H13" s="1176">
        <v>11.6</v>
      </c>
      <c r="I13" s="1176">
        <v>12.2</v>
      </c>
      <c r="J13" s="1176">
        <v>13.6</v>
      </c>
      <c r="K13" s="1177">
        <v>13.2</v>
      </c>
      <c r="L13" s="1175">
        <v>14.4</v>
      </c>
      <c r="M13" s="1176">
        <v>15.8</v>
      </c>
      <c r="N13" s="1176">
        <v>11.7</v>
      </c>
      <c r="O13" s="1176">
        <v>12.41</v>
      </c>
      <c r="P13" s="1178">
        <v>15.1</v>
      </c>
      <c r="Q13" s="1175">
        <v>11.713333333333333</v>
      </c>
      <c r="R13" s="1176">
        <v>14.900000000000002</v>
      </c>
      <c r="S13" s="1176">
        <v>13.669999999999998</v>
      </c>
      <c r="T13" s="1176">
        <v>12.17</v>
      </c>
      <c r="U13" s="1177">
        <v>14.26</v>
      </c>
      <c r="V13" s="1175">
        <v>13.526666666666667</v>
      </c>
      <c r="W13" s="1176">
        <v>16.003333333333334</v>
      </c>
      <c r="X13" s="1176">
        <v>12.04</v>
      </c>
      <c r="Y13" s="1176">
        <v>14.723333333333334</v>
      </c>
      <c r="Z13" s="1177">
        <v>13.526666666666667</v>
      </c>
      <c r="AA13" s="1176">
        <v>14.163333333333334</v>
      </c>
      <c r="AB13" s="1176">
        <v>14.373333333333333</v>
      </c>
      <c r="AC13" s="1176">
        <v>12.16</v>
      </c>
      <c r="AD13" s="1176">
        <v>16.65666666666667</v>
      </c>
      <c r="AE13" s="1176">
        <v>15.229999999999999</v>
      </c>
    </row>
    <row r="14" spans="1:31" ht="12" customHeight="1">
      <c r="A14" s="1464" t="str">
        <f>'[2]11.5'!A14</f>
        <v>October</v>
      </c>
      <c r="B14" s="1171">
        <v>10.199999999999999</v>
      </c>
      <c r="C14" s="1172">
        <v>9.1</v>
      </c>
      <c r="D14" s="1172">
        <v>6.5</v>
      </c>
      <c r="E14" s="1172">
        <v>8.4</v>
      </c>
      <c r="F14" s="1173">
        <v>8.4</v>
      </c>
      <c r="G14" s="1171">
        <v>11.3</v>
      </c>
      <c r="H14" s="1172">
        <v>11.6</v>
      </c>
      <c r="I14" s="1172">
        <v>7.2</v>
      </c>
      <c r="J14" s="1172">
        <v>5.3</v>
      </c>
      <c r="K14" s="1173">
        <v>9.6</v>
      </c>
      <c r="L14" s="1171">
        <v>9.3000000000000007</v>
      </c>
      <c r="M14" s="1172">
        <v>10.4</v>
      </c>
      <c r="N14" s="1172">
        <v>7.5</v>
      </c>
      <c r="O14" s="1172">
        <v>8.6064516129032231</v>
      </c>
      <c r="P14" s="1174">
        <v>7.6</v>
      </c>
      <c r="Q14" s="1171">
        <v>6.4290322580645149</v>
      </c>
      <c r="R14" s="1172">
        <v>8.1709677419354829</v>
      </c>
      <c r="S14" s="1172">
        <v>7.8161290322580657</v>
      </c>
      <c r="T14" s="1172">
        <v>9.2032258064516128</v>
      </c>
      <c r="U14" s="1173">
        <v>10.261290322580646</v>
      </c>
      <c r="V14" s="1171">
        <v>8.1580645161290342</v>
      </c>
      <c r="W14" s="1172">
        <v>7.6451612903225818</v>
      </c>
      <c r="X14" s="1172">
        <v>9.7129032258064498</v>
      </c>
      <c r="Y14" s="1172">
        <v>10.145161290322582</v>
      </c>
      <c r="Z14" s="1173">
        <v>9.6258064516129043</v>
      </c>
      <c r="AA14" s="1172">
        <v>9.1709677419354847</v>
      </c>
      <c r="AB14" s="1172">
        <v>8.17741935483871</v>
      </c>
      <c r="AC14" s="1172">
        <v>10.777419354838711</v>
      </c>
      <c r="AD14" s="1172">
        <v>11.261290322580644</v>
      </c>
      <c r="AE14" s="1172">
        <v>9.9064516129032238</v>
      </c>
    </row>
    <row r="15" spans="1:31" ht="12" customHeight="1">
      <c r="A15" s="1464" t="str">
        <f>'[2]11.5'!A15</f>
        <v>November</v>
      </c>
      <c r="B15" s="1171">
        <v>0.7</v>
      </c>
      <c r="C15" s="1172">
        <v>4.7</v>
      </c>
      <c r="D15" s="1172">
        <v>3</v>
      </c>
      <c r="E15" s="1172">
        <v>0.3</v>
      </c>
      <c r="F15" s="1173">
        <v>2</v>
      </c>
      <c r="G15" s="1171">
        <v>5.8</v>
      </c>
      <c r="H15" s="1172">
        <v>1.8</v>
      </c>
      <c r="I15" s="1172">
        <v>5.0999999999999996</v>
      </c>
      <c r="J15" s="1172">
        <v>5</v>
      </c>
      <c r="K15" s="1173">
        <v>3.6</v>
      </c>
      <c r="L15" s="1171">
        <v>2.2999999999999998</v>
      </c>
      <c r="M15" s="1172">
        <v>5.9</v>
      </c>
      <c r="N15" s="1172">
        <v>1.8</v>
      </c>
      <c r="O15" s="1172">
        <v>4.9000000000000004</v>
      </c>
      <c r="P15" s="1174">
        <v>5.8</v>
      </c>
      <c r="Q15" s="1171">
        <v>5.3866666666666676</v>
      </c>
      <c r="R15" s="1172">
        <v>2.6866666666666665</v>
      </c>
      <c r="S15" s="1172">
        <v>5.3733333333333331</v>
      </c>
      <c r="T15" s="1172">
        <v>4.3366666666666669</v>
      </c>
      <c r="U15" s="1173">
        <v>6.3366666666666669</v>
      </c>
      <c r="V15" s="1171">
        <v>5.9433333333333325</v>
      </c>
      <c r="W15" s="1172">
        <v>2.8433333333333333</v>
      </c>
      <c r="X15" s="1172">
        <v>3.8933333333333322</v>
      </c>
      <c r="Y15" s="1172">
        <v>4.4300000000000006</v>
      </c>
      <c r="Z15" s="1173">
        <v>5.8366666666666669</v>
      </c>
      <c r="AA15" s="1172">
        <v>3.9799999999999995</v>
      </c>
      <c r="AB15" s="1172">
        <v>3.8100000000000005</v>
      </c>
      <c r="AC15" s="1172">
        <v>4.2466666666666661</v>
      </c>
      <c r="AD15" s="1172">
        <v>4.2833333333333323</v>
      </c>
      <c r="AE15" s="1172">
        <v>2.9600000000000004</v>
      </c>
    </row>
    <row r="16" spans="1:31" ht="12" customHeight="1">
      <c r="A16" s="1465" t="str">
        <f>'[2]11.5'!A16</f>
        <v>December</v>
      </c>
      <c r="B16" s="1171">
        <v>-2.4</v>
      </c>
      <c r="C16" s="1172">
        <v>-4.8</v>
      </c>
      <c r="D16" s="1172">
        <v>0.9</v>
      </c>
      <c r="E16" s="1172">
        <v>-1.7</v>
      </c>
      <c r="F16" s="1173">
        <v>-0.1</v>
      </c>
      <c r="G16" s="1171">
        <v>0.9</v>
      </c>
      <c r="H16" s="1172">
        <v>-3.4</v>
      </c>
      <c r="I16" s="1172">
        <v>-2.8</v>
      </c>
      <c r="J16" s="1172">
        <v>-0.4</v>
      </c>
      <c r="K16" s="1173">
        <v>-0.4</v>
      </c>
      <c r="L16" s="1171">
        <v>-1</v>
      </c>
      <c r="M16" s="1172">
        <v>2.5</v>
      </c>
      <c r="N16" s="1172">
        <v>-0.6</v>
      </c>
      <c r="O16" s="1172">
        <v>1.090322580645162</v>
      </c>
      <c r="P16" s="1173">
        <v>-0.7</v>
      </c>
      <c r="Q16" s="1171">
        <v>-4.6322580645161295</v>
      </c>
      <c r="R16" s="1172">
        <v>2.2193548387096778</v>
      </c>
      <c r="S16" s="1172">
        <v>-1.2322580645161287</v>
      </c>
      <c r="T16" s="1172">
        <v>1.4096774193548389</v>
      </c>
      <c r="U16" s="1173">
        <v>1.9193548387096775</v>
      </c>
      <c r="V16" s="1171">
        <v>3.5354838709677412</v>
      </c>
      <c r="W16" s="1172">
        <v>-0.38709677419354827</v>
      </c>
      <c r="X16" s="1172">
        <v>1.0096774193548386</v>
      </c>
      <c r="Y16" s="1172">
        <v>1.4161290322580646</v>
      </c>
      <c r="Z16" s="1173">
        <v>2.0612903225806449</v>
      </c>
      <c r="AA16" s="1172">
        <v>1.9064516129032256</v>
      </c>
      <c r="AB16" s="1172">
        <v>0.58387096774193536</v>
      </c>
      <c r="AC16" s="1172">
        <v>0.43548387096774194</v>
      </c>
      <c r="AD16" s="1172">
        <v>2.2387096774193549</v>
      </c>
      <c r="AE16" s="1172">
        <v>1.0193548387096774</v>
      </c>
    </row>
    <row r="17" spans="1:34" ht="12" customHeight="1">
      <c r="A17" s="1464" t="str">
        <f>'[2]11.5'!A17</f>
        <v>1Q</v>
      </c>
      <c r="B17" s="1168">
        <v>1.4666666666666668</v>
      </c>
      <c r="C17" s="1169">
        <v>-3.1999999999999997</v>
      </c>
      <c r="D17" s="1169">
        <v>0.3666666666666667</v>
      </c>
      <c r="E17" s="1169">
        <v>2.1</v>
      </c>
      <c r="F17" s="1170">
        <v>1.0666666666666667</v>
      </c>
      <c r="G17" s="1168">
        <v>1.3999999999999997</v>
      </c>
      <c r="H17" s="1169">
        <v>1</v>
      </c>
      <c r="I17" s="1169">
        <v>2.3666666666666667</v>
      </c>
      <c r="J17" s="1169">
        <v>-0.86666666666666659</v>
      </c>
      <c r="K17" s="1170">
        <v>-3.5483870967741936E-2</v>
      </c>
      <c r="L17" s="1168">
        <v>-0.69999999999999984</v>
      </c>
      <c r="M17" s="1169">
        <v>-2.7666666666666662</v>
      </c>
      <c r="N17" s="1169">
        <v>4.0866666666666669</v>
      </c>
      <c r="O17" s="1169">
        <v>2.5833333333333335</v>
      </c>
      <c r="P17" s="1170">
        <v>-0.23333333333333325</v>
      </c>
      <c r="Q17" s="1168">
        <v>-1.0062980030721964</v>
      </c>
      <c r="R17" s="1169">
        <v>0.50668202764976966</v>
      </c>
      <c r="S17" s="1169">
        <v>0.18075639599555129</v>
      </c>
      <c r="T17" s="1169">
        <v>-0.9105606758832564</v>
      </c>
      <c r="U17" s="1170">
        <v>3.1675115207373268</v>
      </c>
      <c r="V17" s="1168">
        <v>1.9211213517665131</v>
      </c>
      <c r="W17" s="1169">
        <v>2.0535714285714288</v>
      </c>
      <c r="X17" s="1169">
        <v>0.57553763440860217</v>
      </c>
      <c r="Y17" s="1169">
        <v>-8.9631336405529963E-2</v>
      </c>
      <c r="Z17" s="1170">
        <v>2.0451228878648231</v>
      </c>
      <c r="AA17" s="1169">
        <v>2.8438556067588325</v>
      </c>
      <c r="AB17" s="1169">
        <v>0.39704301075268794</v>
      </c>
      <c r="AC17" s="1169">
        <v>2.3975038402457756</v>
      </c>
      <c r="AD17" s="1169">
        <v>2.8142473118279572</v>
      </c>
      <c r="AE17" s="1169">
        <v>4.2664362519201218</v>
      </c>
    </row>
    <row r="18" spans="1:34" ht="12" customHeight="1">
      <c r="A18" s="1464" t="str">
        <f>'[2]11.5'!A18</f>
        <v>2Q</v>
      </c>
      <c r="B18" s="1171">
        <v>12.033333333333333</v>
      </c>
      <c r="C18" s="1172">
        <v>12.433333333333332</v>
      </c>
      <c r="D18" s="1172">
        <v>11.733333333333334</v>
      </c>
      <c r="E18" s="1172">
        <v>13.533333333333331</v>
      </c>
      <c r="F18" s="1173">
        <v>12.799999999999999</v>
      </c>
      <c r="G18" s="1171">
        <v>14.699999999999998</v>
      </c>
      <c r="H18" s="1172">
        <v>12.1</v>
      </c>
      <c r="I18" s="1172">
        <v>13.800000000000002</v>
      </c>
      <c r="J18" s="1172">
        <v>14.233333333333334</v>
      </c>
      <c r="K18" s="1173">
        <v>12.166666666666666</v>
      </c>
      <c r="L18" s="1171">
        <v>13</v>
      </c>
      <c r="M18" s="1172">
        <v>13</v>
      </c>
      <c r="N18" s="1172">
        <v>14.633333333333333</v>
      </c>
      <c r="O18" s="1172">
        <v>13.321003584229393</v>
      </c>
      <c r="P18" s="1173">
        <v>13.733333333333334</v>
      </c>
      <c r="Q18" s="1171">
        <v>12.474444444444444</v>
      </c>
      <c r="R18" s="1172">
        <v>13.961433691756275</v>
      </c>
      <c r="S18" s="1172">
        <v>13.689390681003587</v>
      </c>
      <c r="T18" s="1172">
        <v>12.372616487455197</v>
      </c>
      <c r="U18" s="1173">
        <v>12.974193548387097</v>
      </c>
      <c r="V18" s="1171">
        <v>12.601792114695337</v>
      </c>
      <c r="W18" s="1172">
        <v>13.089749103942651</v>
      </c>
      <c r="X18" s="1172">
        <v>13.206057347670251</v>
      </c>
      <c r="Y18" s="1172">
        <v>15.72931899641577</v>
      </c>
      <c r="Z18" s="1173">
        <v>13.857419354838711</v>
      </c>
      <c r="AA18" s="1172">
        <v>12.429999999999998</v>
      </c>
      <c r="AB18" s="1172">
        <v>11.86293906810036</v>
      </c>
      <c r="AC18" s="1172">
        <v>13.357777777777779</v>
      </c>
      <c r="AD18" s="1172">
        <v>12.317634408602148</v>
      </c>
      <c r="AE18" s="1172">
        <v>14.375985663082437</v>
      </c>
    </row>
    <row r="19" spans="1:34" ht="12" customHeight="1">
      <c r="A19" s="1464" t="str">
        <f>'[2]11.5'!A19</f>
        <v>3Q</v>
      </c>
      <c r="B19" s="1171">
        <v>16.833333333333332</v>
      </c>
      <c r="C19" s="1172">
        <v>14.333333333333334</v>
      </c>
      <c r="D19" s="1172">
        <v>16.2</v>
      </c>
      <c r="E19" s="1172">
        <v>15.933333333333332</v>
      </c>
      <c r="F19" s="1173">
        <v>17.466666666666669</v>
      </c>
      <c r="G19" s="1171">
        <v>15.866666666666667</v>
      </c>
      <c r="H19" s="1172">
        <v>16.166666666666668</v>
      </c>
      <c r="I19" s="1172">
        <v>16.7</v>
      </c>
      <c r="J19" s="1172">
        <v>17.600000000000001</v>
      </c>
      <c r="K19" s="1173">
        <v>16.400000000000002</v>
      </c>
      <c r="L19" s="1171">
        <v>16.3</v>
      </c>
      <c r="M19" s="1172">
        <v>17.666666666666668</v>
      </c>
      <c r="N19" s="1172">
        <v>16.166666666666668</v>
      </c>
      <c r="O19" s="1172">
        <v>16.236666666666665</v>
      </c>
      <c r="P19" s="1173">
        <v>17.466666666666665</v>
      </c>
      <c r="Q19" s="1171">
        <v>16.510896057347669</v>
      </c>
      <c r="R19" s="1172">
        <v>16.689247311827959</v>
      </c>
      <c r="S19" s="1172">
        <v>17.016881720430106</v>
      </c>
      <c r="T19" s="1172">
        <v>16.722258064516129</v>
      </c>
      <c r="U19" s="1173">
        <v>16.66193548387097</v>
      </c>
      <c r="V19" s="1171">
        <v>18.741146953405018</v>
      </c>
      <c r="W19" s="1172">
        <v>17.378530465949819</v>
      </c>
      <c r="X19" s="1172">
        <v>16.611182795698927</v>
      </c>
      <c r="Y19" s="1172">
        <v>18.530358422939067</v>
      </c>
      <c r="Z19" s="1173">
        <v>17.266953405017919</v>
      </c>
      <c r="AA19" s="1172">
        <v>17.06304659498208</v>
      </c>
      <c r="AB19" s="1172">
        <v>16.56100358422939</v>
      </c>
      <c r="AC19" s="1172">
        <v>16.798494623655913</v>
      </c>
      <c r="AD19" s="1172">
        <v>18.464050179211469</v>
      </c>
      <c r="AE19" s="1172">
        <v>18.559462365591397</v>
      </c>
    </row>
    <row r="20" spans="1:34" ht="12" customHeight="1">
      <c r="A20" s="1465" t="str">
        <f>'[2]11.5'!A20</f>
        <v>4Q</v>
      </c>
      <c r="B20" s="1175">
        <v>2.8333333333333326</v>
      </c>
      <c r="C20" s="1176">
        <v>3</v>
      </c>
      <c r="D20" s="1176">
        <v>3.4666666666666668</v>
      </c>
      <c r="E20" s="1176">
        <v>2.3333333333333335</v>
      </c>
      <c r="F20" s="1177">
        <v>3.4333333333333336</v>
      </c>
      <c r="G20" s="1175">
        <v>6</v>
      </c>
      <c r="H20" s="1176">
        <v>3.3333333333333335</v>
      </c>
      <c r="I20" s="1176">
        <v>3.1666666666666665</v>
      </c>
      <c r="J20" s="1176">
        <v>3.3000000000000003</v>
      </c>
      <c r="K20" s="1177">
        <v>4.2666666666666666</v>
      </c>
      <c r="L20" s="1175">
        <v>3.5333333333333337</v>
      </c>
      <c r="M20" s="1176">
        <v>6.2666666666666666</v>
      </c>
      <c r="N20" s="1176">
        <v>2.9000000000000004</v>
      </c>
      <c r="O20" s="1176">
        <v>4.865591397849462</v>
      </c>
      <c r="P20" s="1177">
        <v>4.2333333333333334</v>
      </c>
      <c r="Q20" s="1175">
        <v>2.3944802867383514</v>
      </c>
      <c r="R20" s="1176">
        <v>4.3589964157706085</v>
      </c>
      <c r="S20" s="1176">
        <v>3.98573476702509</v>
      </c>
      <c r="T20" s="1176">
        <v>4.983189964157706</v>
      </c>
      <c r="U20" s="1177">
        <v>6.1724372759856623</v>
      </c>
      <c r="V20" s="1175">
        <v>5.8789605734767028</v>
      </c>
      <c r="W20" s="1176">
        <v>3.367132616487456</v>
      </c>
      <c r="X20" s="1176">
        <v>4.871971326164874</v>
      </c>
      <c r="Y20" s="1176">
        <v>5.3304301075268823</v>
      </c>
      <c r="Z20" s="1177">
        <v>5.8412544802867394</v>
      </c>
      <c r="AA20" s="1176">
        <v>5.0191397849462369</v>
      </c>
      <c r="AB20" s="1176">
        <v>4.1904301075268817</v>
      </c>
      <c r="AC20" s="1176">
        <v>5.1531899641577068</v>
      </c>
      <c r="AD20" s="1176">
        <v>5.9277777777777771</v>
      </c>
      <c r="AE20" s="1176">
        <v>4.6286021505376338</v>
      </c>
    </row>
    <row r="21" spans="1:34" ht="12" customHeight="1">
      <c r="A21" s="1464" t="str">
        <f>'[2]11.5'!A21</f>
        <v>1H</v>
      </c>
      <c r="B21" s="1171">
        <v>6.75</v>
      </c>
      <c r="C21" s="1172">
        <v>4.6166666666666663</v>
      </c>
      <c r="D21" s="1172">
        <v>6.05</v>
      </c>
      <c r="E21" s="1172">
        <v>7.8166666666666664</v>
      </c>
      <c r="F21" s="1173">
        <v>6.9333333333333336</v>
      </c>
      <c r="G21" s="1171">
        <v>8.0499999999999989</v>
      </c>
      <c r="H21" s="1172">
        <v>6.55</v>
      </c>
      <c r="I21" s="1172">
        <v>8.0833333333333339</v>
      </c>
      <c r="J21" s="1172">
        <v>6.6833333333333327</v>
      </c>
      <c r="K21" s="1173">
        <v>6.0655913978494622</v>
      </c>
      <c r="L21" s="1171">
        <v>6.1499999999999995</v>
      </c>
      <c r="M21" s="1172">
        <v>5.1166666666666671</v>
      </c>
      <c r="N21" s="1172">
        <v>9.36</v>
      </c>
      <c r="O21" s="1172">
        <v>7.9521684587813626</v>
      </c>
      <c r="P21" s="1173">
        <v>6.75</v>
      </c>
      <c r="Q21" s="1171">
        <v>5.734073220686124</v>
      </c>
      <c r="R21" s="1172">
        <v>7.2340578597030216</v>
      </c>
      <c r="S21" s="1172">
        <v>6.9350735384995694</v>
      </c>
      <c r="T21" s="1172">
        <v>5.731027905785969</v>
      </c>
      <c r="U21" s="1173">
        <v>8.0708525345622117</v>
      </c>
      <c r="V21" s="1171">
        <v>7.2614567332309266</v>
      </c>
      <c r="W21" s="1172">
        <v>7.5716602662570409</v>
      </c>
      <c r="X21" s="1172">
        <v>6.8907974910394261</v>
      </c>
      <c r="Y21" s="1172">
        <v>7.8198438300051194</v>
      </c>
      <c r="Z21" s="1173">
        <v>7.9512711213517662</v>
      </c>
      <c r="AA21" s="1172">
        <v>7.6369278033794146</v>
      </c>
      <c r="AB21" s="1172">
        <v>6.1299910394265238</v>
      </c>
      <c r="AC21" s="1172">
        <v>7.8776408090117771</v>
      </c>
      <c r="AD21" s="1172">
        <v>7.5659408602150533</v>
      </c>
      <c r="AE21" s="1172">
        <v>9.3212109575012789</v>
      </c>
      <c r="AF21" s="386"/>
      <c r="AG21" s="386"/>
      <c r="AH21" s="386"/>
    </row>
    <row r="22" spans="1:34" ht="12" customHeight="1">
      <c r="A22" s="1465" t="str">
        <f>'[2]11.5'!A22</f>
        <v>2H</v>
      </c>
      <c r="B22" s="1171">
        <v>9.8333333333333339</v>
      </c>
      <c r="C22" s="1172">
        <v>8.6666666666666679</v>
      </c>
      <c r="D22" s="1172">
        <v>9.8333333333333339</v>
      </c>
      <c r="E22" s="1172">
        <v>9.1333333333333311</v>
      </c>
      <c r="F22" s="1173">
        <v>10.450000000000001</v>
      </c>
      <c r="G22" s="1171">
        <v>10.933333333333335</v>
      </c>
      <c r="H22" s="1172">
        <v>9.7500000000000018</v>
      </c>
      <c r="I22" s="1172">
        <v>9.9333333333333336</v>
      </c>
      <c r="J22" s="1172">
        <v>10.450000000000001</v>
      </c>
      <c r="K22" s="1173">
        <v>10.333333333333334</v>
      </c>
      <c r="L22" s="1171">
        <v>9.9166666666666661</v>
      </c>
      <c r="M22" s="1172">
        <v>11.966666666666667</v>
      </c>
      <c r="N22" s="1172">
        <v>9.5333333333333332</v>
      </c>
      <c r="O22" s="1172">
        <v>10.551129032258062</v>
      </c>
      <c r="P22" s="1173">
        <v>10.85</v>
      </c>
      <c r="Q22" s="1171">
        <v>9.4526881720430094</v>
      </c>
      <c r="R22" s="1172">
        <v>10.524121863799285</v>
      </c>
      <c r="S22" s="1172">
        <v>10.501308243727598</v>
      </c>
      <c r="T22" s="1172">
        <v>10.852724014336916</v>
      </c>
      <c r="U22" s="1173">
        <v>11.417186379928317</v>
      </c>
      <c r="V22" s="1171">
        <v>12.310053763440857</v>
      </c>
      <c r="W22" s="1172">
        <v>10.372831541218636</v>
      </c>
      <c r="X22" s="1172">
        <v>10.741577060931901</v>
      </c>
      <c r="Y22" s="1172">
        <v>11.930394265232977</v>
      </c>
      <c r="Z22" s="1173">
        <v>11.554103942652331</v>
      </c>
      <c r="AA22" s="1172">
        <v>11.041093189964158</v>
      </c>
      <c r="AB22" s="1172">
        <v>10.375716845878136</v>
      </c>
      <c r="AC22" s="1172">
        <v>10.97584229390681</v>
      </c>
      <c r="AD22" s="1172">
        <v>12.195913978494623</v>
      </c>
      <c r="AE22" s="1172">
        <v>11.594032258064514</v>
      </c>
      <c r="AF22" s="386"/>
      <c r="AG22" s="386"/>
      <c r="AH22" s="386"/>
    </row>
    <row r="23" spans="1:34" ht="12" customHeight="1">
      <c r="A23" s="1465" t="str">
        <f>'[2]11.5'!A23</f>
        <v>Year</v>
      </c>
      <c r="B23" s="1180">
        <v>8.2916666666666661</v>
      </c>
      <c r="C23" s="1181">
        <v>6.6416666666666666</v>
      </c>
      <c r="D23" s="1181">
        <v>7.9416666666666664</v>
      </c>
      <c r="E23" s="1181">
        <v>8.4749999999999996</v>
      </c>
      <c r="F23" s="1182">
        <v>8.6916666666666682</v>
      </c>
      <c r="G23" s="1180">
        <v>9.4916666666666671</v>
      </c>
      <c r="H23" s="1181">
        <v>8.1499999999999968</v>
      </c>
      <c r="I23" s="1181">
        <v>9.0083333333333346</v>
      </c>
      <c r="J23" s="1181">
        <v>8.5666666666666647</v>
      </c>
      <c r="K23" s="1182">
        <v>8.1994623655913959</v>
      </c>
      <c r="L23" s="1180">
        <v>8.0333333333333332</v>
      </c>
      <c r="M23" s="1181">
        <v>8.5416666666666679</v>
      </c>
      <c r="N23" s="1181">
        <v>9.4466666666666672</v>
      </c>
      <c r="O23" s="1181">
        <v>9.2516487455197147</v>
      </c>
      <c r="P23" s="1182">
        <v>8.7999999999999989</v>
      </c>
      <c r="Q23" s="1180">
        <v>7.5933806963645667</v>
      </c>
      <c r="R23" s="1181">
        <v>8.8790898617511527</v>
      </c>
      <c r="S23" s="1181">
        <v>8.7181908911135846</v>
      </c>
      <c r="T23" s="1181">
        <v>8.2918759600614447</v>
      </c>
      <c r="U23" s="1182">
        <v>9.7440194572452654</v>
      </c>
      <c r="V23" s="1180">
        <v>9.7857552483358941</v>
      </c>
      <c r="W23" s="1181">
        <v>8.9722459037378375</v>
      </c>
      <c r="X23" s="1181">
        <v>8.8161872759856621</v>
      </c>
      <c r="Y23" s="1181">
        <v>9.8751190476190462</v>
      </c>
      <c r="Z23" s="1182">
        <v>9.7526875320020494</v>
      </c>
      <c r="AA23" s="1181">
        <v>9.3390104966717846</v>
      </c>
      <c r="AB23" s="1181">
        <v>8.2528539426523277</v>
      </c>
      <c r="AC23" s="1181">
        <v>9.426741551459294</v>
      </c>
      <c r="AD23" s="1181">
        <v>9.8809274193548386</v>
      </c>
      <c r="AE23" s="1181">
        <v>10.457621607782896</v>
      </c>
      <c r="AF23" s="386"/>
      <c r="AG23" s="386"/>
      <c r="AH23" s="386"/>
    </row>
    <row r="24" spans="1:34" ht="12" customHeight="1">
      <c r="A24" s="1264"/>
      <c r="B24" s="1265"/>
      <c r="C24" s="126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386"/>
      <c r="AG24" s="386"/>
      <c r="AH24" s="386"/>
    </row>
    <row r="25" spans="1:34">
      <c r="A25" s="1828" t="s">
        <v>530</v>
      </c>
      <c r="B25" s="1828"/>
      <c r="C25" s="1828"/>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386"/>
      <c r="AG25" s="386"/>
      <c r="AH25" s="386"/>
    </row>
    <row r="26" spans="1:34">
      <c r="A26" s="377"/>
      <c r="B26" s="378">
        <f>B4</f>
        <v>1995</v>
      </c>
      <c r="C26" s="378">
        <f t="shared" ref="C26:AE26" si="0">C4</f>
        <v>1996</v>
      </c>
      <c r="D26" s="378">
        <f t="shared" si="0"/>
        <v>1997</v>
      </c>
      <c r="E26" s="378">
        <f t="shared" si="0"/>
        <v>1998</v>
      </c>
      <c r="F26" s="378">
        <f t="shared" si="0"/>
        <v>1999</v>
      </c>
      <c r="G26" s="378">
        <f t="shared" si="0"/>
        <v>2000</v>
      </c>
      <c r="H26" s="378">
        <f t="shared" si="0"/>
        <v>2001</v>
      </c>
      <c r="I26" s="378">
        <f t="shared" si="0"/>
        <v>2002</v>
      </c>
      <c r="J26" s="378">
        <f t="shared" si="0"/>
        <v>2003</v>
      </c>
      <c r="K26" s="378">
        <f t="shared" si="0"/>
        <v>2004</v>
      </c>
      <c r="L26" s="378">
        <f t="shared" si="0"/>
        <v>2005</v>
      </c>
      <c r="M26" s="378">
        <f t="shared" si="0"/>
        <v>2006</v>
      </c>
      <c r="N26" s="378">
        <f t="shared" si="0"/>
        <v>2007</v>
      </c>
      <c r="O26" s="378">
        <f t="shared" si="0"/>
        <v>2008</v>
      </c>
      <c r="P26" s="378">
        <f t="shared" si="0"/>
        <v>2009</v>
      </c>
      <c r="Q26" s="378">
        <f t="shared" si="0"/>
        <v>2010</v>
      </c>
      <c r="R26" s="378">
        <f t="shared" si="0"/>
        <v>2011</v>
      </c>
      <c r="S26" s="378">
        <f t="shared" si="0"/>
        <v>2012</v>
      </c>
      <c r="T26" s="378">
        <f t="shared" si="0"/>
        <v>2013</v>
      </c>
      <c r="U26" s="378">
        <f t="shared" si="0"/>
        <v>2014</v>
      </c>
      <c r="V26" s="378">
        <f t="shared" si="0"/>
        <v>2015</v>
      </c>
      <c r="W26" s="378">
        <f t="shared" si="0"/>
        <v>2016</v>
      </c>
      <c r="X26" s="378">
        <f t="shared" si="0"/>
        <v>2017</v>
      </c>
      <c r="Y26" s="378">
        <f t="shared" si="0"/>
        <v>2018</v>
      </c>
      <c r="Z26" s="378">
        <f t="shared" si="0"/>
        <v>2019</v>
      </c>
      <c r="AA26" s="378">
        <f t="shared" si="0"/>
        <v>2020</v>
      </c>
      <c r="AB26" s="378">
        <f t="shared" si="0"/>
        <v>2021</v>
      </c>
      <c r="AC26" s="378">
        <f t="shared" si="0"/>
        <v>2022</v>
      </c>
      <c r="AD26" s="378">
        <f t="shared" si="0"/>
        <v>2023</v>
      </c>
      <c r="AE26" s="378">
        <f t="shared" si="0"/>
        <v>2024</v>
      </c>
      <c r="AF26" s="386"/>
      <c r="AG26" s="386"/>
      <c r="AH26" s="386"/>
    </row>
    <row r="27" spans="1:34">
      <c r="A27" s="377" t="str">
        <f>A23</f>
        <v>Year</v>
      </c>
      <c r="B27" s="379">
        <f>B23</f>
        <v>8.2916666666666661</v>
      </c>
      <c r="C27" s="379">
        <f t="shared" ref="C27:AE27" si="1">C23</f>
        <v>6.6416666666666666</v>
      </c>
      <c r="D27" s="379">
        <f t="shared" si="1"/>
        <v>7.9416666666666664</v>
      </c>
      <c r="E27" s="379">
        <f t="shared" si="1"/>
        <v>8.4749999999999996</v>
      </c>
      <c r="F27" s="379">
        <f t="shared" si="1"/>
        <v>8.6916666666666682</v>
      </c>
      <c r="G27" s="379">
        <f t="shared" si="1"/>
        <v>9.4916666666666671</v>
      </c>
      <c r="H27" s="379">
        <f t="shared" si="1"/>
        <v>8.1499999999999968</v>
      </c>
      <c r="I27" s="379">
        <f t="shared" si="1"/>
        <v>9.0083333333333346</v>
      </c>
      <c r="J27" s="379">
        <f t="shared" si="1"/>
        <v>8.5666666666666647</v>
      </c>
      <c r="K27" s="379">
        <f t="shared" si="1"/>
        <v>8.1994623655913959</v>
      </c>
      <c r="L27" s="379">
        <f t="shared" si="1"/>
        <v>8.0333333333333332</v>
      </c>
      <c r="M27" s="379">
        <f t="shared" si="1"/>
        <v>8.5416666666666679</v>
      </c>
      <c r="N27" s="379">
        <f t="shared" si="1"/>
        <v>9.4466666666666672</v>
      </c>
      <c r="O27" s="379">
        <f t="shared" si="1"/>
        <v>9.2516487455197147</v>
      </c>
      <c r="P27" s="379">
        <f t="shared" si="1"/>
        <v>8.7999999999999989</v>
      </c>
      <c r="Q27" s="379">
        <f t="shared" si="1"/>
        <v>7.5933806963645667</v>
      </c>
      <c r="R27" s="379">
        <f t="shared" si="1"/>
        <v>8.8790898617511527</v>
      </c>
      <c r="S27" s="379">
        <f t="shared" si="1"/>
        <v>8.7181908911135846</v>
      </c>
      <c r="T27" s="379">
        <f t="shared" si="1"/>
        <v>8.2918759600614447</v>
      </c>
      <c r="U27" s="379">
        <f t="shared" si="1"/>
        <v>9.7440194572452654</v>
      </c>
      <c r="V27" s="379">
        <f t="shared" si="1"/>
        <v>9.7857552483358941</v>
      </c>
      <c r="W27" s="379">
        <f t="shared" si="1"/>
        <v>8.9722459037378375</v>
      </c>
      <c r="X27" s="379">
        <f t="shared" si="1"/>
        <v>8.8161872759856621</v>
      </c>
      <c r="Y27" s="379">
        <f t="shared" si="1"/>
        <v>9.8751190476190462</v>
      </c>
      <c r="Z27" s="379">
        <f t="shared" si="1"/>
        <v>9.7526875320020494</v>
      </c>
      <c r="AA27" s="379">
        <f t="shared" si="1"/>
        <v>9.3390104966717846</v>
      </c>
      <c r="AB27" s="379">
        <f t="shared" si="1"/>
        <v>8.2528539426523277</v>
      </c>
      <c r="AC27" s="379">
        <f t="shared" si="1"/>
        <v>9.426741551459294</v>
      </c>
      <c r="AD27" s="379">
        <f t="shared" si="1"/>
        <v>9.8809274193548386</v>
      </c>
      <c r="AE27" s="379">
        <f t="shared" si="1"/>
        <v>10.457621607782896</v>
      </c>
      <c r="AF27" s="386"/>
      <c r="AG27" s="386"/>
      <c r="AH27" s="386"/>
    </row>
    <row r="28" spans="1:34">
      <c r="A28" s="155"/>
      <c r="B28" s="380"/>
      <c r="C28" s="155"/>
      <c r="D28" s="155"/>
      <c r="E28" s="376"/>
      <c r="F28" s="376"/>
      <c r="G28" s="376"/>
      <c r="H28" s="376"/>
      <c r="I28" s="376"/>
      <c r="J28" s="376"/>
      <c r="K28" s="26"/>
      <c r="L28" s="155"/>
      <c r="M28" s="155"/>
      <c r="N28" s="155"/>
      <c r="O28" s="155"/>
      <c r="P28" s="155"/>
      <c r="AF28" s="386"/>
      <c r="AG28" s="386"/>
      <c r="AH28" s="386"/>
    </row>
    <row r="29" spans="1:34">
      <c r="A29" s="155"/>
      <c r="B29" s="155"/>
      <c r="C29" s="155"/>
      <c r="D29" s="155"/>
      <c r="E29" s="376"/>
      <c r="F29" s="376"/>
      <c r="G29" s="376"/>
      <c r="H29" s="376"/>
      <c r="I29" s="376"/>
      <c r="J29" s="376"/>
      <c r="K29" s="26"/>
      <c r="L29" s="155"/>
      <c r="M29" s="155"/>
      <c r="N29" s="155"/>
      <c r="O29" s="155"/>
      <c r="P29" s="155"/>
      <c r="AF29" s="386"/>
      <c r="AG29" s="386"/>
      <c r="AH29" s="386"/>
    </row>
    <row r="30" spans="1:34">
      <c r="A30" s="155"/>
      <c r="B30" s="155"/>
      <c r="C30" s="155"/>
      <c r="D30" s="155"/>
      <c r="E30" s="376"/>
      <c r="F30" s="376"/>
      <c r="G30" s="376"/>
      <c r="H30" s="376"/>
      <c r="I30" s="376"/>
      <c r="J30" s="376"/>
      <c r="K30" s="26"/>
      <c r="L30" s="155"/>
      <c r="M30" s="155"/>
      <c r="N30" s="155"/>
      <c r="O30" s="155"/>
      <c r="P30" s="155"/>
      <c r="AF30" s="386"/>
      <c r="AG30" s="386"/>
      <c r="AH30" s="386"/>
    </row>
    <row r="31" spans="1:34">
      <c r="A31" s="155"/>
      <c r="B31" s="155"/>
      <c r="C31" s="155"/>
      <c r="D31" s="155"/>
      <c r="E31" s="376"/>
      <c r="F31" s="376"/>
      <c r="G31" s="376"/>
      <c r="H31" s="376"/>
      <c r="I31" s="376"/>
      <c r="J31" s="376"/>
      <c r="K31" s="26"/>
      <c r="L31" s="155"/>
      <c r="M31" s="155"/>
      <c r="N31" s="155"/>
      <c r="O31" s="155"/>
      <c r="P31" s="155"/>
      <c r="AF31" s="386"/>
      <c r="AG31" s="386"/>
      <c r="AH31" s="386"/>
    </row>
    <row r="32" spans="1:34">
      <c r="D32" s="155"/>
      <c r="E32" s="376"/>
      <c r="F32" s="376"/>
      <c r="G32" s="376"/>
      <c r="H32" s="376"/>
      <c r="I32" s="376"/>
      <c r="J32" s="376"/>
      <c r="K32" s="26"/>
      <c r="AF32" s="386"/>
      <c r="AG32" s="386"/>
      <c r="AH32" s="386"/>
    </row>
    <row r="33" spans="3:34">
      <c r="D33" s="155"/>
      <c r="K33" s="26"/>
      <c r="AF33" s="386"/>
      <c r="AG33" s="386"/>
      <c r="AH33" s="386"/>
    </row>
    <row r="34" spans="3:34">
      <c r="D34" s="155"/>
      <c r="AF34" s="386"/>
      <c r="AG34" s="386"/>
      <c r="AH34" s="386"/>
    </row>
    <row r="35" spans="3:34">
      <c r="AF35" s="386"/>
      <c r="AG35" s="386"/>
      <c r="AH35" s="386"/>
    </row>
    <row r="36" spans="3:34">
      <c r="C36" s="28"/>
      <c r="D36" s="28"/>
      <c r="AF36" s="386"/>
      <c r="AG36" s="386"/>
      <c r="AH36" s="386"/>
    </row>
    <row r="37" spans="3:34">
      <c r="C37" s="28"/>
      <c r="D37" s="28"/>
      <c r="AF37" s="386"/>
      <c r="AG37" s="386"/>
      <c r="AH37" s="386"/>
    </row>
    <row r="38" spans="3:34">
      <c r="C38" s="28"/>
      <c r="D38" s="28"/>
      <c r="AF38" s="386"/>
      <c r="AG38" s="386"/>
      <c r="AH38" s="386"/>
    </row>
    <row r="39" spans="3:34">
      <c r="C39" s="19"/>
      <c r="G39" s="19"/>
      <c r="K39" s="19"/>
      <c r="AF39" s="386"/>
      <c r="AG39" s="386"/>
      <c r="AH39" s="386"/>
    </row>
    <row r="40" spans="3:34">
      <c r="H40" s="19"/>
      <c r="J40" s="19"/>
      <c r="L40" s="19"/>
      <c r="M40" s="19"/>
      <c r="AF40" s="386"/>
      <c r="AG40" s="386"/>
      <c r="AH40" s="386"/>
    </row>
    <row r="41" spans="3:34">
      <c r="AF41" s="386"/>
      <c r="AG41" s="386"/>
      <c r="AH41" s="386"/>
    </row>
    <row r="42" spans="3:34">
      <c r="AF42" s="386"/>
      <c r="AG42" s="386"/>
      <c r="AH42" s="386"/>
    </row>
  </sheetData>
  <mergeCells count="4">
    <mergeCell ref="B2:AE2"/>
    <mergeCell ref="A1:AE1"/>
    <mergeCell ref="A3:AE3"/>
    <mergeCell ref="A25:AE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dimension ref="A1:F142"/>
  <sheetViews>
    <sheetView showGridLines="0" view="pageBreakPreview" topLeftCell="A4" zoomScaleNormal="100" zoomScaleSheetLayoutView="100" workbookViewId="0">
      <selection activeCell="C1" sqref="C1"/>
    </sheetView>
  </sheetViews>
  <sheetFormatPr defaultColWidth="9.140625" defaultRowHeight="11.25"/>
  <cols>
    <col min="1" max="1" width="90.28515625" style="7" customWidth="1"/>
    <col min="2" max="16384" width="9.140625" style="7"/>
  </cols>
  <sheetData>
    <row r="1" spans="1:2" ht="20.25">
      <c r="A1" s="535" t="s">
        <v>151</v>
      </c>
    </row>
    <row r="2" spans="1:2" ht="4.5" customHeight="1">
      <c r="A2" s="13"/>
    </row>
    <row r="3" spans="1:2">
      <c r="A3" s="1485" t="s">
        <v>572</v>
      </c>
      <c r="B3" s="1485"/>
    </row>
    <row r="4" spans="1:2">
      <c r="A4" s="1485"/>
      <c r="B4" s="1485"/>
    </row>
    <row r="5" spans="1:2">
      <c r="A5" s="1485"/>
      <c r="B5" s="1485"/>
    </row>
    <row r="6" spans="1:2">
      <c r="A6" s="1485"/>
      <c r="B6" s="1485"/>
    </row>
    <row r="7" spans="1:2">
      <c r="A7" s="1485"/>
      <c r="B7" s="1485"/>
    </row>
    <row r="8" spans="1:2">
      <c r="A8" s="1485"/>
      <c r="B8" s="1485"/>
    </row>
    <row r="9" spans="1:2">
      <c r="A9" s="1485"/>
      <c r="B9" s="1485"/>
    </row>
    <row r="10" spans="1:2">
      <c r="A10" s="1485"/>
      <c r="B10" s="1485"/>
    </row>
    <row r="11" spans="1:2">
      <c r="A11" s="1485"/>
      <c r="B11" s="1485"/>
    </row>
    <row r="12" spans="1:2">
      <c r="A12" s="1485"/>
      <c r="B12" s="1485"/>
    </row>
    <row r="13" spans="1:2">
      <c r="A13" s="1485"/>
      <c r="B13" s="1485"/>
    </row>
    <row r="14" spans="1:2">
      <c r="A14" s="1485"/>
      <c r="B14" s="1485"/>
    </row>
    <row r="15" spans="1:2">
      <c r="A15" s="1485"/>
      <c r="B15" s="1485"/>
    </row>
    <row r="16" spans="1:2">
      <c r="A16" s="1485"/>
      <c r="B16" s="1485"/>
    </row>
    <row r="17" spans="1:2">
      <c r="A17" s="1485"/>
      <c r="B17" s="1485"/>
    </row>
    <row r="18" spans="1:2">
      <c r="A18" s="1485"/>
      <c r="B18" s="1485"/>
    </row>
    <row r="19" spans="1:2">
      <c r="A19" s="1485"/>
      <c r="B19" s="1485"/>
    </row>
    <row r="20" spans="1:2">
      <c r="A20" s="1485"/>
      <c r="B20" s="1485"/>
    </row>
    <row r="21" spans="1:2">
      <c r="A21" s="1485"/>
      <c r="B21" s="1485"/>
    </row>
    <row r="22" spans="1:2">
      <c r="A22" s="1485"/>
      <c r="B22" s="1485"/>
    </row>
    <row r="23" spans="1:2">
      <c r="A23" s="1485"/>
      <c r="B23" s="1485"/>
    </row>
    <row r="24" spans="1:2">
      <c r="A24" s="1485"/>
      <c r="B24" s="1485"/>
    </row>
    <row r="25" spans="1:2">
      <c r="A25" s="1485"/>
      <c r="B25" s="1485"/>
    </row>
    <row r="26" spans="1:2">
      <c r="A26" s="1485"/>
      <c r="B26" s="1485"/>
    </row>
    <row r="27" spans="1:2">
      <c r="A27" s="1485"/>
      <c r="B27" s="1485"/>
    </row>
    <row r="28" spans="1:2" ht="15.75" customHeight="1">
      <c r="A28" s="1485"/>
      <c r="B28" s="1485"/>
    </row>
    <row r="29" spans="1:2">
      <c r="A29" s="1485"/>
      <c r="B29" s="1485"/>
    </row>
    <row r="30" spans="1:2">
      <c r="A30" s="1485"/>
      <c r="B30" s="1485"/>
    </row>
    <row r="31" spans="1:2">
      <c r="A31" s="1485"/>
      <c r="B31" s="1485"/>
    </row>
    <row r="32" spans="1:2">
      <c r="A32" s="1485"/>
      <c r="B32" s="1485"/>
    </row>
    <row r="33" spans="1:2">
      <c r="A33" s="1485"/>
      <c r="B33" s="1485"/>
    </row>
    <row r="34" spans="1:2">
      <c r="A34" s="1485"/>
      <c r="B34" s="1485"/>
    </row>
    <row r="35" spans="1:2">
      <c r="A35" s="1485"/>
      <c r="B35" s="1485"/>
    </row>
    <row r="36" spans="1:2">
      <c r="A36" s="1485"/>
      <c r="B36" s="1485"/>
    </row>
    <row r="37" spans="1:2">
      <c r="A37" s="1485"/>
      <c r="B37" s="1485"/>
    </row>
    <row r="38" spans="1:2">
      <c r="A38" s="1485"/>
      <c r="B38" s="1485"/>
    </row>
    <row r="39" spans="1:2">
      <c r="A39" s="1485"/>
      <c r="B39" s="1485"/>
    </row>
    <row r="40" spans="1:2">
      <c r="A40" s="1485"/>
      <c r="B40" s="1485"/>
    </row>
    <row r="41" spans="1:2">
      <c r="A41" s="1485"/>
      <c r="B41" s="1485"/>
    </row>
    <row r="42" spans="1:2">
      <c r="A42" s="1485"/>
      <c r="B42" s="1485"/>
    </row>
    <row r="43" spans="1:2">
      <c r="A43" s="1485"/>
      <c r="B43" s="1485"/>
    </row>
    <row r="44" spans="1:2">
      <c r="A44" s="1485"/>
      <c r="B44" s="1485"/>
    </row>
    <row r="45" spans="1:2">
      <c r="A45" s="1485"/>
      <c r="B45" s="1485"/>
    </row>
    <row r="46" spans="1:2">
      <c r="A46" s="1485"/>
      <c r="B46" s="1485"/>
    </row>
    <row r="47" spans="1:2">
      <c r="A47" s="1485"/>
      <c r="B47" s="1485"/>
    </row>
    <row r="48" spans="1:2">
      <c r="A48" s="1485"/>
      <c r="B48" s="1485"/>
    </row>
    <row r="49" spans="1:2">
      <c r="A49" s="1485"/>
      <c r="B49" s="1485"/>
    </row>
    <row r="50" spans="1:2">
      <c r="A50" s="1485"/>
      <c r="B50" s="1485"/>
    </row>
    <row r="51" spans="1:2">
      <c r="A51" s="1485"/>
      <c r="B51" s="1485"/>
    </row>
    <row r="52" spans="1:2">
      <c r="A52" s="1485"/>
      <c r="B52" s="1485"/>
    </row>
    <row r="53" spans="1:2">
      <c r="A53" s="1485"/>
      <c r="B53" s="1485"/>
    </row>
    <row r="54" spans="1:2">
      <c r="A54" s="1485"/>
      <c r="B54" s="1485"/>
    </row>
    <row r="55" spans="1:2">
      <c r="A55" s="1485"/>
      <c r="B55" s="1485"/>
    </row>
    <row r="56" spans="1:2">
      <c r="A56" s="1485"/>
      <c r="B56" s="1485"/>
    </row>
    <row r="57" spans="1:2">
      <c r="A57" s="1485"/>
      <c r="B57" s="1485"/>
    </row>
    <row r="58" spans="1:2">
      <c r="A58" s="1485"/>
      <c r="B58" s="1485"/>
    </row>
    <row r="59" spans="1:2">
      <c r="A59" s="1485"/>
      <c r="B59" s="1485"/>
    </row>
    <row r="60" spans="1:2">
      <c r="A60" s="1485"/>
      <c r="B60" s="1485"/>
    </row>
    <row r="61" spans="1:2">
      <c r="A61" s="1485"/>
      <c r="B61" s="1485"/>
    </row>
    <row r="62" spans="1:2">
      <c r="A62" s="1485"/>
      <c r="B62" s="1485"/>
    </row>
    <row r="63" spans="1:2">
      <c r="A63" s="1485"/>
      <c r="B63" s="1485"/>
    </row>
    <row r="64" spans="1:2">
      <c r="A64" s="1485"/>
      <c r="B64" s="1485"/>
    </row>
    <row r="65" spans="1:2">
      <c r="A65" s="1485"/>
      <c r="B65" s="1485"/>
    </row>
    <row r="66" spans="1:2">
      <c r="A66" s="1485"/>
      <c r="B66" s="1485"/>
    </row>
    <row r="67" spans="1:2">
      <c r="A67" s="1485"/>
      <c r="B67" s="1485"/>
    </row>
    <row r="68" spans="1:2">
      <c r="A68" s="1485"/>
      <c r="B68" s="1485"/>
    </row>
    <row r="69" spans="1:2">
      <c r="A69" s="1485"/>
      <c r="B69" s="1485"/>
    </row>
    <row r="70" spans="1:2">
      <c r="A70" s="1485"/>
      <c r="B70" s="1485"/>
    </row>
    <row r="71" spans="1:2" ht="53.1" customHeight="1">
      <c r="A71" s="1485"/>
      <c r="B71" s="1485"/>
    </row>
    <row r="72" spans="1:2">
      <c r="A72" s="1485" t="s">
        <v>543</v>
      </c>
      <c r="B72" s="1485"/>
    </row>
    <row r="73" spans="1:2">
      <c r="A73" s="1485"/>
      <c r="B73" s="1485"/>
    </row>
    <row r="74" spans="1:2">
      <c r="A74" s="1485"/>
      <c r="B74" s="1485"/>
    </row>
    <row r="75" spans="1:2">
      <c r="A75" s="1485"/>
      <c r="B75" s="1485"/>
    </row>
    <row r="76" spans="1:2">
      <c r="A76" s="1485"/>
      <c r="B76" s="1485"/>
    </row>
    <row r="77" spans="1:2">
      <c r="A77" s="1485"/>
      <c r="B77" s="1485"/>
    </row>
    <row r="78" spans="1:2">
      <c r="A78" s="1485"/>
      <c r="B78" s="1485"/>
    </row>
    <row r="79" spans="1:2">
      <c r="A79" s="1485"/>
      <c r="B79" s="1485"/>
    </row>
    <row r="80" spans="1:2">
      <c r="A80" s="1485"/>
      <c r="B80" s="1485"/>
    </row>
    <row r="81" spans="1:2">
      <c r="A81" s="1485"/>
      <c r="B81" s="1485"/>
    </row>
    <row r="82" spans="1:2">
      <c r="A82" s="1485"/>
      <c r="B82" s="1485"/>
    </row>
    <row r="83" spans="1:2">
      <c r="A83" s="1485"/>
      <c r="B83" s="1485"/>
    </row>
    <row r="84" spans="1:2">
      <c r="A84" s="1485"/>
      <c r="B84" s="1485"/>
    </row>
    <row r="85" spans="1:2">
      <c r="A85" s="1485"/>
      <c r="B85" s="1485"/>
    </row>
    <row r="86" spans="1:2">
      <c r="A86" s="1485"/>
      <c r="B86" s="1485"/>
    </row>
    <row r="87" spans="1:2">
      <c r="A87" s="1485"/>
      <c r="B87" s="1485"/>
    </row>
    <row r="88" spans="1:2">
      <c r="A88" s="1485"/>
      <c r="B88" s="1485"/>
    </row>
    <row r="89" spans="1:2">
      <c r="A89" s="1485"/>
      <c r="B89" s="1485"/>
    </row>
    <row r="90" spans="1:2">
      <c r="A90" s="1485"/>
      <c r="B90" s="1485"/>
    </row>
    <row r="91" spans="1:2">
      <c r="A91" s="1485"/>
      <c r="B91" s="1485"/>
    </row>
    <row r="92" spans="1:2">
      <c r="A92" s="1485"/>
      <c r="B92" s="1485"/>
    </row>
    <row r="93" spans="1:2">
      <c r="A93" s="1485"/>
      <c r="B93" s="1485"/>
    </row>
    <row r="94" spans="1:2">
      <c r="A94" s="1485"/>
      <c r="B94" s="1485"/>
    </row>
    <row r="95" spans="1:2">
      <c r="A95" s="1485"/>
      <c r="B95" s="1485"/>
    </row>
    <row r="96" spans="1:2">
      <c r="A96" s="1485"/>
      <c r="B96" s="1485"/>
    </row>
    <row r="97" spans="1:6">
      <c r="A97" s="1485"/>
      <c r="B97" s="1485"/>
    </row>
    <row r="98" spans="1:6">
      <c r="A98" s="1485"/>
      <c r="B98" s="1485"/>
    </row>
    <row r="99" spans="1:6">
      <c r="A99" s="1485"/>
      <c r="B99" s="1485"/>
    </row>
    <row r="100" spans="1:6">
      <c r="A100" s="1485"/>
      <c r="B100" s="1485"/>
    </row>
    <row r="101" spans="1:6">
      <c r="A101" s="1485"/>
      <c r="B101" s="1485"/>
    </row>
    <row r="102" spans="1:6">
      <c r="A102" s="1485"/>
      <c r="B102" s="1485"/>
    </row>
    <row r="103" spans="1:6">
      <c r="A103" s="1485"/>
      <c r="B103" s="1485"/>
    </row>
    <row r="104" spans="1:6">
      <c r="A104" s="1485"/>
      <c r="B104" s="1485"/>
    </row>
    <row r="105" spans="1:6">
      <c r="A105" s="1485"/>
      <c r="B105" s="1485"/>
    </row>
    <row r="106" spans="1:6">
      <c r="A106" s="1485"/>
      <c r="B106" s="1485"/>
    </row>
    <row r="107" spans="1:6">
      <c r="A107" s="1485"/>
      <c r="B107" s="1485"/>
    </row>
    <row r="108" spans="1:6">
      <c r="A108" s="1485"/>
      <c r="B108" s="1485"/>
      <c r="F108" s="28"/>
    </row>
    <row r="109" spans="1:6">
      <c r="A109" s="1485"/>
      <c r="B109" s="1485"/>
      <c r="F109" s="28"/>
    </row>
    <row r="110" spans="1:6">
      <c r="A110" s="1485"/>
      <c r="B110" s="1485"/>
    </row>
    <row r="111" spans="1:6">
      <c r="A111" s="1485"/>
      <c r="B111" s="1485"/>
    </row>
    <row r="112" spans="1:6">
      <c r="A112" s="1485"/>
      <c r="B112" s="1485"/>
    </row>
    <row r="113" spans="1:2">
      <c r="A113" s="1485"/>
      <c r="B113" s="1485"/>
    </row>
    <row r="114" spans="1:2">
      <c r="A114" s="1485"/>
      <c r="B114" s="1485"/>
    </row>
    <row r="115" spans="1:2">
      <c r="A115" s="1485"/>
      <c r="B115" s="1485"/>
    </row>
    <row r="116" spans="1:2">
      <c r="A116" s="1485"/>
      <c r="B116" s="1485"/>
    </row>
    <row r="117" spans="1:2">
      <c r="A117" s="1485"/>
      <c r="B117" s="1485"/>
    </row>
    <row r="118" spans="1:2">
      <c r="A118" s="1485"/>
      <c r="B118" s="1485"/>
    </row>
    <row r="119" spans="1:2">
      <c r="A119" s="1485"/>
      <c r="B119" s="1485"/>
    </row>
    <row r="120" spans="1:2">
      <c r="A120" s="1485"/>
      <c r="B120" s="1485"/>
    </row>
    <row r="121" spans="1:2">
      <c r="A121" s="1485"/>
      <c r="B121" s="1485"/>
    </row>
    <row r="122" spans="1:2">
      <c r="A122" s="1485"/>
      <c r="B122" s="1485"/>
    </row>
    <row r="123" spans="1:2">
      <c r="A123" s="1485"/>
      <c r="B123" s="1485"/>
    </row>
    <row r="124" spans="1:2">
      <c r="A124" s="1485"/>
      <c r="B124" s="1485"/>
    </row>
    <row r="125" spans="1:2">
      <c r="A125" s="1485"/>
      <c r="B125" s="1485"/>
    </row>
    <row r="126" spans="1:2">
      <c r="A126" s="1485"/>
      <c r="B126" s="1485"/>
    </row>
    <row r="127" spans="1:2">
      <c r="A127" s="1485"/>
      <c r="B127" s="1485"/>
    </row>
    <row r="128" spans="1:2">
      <c r="A128" s="1485"/>
      <c r="B128" s="1485"/>
    </row>
    <row r="129" spans="1:2">
      <c r="A129" s="1485"/>
      <c r="B129" s="1485"/>
    </row>
    <row r="130" spans="1:2">
      <c r="A130" s="1485"/>
      <c r="B130" s="1485"/>
    </row>
    <row r="131" spans="1:2">
      <c r="A131" s="1485"/>
      <c r="B131" s="1485"/>
    </row>
    <row r="132" spans="1:2">
      <c r="A132" s="1485"/>
      <c r="B132" s="1485"/>
    </row>
    <row r="133" spans="1:2">
      <c r="A133" s="1485"/>
      <c r="B133" s="1485"/>
    </row>
    <row r="134" spans="1:2">
      <c r="A134" s="1485"/>
      <c r="B134" s="1485"/>
    </row>
    <row r="135" spans="1:2">
      <c r="A135" s="1485"/>
      <c r="B135" s="1485"/>
    </row>
    <row r="136" spans="1:2">
      <c r="A136" s="1485"/>
      <c r="B136" s="1485"/>
    </row>
    <row r="137" spans="1:2">
      <c r="A137" s="1485"/>
      <c r="B137" s="1485"/>
    </row>
    <row r="138" spans="1:2">
      <c r="A138" s="1485"/>
      <c r="B138" s="1485"/>
    </row>
    <row r="139" spans="1:2">
      <c r="A139" s="1485"/>
      <c r="B139" s="1485"/>
    </row>
    <row r="140" spans="1:2">
      <c r="A140" s="1485"/>
      <c r="B140" s="1485"/>
    </row>
    <row r="141" spans="1:2">
      <c r="A141" s="1485"/>
      <c r="B141" s="1485"/>
    </row>
    <row r="142" spans="1:2">
      <c r="A142" s="1485"/>
      <c r="B142" s="1485"/>
    </row>
  </sheetData>
  <mergeCells count="2">
    <mergeCell ref="A3:B71"/>
    <mergeCell ref="A72:B142"/>
  </mergeCells>
  <pageMargins left="0.31496062992125984" right="0.31496062992125984" top="0.35433070866141736" bottom="0.35433070866141736" header="0.31496062992125984" footer="0.19685039370078741"/>
  <pageSetup paperSize="9" scale="96" orientation="portrait" r:id="rId1"/>
  <headerFooter differentFirst="1">
    <oddFooter>&amp;C&amp;9&amp;P</oddFooter>
  </headerFooter>
  <rowBreaks count="1" manualBreakCount="1">
    <brk id="71" max="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8"/>
  <dimension ref="A1:V29"/>
  <sheetViews>
    <sheetView showGridLines="0" topLeftCell="A5" zoomScaleNormal="100" zoomScaleSheetLayoutView="100" zoomScalePageLayoutView="65" workbookViewId="0">
      <selection activeCell="C1" sqref="C1"/>
    </sheetView>
  </sheetViews>
  <sheetFormatPr defaultColWidth="9.140625" defaultRowHeight="12.75"/>
  <cols>
    <col min="1" max="1" width="4.28515625" style="9" customWidth="1"/>
    <col min="2" max="6" width="4.7109375" style="9" customWidth="1"/>
    <col min="7" max="9" width="4.85546875" style="9" customWidth="1"/>
    <col min="10" max="14" width="4.7109375" style="9" customWidth="1"/>
    <col min="15" max="15" width="3.7109375" style="9" customWidth="1"/>
    <col min="16" max="19" width="4.7109375" style="9" customWidth="1"/>
    <col min="20" max="20" width="3.7109375" style="9" customWidth="1"/>
    <col min="21" max="21" width="2.7109375" style="9" customWidth="1"/>
    <col min="22" max="16384" width="9.140625" style="9"/>
  </cols>
  <sheetData>
    <row r="1" spans="1:22" ht="18">
      <c r="A1" s="480" t="s">
        <v>534</v>
      </c>
      <c r="B1" s="364"/>
      <c r="C1" s="364"/>
      <c r="D1" s="364"/>
      <c r="E1" s="364"/>
      <c r="F1" s="364"/>
      <c r="G1" s="364"/>
      <c r="H1" s="364"/>
      <c r="I1" s="364"/>
      <c r="J1" s="364"/>
      <c r="K1" s="364"/>
      <c r="L1" s="364"/>
      <c r="M1" s="364"/>
      <c r="N1" s="364"/>
      <c r="O1" s="364"/>
      <c r="P1" s="364"/>
      <c r="Q1" s="364"/>
      <c r="R1" s="364"/>
      <c r="S1" s="364"/>
      <c r="T1" s="364"/>
    </row>
    <row r="2" spans="1:22" ht="15" customHeight="1">
      <c r="E2" s="382"/>
      <c r="F2" s="382"/>
    </row>
    <row r="3" spans="1:22" ht="15" customHeight="1">
      <c r="A3" s="1829" t="s">
        <v>531</v>
      </c>
      <c r="B3" s="1829"/>
      <c r="C3" s="1829"/>
      <c r="D3" s="1829"/>
      <c r="E3" s="1829"/>
      <c r="F3" s="1829"/>
      <c r="G3" s="1829"/>
      <c r="H3" s="1829"/>
      <c r="I3" s="1829"/>
      <c r="J3" s="1829"/>
      <c r="K3" s="1829"/>
      <c r="L3" s="1829"/>
      <c r="M3" s="1829"/>
      <c r="N3" s="1829"/>
      <c r="O3" s="1829"/>
      <c r="P3" s="1829"/>
      <c r="Q3" s="1829"/>
      <c r="R3" s="1829"/>
      <c r="S3" s="1829"/>
      <c r="T3" s="1829"/>
    </row>
    <row r="4" spans="1:22" ht="15" customHeight="1">
      <c r="A4" s="156"/>
      <c r="C4" s="383"/>
      <c r="D4" s="383"/>
      <c r="E4" s="383"/>
      <c r="F4" s="383"/>
      <c r="G4" s="383"/>
      <c r="H4" s="143"/>
      <c r="I4" s="143"/>
      <c r="V4" s="1188"/>
    </row>
    <row r="5" spans="1:22" ht="15" customHeight="1">
      <c r="A5" s="156"/>
      <c r="C5" s="383"/>
      <c r="D5" s="383"/>
      <c r="E5" s="383"/>
      <c r="F5" s="383"/>
      <c r="G5" s="383"/>
      <c r="H5" s="143"/>
      <c r="I5" s="143"/>
      <c r="V5" s="1188"/>
    </row>
    <row r="6" spans="1:22" ht="15" customHeight="1">
      <c r="A6" s="156"/>
      <c r="B6" s="381"/>
      <c r="C6" s="381"/>
      <c r="D6" s="383"/>
      <c r="E6" s="383"/>
      <c r="F6" s="383"/>
      <c r="G6" s="381"/>
      <c r="H6" s="7"/>
      <c r="I6" s="143"/>
      <c r="V6" s="1188"/>
    </row>
    <row r="7" spans="1:22" ht="15" customHeight="1">
      <c r="A7" s="156"/>
      <c r="B7" s="381"/>
      <c r="C7" s="381"/>
      <c r="D7" s="383"/>
      <c r="E7" s="383"/>
      <c r="F7" s="383"/>
      <c r="G7" s="381"/>
      <c r="H7" s="7"/>
      <c r="I7" s="143"/>
      <c r="V7" s="1188"/>
    </row>
    <row r="8" spans="1:22" ht="15" customHeight="1">
      <c r="A8" s="156"/>
      <c r="B8" s="381"/>
      <c r="C8" s="381"/>
      <c r="D8" s="383"/>
      <c r="E8" s="383"/>
      <c r="F8" s="383"/>
      <c r="G8" s="381"/>
      <c r="H8" s="7"/>
      <c r="I8" s="143"/>
      <c r="V8" s="1188"/>
    </row>
    <row r="9" spans="1:22" ht="15" customHeight="1">
      <c r="A9" s="156"/>
      <c r="B9" s="383"/>
      <c r="C9" s="383"/>
      <c r="D9" s="383"/>
      <c r="E9" s="383"/>
      <c r="F9" s="383"/>
      <c r="G9" s="381"/>
      <c r="H9" s="7"/>
      <c r="I9" s="143"/>
      <c r="V9" s="1188"/>
    </row>
    <row r="10" spans="1:22" ht="15" customHeight="1">
      <c r="A10" s="156"/>
      <c r="B10" s="383"/>
      <c r="C10" s="383"/>
      <c r="D10" s="383"/>
      <c r="E10" s="383"/>
      <c r="F10" s="383"/>
      <c r="G10" s="383"/>
      <c r="H10" s="143"/>
      <c r="I10" s="143"/>
      <c r="V10" s="1188"/>
    </row>
    <row r="11" spans="1:22" ht="15" customHeight="1">
      <c r="A11" s="156"/>
      <c r="B11" s="383"/>
      <c r="C11" s="383"/>
      <c r="D11" s="383"/>
      <c r="E11" s="383"/>
      <c r="F11" s="383"/>
      <c r="G11" s="383"/>
      <c r="H11" s="143"/>
      <c r="I11" s="143"/>
      <c r="V11" s="1188"/>
    </row>
    <row r="12" spans="1:22" ht="15" customHeight="1">
      <c r="A12" s="156"/>
      <c r="B12" s="383"/>
      <c r="C12" s="383"/>
      <c r="D12" s="383"/>
      <c r="E12" s="383"/>
      <c r="F12" s="383"/>
      <c r="G12" s="383"/>
      <c r="H12" s="143"/>
      <c r="I12" s="143"/>
    </row>
    <row r="13" spans="1:22" ht="15" customHeight="1">
      <c r="A13" s="156"/>
      <c r="B13" s="383"/>
      <c r="C13" s="383"/>
      <c r="D13" s="383"/>
      <c r="E13" s="383"/>
      <c r="F13" s="383"/>
      <c r="G13" s="383"/>
      <c r="H13" s="143"/>
      <c r="I13" s="143"/>
    </row>
    <row r="14" spans="1:22" ht="15" customHeight="1">
      <c r="A14" s="156"/>
      <c r="B14" s="383"/>
      <c r="C14" s="383"/>
      <c r="D14" s="383"/>
      <c r="E14" s="383"/>
      <c r="F14" s="383"/>
      <c r="G14" s="383"/>
      <c r="H14" s="384"/>
      <c r="I14" s="384"/>
    </row>
    <row r="15" spans="1:22" ht="15" customHeight="1">
      <c r="H15" s="237"/>
      <c r="I15" s="237"/>
    </row>
    <row r="16" spans="1:22" ht="15" customHeight="1"/>
    <row r="17" spans="8:21" ht="15" customHeight="1"/>
    <row r="18" spans="8:21" ht="15" customHeight="1"/>
    <row r="19" spans="8:21" ht="15" customHeight="1"/>
    <row r="20" spans="8:21" ht="15" customHeight="1"/>
    <row r="21" spans="8:21" ht="12.95" customHeight="1"/>
    <row r="22" spans="8:21" ht="12.95" customHeight="1">
      <c r="U22" s="7"/>
    </row>
    <row r="23" spans="8:21" ht="12.95" customHeight="1">
      <c r="U23" s="7"/>
    </row>
    <row r="24" spans="8:21" ht="12.95" customHeight="1">
      <c r="U24" s="21"/>
    </row>
    <row r="25" spans="8:21" ht="213.6" customHeight="1">
      <c r="H25" s="237"/>
      <c r="I25" s="237"/>
      <c r="P25" s="21"/>
      <c r="Q25" s="21"/>
      <c r="R25" s="21"/>
      <c r="S25" s="21"/>
      <c r="T25" s="21"/>
      <c r="U25" s="21"/>
    </row>
    <row r="26" spans="8:21" ht="15" customHeight="1"/>
    <row r="27" spans="8:21" ht="15" customHeight="1"/>
    <row r="28" spans="8:21" ht="15" customHeight="1"/>
    <row r="29" spans="8:21" ht="15" customHeight="1"/>
  </sheetData>
  <mergeCells count="1">
    <mergeCell ref="A3:T3"/>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82B73-FEC9-4A45-A30F-0D37670B3F0C}">
  <dimension ref="A47:C50"/>
  <sheetViews>
    <sheetView showGridLines="0" zoomScaleNormal="100" workbookViewId="0">
      <selection activeCell="C1" sqref="C1"/>
    </sheetView>
  </sheetViews>
  <sheetFormatPr defaultColWidth="9.140625" defaultRowHeight="12.75"/>
  <cols>
    <col min="1" max="1" width="11.42578125" style="1203" customWidth="1"/>
    <col min="2" max="2" width="11.28515625" style="1203" bestFit="1" customWidth="1"/>
    <col min="3" max="16384" width="9.140625" style="1203"/>
  </cols>
  <sheetData>
    <row r="47" spans="1:3" ht="15">
      <c r="A47" s="1204" t="s">
        <v>532</v>
      </c>
    </row>
    <row r="48" spans="1:3" ht="14.25">
      <c r="A48" s="1205" t="s">
        <v>78</v>
      </c>
      <c r="B48" s="1205"/>
      <c r="C48" s="1205"/>
    </row>
    <row r="50" spans="1:2" ht="14.25">
      <c r="A50" s="1206" t="s">
        <v>533</v>
      </c>
      <c r="B50" s="1207">
        <f ca="1">TODAY()</f>
        <v>45860</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8"/>
  <dimension ref="A1:AA381"/>
  <sheetViews>
    <sheetView showGridLines="0" topLeftCell="A10" zoomScale="115" zoomScaleNormal="115" zoomScaleSheetLayoutView="100" workbookViewId="0">
      <selection activeCell="C1" sqref="C1"/>
    </sheetView>
  </sheetViews>
  <sheetFormatPr defaultColWidth="9.140625" defaultRowHeight="11.25"/>
  <cols>
    <col min="1" max="1" width="11.140625" style="16" customWidth="1"/>
    <col min="2" max="2" width="11.7109375" style="16" customWidth="1"/>
    <col min="3" max="3" width="14.7109375" style="16" customWidth="1"/>
    <col min="4" max="4" width="8.7109375" style="16" customWidth="1"/>
    <col min="5" max="5" width="9.42578125" style="16" customWidth="1"/>
    <col min="6" max="6" width="6.140625" style="16" customWidth="1"/>
    <col min="7" max="7" width="10.85546875" style="16" customWidth="1"/>
    <col min="8" max="9" width="8.7109375" style="16" customWidth="1"/>
    <col min="10" max="10" width="7.7109375" style="16" customWidth="1"/>
    <col min="11" max="11" width="1.28515625" style="16" customWidth="1"/>
    <col min="12" max="12" width="9.140625" style="408"/>
    <col min="13" max="13" width="9.140625" style="410"/>
    <col min="14" max="14" width="10.28515625" style="410" bestFit="1" customWidth="1"/>
    <col min="15" max="15" width="10" style="410" customWidth="1"/>
    <col min="16" max="16" width="10" style="410" bestFit="1" customWidth="1"/>
    <col min="17" max="17" width="10.5703125" style="410" bestFit="1" customWidth="1"/>
    <col min="18" max="18" width="9.42578125" style="410" bestFit="1" customWidth="1"/>
    <col min="19" max="19" width="10" style="410" bestFit="1" customWidth="1"/>
    <col min="20" max="22" width="9.140625" style="410"/>
    <col min="23" max="27" width="9.140625" style="408"/>
    <col min="28" max="16384" width="9.140625" style="16"/>
  </cols>
  <sheetData>
    <row r="1" spans="1:25" ht="20.25">
      <c r="A1" s="537" t="s">
        <v>180</v>
      </c>
      <c r="B1" s="538"/>
      <c r="C1" s="538"/>
      <c r="D1" s="538"/>
      <c r="E1" s="538"/>
      <c r="F1" s="538"/>
      <c r="G1" s="538"/>
      <c r="H1" s="538"/>
      <c r="I1" s="538"/>
      <c r="J1" s="538"/>
      <c r="K1" s="539"/>
      <c r="N1" s="1304"/>
      <c r="O1" s="1304"/>
      <c r="P1" s="1304"/>
      <c r="Q1" s="1304"/>
      <c r="R1" s="1304"/>
      <c r="S1" s="1304"/>
      <c r="U1" s="1382"/>
      <c r="V1" s="1382"/>
      <c r="W1" s="1189"/>
      <c r="X1" s="1189"/>
    </row>
    <row r="2" spans="1:25" ht="5.0999999999999996" customHeight="1">
      <c r="A2" s="540"/>
      <c r="B2" s="538"/>
      <c r="C2" s="538"/>
      <c r="D2" s="538"/>
      <c r="E2" s="538"/>
      <c r="F2" s="538"/>
      <c r="G2" s="538"/>
      <c r="H2" s="538"/>
      <c r="I2" s="538"/>
      <c r="J2" s="538"/>
      <c r="K2" s="539"/>
    </row>
    <row r="3" spans="1:25" ht="18">
      <c r="A3" s="1488" t="s">
        <v>152</v>
      </c>
      <c r="B3" s="1488"/>
      <c r="C3" s="1488"/>
      <c r="D3" s="1488"/>
      <c r="E3" s="1488"/>
      <c r="F3" s="1488"/>
      <c r="G3" s="1488"/>
      <c r="H3" s="1488"/>
      <c r="I3" s="1488"/>
      <c r="J3" s="1488"/>
      <c r="K3" s="1488"/>
    </row>
    <row r="4" spans="1:25" ht="5.0999999999999996" customHeight="1">
      <c r="A4" s="437"/>
      <c r="B4" s="437"/>
      <c r="C4" s="437"/>
      <c r="D4" s="437"/>
      <c r="E4" s="437"/>
      <c r="F4" s="437"/>
      <c r="G4" s="437"/>
      <c r="H4" s="437"/>
      <c r="I4" s="437"/>
      <c r="J4" s="437"/>
      <c r="K4" s="437"/>
    </row>
    <row r="5" spans="1:25" ht="45" customHeight="1">
      <c r="A5" s="438"/>
      <c r="B5" s="438"/>
      <c r="C5" s="438"/>
      <c r="D5" s="488" t="s">
        <v>153</v>
      </c>
      <c r="E5" s="574" t="s">
        <v>154</v>
      </c>
      <c r="F5" s="1486" t="s">
        <v>155</v>
      </c>
      <c r="G5" s="1486"/>
      <c r="H5" s="1486"/>
      <c r="I5" s="1486"/>
      <c r="J5" s="1486"/>
      <c r="K5" s="1486"/>
      <c r="N5" s="410" t="str">
        <f>B6</f>
        <v>Into CR</v>
      </c>
      <c r="O5" s="410" t="str">
        <f>B9</f>
        <v>From CR</v>
      </c>
      <c r="P5" s="410" t="str">
        <f>B15</f>
        <v>From UGS</v>
      </c>
      <c r="Q5" s="410" t="str">
        <f>B19</f>
        <v>Into UGS</v>
      </c>
      <c r="R5" s="410" t="s">
        <v>25</v>
      </c>
      <c r="S5" s="410" t="s">
        <v>26</v>
      </c>
    </row>
    <row r="6" spans="1:25" ht="14.45" customHeight="1">
      <c r="A6" s="1490" t="s">
        <v>156</v>
      </c>
      <c r="B6" s="1498" t="s">
        <v>157</v>
      </c>
      <c r="C6" s="1391" t="s">
        <v>158</v>
      </c>
      <c r="D6" s="583">
        <v>6057793.1389999995</v>
      </c>
      <c r="E6" s="583">
        <v>66153178.659399994</v>
      </c>
      <c r="F6" s="14"/>
      <c r="G6" s="14"/>
      <c r="H6" s="14"/>
      <c r="I6" s="14"/>
      <c r="J6" s="14"/>
      <c r="K6" s="14"/>
      <c r="L6" s="487"/>
      <c r="M6" s="1383">
        <v>45292</v>
      </c>
      <c r="N6" s="1304">
        <v>14051.097</v>
      </c>
      <c r="O6" s="1304">
        <v>-25.512</v>
      </c>
      <c r="P6" s="1304">
        <v>8403.6610000000001</v>
      </c>
      <c r="Q6" s="1304">
        <v>-7.1040000000000001</v>
      </c>
      <c r="R6" s="1304">
        <v>229.41536598402575</v>
      </c>
      <c r="S6" s="1304">
        <v>23362.232504208063</v>
      </c>
      <c r="T6" s="1384"/>
      <c r="U6" s="1385"/>
      <c r="V6" s="1384"/>
      <c r="W6" s="409"/>
      <c r="X6" s="409"/>
      <c r="Y6" s="409"/>
    </row>
    <row r="7" spans="1:25" ht="14.45" customHeight="1">
      <c r="A7" s="1490"/>
      <c r="B7" s="1499"/>
      <c r="C7" s="1392" t="s">
        <v>159</v>
      </c>
      <c r="D7" s="584">
        <v>1321.1778756832628</v>
      </c>
      <c r="E7" s="584">
        <v>14624.223244000001</v>
      </c>
      <c r="F7" s="14"/>
      <c r="G7" s="14"/>
      <c r="H7" s="14"/>
      <c r="I7" s="14"/>
      <c r="J7" s="14"/>
      <c r="K7" s="14"/>
      <c r="L7" s="487"/>
      <c r="M7" s="1383">
        <v>45293</v>
      </c>
      <c r="N7" s="1304">
        <v>15083.44</v>
      </c>
      <c r="O7" s="1304">
        <v>-2.726</v>
      </c>
      <c r="P7" s="1304">
        <v>10131.127</v>
      </c>
      <c r="Q7" s="1304">
        <v>-7.6740000000000004</v>
      </c>
      <c r="R7" s="1304">
        <v>230.12304509273955</v>
      </c>
      <c r="S7" s="1304">
        <v>27251.615954347391</v>
      </c>
      <c r="T7" s="1384"/>
      <c r="U7" s="1385"/>
      <c r="V7" s="1384"/>
      <c r="W7" s="409"/>
      <c r="X7" s="409"/>
      <c r="Y7" s="409"/>
    </row>
    <row r="8" spans="1:25" ht="14.45" customHeight="1">
      <c r="A8" s="1490"/>
      <c r="B8" s="1500"/>
      <c r="C8" s="1393" t="s">
        <v>160</v>
      </c>
      <c r="D8" s="585">
        <v>6059114.3168756841</v>
      </c>
      <c r="E8" s="585">
        <v>66167802.882643998</v>
      </c>
      <c r="F8" s="14"/>
      <c r="G8" s="14"/>
      <c r="H8" s="14"/>
      <c r="I8" s="14"/>
      <c r="J8" s="14"/>
      <c r="K8" s="14"/>
      <c r="L8" s="487"/>
      <c r="M8" s="1383">
        <v>45294</v>
      </c>
      <c r="N8" s="1304">
        <v>18901.987000000001</v>
      </c>
      <c r="O8" s="1304">
        <v>0</v>
      </c>
      <c r="P8" s="1304">
        <v>9092.94</v>
      </c>
      <c r="Q8" s="1304">
        <v>-887.55899999999997</v>
      </c>
      <c r="R8" s="1304">
        <v>238.0948800936853</v>
      </c>
      <c r="S8" s="1304">
        <v>25169.948002760691</v>
      </c>
      <c r="T8" s="1384"/>
      <c r="U8" s="1385"/>
      <c r="V8" s="1384"/>
      <c r="W8" s="409"/>
      <c r="X8" s="409"/>
      <c r="Y8" s="409"/>
    </row>
    <row r="9" spans="1:25" ht="14.45" customHeight="1">
      <c r="A9" s="1490"/>
      <c r="B9" s="1498" t="s">
        <v>161</v>
      </c>
      <c r="C9" s="1391" t="s">
        <v>158</v>
      </c>
      <c r="D9" s="583">
        <v>336687.97000000003</v>
      </c>
      <c r="E9" s="584">
        <v>3672701.0800000005</v>
      </c>
      <c r="F9" s="14"/>
      <c r="G9" s="14"/>
      <c r="H9" s="14"/>
      <c r="I9" s="14"/>
      <c r="J9" s="14"/>
      <c r="K9" s="14"/>
      <c r="L9" s="487"/>
      <c r="M9" s="1383">
        <v>45295</v>
      </c>
      <c r="N9" s="1304">
        <v>18987.667000000001</v>
      </c>
      <c r="O9" s="1304">
        <v>0</v>
      </c>
      <c r="P9" s="1304">
        <v>7895.6540000000005</v>
      </c>
      <c r="Q9" s="1304">
        <v>-204.32999999999998</v>
      </c>
      <c r="R9" s="1304">
        <v>298.59563497702442</v>
      </c>
      <c r="S9" s="1304">
        <v>27507.608243415183</v>
      </c>
      <c r="T9" s="1384"/>
      <c r="U9" s="1385"/>
      <c r="V9" s="1384"/>
      <c r="W9" s="409"/>
      <c r="X9" s="409"/>
      <c r="Y9" s="409"/>
    </row>
    <row r="10" spans="1:25" ht="14.45" customHeight="1">
      <c r="A10" s="1490"/>
      <c r="B10" s="1499"/>
      <c r="C10" s="1392" t="s">
        <v>159</v>
      </c>
      <c r="D10" s="584">
        <v>289.95558879746119</v>
      </c>
      <c r="E10" s="584">
        <v>3161.7369984999996</v>
      </c>
      <c r="F10" s="14"/>
      <c r="G10" s="14"/>
      <c r="H10" s="14"/>
      <c r="I10" s="14"/>
      <c r="J10" s="14"/>
      <c r="K10" s="14"/>
      <c r="L10" s="487"/>
      <c r="M10" s="1383">
        <v>45296</v>
      </c>
      <c r="N10" s="1304">
        <v>13685.882</v>
      </c>
      <c r="O10" s="1304">
        <v>0</v>
      </c>
      <c r="P10" s="1304">
        <v>13177.607</v>
      </c>
      <c r="Q10" s="1304">
        <v>-10.962</v>
      </c>
      <c r="R10" s="1304">
        <v>309.11132976855453</v>
      </c>
      <c r="S10" s="1304">
        <v>28708.596997049077</v>
      </c>
      <c r="T10" s="1384"/>
      <c r="U10" s="1385"/>
      <c r="V10" s="1384"/>
      <c r="W10" s="409"/>
      <c r="X10" s="409"/>
      <c r="Y10" s="409"/>
    </row>
    <row r="11" spans="1:25" ht="14.45" customHeight="1">
      <c r="A11" s="1490"/>
      <c r="B11" s="1500"/>
      <c r="C11" s="1393" t="s">
        <v>160</v>
      </c>
      <c r="D11" s="585">
        <v>336977.92558879743</v>
      </c>
      <c r="E11" s="584">
        <v>3675862.8169984999</v>
      </c>
      <c r="F11" s="14"/>
      <c r="G11" s="14"/>
      <c r="H11" s="14"/>
      <c r="I11" s="14"/>
      <c r="J11" s="14"/>
      <c r="K11" s="14"/>
      <c r="L11" s="487"/>
      <c r="M11" s="1383">
        <v>45297</v>
      </c>
      <c r="N11" s="1304">
        <v>12713.584000000001</v>
      </c>
      <c r="O11" s="1304">
        <v>0</v>
      </c>
      <c r="P11" s="1304">
        <v>16506.137999999999</v>
      </c>
      <c r="Q11" s="1304">
        <v>-12.608000000000001</v>
      </c>
      <c r="R11" s="1304">
        <v>306.82729085840049</v>
      </c>
      <c r="S11" s="1304">
        <v>25645.506127084653</v>
      </c>
      <c r="T11" s="1384"/>
      <c r="U11" s="1385"/>
      <c r="V11" s="1384"/>
      <c r="W11" s="409"/>
      <c r="X11" s="409"/>
      <c r="Y11" s="409"/>
    </row>
    <row r="12" spans="1:25" ht="14.45" customHeight="1">
      <c r="A12" s="1490"/>
      <c r="B12" s="1495" t="s">
        <v>162</v>
      </c>
      <c r="C12" s="586" t="s">
        <v>158</v>
      </c>
      <c r="D12" s="587">
        <v>5721105.1689999998</v>
      </c>
      <c r="E12" s="587">
        <v>62480477.579399996</v>
      </c>
      <c r="F12" s="14"/>
      <c r="G12" s="14"/>
      <c r="H12" s="14"/>
      <c r="I12" s="14"/>
      <c r="J12" s="14"/>
      <c r="K12" s="14"/>
      <c r="L12" s="487"/>
      <c r="M12" s="1383">
        <v>45298</v>
      </c>
      <c r="N12" s="1304">
        <v>12620.718999999999</v>
      </c>
      <c r="O12" s="1304">
        <v>-0.25800000000000001</v>
      </c>
      <c r="P12" s="1304">
        <v>18781.977999999999</v>
      </c>
      <c r="Q12" s="1304">
        <v>-13.86</v>
      </c>
      <c r="R12" s="1304">
        <v>306.64129927437921</v>
      </c>
      <c r="S12" s="1304">
        <v>32550.73921325718</v>
      </c>
      <c r="T12" s="1384"/>
      <c r="U12" s="1385"/>
      <c r="V12" s="1384"/>
      <c r="W12" s="409"/>
      <c r="X12" s="409"/>
      <c r="Y12" s="409"/>
    </row>
    <row r="13" spans="1:25" ht="14.45" customHeight="1">
      <c r="A13" s="1490"/>
      <c r="B13" s="1501"/>
      <c r="C13" s="1394" t="s">
        <v>159</v>
      </c>
      <c r="D13" s="588">
        <v>1031.2222868858019</v>
      </c>
      <c r="E13" s="588">
        <v>11462.486245499998</v>
      </c>
      <c r="F13" s="14"/>
      <c r="G13" s="14"/>
      <c r="H13" s="14"/>
      <c r="I13" s="14"/>
      <c r="J13" s="14"/>
      <c r="K13" s="14"/>
      <c r="L13" s="487"/>
      <c r="M13" s="1383">
        <v>45299</v>
      </c>
      <c r="N13" s="1304">
        <v>12786.757</v>
      </c>
      <c r="O13" s="1304">
        <v>-1112.0730000000001</v>
      </c>
      <c r="P13" s="1304">
        <v>27045.97</v>
      </c>
      <c r="Q13" s="1304">
        <v>-14.108000000000001</v>
      </c>
      <c r="R13" s="1304">
        <v>295.63309021054528</v>
      </c>
      <c r="S13" s="1304">
        <v>43588.765722800003</v>
      </c>
      <c r="T13" s="1384"/>
      <c r="U13" s="1385"/>
      <c r="V13" s="1384"/>
      <c r="W13" s="409"/>
      <c r="X13" s="409"/>
      <c r="Y13" s="409"/>
    </row>
    <row r="14" spans="1:25" ht="14.45" customHeight="1">
      <c r="A14" s="1490"/>
      <c r="B14" s="1502"/>
      <c r="C14" s="1395" t="s">
        <v>160</v>
      </c>
      <c r="D14" s="589">
        <v>5722136.3912868854</v>
      </c>
      <c r="E14" s="589">
        <v>62491940.065645501</v>
      </c>
      <c r="F14" s="17"/>
      <c r="G14" s="17"/>
      <c r="H14" s="17"/>
      <c r="I14" s="17"/>
      <c r="J14" s="17"/>
      <c r="K14" s="17"/>
      <c r="L14" s="487"/>
      <c r="M14" s="1383">
        <v>45300</v>
      </c>
      <c r="N14" s="1304">
        <v>12960.453</v>
      </c>
      <c r="O14" s="1304">
        <v>-2429.6790000000001</v>
      </c>
      <c r="P14" s="1304">
        <v>35504.196000000004</v>
      </c>
      <c r="Q14" s="1304">
        <v>-13.741</v>
      </c>
      <c r="R14" s="1304">
        <v>292.35790457076899</v>
      </c>
      <c r="S14" s="1304">
        <v>45947.202269174617</v>
      </c>
      <c r="T14" s="1384"/>
      <c r="U14" s="1385"/>
      <c r="V14" s="1384"/>
      <c r="W14" s="409"/>
      <c r="X14" s="409"/>
      <c r="Y14" s="409"/>
    </row>
    <row r="15" spans="1:25" ht="14.45" customHeight="1">
      <c r="A15" s="1489" t="s">
        <v>163</v>
      </c>
      <c r="B15" s="1498" t="s">
        <v>164</v>
      </c>
      <c r="C15" s="1391" t="s">
        <v>77</v>
      </c>
      <c r="D15" s="583">
        <v>1856979.3099999998</v>
      </c>
      <c r="E15" s="583">
        <v>20175104.655999999</v>
      </c>
      <c r="F15" s="14"/>
      <c r="G15" s="14"/>
      <c r="H15" s="14"/>
      <c r="I15" s="14"/>
      <c r="J15" s="14"/>
      <c r="K15" s="14"/>
      <c r="L15" s="487"/>
      <c r="M15" s="1383">
        <v>45301</v>
      </c>
      <c r="N15" s="1304">
        <v>10225.409</v>
      </c>
      <c r="O15" s="1304">
        <v>-923.726</v>
      </c>
      <c r="P15" s="1304">
        <v>35987.315999999999</v>
      </c>
      <c r="Q15" s="1304">
        <v>-15.364000000000001</v>
      </c>
      <c r="R15" s="1304">
        <v>293.29445730305736</v>
      </c>
      <c r="S15" s="1304">
        <v>45178.405436738001</v>
      </c>
      <c r="T15" s="1384"/>
      <c r="U15" s="1385"/>
      <c r="V15" s="1384"/>
      <c r="W15" s="409"/>
      <c r="X15" s="409"/>
      <c r="Y15" s="409"/>
    </row>
    <row r="16" spans="1:25" ht="14.45" customHeight="1">
      <c r="A16" s="1490"/>
      <c r="B16" s="1499"/>
      <c r="C16" s="1392" t="s">
        <v>76</v>
      </c>
      <c r="D16" s="584">
        <v>288552.67499999999</v>
      </c>
      <c r="E16" s="584">
        <v>3148274.1712896004</v>
      </c>
      <c r="F16" s="14"/>
      <c r="G16" s="14"/>
      <c r="H16" s="14"/>
      <c r="I16" s="14"/>
      <c r="J16" s="14"/>
      <c r="K16" s="14"/>
      <c r="L16" s="487"/>
      <c r="M16" s="1383">
        <v>45302</v>
      </c>
      <c r="N16" s="1304">
        <v>11164.347</v>
      </c>
      <c r="O16" s="1304">
        <v>-1014.627</v>
      </c>
      <c r="P16" s="1304">
        <v>34955.050000000003</v>
      </c>
      <c r="Q16" s="1304">
        <v>-14.955</v>
      </c>
      <c r="R16" s="1304">
        <v>292.22495411825292</v>
      </c>
      <c r="S16" s="1304">
        <v>43756.512418057042</v>
      </c>
      <c r="T16" s="1384"/>
      <c r="U16" s="1385"/>
      <c r="V16" s="1384"/>
      <c r="W16" s="409"/>
      <c r="X16" s="409"/>
      <c r="Y16" s="409"/>
    </row>
    <row r="17" spans="1:25" ht="14.45" customHeight="1">
      <c r="A17" s="1490"/>
      <c r="B17" s="1499"/>
      <c r="C17" s="1392" t="s">
        <v>124</v>
      </c>
      <c r="D17" s="584">
        <v>330802.27799999999</v>
      </c>
      <c r="E17" s="584">
        <v>3610351.2967103999</v>
      </c>
      <c r="F17" s="14"/>
      <c r="G17" s="14"/>
      <c r="H17" s="14"/>
      <c r="I17" s="14"/>
      <c r="J17" s="14"/>
      <c r="K17" s="14"/>
      <c r="L17" s="487"/>
      <c r="M17" s="1383">
        <v>45303</v>
      </c>
      <c r="N17" s="1304">
        <v>10206.703</v>
      </c>
      <c r="O17" s="1304">
        <v>-1871.37</v>
      </c>
      <c r="P17" s="1304">
        <v>31328.82</v>
      </c>
      <c r="Q17" s="1304">
        <v>-13.914</v>
      </c>
      <c r="R17" s="1304">
        <v>300.0742678294464</v>
      </c>
      <c r="S17" s="1304">
        <v>39318.310134159641</v>
      </c>
      <c r="T17" s="1384"/>
      <c r="U17" s="1385"/>
      <c r="V17" s="1384"/>
      <c r="W17" s="409"/>
      <c r="X17" s="409"/>
      <c r="Y17" s="409"/>
    </row>
    <row r="18" spans="1:25" ht="14.45" customHeight="1">
      <c r="A18" s="1490"/>
      <c r="B18" s="1500"/>
      <c r="C18" s="1393" t="s">
        <v>160</v>
      </c>
      <c r="D18" s="585">
        <v>2476334.2629999998</v>
      </c>
      <c r="E18" s="585">
        <v>26933730.123999998</v>
      </c>
      <c r="F18" s="14"/>
      <c r="G18" s="14"/>
      <c r="H18" s="14"/>
      <c r="I18" s="14"/>
      <c r="J18" s="14"/>
      <c r="K18" s="14"/>
      <c r="L18" s="487"/>
      <c r="M18" s="1383">
        <v>45304</v>
      </c>
      <c r="N18" s="1304">
        <v>11863.52</v>
      </c>
      <c r="O18" s="1304">
        <v>-2023.6089999999999</v>
      </c>
      <c r="P18" s="1304">
        <v>23919.419000000002</v>
      </c>
      <c r="Q18" s="1304">
        <v>-13.401</v>
      </c>
      <c r="R18" s="1304">
        <v>300.61531204435079</v>
      </c>
      <c r="S18" s="1304">
        <v>33533.600167141114</v>
      </c>
      <c r="T18" s="1384"/>
      <c r="U18" s="1385"/>
      <c r="V18" s="1384"/>
      <c r="W18" s="409"/>
      <c r="X18" s="409"/>
      <c r="Y18" s="409"/>
    </row>
    <row r="19" spans="1:25" ht="14.45" customHeight="1">
      <c r="A19" s="1490"/>
      <c r="B19" s="1499" t="s">
        <v>165</v>
      </c>
      <c r="C19" s="1392" t="s">
        <v>77</v>
      </c>
      <c r="D19" s="584">
        <v>1170794.6211999999</v>
      </c>
      <c r="E19" s="583">
        <v>12809983.822298003</v>
      </c>
      <c r="F19" s="14"/>
      <c r="G19" s="14"/>
      <c r="H19" s="14"/>
      <c r="I19" s="14"/>
      <c r="J19" s="14"/>
      <c r="K19" s="14"/>
      <c r="L19" s="487"/>
      <c r="M19" s="1383">
        <v>45305</v>
      </c>
      <c r="N19" s="1304">
        <v>11715.540999999999</v>
      </c>
      <c r="O19" s="1304">
        <v>-2022.2619999999999</v>
      </c>
      <c r="P19" s="1304">
        <v>24537.68</v>
      </c>
      <c r="Q19" s="1304">
        <v>-13.207000000000001</v>
      </c>
      <c r="R19" s="1304">
        <v>300.1253646109484</v>
      </c>
      <c r="S19" s="1304">
        <v>33280.232989419397</v>
      </c>
      <c r="T19" s="1384"/>
      <c r="U19" s="1385"/>
      <c r="V19" s="1384"/>
      <c r="W19" s="409"/>
      <c r="X19" s="409"/>
      <c r="Y19" s="409"/>
    </row>
    <row r="20" spans="1:25" ht="14.45" customHeight="1">
      <c r="A20" s="1490"/>
      <c r="B20" s="1499"/>
      <c r="C20" s="1392" t="s">
        <v>76</v>
      </c>
      <c r="D20" s="584">
        <v>183759.71</v>
      </c>
      <c r="E20" s="584">
        <v>2009678.4365773001</v>
      </c>
      <c r="F20" s="14"/>
      <c r="G20" s="14"/>
      <c r="H20" s="14"/>
      <c r="I20" s="14"/>
      <c r="J20" s="14"/>
      <c r="K20" s="14"/>
      <c r="L20" s="487"/>
      <c r="M20" s="1383">
        <v>45306</v>
      </c>
      <c r="N20" s="1304">
        <v>12573.44</v>
      </c>
      <c r="O20" s="1304">
        <v>-2019.681</v>
      </c>
      <c r="P20" s="1304">
        <v>25683.212</v>
      </c>
      <c r="Q20" s="1304">
        <v>-13.848000000000001</v>
      </c>
      <c r="R20" s="1304">
        <v>297.93130313005963</v>
      </c>
      <c r="S20" s="1304">
        <v>36835.638482275244</v>
      </c>
      <c r="T20" s="1384"/>
      <c r="U20" s="1385"/>
      <c r="V20" s="1384"/>
      <c r="W20" s="409"/>
      <c r="X20" s="409"/>
      <c r="Y20" s="409"/>
    </row>
    <row r="21" spans="1:25" ht="14.45" customHeight="1">
      <c r="A21" s="1490"/>
      <c r="B21" s="1499"/>
      <c r="C21" s="1392" t="s">
        <v>124</v>
      </c>
      <c r="D21" s="584">
        <v>226128.02699999997</v>
      </c>
      <c r="E21" s="584">
        <v>2472371.6904226998</v>
      </c>
      <c r="F21" s="14"/>
      <c r="G21" s="14"/>
      <c r="H21" s="14"/>
      <c r="I21" s="14"/>
      <c r="J21" s="14"/>
      <c r="K21" s="14"/>
      <c r="L21" s="487"/>
      <c r="M21" s="1383">
        <v>45307</v>
      </c>
      <c r="N21" s="1304">
        <v>9690.0310000000009</v>
      </c>
      <c r="O21" s="1304">
        <v>-106.72799999999999</v>
      </c>
      <c r="P21" s="1304">
        <v>26956.039000000001</v>
      </c>
      <c r="Q21" s="1304">
        <v>-13.526999999999999</v>
      </c>
      <c r="R21" s="1304">
        <v>294.54238850566742</v>
      </c>
      <c r="S21" s="1304">
        <v>39048.410402271511</v>
      </c>
      <c r="T21" s="1384"/>
      <c r="U21" s="1385"/>
      <c r="V21" s="1384"/>
      <c r="W21" s="409"/>
      <c r="X21" s="409"/>
      <c r="Y21" s="409"/>
    </row>
    <row r="22" spans="1:25" ht="14.45" customHeight="1">
      <c r="A22" s="1490"/>
      <c r="B22" s="1499"/>
      <c r="C22" s="1392" t="s">
        <v>160</v>
      </c>
      <c r="D22" s="584">
        <v>1580682.3581999999</v>
      </c>
      <c r="E22" s="585">
        <v>17292033.949298002</v>
      </c>
      <c r="F22" s="14"/>
      <c r="G22" s="14"/>
      <c r="H22" s="14"/>
      <c r="I22" s="14"/>
      <c r="J22" s="14"/>
      <c r="K22" s="14"/>
      <c r="L22" s="487"/>
      <c r="M22" s="1383">
        <v>45308</v>
      </c>
      <c r="N22" s="1304">
        <v>10395.928</v>
      </c>
      <c r="O22" s="1304">
        <v>0</v>
      </c>
      <c r="P22" s="1304">
        <v>27480.170999999998</v>
      </c>
      <c r="Q22" s="1304">
        <v>-12.241</v>
      </c>
      <c r="R22" s="1304">
        <v>292.49899154841347</v>
      </c>
      <c r="S22" s="1304">
        <v>39299.008262507778</v>
      </c>
      <c r="T22" s="1384"/>
      <c r="U22" s="1385"/>
      <c r="V22" s="1384"/>
      <c r="W22" s="409"/>
      <c r="X22" s="409"/>
      <c r="Y22" s="409"/>
    </row>
    <row r="23" spans="1:25" ht="14.45" customHeight="1">
      <c r="A23" s="1490"/>
      <c r="B23" s="1495" t="s">
        <v>166</v>
      </c>
      <c r="C23" s="586" t="s">
        <v>77</v>
      </c>
      <c r="D23" s="587">
        <v>686184.68879999989</v>
      </c>
      <c r="E23" s="587">
        <v>7365120.8337019999</v>
      </c>
      <c r="F23" s="14"/>
      <c r="G23" s="14"/>
      <c r="H23" s="14"/>
      <c r="I23" s="14"/>
      <c r="J23" s="14"/>
      <c r="K23" s="14"/>
      <c r="L23" s="487"/>
      <c r="M23" s="1383">
        <v>45309</v>
      </c>
      <c r="N23" s="1304">
        <v>10656.914000000001</v>
      </c>
      <c r="O23" s="1304">
        <v>-3.0000000000000001E-3</v>
      </c>
      <c r="P23" s="1304">
        <v>27593.835999999999</v>
      </c>
      <c r="Q23" s="1304">
        <v>-11.874000000000001</v>
      </c>
      <c r="R23" s="1304">
        <v>282.7147024861772</v>
      </c>
      <c r="S23" s="1304">
        <v>37549.990838432364</v>
      </c>
      <c r="T23" s="1384"/>
      <c r="U23" s="1385"/>
      <c r="V23" s="1384"/>
      <c r="W23" s="409"/>
      <c r="X23" s="409"/>
      <c r="Y23" s="409"/>
    </row>
    <row r="24" spans="1:25" ht="14.45" customHeight="1">
      <c r="A24" s="1490"/>
      <c r="B24" s="1501"/>
      <c r="C24" s="1394" t="s">
        <v>76</v>
      </c>
      <c r="D24" s="588">
        <v>104792.96499999997</v>
      </c>
      <c r="E24" s="588">
        <v>1138595.7347123004</v>
      </c>
      <c r="F24" s="14"/>
      <c r="G24" s="14"/>
      <c r="H24" s="14"/>
      <c r="I24" s="14"/>
      <c r="J24" s="14"/>
      <c r="K24" s="14"/>
      <c r="L24" s="487"/>
      <c r="M24" s="1383">
        <v>45310</v>
      </c>
      <c r="N24" s="1304">
        <v>11347.62</v>
      </c>
      <c r="O24" s="1304">
        <v>-2418.8440000000001</v>
      </c>
      <c r="P24" s="1304">
        <v>27836.745999999999</v>
      </c>
      <c r="Q24" s="1304">
        <v>-13.007999999999999</v>
      </c>
      <c r="R24" s="1304">
        <v>292.55307203375622</v>
      </c>
      <c r="S24" s="1304">
        <v>38105.137123730019</v>
      </c>
      <c r="T24" s="1384"/>
      <c r="U24" s="1385"/>
      <c r="V24" s="1384"/>
      <c r="W24" s="409"/>
      <c r="X24" s="409"/>
      <c r="Y24" s="409"/>
    </row>
    <row r="25" spans="1:25" ht="14.45" customHeight="1">
      <c r="A25" s="1490"/>
      <c r="B25" s="1501"/>
      <c r="C25" s="1394" t="s">
        <v>124</v>
      </c>
      <c r="D25" s="588">
        <v>104674.25100000002</v>
      </c>
      <c r="E25" s="588">
        <v>1137979.6062877001</v>
      </c>
      <c r="F25" s="14"/>
      <c r="G25" s="14"/>
      <c r="H25" s="14"/>
      <c r="I25" s="14"/>
      <c r="J25" s="14"/>
      <c r="K25" s="14"/>
      <c r="L25" s="487"/>
      <c r="M25" s="1383">
        <v>45311</v>
      </c>
      <c r="N25" s="1304">
        <v>14147.173000000001</v>
      </c>
      <c r="O25" s="1304">
        <v>-1635.3889999999999</v>
      </c>
      <c r="P25" s="1304">
        <v>21942.339</v>
      </c>
      <c r="Q25" s="1304">
        <v>-13.146000000000001</v>
      </c>
      <c r="R25" s="1304">
        <v>276.79025584837001</v>
      </c>
      <c r="S25" s="1304">
        <v>34060.157398210038</v>
      </c>
      <c r="T25" s="1384"/>
      <c r="U25" s="1385"/>
      <c r="V25" s="1384"/>
      <c r="W25" s="409"/>
      <c r="X25" s="409"/>
      <c r="Y25" s="409"/>
    </row>
    <row r="26" spans="1:25" ht="14.45" customHeight="1">
      <c r="A26" s="1490"/>
      <c r="B26" s="1502"/>
      <c r="C26" s="1395" t="s">
        <v>160</v>
      </c>
      <c r="D26" s="589">
        <v>895651.9047999999</v>
      </c>
      <c r="E26" s="589">
        <v>9641696.1747019999</v>
      </c>
      <c r="F26" s="14"/>
      <c r="G26" s="14"/>
      <c r="H26" s="14"/>
      <c r="I26" s="14"/>
      <c r="J26" s="14"/>
      <c r="K26" s="14"/>
      <c r="L26" s="487"/>
      <c r="M26" s="1383">
        <v>45312</v>
      </c>
      <c r="N26" s="1304">
        <v>14258.041999999999</v>
      </c>
      <c r="O26" s="1304">
        <v>-1643.4010000000001</v>
      </c>
      <c r="P26" s="1304">
        <v>22054.919000000002</v>
      </c>
      <c r="Q26" s="1304">
        <v>-12.968999999999999</v>
      </c>
      <c r="R26" s="1304">
        <v>271.43553127873122</v>
      </c>
      <c r="S26" s="1304">
        <v>35054.904248499697</v>
      </c>
      <c r="T26" s="1384"/>
      <c r="U26" s="1385"/>
      <c r="V26" s="1384"/>
      <c r="W26" s="409"/>
      <c r="X26" s="409"/>
      <c r="Y26" s="409"/>
    </row>
    <row r="27" spans="1:25" ht="14.45" customHeight="1">
      <c r="A27" s="1491"/>
      <c r="B27" s="1503" t="s">
        <v>167</v>
      </c>
      <c r="C27" s="1503"/>
      <c r="D27" s="590">
        <v>2150589.1337324912</v>
      </c>
      <c r="E27" s="590">
        <v>23471611.907740146</v>
      </c>
      <c r="F27" s="17"/>
      <c r="G27" s="17"/>
      <c r="H27" s="17"/>
      <c r="I27" s="17"/>
      <c r="J27" s="17"/>
      <c r="K27" s="17"/>
      <c r="L27" s="487"/>
      <c r="M27" s="1383">
        <v>45313</v>
      </c>
      <c r="N27" s="1304">
        <v>16894.851999999999</v>
      </c>
      <c r="O27" s="1304">
        <v>-1637.328</v>
      </c>
      <c r="P27" s="1304">
        <v>19603.392</v>
      </c>
      <c r="Q27" s="1304">
        <v>-11.659000000000001</v>
      </c>
      <c r="R27" s="1304">
        <v>279.47411304941016</v>
      </c>
      <c r="S27" s="1304">
        <v>37442.29968052866</v>
      </c>
      <c r="T27" s="1384"/>
      <c r="U27" s="1385"/>
      <c r="V27" s="1384"/>
      <c r="W27" s="409"/>
      <c r="X27" s="409"/>
      <c r="Y27" s="409"/>
    </row>
    <row r="28" spans="1:25" ht="14.45" customHeight="1">
      <c r="A28" s="1489" t="s">
        <v>567</v>
      </c>
      <c r="B28" s="1492" t="s">
        <v>169</v>
      </c>
      <c r="C28" s="1391" t="s">
        <v>170</v>
      </c>
      <c r="D28" s="583">
        <v>95868.868054151011</v>
      </c>
      <c r="E28" s="584">
        <v>1050029.8723192795</v>
      </c>
      <c r="F28" s="14"/>
      <c r="G28" s="14"/>
      <c r="H28" s="14"/>
      <c r="I28" s="14"/>
      <c r="J28" s="14"/>
      <c r="K28" s="14"/>
      <c r="L28" s="487"/>
      <c r="M28" s="1383">
        <v>45314</v>
      </c>
      <c r="N28" s="1304">
        <v>17021.883999999998</v>
      </c>
      <c r="O28" s="1304">
        <v>-0.66200000000000003</v>
      </c>
      <c r="P28" s="1304">
        <v>16959.597000000002</v>
      </c>
      <c r="Q28" s="1304">
        <v>-49.329000000000001</v>
      </c>
      <c r="R28" s="1304">
        <v>305.81560777958202</v>
      </c>
      <c r="S28" s="1304">
        <v>32651.896061999138</v>
      </c>
      <c r="T28" s="1384"/>
      <c r="U28" s="1385"/>
      <c r="V28" s="1384"/>
      <c r="W28" s="409"/>
      <c r="X28" s="409"/>
      <c r="Y28" s="409"/>
    </row>
    <row r="29" spans="1:25" ht="14.45" customHeight="1">
      <c r="A29" s="1490"/>
      <c r="B29" s="1493"/>
      <c r="C29" s="1392" t="s">
        <v>23</v>
      </c>
      <c r="D29" s="584">
        <v>8915.8689999999951</v>
      </c>
      <c r="E29" s="584">
        <v>100631.81696844204</v>
      </c>
      <c r="F29" s="14"/>
      <c r="G29" s="14"/>
      <c r="H29" s="14"/>
      <c r="I29" s="14"/>
      <c r="J29" s="14"/>
      <c r="K29" s="14"/>
      <c r="L29" s="487"/>
      <c r="M29" s="1383">
        <v>45315</v>
      </c>
      <c r="N29" s="1304">
        <v>22608.141</v>
      </c>
      <c r="O29" s="1304">
        <v>0</v>
      </c>
      <c r="P29" s="1304">
        <v>11236.519</v>
      </c>
      <c r="Q29" s="1304">
        <v>-50.454999999999998</v>
      </c>
      <c r="R29" s="1304">
        <v>306.29243784510828</v>
      </c>
      <c r="S29" s="1304">
        <v>29205.731678538818</v>
      </c>
      <c r="T29" s="1384"/>
      <c r="U29" s="1385"/>
      <c r="V29" s="1384"/>
      <c r="W29" s="409"/>
      <c r="X29" s="409"/>
      <c r="Y29" s="409"/>
    </row>
    <row r="30" spans="1:25" ht="14.45" customHeight="1">
      <c r="A30" s="1490"/>
      <c r="B30" s="1494"/>
      <c r="C30" s="1393" t="s">
        <v>160</v>
      </c>
      <c r="D30" s="585">
        <v>104784.73705415097</v>
      </c>
      <c r="E30" s="584">
        <v>1150661.6892877214</v>
      </c>
      <c r="F30" s="14"/>
      <c r="G30" s="14"/>
      <c r="H30" s="14"/>
      <c r="I30" s="14"/>
      <c r="J30" s="14"/>
      <c r="K30" s="14"/>
      <c r="L30" s="487"/>
      <c r="M30" s="1383">
        <v>45316</v>
      </c>
      <c r="N30" s="1304">
        <v>17844.14</v>
      </c>
      <c r="O30" s="1304">
        <v>0</v>
      </c>
      <c r="P30" s="1304">
        <v>9011.7180000000008</v>
      </c>
      <c r="Q30" s="1304">
        <v>-29.564</v>
      </c>
      <c r="R30" s="1304">
        <v>309.57602236077588</v>
      </c>
      <c r="S30" s="1304">
        <v>30643.927563988411</v>
      </c>
      <c r="T30" s="1384"/>
      <c r="U30" s="1385"/>
      <c r="V30" s="1384"/>
      <c r="W30" s="409"/>
      <c r="X30" s="409"/>
      <c r="Y30" s="409"/>
    </row>
    <row r="31" spans="1:25" ht="14.45" customHeight="1">
      <c r="A31" s="1490"/>
      <c r="B31" s="1492" t="s">
        <v>171</v>
      </c>
      <c r="C31" s="1391" t="s">
        <v>170</v>
      </c>
      <c r="D31" s="583">
        <v>9119.9750000000004</v>
      </c>
      <c r="E31" s="583">
        <v>96011.540499999988</v>
      </c>
      <c r="F31" s="14"/>
      <c r="G31" s="14"/>
      <c r="H31" s="14"/>
      <c r="I31" s="14"/>
      <c r="J31" s="14"/>
      <c r="K31" s="14"/>
      <c r="L31" s="487"/>
      <c r="M31" s="1383">
        <v>45317</v>
      </c>
      <c r="N31" s="1304">
        <v>22848.628000000001</v>
      </c>
      <c r="O31" s="1304">
        <v>0</v>
      </c>
      <c r="P31" s="1304">
        <v>6922.2969999999996</v>
      </c>
      <c r="Q31" s="1304">
        <v>-7.7009999999999996</v>
      </c>
      <c r="R31" s="1304">
        <v>312.06653184966291</v>
      </c>
      <c r="S31" s="1304">
        <v>28171.082579951748</v>
      </c>
      <c r="T31" s="1384"/>
      <c r="U31" s="1385"/>
      <c r="V31" s="1384"/>
      <c r="W31" s="409"/>
      <c r="X31" s="409"/>
      <c r="Y31" s="409"/>
    </row>
    <row r="32" spans="1:25" ht="14.45" customHeight="1">
      <c r="A32" s="1490"/>
      <c r="B32" s="1493"/>
      <c r="C32" s="1392" t="s">
        <v>23</v>
      </c>
      <c r="D32" s="584">
        <v>12.366</v>
      </c>
      <c r="E32" s="584">
        <v>131.011</v>
      </c>
      <c r="F32" s="14"/>
      <c r="G32" s="14"/>
      <c r="H32" s="14"/>
      <c r="I32" s="14"/>
      <c r="J32" s="14"/>
      <c r="K32" s="14"/>
      <c r="L32" s="487"/>
      <c r="M32" s="1383">
        <v>45318</v>
      </c>
      <c r="N32" s="1304">
        <v>19337.939999999999</v>
      </c>
      <c r="O32" s="1304">
        <v>0</v>
      </c>
      <c r="P32" s="1304">
        <v>7241.4070000000002</v>
      </c>
      <c r="Q32" s="1304">
        <v>-8.9109999999999996</v>
      </c>
      <c r="R32" s="1304">
        <v>308.76102027343478</v>
      </c>
      <c r="S32" s="1304">
        <v>26860.978021104223</v>
      </c>
      <c r="T32" s="1384"/>
      <c r="U32" s="1385"/>
      <c r="V32" s="1384"/>
      <c r="W32" s="409"/>
      <c r="X32" s="409"/>
      <c r="Y32" s="409"/>
    </row>
    <row r="33" spans="1:25" ht="14.45" customHeight="1">
      <c r="A33" s="1490"/>
      <c r="B33" s="1494"/>
      <c r="C33" s="1393" t="s">
        <v>160</v>
      </c>
      <c r="D33" s="585">
        <v>9132.3410000000003</v>
      </c>
      <c r="E33" s="585">
        <v>96142.551499999987</v>
      </c>
      <c r="F33" s="14"/>
      <c r="G33" s="14"/>
      <c r="H33" s="14"/>
      <c r="I33" s="14"/>
      <c r="J33" s="14"/>
      <c r="K33" s="14"/>
      <c r="L33" s="487"/>
      <c r="M33" s="1383">
        <v>45319</v>
      </c>
      <c r="N33" s="1304">
        <v>19710.54</v>
      </c>
      <c r="O33" s="1304">
        <v>0</v>
      </c>
      <c r="P33" s="1304">
        <v>7529.268</v>
      </c>
      <c r="Q33" s="1304">
        <v>-9.0530000000000008</v>
      </c>
      <c r="R33" s="1304">
        <v>312.68158430911802</v>
      </c>
      <c r="S33" s="1304">
        <v>28687.390838161464</v>
      </c>
      <c r="T33" s="1384"/>
      <c r="U33" s="1385"/>
      <c r="V33" s="1384"/>
      <c r="W33" s="409"/>
      <c r="X33" s="409"/>
      <c r="Y33" s="409"/>
    </row>
    <row r="34" spans="1:25" ht="14.45" customHeight="1">
      <c r="A34" s="1490"/>
      <c r="B34" s="1495" t="s">
        <v>160</v>
      </c>
      <c r="C34" s="586" t="s">
        <v>170</v>
      </c>
      <c r="D34" s="587">
        <v>104988.843054151</v>
      </c>
      <c r="E34" s="588">
        <v>1146041.4128192794</v>
      </c>
      <c r="F34" s="14"/>
      <c r="G34" s="14"/>
      <c r="H34" s="14"/>
      <c r="I34" s="14"/>
      <c r="J34" s="14"/>
      <c r="K34" s="14"/>
      <c r="L34" s="487"/>
      <c r="M34" s="1383">
        <v>45320</v>
      </c>
      <c r="N34" s="1304">
        <v>16611.413</v>
      </c>
      <c r="O34" s="1304">
        <v>0</v>
      </c>
      <c r="P34" s="1304">
        <v>13359.271000000001</v>
      </c>
      <c r="Q34" s="1304">
        <v>-45.673999999999999</v>
      </c>
      <c r="R34" s="1304">
        <v>287.87576668308549</v>
      </c>
      <c r="S34" s="1304">
        <v>34645.394356481163</v>
      </c>
      <c r="T34" s="1384"/>
      <c r="U34" s="1385"/>
      <c r="V34" s="1384"/>
      <c r="W34" s="409"/>
      <c r="X34" s="409"/>
      <c r="Y34" s="409"/>
    </row>
    <row r="35" spans="1:25" ht="14.45" customHeight="1">
      <c r="A35" s="1490"/>
      <c r="B35" s="1496"/>
      <c r="C35" s="1394" t="s">
        <v>23</v>
      </c>
      <c r="D35" s="588">
        <v>8928.2349999999951</v>
      </c>
      <c r="E35" s="588">
        <v>100762.82796844204</v>
      </c>
      <c r="F35" s="14"/>
      <c r="G35" s="14"/>
      <c r="H35" s="14"/>
      <c r="I35" s="14"/>
      <c r="J35" s="14"/>
      <c r="K35" s="14"/>
      <c r="L35" s="487"/>
      <c r="M35" s="1383">
        <v>45321</v>
      </c>
      <c r="N35" s="1304">
        <v>19568.397000000001</v>
      </c>
      <c r="O35" s="1304">
        <v>0</v>
      </c>
      <c r="P35" s="1304">
        <v>13810.718999999999</v>
      </c>
      <c r="Q35" s="1304">
        <v>-270.101</v>
      </c>
      <c r="R35" s="1304">
        <v>294.01592338288253</v>
      </c>
      <c r="S35" s="1304">
        <v>34468.587364776147</v>
      </c>
      <c r="T35" s="1384"/>
      <c r="U35" s="1385"/>
      <c r="V35" s="1384"/>
      <c r="W35" s="409"/>
      <c r="X35" s="409"/>
      <c r="Y35" s="409"/>
    </row>
    <row r="36" spans="1:25" ht="14.45" customHeight="1">
      <c r="A36" s="1491"/>
      <c r="B36" s="1497"/>
      <c r="C36" s="1395" t="s">
        <v>160</v>
      </c>
      <c r="D36" s="589">
        <v>113917.078054151</v>
      </c>
      <c r="E36" s="588">
        <v>1246804.2407877215</v>
      </c>
      <c r="F36" s="17"/>
      <c r="G36" s="17"/>
      <c r="H36" s="17"/>
      <c r="I36" s="17"/>
      <c r="J36" s="17"/>
      <c r="K36" s="17"/>
      <c r="L36" s="487"/>
      <c r="M36" s="1383">
        <v>45322</v>
      </c>
      <c r="N36" s="1304">
        <v>20333.493999999999</v>
      </c>
      <c r="O36" s="1304">
        <v>0</v>
      </c>
      <c r="P36" s="1304">
        <v>14001.686</v>
      </c>
      <c r="Q36" s="1304">
        <v>-54.021000000000001</v>
      </c>
      <c r="R36" s="1304">
        <v>302.40925716479671</v>
      </c>
      <c r="S36" s="1304">
        <v>34304.809600134773</v>
      </c>
      <c r="T36" s="1384"/>
      <c r="U36" s="1385"/>
      <c r="V36" s="1384"/>
      <c r="W36" s="409"/>
      <c r="X36" s="409"/>
      <c r="Y36" s="409"/>
    </row>
    <row r="37" spans="1:25" ht="14.45" customHeight="1">
      <c r="A37" s="1489" t="s">
        <v>172</v>
      </c>
      <c r="B37" s="1492" t="s">
        <v>173</v>
      </c>
      <c r="C37" s="1391" t="s">
        <v>95</v>
      </c>
      <c r="D37" s="583">
        <v>6354670.939422424</v>
      </c>
      <c r="E37" s="583">
        <v>69309851.860101029</v>
      </c>
      <c r="F37" s="14"/>
      <c r="G37" s="14"/>
      <c r="H37" s="14"/>
      <c r="I37" s="14"/>
      <c r="J37" s="14"/>
      <c r="K37" s="14"/>
      <c r="L37" s="487"/>
      <c r="M37" s="1383">
        <v>45323</v>
      </c>
      <c r="N37" s="1304">
        <v>23600.668000000001</v>
      </c>
      <c r="O37" s="1304">
        <v>-0.11600000000000001</v>
      </c>
      <c r="P37" s="1304">
        <v>10345.312</v>
      </c>
      <c r="Q37" s="1304">
        <v>-34.033000000000001</v>
      </c>
      <c r="R37" s="1304">
        <v>301.6722739374091</v>
      </c>
      <c r="S37" s="1304">
        <v>32629.414850280944</v>
      </c>
      <c r="T37" s="1384"/>
      <c r="U37" s="1385"/>
      <c r="V37" s="1384"/>
      <c r="W37" s="409"/>
      <c r="X37" s="409"/>
      <c r="Y37" s="409"/>
    </row>
    <row r="38" spans="1:25" ht="14.45" customHeight="1">
      <c r="A38" s="1490"/>
      <c r="B38" s="1493"/>
      <c r="C38" s="1392" t="s">
        <v>127</v>
      </c>
      <c r="D38" s="584">
        <v>67266.643260942001</v>
      </c>
      <c r="E38" s="584">
        <v>732950.04984899994</v>
      </c>
      <c r="F38" s="14"/>
      <c r="G38" s="14"/>
      <c r="H38" s="14"/>
      <c r="I38" s="14"/>
      <c r="J38" s="14"/>
      <c r="K38" s="14"/>
      <c r="L38" s="487"/>
      <c r="M38" s="1383">
        <v>45324</v>
      </c>
      <c r="N38" s="1304">
        <v>23521.912</v>
      </c>
      <c r="O38" s="1304">
        <v>0</v>
      </c>
      <c r="P38" s="1304">
        <v>6879.1989999999996</v>
      </c>
      <c r="Q38" s="1304">
        <v>-9.8409999999999993</v>
      </c>
      <c r="R38" s="1304">
        <v>302.03106826234017</v>
      </c>
      <c r="S38" s="1304">
        <v>28485.44653683437</v>
      </c>
      <c r="T38" s="1384"/>
      <c r="U38" s="1385"/>
      <c r="V38" s="1384"/>
      <c r="W38" s="409"/>
      <c r="X38" s="409"/>
      <c r="Y38" s="409"/>
    </row>
    <row r="39" spans="1:25" ht="14.45" customHeight="1">
      <c r="A39" s="1490"/>
      <c r="B39" s="1494"/>
      <c r="C39" s="1393" t="s">
        <v>160</v>
      </c>
      <c r="D39" s="585">
        <v>6421937.5826833667</v>
      </c>
      <c r="E39" s="585">
        <v>70042801.909950018</v>
      </c>
      <c r="F39" s="14"/>
      <c r="G39" s="14"/>
      <c r="H39" s="14"/>
      <c r="I39" s="14"/>
      <c r="J39" s="14"/>
      <c r="K39" s="14"/>
      <c r="L39" s="487"/>
      <c r="M39" s="1383">
        <v>45325</v>
      </c>
      <c r="N39" s="1304">
        <v>24102.519</v>
      </c>
      <c r="O39" s="1304">
        <v>0</v>
      </c>
      <c r="P39" s="1304">
        <v>3102.01</v>
      </c>
      <c r="Q39" s="1304">
        <v>-1807.18</v>
      </c>
      <c r="R39" s="1304">
        <v>298.29480531283758</v>
      </c>
      <c r="S39" s="1304">
        <v>23499.091572676443</v>
      </c>
      <c r="T39" s="1384"/>
      <c r="U39" s="1385"/>
      <c r="V39" s="1384"/>
      <c r="W39" s="409"/>
      <c r="X39" s="409"/>
      <c r="Y39" s="409"/>
    </row>
    <row r="40" spans="1:25" ht="14.45" customHeight="1">
      <c r="A40" s="1490"/>
      <c r="B40" s="1492" t="s">
        <v>174</v>
      </c>
      <c r="C40" s="1391" t="s">
        <v>95</v>
      </c>
      <c r="D40" s="583">
        <v>9025.1440000000002</v>
      </c>
      <c r="E40" s="584">
        <v>94963.233999999997</v>
      </c>
      <c r="F40" s="14"/>
      <c r="G40" s="14"/>
      <c r="H40" s="14"/>
      <c r="I40" s="14"/>
      <c r="J40" s="14"/>
      <c r="K40" s="14"/>
      <c r="L40" s="487"/>
      <c r="M40" s="1383">
        <v>45326</v>
      </c>
      <c r="N40" s="1304">
        <v>23955.402999999998</v>
      </c>
      <c r="O40" s="1304">
        <v>0</v>
      </c>
      <c r="P40" s="1304">
        <v>2537.125</v>
      </c>
      <c r="Q40" s="1304">
        <v>-2069.4790000000003</v>
      </c>
      <c r="R40" s="1304">
        <v>297.36633275296987</v>
      </c>
      <c r="S40" s="1304">
        <v>23225.443701871896</v>
      </c>
      <c r="T40" s="1384"/>
      <c r="U40" s="1385"/>
      <c r="V40" s="1384"/>
      <c r="W40" s="409"/>
      <c r="X40" s="409"/>
      <c r="Y40" s="409"/>
    </row>
    <row r="41" spans="1:25" ht="14.45" customHeight="1">
      <c r="A41" s="1490"/>
      <c r="B41" s="1493"/>
      <c r="C41" s="1392" t="s">
        <v>127</v>
      </c>
      <c r="D41" s="584">
        <v>12.366</v>
      </c>
      <c r="E41" s="584">
        <v>131.011</v>
      </c>
      <c r="F41" s="14"/>
      <c r="G41" s="14"/>
      <c r="H41" s="14"/>
      <c r="I41" s="14"/>
      <c r="J41" s="14"/>
      <c r="K41" s="14"/>
      <c r="L41" s="487"/>
      <c r="M41" s="1383">
        <v>45327</v>
      </c>
      <c r="N41" s="1304">
        <v>22370.665000000001</v>
      </c>
      <c r="O41" s="1304">
        <v>0</v>
      </c>
      <c r="P41" s="1304">
        <v>479.00700000000001</v>
      </c>
      <c r="Q41" s="1304">
        <v>-1349.327</v>
      </c>
      <c r="R41" s="1304">
        <v>306.3731266969927</v>
      </c>
      <c r="S41" s="1304">
        <v>24524.447259991943</v>
      </c>
      <c r="T41" s="1384"/>
      <c r="U41" s="1385"/>
      <c r="V41" s="1384"/>
      <c r="W41" s="409"/>
      <c r="X41" s="409"/>
      <c r="Y41" s="409"/>
    </row>
    <row r="42" spans="1:25" ht="14.45" customHeight="1">
      <c r="A42" s="1490"/>
      <c r="B42" s="1494"/>
      <c r="C42" s="1393" t="s">
        <v>160</v>
      </c>
      <c r="D42" s="585">
        <v>9037.5099999999984</v>
      </c>
      <c r="E42" s="584">
        <v>95094.244999999995</v>
      </c>
      <c r="F42" s="14"/>
      <c r="G42" s="14"/>
      <c r="H42" s="14"/>
      <c r="I42" s="14"/>
      <c r="J42" s="14"/>
      <c r="K42" s="14"/>
      <c r="L42" s="487"/>
      <c r="M42" s="1383">
        <v>45328</v>
      </c>
      <c r="N42" s="1304">
        <v>21979.451000000001</v>
      </c>
      <c r="O42" s="1304">
        <v>0</v>
      </c>
      <c r="P42" s="1304">
        <v>146.81100000000001</v>
      </c>
      <c r="Q42" s="1304">
        <v>-637.49700000000007</v>
      </c>
      <c r="R42" s="1304">
        <v>295.9093715317029</v>
      </c>
      <c r="S42" s="1304">
        <v>25446.070974231367</v>
      </c>
      <c r="T42" s="1384"/>
      <c r="U42" s="1385"/>
      <c r="V42" s="1384"/>
      <c r="W42" s="409"/>
      <c r="X42" s="409"/>
      <c r="Y42" s="409"/>
    </row>
    <row r="43" spans="1:25" ht="14.45" customHeight="1">
      <c r="A43" s="1490"/>
      <c r="B43" s="1504" t="s">
        <v>175</v>
      </c>
      <c r="C43" s="1504"/>
      <c r="D43" s="591">
        <v>8915.8689999999951</v>
      </c>
      <c r="E43" s="591">
        <v>100631.81696844204</v>
      </c>
      <c r="F43" s="14"/>
      <c r="G43" s="14"/>
      <c r="H43" s="14"/>
      <c r="I43" s="14"/>
      <c r="J43" s="14"/>
      <c r="K43" s="14"/>
      <c r="L43" s="487"/>
      <c r="M43" s="1383">
        <v>45329</v>
      </c>
      <c r="N43" s="1304">
        <v>21275.673999999999</v>
      </c>
      <c r="O43" s="1304">
        <v>0</v>
      </c>
      <c r="P43" s="1304">
        <v>5273.4319999999998</v>
      </c>
      <c r="Q43" s="1304">
        <v>-8.4209999999999994</v>
      </c>
      <c r="R43" s="1304">
        <v>298.14142901793269</v>
      </c>
      <c r="S43" s="1304">
        <v>28782.857251854508</v>
      </c>
      <c r="T43" s="1384"/>
      <c r="U43" s="1385"/>
      <c r="V43" s="1384"/>
      <c r="W43" s="409"/>
      <c r="X43" s="409"/>
      <c r="Y43" s="409"/>
    </row>
    <row r="44" spans="1:25" ht="14.45" customHeight="1">
      <c r="A44" s="1490"/>
      <c r="B44" s="1504" t="s">
        <v>176</v>
      </c>
      <c r="C44" s="1504"/>
      <c r="D44" s="591">
        <v>326273.92000000004</v>
      </c>
      <c r="E44" s="584">
        <v>3564428.9902899996</v>
      </c>
      <c r="F44" s="14"/>
      <c r="G44" s="14"/>
      <c r="H44" s="14"/>
      <c r="I44" s="14"/>
      <c r="J44" s="14"/>
      <c r="K44" s="14"/>
      <c r="L44" s="487"/>
      <c r="M44" s="1383">
        <v>45330</v>
      </c>
      <c r="N44" s="1304">
        <v>14721.187</v>
      </c>
      <c r="O44" s="1304">
        <v>0</v>
      </c>
      <c r="P44" s="1304">
        <v>13355.541999999999</v>
      </c>
      <c r="Q44" s="1304">
        <v>-9.9600000000000009</v>
      </c>
      <c r="R44" s="1304">
        <v>298.51024530429027</v>
      </c>
      <c r="S44" s="1304">
        <v>29440.766517853466</v>
      </c>
      <c r="T44" s="1384"/>
      <c r="U44" s="1385"/>
      <c r="V44" s="1384"/>
      <c r="W44" s="409"/>
      <c r="X44" s="409"/>
      <c r="Y44" s="409"/>
    </row>
    <row r="45" spans="1:25" ht="14.45" customHeight="1">
      <c r="A45" s="1490"/>
      <c r="B45" s="1495" t="s">
        <v>177</v>
      </c>
      <c r="C45" s="586" t="s">
        <v>95</v>
      </c>
      <c r="D45" s="587">
        <v>6689970.0034224242</v>
      </c>
      <c r="E45" s="587">
        <v>72969244.084391013</v>
      </c>
      <c r="F45" s="14"/>
      <c r="G45" s="14"/>
      <c r="H45" s="14"/>
      <c r="I45" s="14"/>
      <c r="J45" s="14"/>
      <c r="K45" s="14"/>
      <c r="L45" s="487"/>
      <c r="M45" s="1383">
        <v>45331</v>
      </c>
      <c r="N45" s="1304">
        <v>19252.182000000001</v>
      </c>
      <c r="O45" s="1304">
        <v>0</v>
      </c>
      <c r="P45" s="1304">
        <v>5695.3630000000003</v>
      </c>
      <c r="Q45" s="1304">
        <v>-7.9660000000000002</v>
      </c>
      <c r="R45" s="1304">
        <v>294.38726602547803</v>
      </c>
      <c r="S45" s="1304">
        <v>22973.559675047032</v>
      </c>
      <c r="T45" s="1384"/>
      <c r="U45" s="1385"/>
      <c r="V45" s="1384"/>
      <c r="W45" s="409"/>
      <c r="X45" s="409"/>
      <c r="Y45" s="409"/>
    </row>
    <row r="46" spans="1:25" ht="14.45" customHeight="1">
      <c r="A46" s="1490"/>
      <c r="B46" s="1496"/>
      <c r="C46" s="1394" t="s">
        <v>178</v>
      </c>
      <c r="D46" s="588">
        <v>76687.219860941987</v>
      </c>
      <c r="E46" s="588">
        <v>839081.28217244218</v>
      </c>
      <c r="F46" s="14"/>
      <c r="G46" s="14"/>
      <c r="H46" s="14"/>
      <c r="I46" s="14"/>
      <c r="J46" s="14"/>
      <c r="K46" s="14"/>
      <c r="L46" s="487"/>
      <c r="M46" s="1383">
        <v>45332</v>
      </c>
      <c r="N46" s="1304">
        <v>20253.71</v>
      </c>
      <c r="O46" s="1304">
        <v>0</v>
      </c>
      <c r="P46" s="1304">
        <v>3361.9989999999998</v>
      </c>
      <c r="Q46" s="1304">
        <v>-1063.1979999999999</v>
      </c>
      <c r="R46" s="1304">
        <v>289.06898366483784</v>
      </c>
      <c r="S46" s="1304">
        <v>19435.048310775088</v>
      </c>
      <c r="T46" s="1384"/>
      <c r="U46" s="1385"/>
      <c r="V46" s="1384"/>
      <c r="W46" s="409"/>
      <c r="X46" s="409"/>
      <c r="Y46" s="409"/>
    </row>
    <row r="47" spans="1:25" ht="14.45" customHeight="1">
      <c r="A47" s="1491"/>
      <c r="B47" s="1497"/>
      <c r="C47" s="1395" t="s">
        <v>160</v>
      </c>
      <c r="D47" s="589">
        <v>6766657.2232833663</v>
      </c>
      <c r="E47" s="589">
        <v>73808325.366563469</v>
      </c>
      <c r="F47" s="18"/>
      <c r="G47" s="18"/>
      <c r="H47" s="14"/>
      <c r="I47" s="14"/>
      <c r="J47" s="14"/>
      <c r="K47" s="14"/>
      <c r="L47" s="487"/>
      <c r="M47" s="1383">
        <v>45333</v>
      </c>
      <c r="N47" s="1304">
        <v>20062.703000000001</v>
      </c>
      <c r="O47" s="1304">
        <v>0</v>
      </c>
      <c r="P47" s="1304">
        <v>2397.5239999999999</v>
      </c>
      <c r="Q47" s="1304">
        <v>-831.83799999999997</v>
      </c>
      <c r="R47" s="1304">
        <v>296.05584801250649</v>
      </c>
      <c r="S47" s="1304">
        <v>21264.256267747598</v>
      </c>
      <c r="T47" s="1384"/>
      <c r="U47" s="1385"/>
      <c r="V47" s="1384"/>
      <c r="W47" s="409"/>
      <c r="X47" s="409"/>
      <c r="Y47" s="409"/>
    </row>
    <row r="48" spans="1:25" ht="14.45" customHeight="1">
      <c r="A48" s="1502" t="s">
        <v>179</v>
      </c>
      <c r="B48" s="1502"/>
      <c r="C48" s="1502"/>
      <c r="D48" s="589">
        <v>34951.849142329767</v>
      </c>
      <c r="E48" s="590">
        <v>427884.88542824984</v>
      </c>
      <c r="F48" s="439"/>
      <c r="G48" s="17"/>
      <c r="H48" s="439"/>
      <c r="I48" s="440"/>
      <c r="J48" s="439"/>
      <c r="K48" s="17"/>
      <c r="L48" s="487"/>
      <c r="M48" s="1383">
        <v>45334</v>
      </c>
      <c r="N48" s="1304">
        <v>19147.493999999999</v>
      </c>
      <c r="O48" s="1304">
        <v>0</v>
      </c>
      <c r="P48" s="1304">
        <v>3551.482</v>
      </c>
      <c r="Q48" s="1304">
        <v>-6.5579999999999998</v>
      </c>
      <c r="R48" s="1304">
        <v>311.79673532069108</v>
      </c>
      <c r="S48" s="1304">
        <v>24000.288671820828</v>
      </c>
      <c r="T48" s="1384"/>
      <c r="U48" s="1385"/>
      <c r="V48" s="1384"/>
      <c r="X48" s="409"/>
      <c r="Y48" s="409"/>
    </row>
    <row r="49" spans="1:25" ht="14.45" customHeight="1">
      <c r="A49" s="558"/>
      <c r="B49" s="558"/>
      <c r="C49" s="558"/>
      <c r="D49" s="559"/>
      <c r="E49" s="559"/>
      <c r="G49" s="14"/>
      <c r="I49" s="18"/>
      <c r="K49" s="14"/>
      <c r="L49" s="487"/>
      <c r="M49" s="1383">
        <v>45335</v>
      </c>
      <c r="N49" s="1304">
        <v>19581.794999999998</v>
      </c>
      <c r="O49" s="1304">
        <v>0</v>
      </c>
      <c r="P49" s="1304">
        <v>3503.2150000000001</v>
      </c>
      <c r="Q49" s="1304">
        <v>-29.404</v>
      </c>
      <c r="R49" s="1304">
        <v>305.91496136465111</v>
      </c>
      <c r="S49" s="1304">
        <v>26198.154050015113</v>
      </c>
      <c r="T49" s="1384"/>
      <c r="V49" s="1384"/>
      <c r="X49" s="409"/>
      <c r="Y49" s="409"/>
    </row>
    <row r="50" spans="1:25" ht="14.45" customHeight="1">
      <c r="A50" s="558"/>
      <c r="B50" s="558"/>
      <c r="C50" s="558"/>
      <c r="D50" s="559"/>
      <c r="E50" s="559"/>
      <c r="G50" s="14"/>
      <c r="I50" s="18"/>
      <c r="K50" s="14"/>
      <c r="L50" s="487"/>
      <c r="M50" s="1383">
        <v>45336</v>
      </c>
      <c r="N50" s="1304">
        <v>18806.256000000001</v>
      </c>
      <c r="O50" s="1304">
        <v>0</v>
      </c>
      <c r="P50" s="1304">
        <v>6257.0929999999998</v>
      </c>
      <c r="Q50" s="1304">
        <v>-31.661000000000001</v>
      </c>
      <c r="R50" s="1304">
        <v>303.97024125839079</v>
      </c>
      <c r="S50" s="1304">
        <v>25745.514113746362</v>
      </c>
      <c r="T50" s="1384"/>
      <c r="V50" s="1384"/>
      <c r="X50" s="409"/>
      <c r="Y50" s="409"/>
    </row>
    <row r="51" spans="1:25" ht="14.45" customHeight="1">
      <c r="A51" s="1487" t="s">
        <v>547</v>
      </c>
      <c r="B51" s="1487"/>
      <c r="C51" s="1487"/>
      <c r="D51" s="1487"/>
      <c r="E51" s="1487"/>
      <c r="F51" s="1487"/>
      <c r="G51" s="1487"/>
      <c r="H51" s="1487"/>
      <c r="I51" s="1487"/>
      <c r="J51" s="1487"/>
      <c r="K51" s="1487"/>
      <c r="L51" s="487"/>
      <c r="M51" s="1383">
        <v>45337</v>
      </c>
      <c r="N51" s="1304">
        <v>20593.022000000001</v>
      </c>
      <c r="O51" s="1304">
        <v>0</v>
      </c>
      <c r="P51" s="1304">
        <v>3185.2510000000002</v>
      </c>
      <c r="Q51" s="1304">
        <v>-281.34699999999998</v>
      </c>
      <c r="R51" s="1304">
        <v>308.73865743375404</v>
      </c>
      <c r="S51" s="1304">
        <v>23710.892536404226</v>
      </c>
      <c r="T51" s="1384"/>
      <c r="V51" s="1384"/>
      <c r="X51" s="409"/>
      <c r="Y51" s="409"/>
    </row>
    <row r="52" spans="1:25" ht="14.45" customHeight="1">
      <c r="A52" s="1487"/>
      <c r="B52" s="1487"/>
      <c r="C52" s="1487"/>
      <c r="D52" s="1487"/>
      <c r="E52" s="1487"/>
      <c r="F52" s="1487"/>
      <c r="G52" s="1487"/>
      <c r="H52" s="1487"/>
      <c r="I52" s="1487"/>
      <c r="J52" s="1487"/>
      <c r="K52" s="1487"/>
      <c r="L52" s="487"/>
      <c r="M52" s="1383">
        <v>45338</v>
      </c>
      <c r="N52" s="1304">
        <v>21498.989000000001</v>
      </c>
      <c r="O52" s="1304">
        <v>0</v>
      </c>
      <c r="P52" s="1304">
        <v>2176.4690000000001</v>
      </c>
      <c r="Q52" s="1304">
        <v>-896.23199999999997</v>
      </c>
      <c r="R52" s="1304">
        <v>301.47312870240927</v>
      </c>
      <c r="S52" s="1304">
        <v>21816.073576781284</v>
      </c>
      <c r="T52" s="1384"/>
      <c r="V52" s="1384"/>
      <c r="X52" s="409"/>
      <c r="Y52" s="409"/>
    </row>
    <row r="53" spans="1:25" ht="12.75" customHeight="1">
      <c r="A53" s="1487"/>
      <c r="B53" s="1487"/>
      <c r="C53" s="1487"/>
      <c r="D53" s="1487"/>
      <c r="E53" s="1487"/>
      <c r="F53" s="1487"/>
      <c r="G53" s="1487"/>
      <c r="H53" s="1487"/>
      <c r="I53" s="1487"/>
      <c r="J53" s="1487"/>
      <c r="K53" s="1487"/>
      <c r="M53" s="1383">
        <v>45339</v>
      </c>
      <c r="N53" s="1304">
        <v>20495.564999999999</v>
      </c>
      <c r="O53" s="1304">
        <v>0</v>
      </c>
      <c r="P53" s="1304">
        <v>729.23299999999995</v>
      </c>
      <c r="Q53" s="1304">
        <v>-1330.6130000000001</v>
      </c>
      <c r="R53" s="1304">
        <v>298.71064663915456</v>
      </c>
      <c r="S53" s="1304">
        <v>20202.463468135698</v>
      </c>
      <c r="T53" s="1384"/>
      <c r="V53" s="1384"/>
      <c r="X53" s="409"/>
      <c r="Y53" s="409"/>
    </row>
    <row r="54" spans="1:25">
      <c r="A54" s="1487"/>
      <c r="B54" s="1487"/>
      <c r="C54" s="1487"/>
      <c r="D54" s="1487"/>
      <c r="E54" s="1487"/>
      <c r="F54" s="1487"/>
      <c r="G54" s="1487"/>
      <c r="H54" s="1487"/>
      <c r="I54" s="1487"/>
      <c r="J54" s="1487"/>
      <c r="K54" s="1487"/>
      <c r="M54" s="1383">
        <v>45340</v>
      </c>
      <c r="N54" s="1304">
        <v>20723.123</v>
      </c>
      <c r="O54" s="1304">
        <v>0</v>
      </c>
      <c r="P54" s="1304">
        <v>726.93600000000004</v>
      </c>
      <c r="Q54" s="1304">
        <v>-1161.356</v>
      </c>
      <c r="R54" s="1304">
        <v>298.87366038060173</v>
      </c>
      <c r="S54" s="1304">
        <v>20760.500005893147</v>
      </c>
      <c r="T54" s="1384"/>
      <c r="V54" s="1384"/>
      <c r="X54" s="409"/>
      <c r="Y54" s="409"/>
    </row>
    <row r="55" spans="1:25">
      <c r="D55" s="18"/>
      <c r="E55" s="18"/>
      <c r="M55" s="1383">
        <v>45341</v>
      </c>
      <c r="N55" s="1304">
        <v>21923.641</v>
      </c>
      <c r="O55" s="1304">
        <v>0</v>
      </c>
      <c r="P55" s="1304">
        <v>2984.74</v>
      </c>
      <c r="Q55" s="1304">
        <v>-98.176000000000002</v>
      </c>
      <c r="R55" s="1304">
        <v>299.92049324120336</v>
      </c>
      <c r="S55" s="1304">
        <v>24620.014106403105</v>
      </c>
      <c r="T55" s="1384"/>
      <c r="V55" s="1384"/>
      <c r="X55" s="409"/>
      <c r="Y55" s="409"/>
    </row>
    <row r="56" spans="1:25">
      <c r="D56" s="14"/>
      <c r="E56" s="14"/>
      <c r="M56" s="1383">
        <v>45342</v>
      </c>
      <c r="N56" s="1304">
        <v>20234.815999999999</v>
      </c>
      <c r="O56" s="1304">
        <v>-12.316000000000001</v>
      </c>
      <c r="P56" s="1304">
        <v>3145.123</v>
      </c>
      <c r="Q56" s="1304">
        <v>-13.019</v>
      </c>
      <c r="R56" s="1304">
        <v>299.3102083510654</v>
      </c>
      <c r="S56" s="1304">
        <v>24464.072724703219</v>
      </c>
      <c r="T56" s="1384"/>
      <c r="V56" s="1384"/>
      <c r="X56" s="409"/>
      <c r="Y56" s="409"/>
    </row>
    <row r="57" spans="1:25">
      <c r="D57" s="14"/>
      <c r="E57" s="1212"/>
      <c r="M57" s="1383">
        <v>45343</v>
      </c>
      <c r="N57" s="1304">
        <v>20565.314999999999</v>
      </c>
      <c r="O57" s="1304">
        <v>0</v>
      </c>
      <c r="P57" s="1304">
        <v>3162.1419999999998</v>
      </c>
      <c r="Q57" s="1304">
        <v>-5.5289999999999999</v>
      </c>
      <c r="R57" s="1304">
        <v>308.27382174289482</v>
      </c>
      <c r="S57" s="1304">
        <v>24238.494699827992</v>
      </c>
      <c r="T57" s="1384"/>
      <c r="V57" s="1384"/>
      <c r="X57" s="409"/>
      <c r="Y57" s="409"/>
    </row>
    <row r="58" spans="1:25">
      <c r="M58" s="1383">
        <v>45344</v>
      </c>
      <c r="N58" s="1304">
        <v>19736.402999999998</v>
      </c>
      <c r="O58" s="1304">
        <v>0</v>
      </c>
      <c r="P58" s="1304">
        <v>3954.1860000000001</v>
      </c>
      <c r="Q58" s="1304">
        <v>-5.2240000000000002</v>
      </c>
      <c r="R58" s="1304">
        <v>306.28030925360616</v>
      </c>
      <c r="S58" s="1304">
        <v>24038.802088751254</v>
      </c>
      <c r="T58" s="1384"/>
      <c r="V58" s="1384"/>
      <c r="X58" s="409"/>
      <c r="Y58" s="409"/>
    </row>
    <row r="59" spans="1:25">
      <c r="M59" s="1383">
        <v>45345</v>
      </c>
      <c r="N59" s="1304">
        <v>17128.503000000001</v>
      </c>
      <c r="O59" s="1304">
        <v>-15.815</v>
      </c>
      <c r="P59" s="1304">
        <v>5154.6469999999999</v>
      </c>
      <c r="Q59" s="1304">
        <v>-7.32</v>
      </c>
      <c r="R59" s="1304">
        <v>307.64266246566035</v>
      </c>
      <c r="S59" s="1304">
        <v>23800.275652036278</v>
      </c>
      <c r="T59" s="1384"/>
      <c r="V59" s="1384"/>
      <c r="X59" s="409"/>
      <c r="Y59" s="409"/>
    </row>
    <row r="60" spans="1:25">
      <c r="M60" s="1383">
        <v>45346</v>
      </c>
      <c r="N60" s="1304">
        <v>15463.916999999999</v>
      </c>
      <c r="O60" s="1304">
        <v>-22.12</v>
      </c>
      <c r="P60" s="1304">
        <v>6631.1629999999996</v>
      </c>
      <c r="Q60" s="1304">
        <v>-8.1679999999999993</v>
      </c>
      <c r="R60" s="1304">
        <v>305.61465058614311</v>
      </c>
      <c r="S60" s="1304">
        <v>21267.746361132766</v>
      </c>
      <c r="T60" s="1384"/>
      <c r="V60" s="1384"/>
      <c r="X60" s="409"/>
      <c r="Y60" s="409"/>
    </row>
    <row r="61" spans="1:25">
      <c r="M61" s="1383">
        <v>45347</v>
      </c>
      <c r="N61" s="1304">
        <v>16289.861000000001</v>
      </c>
      <c r="O61" s="1304">
        <v>-17.858000000000001</v>
      </c>
      <c r="P61" s="1304">
        <v>6702.0820000000003</v>
      </c>
      <c r="Q61" s="1304">
        <v>-5.9720000000000004</v>
      </c>
      <c r="R61" s="1304">
        <v>302.51963987271279</v>
      </c>
      <c r="S61" s="1304">
        <v>22926.650360431977</v>
      </c>
      <c r="T61" s="1384"/>
      <c r="V61" s="1384"/>
      <c r="X61" s="409"/>
      <c r="Y61" s="409"/>
    </row>
    <row r="62" spans="1:25">
      <c r="M62" s="1383">
        <v>45348</v>
      </c>
      <c r="N62" s="1304">
        <v>17326.052</v>
      </c>
      <c r="O62" s="1304">
        <v>-11.696999999999999</v>
      </c>
      <c r="P62" s="1304">
        <v>7102.2889999999998</v>
      </c>
      <c r="Q62" s="1304">
        <v>-7.569</v>
      </c>
      <c r="R62" s="1304">
        <v>303.76960774466806</v>
      </c>
      <c r="S62" s="1304">
        <v>25210.595473069494</v>
      </c>
      <c r="T62" s="1384"/>
      <c r="V62" s="1384"/>
      <c r="X62" s="409"/>
      <c r="Y62" s="409"/>
    </row>
    <row r="63" spans="1:25">
      <c r="M63" s="1383">
        <v>45349</v>
      </c>
      <c r="N63" s="1304">
        <v>11898.52</v>
      </c>
      <c r="O63" s="1304">
        <v>0</v>
      </c>
      <c r="P63" s="1304">
        <v>12351.499</v>
      </c>
      <c r="Q63" s="1304">
        <v>-7.359</v>
      </c>
      <c r="R63" s="1304">
        <v>288.33423532781779</v>
      </c>
      <c r="S63" s="1304">
        <v>25291.366466658212</v>
      </c>
      <c r="T63" s="1384"/>
      <c r="V63" s="1384"/>
      <c r="X63" s="409"/>
      <c r="Y63" s="409"/>
    </row>
    <row r="64" spans="1:25">
      <c r="M64" s="1383">
        <v>45350</v>
      </c>
      <c r="N64" s="1304">
        <v>9878.2549999999992</v>
      </c>
      <c r="O64" s="1304">
        <v>0</v>
      </c>
      <c r="P64" s="1304">
        <v>14778.263000000001</v>
      </c>
      <c r="Q64" s="1304">
        <v>-8.1029999999999998</v>
      </c>
      <c r="R64" s="1304">
        <v>297.53497631333749</v>
      </c>
      <c r="S64" s="1304">
        <v>25422.926673180616</v>
      </c>
      <c r="T64" s="1384"/>
      <c r="V64" s="1384"/>
      <c r="X64" s="409"/>
      <c r="Y64" s="409"/>
    </row>
    <row r="65" spans="13:25">
      <c r="M65" s="1383">
        <v>45351</v>
      </c>
      <c r="N65" s="1304">
        <v>11411.306</v>
      </c>
      <c r="O65" s="1304">
        <v>0</v>
      </c>
      <c r="P65" s="1304">
        <v>11669.564</v>
      </c>
      <c r="Q65" s="1304">
        <v>-8.1199999999999992</v>
      </c>
      <c r="R65" s="1304">
        <v>304.17227572832678</v>
      </c>
      <c r="S65" s="1304">
        <v>24505.051309756491</v>
      </c>
      <c r="T65" s="1384"/>
      <c r="V65" s="1384"/>
      <c r="X65" s="409"/>
      <c r="Y65" s="409"/>
    </row>
    <row r="66" spans="13:25">
      <c r="M66" s="1383">
        <v>45352</v>
      </c>
      <c r="N66" s="1304">
        <v>6811.8590000000004</v>
      </c>
      <c r="O66" s="1304">
        <v>0</v>
      </c>
      <c r="P66" s="1304">
        <v>15206.592000000001</v>
      </c>
      <c r="Q66" s="1304">
        <v>-7.8109999999999999</v>
      </c>
      <c r="R66" s="1304">
        <v>298.06603798581739</v>
      </c>
      <c r="S66" s="1304">
        <v>23679.220461553712</v>
      </c>
      <c r="T66" s="1384"/>
      <c r="V66" s="1384"/>
      <c r="X66" s="409"/>
      <c r="Y66" s="409"/>
    </row>
    <row r="67" spans="13:25">
      <c r="M67" s="1383">
        <v>45353</v>
      </c>
      <c r="N67" s="1304">
        <v>13323.72</v>
      </c>
      <c r="O67" s="1304">
        <v>0</v>
      </c>
      <c r="P67" s="1304">
        <v>8288.2420000000002</v>
      </c>
      <c r="Q67" s="1304">
        <v>-7.7050000000000001</v>
      </c>
      <c r="R67" s="1304">
        <v>299.37614537165649</v>
      </c>
      <c r="S67" s="1304">
        <v>18940.101484597679</v>
      </c>
      <c r="T67" s="1384"/>
      <c r="V67" s="1384"/>
      <c r="X67" s="409"/>
      <c r="Y67" s="409"/>
    </row>
    <row r="68" spans="13:25">
      <c r="M68" s="1383">
        <v>45354</v>
      </c>
      <c r="N68" s="1304">
        <v>13515.056</v>
      </c>
      <c r="O68" s="1304">
        <v>0</v>
      </c>
      <c r="P68" s="1304">
        <v>7512.799</v>
      </c>
      <c r="Q68" s="1304">
        <v>-6.7720000000000002</v>
      </c>
      <c r="R68" s="1304">
        <v>298.3958775438839</v>
      </c>
      <c r="S68" s="1304">
        <v>19480.957594470339</v>
      </c>
      <c r="T68" s="1384"/>
      <c r="V68" s="1384"/>
      <c r="X68" s="409"/>
      <c r="Y68" s="409"/>
    </row>
    <row r="69" spans="13:25">
      <c r="M69" s="1383">
        <v>45355</v>
      </c>
      <c r="N69" s="1304">
        <v>14053.726000000001</v>
      </c>
      <c r="O69" s="1304">
        <v>0</v>
      </c>
      <c r="P69" s="1304">
        <v>8138.9830000000002</v>
      </c>
      <c r="Q69" s="1304">
        <v>-6.7409999999999997</v>
      </c>
      <c r="R69" s="1304">
        <v>296.19304341063167</v>
      </c>
      <c r="S69" s="1304">
        <v>20963.583871409977</v>
      </c>
      <c r="T69" s="1384"/>
      <c r="V69" s="1384"/>
      <c r="X69" s="409"/>
      <c r="Y69" s="409"/>
    </row>
    <row r="70" spans="13:25">
      <c r="M70" s="1383">
        <v>45356</v>
      </c>
      <c r="N70" s="1304">
        <v>8990.5720000000001</v>
      </c>
      <c r="O70" s="1304">
        <v>0</v>
      </c>
      <c r="P70" s="1304">
        <v>12559.028</v>
      </c>
      <c r="Q70" s="1304">
        <v>-8.6910000000000007</v>
      </c>
      <c r="R70" s="1304">
        <v>308.97585681207818</v>
      </c>
      <c r="S70" s="1304">
        <v>24043.822927698529</v>
      </c>
      <c r="T70" s="1384"/>
      <c r="V70" s="1384"/>
      <c r="X70" s="409"/>
      <c r="Y70" s="409"/>
    </row>
    <row r="71" spans="13:25">
      <c r="M71" s="1383">
        <v>45357</v>
      </c>
      <c r="N71" s="1304">
        <v>6423.03</v>
      </c>
      <c r="O71" s="1304">
        <v>0</v>
      </c>
      <c r="P71" s="1304">
        <v>16274.925999999999</v>
      </c>
      <c r="Q71" s="1304">
        <v>-7.7649999999999997</v>
      </c>
      <c r="R71" s="1304">
        <v>307.18804188297776</v>
      </c>
      <c r="S71" s="1304">
        <v>24905.119536709484</v>
      </c>
      <c r="T71" s="1384"/>
      <c r="V71" s="1384"/>
      <c r="X71" s="409"/>
      <c r="Y71" s="409"/>
    </row>
    <row r="72" spans="13:25">
      <c r="M72" s="1383">
        <v>45358</v>
      </c>
      <c r="N72" s="1304">
        <v>10707.296</v>
      </c>
      <c r="O72" s="1304">
        <v>0</v>
      </c>
      <c r="P72" s="1304">
        <v>16925.752</v>
      </c>
      <c r="Q72" s="1304">
        <v>-8.3889999999999993</v>
      </c>
      <c r="R72" s="1304">
        <v>312.19749506549562</v>
      </c>
      <c r="S72" s="1304">
        <v>27588.374876955724</v>
      </c>
      <c r="T72" s="1384"/>
      <c r="V72" s="1384"/>
      <c r="X72" s="409"/>
      <c r="Y72" s="409"/>
    </row>
    <row r="73" spans="13:25">
      <c r="M73" s="1383">
        <v>45359</v>
      </c>
      <c r="N73" s="1304">
        <v>10808.77</v>
      </c>
      <c r="O73" s="1304">
        <v>0</v>
      </c>
      <c r="P73" s="1304">
        <v>12717.235000000001</v>
      </c>
      <c r="Q73" s="1304">
        <v>-6.8</v>
      </c>
      <c r="R73" s="1304">
        <v>312.53789289136739</v>
      </c>
      <c r="S73" s="1304">
        <v>25604.703384943608</v>
      </c>
      <c r="T73" s="1384"/>
      <c r="V73" s="1384"/>
      <c r="X73" s="409"/>
      <c r="Y73" s="409"/>
    </row>
    <row r="74" spans="13:25">
      <c r="M74" s="1383">
        <v>45360</v>
      </c>
      <c r="N74" s="1304">
        <v>12473.593999999999</v>
      </c>
      <c r="O74" s="1304">
        <v>0</v>
      </c>
      <c r="P74" s="1304">
        <v>9982.6929999999993</v>
      </c>
      <c r="Q74" s="1304">
        <v>-830.49400000000003</v>
      </c>
      <c r="R74" s="1304">
        <v>309.09607554339385</v>
      </c>
      <c r="S74" s="1304">
        <v>21904.494659457236</v>
      </c>
      <c r="T74" s="1384"/>
      <c r="V74" s="1384"/>
      <c r="X74" s="409"/>
      <c r="Y74" s="409"/>
    </row>
    <row r="75" spans="13:25">
      <c r="M75" s="1383">
        <v>45361</v>
      </c>
      <c r="N75" s="1304">
        <v>12885.654</v>
      </c>
      <c r="O75" s="1304">
        <v>0</v>
      </c>
      <c r="P75" s="1304">
        <v>9505.2579999999998</v>
      </c>
      <c r="Q75" s="1304">
        <v>-954.202</v>
      </c>
      <c r="R75" s="1304">
        <v>306.02860505087796</v>
      </c>
      <c r="S75" s="1304">
        <v>20411.28552722084</v>
      </c>
      <c r="T75" s="1384"/>
      <c r="V75" s="1384"/>
      <c r="X75" s="409"/>
      <c r="Y75" s="409"/>
    </row>
    <row r="76" spans="13:25">
      <c r="M76" s="1383">
        <v>45362</v>
      </c>
      <c r="N76" s="1304">
        <v>12550.178</v>
      </c>
      <c r="O76" s="1304">
        <v>0</v>
      </c>
      <c r="P76" s="1304">
        <v>10761.083000000001</v>
      </c>
      <c r="Q76" s="1304">
        <v>-6.6459999999999999</v>
      </c>
      <c r="R76" s="1304">
        <v>308.01255882011321</v>
      </c>
      <c r="S76" s="1304">
        <v>21077.515224328283</v>
      </c>
      <c r="T76" s="1384"/>
      <c r="V76" s="1384"/>
      <c r="X76" s="409"/>
      <c r="Y76" s="409"/>
    </row>
    <row r="77" spans="13:25">
      <c r="M77" s="1383">
        <v>45363</v>
      </c>
      <c r="N77" s="1304">
        <v>10557.912</v>
      </c>
      <c r="O77" s="1304">
        <v>0</v>
      </c>
      <c r="P77" s="1304">
        <v>12888.499</v>
      </c>
      <c r="Q77" s="1304">
        <v>-5.8879999999999999</v>
      </c>
      <c r="R77" s="1304">
        <v>306.45616423383433</v>
      </c>
      <c r="S77" s="1304">
        <v>23961.609372442967</v>
      </c>
      <c r="T77" s="1384"/>
      <c r="V77" s="1384"/>
      <c r="X77" s="409"/>
      <c r="Y77" s="409"/>
    </row>
    <row r="78" spans="13:25">
      <c r="M78" s="1383">
        <v>45364</v>
      </c>
      <c r="N78" s="1304">
        <v>11263.790999999999</v>
      </c>
      <c r="O78" s="1304">
        <v>0</v>
      </c>
      <c r="P78" s="1304">
        <v>12413.544</v>
      </c>
      <c r="Q78" s="1304">
        <v>-5.6429999999999998</v>
      </c>
      <c r="R78" s="1304">
        <v>303.22111354514288</v>
      </c>
      <c r="S78" s="1304">
        <v>24010.41921561828</v>
      </c>
      <c r="T78" s="1384"/>
      <c r="V78" s="1384"/>
      <c r="X78" s="409"/>
      <c r="Y78" s="409"/>
    </row>
    <row r="79" spans="13:25">
      <c r="M79" s="1383">
        <v>45365</v>
      </c>
      <c r="N79" s="1304">
        <v>10514.457</v>
      </c>
      <c r="O79" s="1304">
        <v>0</v>
      </c>
      <c r="P79" s="1304">
        <v>10813.038</v>
      </c>
      <c r="Q79" s="1304">
        <v>-5.3170000000000002</v>
      </c>
      <c r="R79" s="1304">
        <v>301.70912236635797</v>
      </c>
      <c r="S79" s="1304">
        <v>22338.536792014304</v>
      </c>
      <c r="T79" s="1384"/>
      <c r="V79" s="1384"/>
      <c r="X79" s="409"/>
      <c r="Y79" s="409"/>
    </row>
    <row r="80" spans="13:25">
      <c r="M80" s="1383">
        <v>45366</v>
      </c>
      <c r="N80" s="1304">
        <v>13486.697</v>
      </c>
      <c r="O80" s="1304">
        <v>0</v>
      </c>
      <c r="P80" s="1304">
        <v>6350.0469999999996</v>
      </c>
      <c r="Q80" s="1304">
        <v>-5.1079999999999997</v>
      </c>
      <c r="R80" s="1304">
        <v>301.01937149926545</v>
      </c>
      <c r="S80" s="1304">
        <v>18475.896939915438</v>
      </c>
      <c r="T80" s="1384"/>
      <c r="V80" s="1384"/>
      <c r="X80" s="409"/>
      <c r="Y80" s="409"/>
    </row>
    <row r="81" spans="13:25">
      <c r="M81" s="1383">
        <v>45367</v>
      </c>
      <c r="N81" s="1304">
        <v>8487.2250000000004</v>
      </c>
      <c r="O81" s="1304">
        <v>0</v>
      </c>
      <c r="P81" s="1304">
        <v>8401.3729999999996</v>
      </c>
      <c r="Q81" s="1304">
        <v>-3.87</v>
      </c>
      <c r="R81" s="1304">
        <v>290.39301653120754</v>
      </c>
      <c r="S81" s="1304">
        <v>16973.063647683746</v>
      </c>
      <c r="T81" s="1384"/>
      <c r="V81" s="1384"/>
      <c r="X81" s="409"/>
      <c r="Y81" s="409"/>
    </row>
    <row r="82" spans="13:25">
      <c r="M82" s="1383">
        <v>45368</v>
      </c>
      <c r="N82" s="1304">
        <v>8196.0249999999996</v>
      </c>
      <c r="O82" s="1304">
        <v>0</v>
      </c>
      <c r="P82" s="1304">
        <v>10656.272000000001</v>
      </c>
      <c r="Q82" s="1304">
        <v>-5.4260000000000002</v>
      </c>
      <c r="R82" s="1304">
        <v>291.56395533076449</v>
      </c>
      <c r="S82" s="1304">
        <v>19875.791443541391</v>
      </c>
      <c r="T82" s="1384"/>
      <c r="V82" s="1384"/>
      <c r="X82" s="409"/>
      <c r="Y82" s="409"/>
    </row>
    <row r="83" spans="13:25">
      <c r="M83" s="1383">
        <v>45369</v>
      </c>
      <c r="N83" s="1304">
        <v>9710.1470000000008</v>
      </c>
      <c r="O83" s="1304">
        <v>0</v>
      </c>
      <c r="P83" s="1304">
        <v>15131.591</v>
      </c>
      <c r="Q83" s="1304">
        <v>-7.2309999999999999</v>
      </c>
      <c r="R83" s="1304">
        <v>305.47946036764142</v>
      </c>
      <c r="S83" s="1304">
        <v>27003.072669170186</v>
      </c>
      <c r="T83" s="1384"/>
      <c r="V83" s="1384"/>
      <c r="X83" s="409"/>
      <c r="Y83" s="409"/>
    </row>
    <row r="84" spans="13:25">
      <c r="M84" s="1383">
        <v>45370</v>
      </c>
      <c r="N84" s="1304">
        <v>10233.072</v>
      </c>
      <c r="O84" s="1304">
        <v>0</v>
      </c>
      <c r="P84" s="1304">
        <v>16130.824000000001</v>
      </c>
      <c r="Q84" s="1304">
        <v>-6.7690000000000001</v>
      </c>
      <c r="R84" s="1304">
        <v>305.54166155336833</v>
      </c>
      <c r="S84" s="1304">
        <v>26504.703467893563</v>
      </c>
      <c r="T84" s="1384"/>
      <c r="V84" s="1384"/>
      <c r="X84" s="409"/>
      <c r="Y84" s="409"/>
    </row>
    <row r="85" spans="13:25">
      <c r="M85" s="1383">
        <v>45371</v>
      </c>
      <c r="N85" s="1304">
        <v>8743.9410000000007</v>
      </c>
      <c r="O85" s="1304">
        <v>0</v>
      </c>
      <c r="P85" s="1304">
        <v>14924.296</v>
      </c>
      <c r="Q85" s="1304">
        <v>-6.1539999999999999</v>
      </c>
      <c r="R85" s="1304">
        <v>311.21443261246958</v>
      </c>
      <c r="S85" s="1304">
        <v>24725.175965015107</v>
      </c>
      <c r="T85" s="1384"/>
      <c r="V85" s="1384"/>
      <c r="X85" s="409"/>
      <c r="Y85" s="409"/>
    </row>
    <row r="86" spans="13:25">
      <c r="M86" s="1383">
        <v>45372</v>
      </c>
      <c r="N86" s="1304">
        <v>7992.5630000000001</v>
      </c>
      <c r="O86" s="1304">
        <v>0</v>
      </c>
      <c r="P86" s="1304">
        <v>12275.046</v>
      </c>
      <c r="Q86" s="1304">
        <v>-5.681</v>
      </c>
      <c r="R86" s="1304">
        <v>309.40150466381033</v>
      </c>
      <c r="S86" s="1304">
        <v>21126.590993501417</v>
      </c>
      <c r="T86" s="1384"/>
      <c r="V86" s="1384"/>
      <c r="X86" s="409"/>
      <c r="Y86" s="409"/>
    </row>
    <row r="87" spans="13:25">
      <c r="M87" s="1383">
        <v>45373</v>
      </c>
      <c r="N87" s="1304">
        <v>14471.758</v>
      </c>
      <c r="O87" s="1304">
        <v>0</v>
      </c>
      <c r="P87" s="1304">
        <v>6978.7330000000002</v>
      </c>
      <c r="Q87" s="1304">
        <v>-3.9990000000000001</v>
      </c>
      <c r="R87" s="1304">
        <v>302.31967795871793</v>
      </c>
      <c r="S87" s="1304">
        <v>19555.586553331676</v>
      </c>
      <c r="T87" s="1384"/>
      <c r="V87" s="1384"/>
      <c r="X87" s="409"/>
      <c r="Y87" s="409"/>
    </row>
    <row r="88" spans="13:25">
      <c r="M88" s="1383">
        <v>45374</v>
      </c>
      <c r="N88" s="1304">
        <v>8455.741</v>
      </c>
      <c r="O88" s="1304">
        <v>0</v>
      </c>
      <c r="P88" s="1304">
        <v>9134.64</v>
      </c>
      <c r="Q88" s="1304">
        <v>-2.3479999999999999</v>
      </c>
      <c r="R88" s="1304">
        <v>296.44002688180649</v>
      </c>
      <c r="S88" s="1304">
        <v>17642.667667838305</v>
      </c>
      <c r="T88" s="1384"/>
      <c r="V88" s="1384"/>
      <c r="X88" s="409"/>
      <c r="Y88" s="409"/>
    </row>
    <row r="89" spans="13:25">
      <c r="M89" s="1383">
        <v>45375</v>
      </c>
      <c r="N89" s="1304">
        <v>8054.1170000000002</v>
      </c>
      <c r="O89" s="1304">
        <v>0</v>
      </c>
      <c r="P89" s="1304">
        <v>12210.573</v>
      </c>
      <c r="Q89" s="1304">
        <v>-3.1080000000000001</v>
      </c>
      <c r="R89" s="1304">
        <v>300.97104676378126</v>
      </c>
      <c r="S89" s="1304">
        <v>20797.087333683568</v>
      </c>
      <c r="T89" s="1384"/>
      <c r="V89" s="1384"/>
      <c r="X89" s="409"/>
      <c r="Y89" s="409"/>
    </row>
    <row r="90" spans="13:25">
      <c r="M90" s="1383">
        <v>45376</v>
      </c>
      <c r="N90" s="1304">
        <v>8612.0460000000003</v>
      </c>
      <c r="O90" s="1304">
        <v>0</v>
      </c>
      <c r="P90" s="1304">
        <v>12993.004999999999</v>
      </c>
      <c r="Q90" s="1304">
        <v>-928.14800000000002</v>
      </c>
      <c r="R90" s="1304">
        <v>304.77005490349615</v>
      </c>
      <c r="S90" s="1304">
        <v>25599.893404548868</v>
      </c>
      <c r="T90" s="1384"/>
      <c r="V90" s="1384"/>
      <c r="X90" s="409"/>
      <c r="Y90" s="409"/>
    </row>
    <row r="91" spans="13:25">
      <c r="M91" s="1383">
        <v>45377</v>
      </c>
      <c r="N91" s="1304">
        <v>9947.2150000000001</v>
      </c>
      <c r="O91" s="1304">
        <v>0</v>
      </c>
      <c r="P91" s="1304">
        <v>11539.922</v>
      </c>
      <c r="Q91" s="1304">
        <v>-5.585</v>
      </c>
      <c r="R91" s="1304">
        <v>313.55579758187076</v>
      </c>
      <c r="S91" s="1304">
        <v>21540.894521587896</v>
      </c>
      <c r="T91" s="1384"/>
      <c r="V91" s="1384"/>
      <c r="X91" s="409"/>
      <c r="Y91" s="409"/>
    </row>
    <row r="92" spans="13:25">
      <c r="M92" s="1383">
        <v>45378</v>
      </c>
      <c r="N92" s="1304">
        <v>9326.7350000000006</v>
      </c>
      <c r="O92" s="1304">
        <v>0</v>
      </c>
      <c r="P92" s="1304">
        <v>12668.846</v>
      </c>
      <c r="Q92" s="1304">
        <v>-3.5219999999999998</v>
      </c>
      <c r="R92" s="1304">
        <v>304.11350187046548</v>
      </c>
      <c r="S92" s="1304">
        <v>19715.941484831343</v>
      </c>
      <c r="T92" s="1384"/>
      <c r="V92" s="1384"/>
      <c r="X92" s="409"/>
      <c r="Y92" s="409"/>
    </row>
    <row r="93" spans="13:25">
      <c r="M93" s="1383">
        <v>45379</v>
      </c>
      <c r="N93" s="1304">
        <v>11073.263999999999</v>
      </c>
      <c r="O93" s="1304">
        <v>-13.113</v>
      </c>
      <c r="P93" s="1304">
        <v>7813.9960000000001</v>
      </c>
      <c r="Q93" s="1304">
        <v>-2.718</v>
      </c>
      <c r="R93" s="1304">
        <v>298.94683794175535</v>
      </c>
      <c r="S93" s="1304">
        <v>18749.547472451701</v>
      </c>
      <c r="T93" s="1384"/>
      <c r="V93" s="1384"/>
      <c r="X93" s="409"/>
      <c r="Y93" s="409"/>
    </row>
    <row r="94" spans="13:25">
      <c r="M94" s="1383">
        <v>45380</v>
      </c>
      <c r="N94" s="1304">
        <v>15383.147000000001</v>
      </c>
      <c r="O94" s="1304">
        <v>0</v>
      </c>
      <c r="P94" s="1304">
        <v>2990.2359999999999</v>
      </c>
      <c r="Q94" s="1304">
        <v>-1960.69</v>
      </c>
      <c r="R94" s="1304">
        <v>294.0839322010055</v>
      </c>
      <c r="S94" s="1304">
        <v>14801.028808243149</v>
      </c>
      <c r="T94" s="1384"/>
      <c r="V94" s="1384"/>
      <c r="X94" s="409"/>
      <c r="Y94" s="409"/>
    </row>
    <row r="95" spans="13:25">
      <c r="M95" s="1383">
        <v>45381</v>
      </c>
      <c r="N95" s="1304">
        <v>15704.68</v>
      </c>
      <c r="O95" s="1304">
        <v>0</v>
      </c>
      <c r="P95" s="1304">
        <v>0</v>
      </c>
      <c r="Q95" s="1304">
        <v>-1053.423</v>
      </c>
      <c r="R95" s="1304">
        <v>291.66976381624551</v>
      </c>
      <c r="S95" s="1304">
        <v>11720.062289037776</v>
      </c>
      <c r="T95" s="1384"/>
      <c r="V95" s="1384"/>
      <c r="X95" s="409"/>
      <c r="Y95" s="409"/>
    </row>
    <row r="96" spans="13:25">
      <c r="M96" s="1383">
        <v>45382</v>
      </c>
      <c r="N96" s="1304">
        <v>14620.870999999999</v>
      </c>
      <c r="O96" s="1304">
        <v>0</v>
      </c>
      <c r="P96" s="1304">
        <v>0</v>
      </c>
      <c r="Q96" s="1304">
        <v>-3060.84</v>
      </c>
      <c r="R96" s="1304">
        <v>288.91258182019186</v>
      </c>
      <c r="S96" s="1304">
        <v>11264.821402708536</v>
      </c>
      <c r="T96" s="1384"/>
      <c r="V96" s="1384"/>
      <c r="X96" s="409"/>
      <c r="Y96" s="409"/>
    </row>
    <row r="97" spans="13:25">
      <c r="M97" s="1383">
        <v>45383</v>
      </c>
      <c r="N97" s="1304">
        <v>9230.2450000000008</v>
      </c>
      <c r="O97" s="1304">
        <v>0</v>
      </c>
      <c r="P97" s="1304">
        <v>2724.0459999999998</v>
      </c>
      <c r="Q97" s="1304">
        <v>-2782.82</v>
      </c>
      <c r="R97" s="1304">
        <v>284.22053277796135</v>
      </c>
      <c r="S97" s="1304">
        <v>13057.653272512927</v>
      </c>
      <c r="T97" s="1384"/>
      <c r="V97" s="1384"/>
      <c r="X97" s="409"/>
      <c r="Y97" s="409"/>
    </row>
    <row r="98" spans="13:25">
      <c r="M98" s="1383">
        <v>45384</v>
      </c>
      <c r="N98" s="1304">
        <v>12922.941000000001</v>
      </c>
      <c r="O98" s="1304">
        <v>0</v>
      </c>
      <c r="P98" s="1304">
        <v>4123.942</v>
      </c>
      <c r="Q98" s="1304">
        <v>-1748.981</v>
      </c>
      <c r="R98" s="1304">
        <v>278.12212607268128</v>
      </c>
      <c r="S98" s="1304">
        <v>17180.142398139076</v>
      </c>
      <c r="T98" s="1384"/>
      <c r="V98" s="1384"/>
      <c r="X98" s="409"/>
      <c r="Y98" s="409"/>
    </row>
    <row r="99" spans="13:25">
      <c r="M99" s="1383">
        <v>45385</v>
      </c>
      <c r="N99" s="1304">
        <v>8646.4660000000003</v>
      </c>
      <c r="O99" s="1304">
        <v>0</v>
      </c>
      <c r="P99" s="1304">
        <v>5569.2169999999996</v>
      </c>
      <c r="Q99" s="1304">
        <v>-1.86</v>
      </c>
      <c r="R99" s="1304">
        <v>285.73530832561028</v>
      </c>
      <c r="S99" s="1304">
        <v>18032.912213236745</v>
      </c>
      <c r="T99" s="1384"/>
      <c r="V99" s="1384"/>
      <c r="X99" s="409"/>
      <c r="Y99" s="409"/>
    </row>
    <row r="100" spans="13:25">
      <c r="M100" s="1383">
        <v>45386</v>
      </c>
      <c r="N100" s="1304">
        <v>9931.4770000000008</v>
      </c>
      <c r="O100" s="1304">
        <v>0</v>
      </c>
      <c r="P100" s="1304">
        <v>5129.1679999999997</v>
      </c>
      <c r="Q100" s="1304">
        <v>-2.0859999999999999</v>
      </c>
      <c r="R100" s="1304">
        <v>285.43127898953225</v>
      </c>
      <c r="S100" s="1304">
        <v>16104.626481839103</v>
      </c>
      <c r="T100" s="1384"/>
      <c r="V100" s="1384"/>
      <c r="X100" s="409"/>
      <c r="Y100" s="409"/>
    </row>
    <row r="101" spans="13:25">
      <c r="M101" s="1383">
        <v>45387</v>
      </c>
      <c r="N101" s="1304">
        <v>13348.486000000001</v>
      </c>
      <c r="O101" s="1304">
        <v>0</v>
      </c>
      <c r="P101" s="1304">
        <v>1605.356</v>
      </c>
      <c r="Q101" s="1304">
        <v>-1749.124</v>
      </c>
      <c r="R101" s="1304">
        <v>282.40499198828172</v>
      </c>
      <c r="S101" s="1304">
        <v>13519.389274986232</v>
      </c>
      <c r="T101" s="1384"/>
      <c r="V101" s="1384"/>
      <c r="X101" s="409"/>
      <c r="Y101" s="409"/>
    </row>
    <row r="102" spans="13:25">
      <c r="M102" s="1383">
        <v>45388</v>
      </c>
      <c r="N102" s="1304">
        <v>17696.134999999998</v>
      </c>
      <c r="O102" s="1304">
        <v>0</v>
      </c>
      <c r="P102" s="1304">
        <v>0</v>
      </c>
      <c r="Q102" s="1304">
        <v>-4486.7520000000004</v>
      </c>
      <c r="R102" s="1304">
        <v>275.65559976600031</v>
      </c>
      <c r="S102" s="1304">
        <v>9882.2765766784287</v>
      </c>
      <c r="T102" s="1384"/>
      <c r="V102" s="1384"/>
      <c r="X102" s="409"/>
      <c r="Y102" s="409"/>
    </row>
    <row r="103" spans="13:25">
      <c r="M103" s="1383">
        <v>45389</v>
      </c>
      <c r="N103" s="1304">
        <v>18720.148000000001</v>
      </c>
      <c r="O103" s="1304">
        <v>0</v>
      </c>
      <c r="P103" s="1304">
        <v>0</v>
      </c>
      <c r="Q103" s="1304">
        <v>-7630.0419999999995</v>
      </c>
      <c r="R103" s="1304">
        <v>274.10024042504517</v>
      </c>
      <c r="S103" s="1304">
        <v>10131.424312715919</v>
      </c>
      <c r="T103" s="1384"/>
      <c r="V103" s="1384"/>
      <c r="X103" s="409"/>
      <c r="Y103" s="409"/>
    </row>
    <row r="104" spans="13:25">
      <c r="M104" s="1383">
        <v>45390</v>
      </c>
      <c r="N104" s="1304">
        <v>17588.217000000001</v>
      </c>
      <c r="O104" s="1304">
        <v>0</v>
      </c>
      <c r="P104" s="1304">
        <v>0</v>
      </c>
      <c r="Q104" s="1304">
        <v>-6455.2870000000003</v>
      </c>
      <c r="R104" s="1304">
        <v>276.20585357366707</v>
      </c>
      <c r="S104" s="1304">
        <v>12080.338095445079</v>
      </c>
      <c r="T104" s="1384"/>
      <c r="V104" s="1384"/>
      <c r="X104" s="409"/>
      <c r="Y104" s="409"/>
    </row>
    <row r="105" spans="13:25">
      <c r="M105" s="1383">
        <v>45391</v>
      </c>
      <c r="N105" s="1304">
        <v>16930.400000000001</v>
      </c>
      <c r="O105" s="1304">
        <v>0</v>
      </c>
      <c r="P105" s="1304">
        <v>0</v>
      </c>
      <c r="Q105" s="1304">
        <v>-4603.6769999999997</v>
      </c>
      <c r="R105" s="1304">
        <v>279.94630445728166</v>
      </c>
      <c r="S105" s="1304">
        <v>10737.189255447503</v>
      </c>
      <c r="T105" s="1384"/>
      <c r="V105" s="1384"/>
      <c r="X105" s="409"/>
      <c r="Y105" s="409"/>
    </row>
    <row r="106" spans="13:25">
      <c r="M106" s="1383">
        <v>45392</v>
      </c>
      <c r="N106" s="1304">
        <v>12317.933000000001</v>
      </c>
      <c r="O106" s="1304">
        <v>0</v>
      </c>
      <c r="P106" s="1304">
        <v>1572.1969999999999</v>
      </c>
      <c r="Q106" s="1304">
        <v>-2750.556</v>
      </c>
      <c r="R106" s="1304">
        <v>284.03033850843542</v>
      </c>
      <c r="S106" s="1304">
        <v>14506.779994887323</v>
      </c>
      <c r="T106" s="1384"/>
      <c r="V106" s="1384"/>
      <c r="X106" s="409"/>
      <c r="Y106" s="409"/>
    </row>
    <row r="107" spans="13:25">
      <c r="M107" s="1383">
        <v>45393</v>
      </c>
      <c r="N107" s="1304">
        <v>12050.661</v>
      </c>
      <c r="O107" s="1304">
        <v>0</v>
      </c>
      <c r="P107" s="1304">
        <v>2235.942</v>
      </c>
      <c r="Q107" s="1304">
        <v>-2022.9860000000001</v>
      </c>
      <c r="R107" s="1304">
        <v>284.56058630359951</v>
      </c>
      <c r="S107" s="1304">
        <v>14072.190068849457</v>
      </c>
      <c r="T107" s="1384"/>
      <c r="V107" s="1384"/>
      <c r="X107" s="409"/>
      <c r="Y107" s="409"/>
    </row>
    <row r="108" spans="13:25">
      <c r="M108" s="1383">
        <v>45394</v>
      </c>
      <c r="N108" s="1304">
        <v>15045.697</v>
      </c>
      <c r="O108" s="1304">
        <v>0</v>
      </c>
      <c r="P108" s="1304">
        <v>0</v>
      </c>
      <c r="Q108" s="1304">
        <v>-3650.4349999999999</v>
      </c>
      <c r="R108" s="1304">
        <v>282.19402237664559</v>
      </c>
      <c r="S108" s="1304">
        <v>12414.116225866226</v>
      </c>
      <c r="T108" s="1384"/>
      <c r="V108" s="1384"/>
      <c r="X108" s="409"/>
      <c r="Y108" s="409"/>
    </row>
    <row r="109" spans="13:25">
      <c r="M109" s="1383">
        <v>45395</v>
      </c>
      <c r="N109" s="1304">
        <v>19458.806</v>
      </c>
      <c r="O109" s="1304">
        <v>0</v>
      </c>
      <c r="P109" s="1304">
        <v>0</v>
      </c>
      <c r="Q109" s="1304">
        <v>-7525.7719999999999</v>
      </c>
      <c r="R109" s="1304">
        <v>279.19444610617802</v>
      </c>
      <c r="S109" s="1304">
        <v>9154.4341077076388</v>
      </c>
      <c r="T109" s="1384"/>
      <c r="V109" s="1384"/>
      <c r="X109" s="409"/>
      <c r="Y109" s="409"/>
    </row>
    <row r="110" spans="13:25">
      <c r="M110" s="1383">
        <v>45396</v>
      </c>
      <c r="N110" s="1304">
        <v>19434.986000000001</v>
      </c>
      <c r="O110" s="1304">
        <v>0</v>
      </c>
      <c r="P110" s="1304">
        <v>0</v>
      </c>
      <c r="Q110" s="1304">
        <v>-7312.2020000000002</v>
      </c>
      <c r="R110" s="1304">
        <v>281.90275006175204</v>
      </c>
      <c r="S110" s="1304">
        <v>10224.809979547888</v>
      </c>
      <c r="T110" s="1384"/>
      <c r="V110" s="1384"/>
      <c r="X110" s="409"/>
      <c r="Y110" s="409"/>
    </row>
    <row r="111" spans="13:25">
      <c r="M111" s="1383">
        <v>45397</v>
      </c>
      <c r="N111" s="1304">
        <v>15945.43</v>
      </c>
      <c r="O111" s="1304">
        <v>0</v>
      </c>
      <c r="P111" s="1304">
        <v>0</v>
      </c>
      <c r="Q111" s="1304">
        <v>-3792.348</v>
      </c>
      <c r="R111" s="1304">
        <v>295.306319511021</v>
      </c>
      <c r="S111" s="1304">
        <v>13727.886724094404</v>
      </c>
      <c r="T111" s="1384"/>
      <c r="V111" s="1384"/>
      <c r="X111" s="409"/>
      <c r="Y111" s="409"/>
    </row>
    <row r="112" spans="13:25">
      <c r="M112" s="1383">
        <v>45398</v>
      </c>
      <c r="N112" s="1304">
        <v>10513.445</v>
      </c>
      <c r="O112" s="1304">
        <v>-136.30600000000001</v>
      </c>
      <c r="P112" s="1304">
        <v>4653.3249999999998</v>
      </c>
      <c r="Q112" s="1304">
        <v>-583.29899999999998</v>
      </c>
      <c r="R112" s="1304">
        <v>308.60720267334835</v>
      </c>
      <c r="S112" s="1304">
        <v>17250.765120568674</v>
      </c>
      <c r="T112" s="1384"/>
      <c r="V112" s="1384"/>
      <c r="X112" s="409"/>
      <c r="Y112" s="409"/>
    </row>
    <row r="113" spans="13:25">
      <c r="M113" s="1383">
        <v>45399</v>
      </c>
      <c r="N113" s="1304">
        <v>5627.2889999999998</v>
      </c>
      <c r="O113" s="1304">
        <v>0</v>
      </c>
      <c r="P113" s="1304">
        <v>12865.331</v>
      </c>
      <c r="Q113" s="1304">
        <v>-1.591</v>
      </c>
      <c r="R113" s="1304">
        <v>314.34245394268339</v>
      </c>
      <c r="S113" s="1304">
        <v>19515.942781131664</v>
      </c>
      <c r="T113" s="1384"/>
      <c r="V113" s="1384"/>
      <c r="X113" s="409"/>
      <c r="Y113" s="409"/>
    </row>
    <row r="114" spans="13:25">
      <c r="M114" s="1383">
        <v>45400</v>
      </c>
      <c r="N114" s="1304">
        <v>5067.5730000000003</v>
      </c>
      <c r="O114" s="1304">
        <v>0</v>
      </c>
      <c r="P114" s="1304">
        <v>14404.373</v>
      </c>
      <c r="Q114" s="1304">
        <v>-1.6339999999999999</v>
      </c>
      <c r="R114" s="1304">
        <v>315.03061284654058</v>
      </c>
      <c r="S114" s="1304">
        <v>20539.008443079329</v>
      </c>
      <c r="T114" s="1384"/>
      <c r="V114" s="1384"/>
      <c r="X114" s="409"/>
      <c r="Y114" s="409"/>
    </row>
    <row r="115" spans="13:25">
      <c r="M115" s="1383">
        <v>45401</v>
      </c>
      <c r="N115" s="1304">
        <v>6050.7290000000003</v>
      </c>
      <c r="O115" s="1304">
        <v>0</v>
      </c>
      <c r="P115" s="1304">
        <v>13845.656000000001</v>
      </c>
      <c r="Q115" s="1304">
        <v>-1.649</v>
      </c>
      <c r="R115" s="1304">
        <v>308.331186171708</v>
      </c>
      <c r="S115" s="1304">
        <v>19836.483121906746</v>
      </c>
      <c r="T115" s="1384"/>
      <c r="V115" s="1384"/>
      <c r="X115" s="409"/>
      <c r="Y115" s="409"/>
    </row>
    <row r="116" spans="13:25">
      <c r="M116" s="1383">
        <v>45402</v>
      </c>
      <c r="N116" s="1304">
        <v>6576.2389999999996</v>
      </c>
      <c r="O116" s="1304">
        <v>-2330.6999999999998</v>
      </c>
      <c r="P116" s="1304">
        <v>14692.018</v>
      </c>
      <c r="Q116" s="1304">
        <v>-1.7829999999999999</v>
      </c>
      <c r="R116" s="1304">
        <v>301.96961177517898</v>
      </c>
      <c r="S116" s="1304">
        <v>18724.61613754282</v>
      </c>
      <c r="T116" s="1384"/>
      <c r="V116" s="1384"/>
      <c r="X116" s="409"/>
      <c r="Y116" s="409"/>
    </row>
    <row r="117" spans="13:25">
      <c r="M117" s="1383">
        <v>45403</v>
      </c>
      <c r="N117" s="1304">
        <v>6805.7079999999996</v>
      </c>
      <c r="O117" s="1304">
        <v>-2400.9079999999999</v>
      </c>
      <c r="P117" s="1304">
        <v>15799.402</v>
      </c>
      <c r="Q117" s="1304">
        <v>-2.0249999999999999</v>
      </c>
      <c r="R117" s="1304">
        <v>311.72972126538201</v>
      </c>
      <c r="S117" s="1304">
        <v>20265.190882728988</v>
      </c>
      <c r="T117" s="1384"/>
      <c r="V117" s="1384"/>
      <c r="X117" s="409"/>
      <c r="Y117" s="409"/>
    </row>
    <row r="118" spans="13:25">
      <c r="M118" s="1383">
        <v>45404</v>
      </c>
      <c r="N118" s="1304">
        <v>5864.768</v>
      </c>
      <c r="O118" s="1304">
        <v>-2400.453</v>
      </c>
      <c r="P118" s="1304">
        <v>18609.2</v>
      </c>
      <c r="Q118" s="1304">
        <v>-2.8730000000000002</v>
      </c>
      <c r="R118" s="1304">
        <v>314.9641325997224</v>
      </c>
      <c r="S118" s="1304">
        <v>24957.2911117207</v>
      </c>
      <c r="T118" s="1384"/>
      <c r="V118" s="1384"/>
      <c r="X118" s="409"/>
      <c r="Y118" s="409"/>
    </row>
    <row r="119" spans="13:25">
      <c r="M119" s="1383">
        <v>45405</v>
      </c>
      <c r="N119" s="1304">
        <v>5696.9870000000001</v>
      </c>
      <c r="O119" s="1304">
        <v>-2411.6439999999998</v>
      </c>
      <c r="P119" s="1304">
        <v>20167.675999999999</v>
      </c>
      <c r="Q119" s="1304">
        <v>-2.2349999999999999</v>
      </c>
      <c r="R119" s="1304">
        <v>312.5486415888671</v>
      </c>
      <c r="S119" s="1304">
        <v>24996.468084629665</v>
      </c>
      <c r="T119" s="1384"/>
      <c r="V119" s="1384"/>
      <c r="X119" s="409"/>
      <c r="Y119" s="409"/>
    </row>
    <row r="120" spans="13:25">
      <c r="M120" s="1383">
        <v>45406</v>
      </c>
      <c r="N120" s="1304">
        <v>5494.451</v>
      </c>
      <c r="O120" s="1304">
        <v>-2341.8780000000002</v>
      </c>
      <c r="P120" s="1304">
        <v>21442.77</v>
      </c>
      <c r="Q120" s="1304">
        <v>-2.8409999999999997</v>
      </c>
      <c r="R120" s="1304">
        <v>310.25149065176106</v>
      </c>
      <c r="S120" s="1304">
        <v>24274.627901118307</v>
      </c>
      <c r="T120" s="1384"/>
      <c r="V120" s="1384"/>
      <c r="X120" s="409"/>
      <c r="Y120" s="409"/>
    </row>
    <row r="121" spans="13:25">
      <c r="M121" s="1383">
        <v>45407</v>
      </c>
      <c r="N121" s="1304">
        <v>4612.9979999999996</v>
      </c>
      <c r="O121" s="1304">
        <v>0</v>
      </c>
      <c r="P121" s="1304">
        <v>18718.287</v>
      </c>
      <c r="Q121" s="1304">
        <v>-2.0219999999999998</v>
      </c>
      <c r="R121" s="1304">
        <v>294.1789261681713</v>
      </c>
      <c r="S121" s="1304">
        <v>23049.406788019212</v>
      </c>
      <c r="T121" s="1384"/>
      <c r="V121" s="1384"/>
      <c r="X121" s="409"/>
      <c r="Y121" s="409"/>
    </row>
    <row r="122" spans="13:25">
      <c r="M122" s="1383">
        <v>45408</v>
      </c>
      <c r="N122" s="1304">
        <v>4763.4380000000001</v>
      </c>
      <c r="O122" s="1304">
        <v>0</v>
      </c>
      <c r="P122" s="1304">
        <v>14114.19</v>
      </c>
      <c r="Q122" s="1304">
        <v>-1.601</v>
      </c>
      <c r="R122" s="1304">
        <v>288.81841340171036</v>
      </c>
      <c r="S122" s="1304">
        <v>18799.826951058247</v>
      </c>
      <c r="T122" s="1384"/>
      <c r="V122" s="1384"/>
      <c r="X122" s="409"/>
      <c r="Y122" s="409"/>
    </row>
    <row r="123" spans="13:25">
      <c r="M123" s="1383">
        <v>45409</v>
      </c>
      <c r="N123" s="1304">
        <v>11872.218999999999</v>
      </c>
      <c r="O123" s="1304">
        <v>0</v>
      </c>
      <c r="P123" s="1304">
        <v>4932.1009999999997</v>
      </c>
      <c r="Q123" s="1304">
        <v>-830.40899999999999</v>
      </c>
      <c r="R123" s="1304">
        <v>275.33220996717904</v>
      </c>
      <c r="S123" s="1304">
        <v>12434.530865201119</v>
      </c>
      <c r="T123" s="1384"/>
      <c r="V123" s="1384"/>
      <c r="X123" s="409"/>
      <c r="Y123" s="409"/>
    </row>
    <row r="124" spans="13:25">
      <c r="M124" s="1383">
        <v>45410</v>
      </c>
      <c r="N124" s="1304">
        <v>12013.775</v>
      </c>
      <c r="O124" s="1304">
        <v>0</v>
      </c>
      <c r="P124" s="1304">
        <v>2067.0430000000001</v>
      </c>
      <c r="Q124" s="1304">
        <v>-957.77</v>
      </c>
      <c r="R124" s="1304">
        <v>273.78536154877156</v>
      </c>
      <c r="S124" s="1304">
        <v>11317.968630928861</v>
      </c>
      <c r="T124" s="1384"/>
      <c r="V124" s="1384"/>
      <c r="X124" s="409"/>
      <c r="Y124" s="409"/>
    </row>
    <row r="125" spans="13:25">
      <c r="M125" s="1383">
        <v>45411</v>
      </c>
      <c r="N125" s="1304">
        <v>13865.972</v>
      </c>
      <c r="O125" s="1304">
        <v>0</v>
      </c>
      <c r="P125" s="1304">
        <v>365.505</v>
      </c>
      <c r="Q125" s="1304">
        <v>-3011.4350000000004</v>
      </c>
      <c r="R125" s="1304">
        <v>285.49464099812332</v>
      </c>
      <c r="S125" s="1304">
        <v>12879.939811295048</v>
      </c>
      <c r="T125" s="1384"/>
      <c r="V125" s="1384"/>
      <c r="X125" s="409"/>
      <c r="Y125" s="409"/>
    </row>
    <row r="126" spans="13:25">
      <c r="M126" s="1383">
        <v>45412</v>
      </c>
      <c r="N126" s="1304">
        <v>18959.14</v>
      </c>
      <c r="O126" s="1304">
        <v>0</v>
      </c>
      <c r="P126" s="1304">
        <v>0</v>
      </c>
      <c r="Q126" s="1304">
        <v>-10922.826000000001</v>
      </c>
      <c r="R126" s="1304">
        <v>288.59103589970215</v>
      </c>
      <c r="S126" s="1304">
        <v>11110.611700384568</v>
      </c>
      <c r="T126" s="1384"/>
      <c r="V126" s="1384"/>
      <c r="X126" s="409"/>
      <c r="Y126" s="409"/>
    </row>
    <row r="127" spans="13:25">
      <c r="M127" s="1383">
        <v>45413</v>
      </c>
      <c r="N127" s="1304">
        <v>22930.510999999999</v>
      </c>
      <c r="O127" s="1304">
        <v>0</v>
      </c>
      <c r="P127" s="1304">
        <v>0</v>
      </c>
      <c r="Q127" s="1304">
        <v>-11794.439</v>
      </c>
      <c r="R127" s="1304">
        <v>288.45005271418074</v>
      </c>
      <c r="S127" s="1304">
        <v>9339.9203257258396</v>
      </c>
      <c r="T127" s="1384"/>
      <c r="V127" s="1384"/>
      <c r="X127" s="409"/>
      <c r="Y127" s="409"/>
    </row>
    <row r="128" spans="13:25">
      <c r="M128" s="1383">
        <v>45414</v>
      </c>
      <c r="N128" s="1304">
        <v>17601.802</v>
      </c>
      <c r="O128" s="1304">
        <v>0</v>
      </c>
      <c r="P128" s="1304">
        <v>0</v>
      </c>
      <c r="Q128" s="1304">
        <v>-8725.1129999999994</v>
      </c>
      <c r="R128" s="1304">
        <v>294.58502483762447</v>
      </c>
      <c r="S128" s="1304">
        <v>10134.926710764079</v>
      </c>
      <c r="T128" s="1384"/>
      <c r="V128" s="1384"/>
      <c r="X128" s="409"/>
      <c r="Y128" s="409"/>
    </row>
    <row r="129" spans="13:25">
      <c r="M129" s="1383">
        <v>45415</v>
      </c>
      <c r="N129" s="1304">
        <v>17386.008999999998</v>
      </c>
      <c r="O129" s="1304">
        <v>0</v>
      </c>
      <c r="P129" s="1304">
        <v>0</v>
      </c>
      <c r="Q129" s="1304">
        <v>-7056.0260000000007</v>
      </c>
      <c r="R129" s="1304">
        <v>291.06020999018926</v>
      </c>
      <c r="S129" s="1304">
        <v>10645.602400750433</v>
      </c>
      <c r="T129" s="1384"/>
      <c r="V129" s="1384"/>
      <c r="X129" s="409"/>
      <c r="Y129" s="409"/>
    </row>
    <row r="130" spans="13:25">
      <c r="M130" s="1383">
        <v>45416</v>
      </c>
      <c r="N130" s="1304">
        <v>15132.593999999999</v>
      </c>
      <c r="O130" s="1304">
        <v>0</v>
      </c>
      <c r="P130" s="1304">
        <v>0</v>
      </c>
      <c r="Q130" s="1304">
        <v>-5644.9010000000007</v>
      </c>
      <c r="R130" s="1304">
        <v>289.96040510192898</v>
      </c>
      <c r="S130" s="1304">
        <v>8646.2472741159563</v>
      </c>
      <c r="T130" s="1384"/>
      <c r="V130" s="1384"/>
      <c r="X130" s="409"/>
      <c r="Y130" s="409"/>
    </row>
    <row r="131" spans="13:25">
      <c r="M131" s="1383">
        <v>45417</v>
      </c>
      <c r="N131" s="1304">
        <v>15015.13</v>
      </c>
      <c r="O131" s="1304">
        <v>0</v>
      </c>
      <c r="P131" s="1304">
        <v>0</v>
      </c>
      <c r="Q131" s="1304">
        <v>-5139.4890000000005</v>
      </c>
      <c r="R131" s="1304">
        <v>288.49718886454014</v>
      </c>
      <c r="S131" s="1304">
        <v>8992.4225248510938</v>
      </c>
      <c r="T131" s="1384"/>
      <c r="V131" s="1384"/>
      <c r="X131" s="409"/>
      <c r="Y131" s="409"/>
    </row>
    <row r="132" spans="13:25">
      <c r="M132" s="1383">
        <v>45418</v>
      </c>
      <c r="N132" s="1304">
        <v>15047.781999999999</v>
      </c>
      <c r="O132" s="1304">
        <v>-83.046000000000006</v>
      </c>
      <c r="P132" s="1304">
        <v>0</v>
      </c>
      <c r="Q132" s="1304">
        <v>-5277.1880000000001</v>
      </c>
      <c r="R132" s="1304">
        <v>295.66202461147952</v>
      </c>
      <c r="S132" s="1304">
        <v>11387.51741090726</v>
      </c>
      <c r="T132" s="1384"/>
      <c r="V132" s="1384"/>
      <c r="X132" s="409"/>
      <c r="Y132" s="409"/>
    </row>
    <row r="133" spans="13:25">
      <c r="M133" s="1383">
        <v>45419</v>
      </c>
      <c r="N133" s="1304">
        <v>16124.834000000001</v>
      </c>
      <c r="O133" s="1304">
        <v>0</v>
      </c>
      <c r="P133" s="1304">
        <v>0</v>
      </c>
      <c r="Q133" s="1304">
        <v>-5720.2079999999996</v>
      </c>
      <c r="R133" s="1304">
        <v>292.2420639156789</v>
      </c>
      <c r="S133" s="1304">
        <v>13426.192785293228</v>
      </c>
      <c r="T133" s="1384"/>
      <c r="V133" s="1384"/>
      <c r="X133" s="409"/>
      <c r="Y133" s="409"/>
    </row>
    <row r="134" spans="13:25">
      <c r="M134" s="1383">
        <v>45420</v>
      </c>
      <c r="N134" s="1304">
        <v>12026.537</v>
      </c>
      <c r="O134" s="1304">
        <v>0</v>
      </c>
      <c r="P134" s="1304">
        <v>0</v>
      </c>
      <c r="Q134" s="1304">
        <v>-3656.2149999999997</v>
      </c>
      <c r="R134" s="1304">
        <v>284.30067567531165</v>
      </c>
      <c r="S134" s="1304">
        <v>12599.744442800051</v>
      </c>
      <c r="T134" s="1384"/>
      <c r="V134" s="1384"/>
      <c r="X134" s="409"/>
      <c r="Y134" s="409"/>
    </row>
    <row r="135" spans="13:25">
      <c r="M135" s="1383">
        <v>45421</v>
      </c>
      <c r="N135" s="1304">
        <v>14941.477000000001</v>
      </c>
      <c r="O135" s="1304">
        <v>0</v>
      </c>
      <c r="P135" s="1304">
        <v>0</v>
      </c>
      <c r="Q135" s="1304">
        <v>-2014.096</v>
      </c>
      <c r="R135" s="1304">
        <v>293.39078276206197</v>
      </c>
      <c r="S135" s="1304">
        <v>12094.01274295781</v>
      </c>
      <c r="T135" s="1384"/>
      <c r="V135" s="1384"/>
      <c r="X135" s="409"/>
      <c r="Y135" s="409"/>
    </row>
    <row r="136" spans="13:25">
      <c r="M136" s="1383">
        <v>45422</v>
      </c>
      <c r="N136" s="1304">
        <v>19734.651999999998</v>
      </c>
      <c r="O136" s="1304">
        <v>0</v>
      </c>
      <c r="P136" s="1304">
        <v>0</v>
      </c>
      <c r="Q136" s="1304">
        <v>-6267.5599999999995</v>
      </c>
      <c r="R136" s="1304">
        <v>295.60151910365471</v>
      </c>
      <c r="S136" s="1304">
        <v>11286.789384708924</v>
      </c>
      <c r="T136" s="1384"/>
      <c r="V136" s="1384"/>
      <c r="X136" s="409"/>
      <c r="Y136" s="409"/>
    </row>
    <row r="137" spans="13:25">
      <c r="M137" s="1383">
        <v>45423</v>
      </c>
      <c r="N137" s="1304">
        <v>20872.060000000001</v>
      </c>
      <c r="O137" s="1304">
        <v>0</v>
      </c>
      <c r="P137" s="1304">
        <v>0</v>
      </c>
      <c r="Q137" s="1304">
        <v>-12217.084000000001</v>
      </c>
      <c r="R137" s="1304">
        <v>291.88281075818884</v>
      </c>
      <c r="S137" s="1304">
        <v>8643.5455054360064</v>
      </c>
      <c r="T137" s="1384"/>
      <c r="V137" s="1384"/>
      <c r="X137" s="409"/>
      <c r="Y137" s="409"/>
    </row>
    <row r="138" spans="13:25">
      <c r="M138" s="1383">
        <v>45424</v>
      </c>
      <c r="N138" s="1304">
        <v>20642.374</v>
      </c>
      <c r="O138" s="1304">
        <v>0</v>
      </c>
      <c r="P138" s="1304">
        <v>0</v>
      </c>
      <c r="Q138" s="1304">
        <v>-11322.738000000001</v>
      </c>
      <c r="R138" s="1304">
        <v>295.55593329480502</v>
      </c>
      <c r="S138" s="1304">
        <v>8891.9350382384255</v>
      </c>
      <c r="T138" s="1384"/>
      <c r="V138" s="1384"/>
      <c r="X138" s="409"/>
      <c r="Y138" s="409"/>
    </row>
    <row r="139" spans="13:25">
      <c r="M139" s="1383">
        <v>45425</v>
      </c>
      <c r="N139" s="1304">
        <v>20111.038</v>
      </c>
      <c r="O139" s="1304">
        <v>0</v>
      </c>
      <c r="P139" s="1304">
        <v>0</v>
      </c>
      <c r="Q139" s="1304">
        <v>-9567.4860000000008</v>
      </c>
      <c r="R139" s="1304">
        <v>298.4417333035554</v>
      </c>
      <c r="S139" s="1304">
        <v>10384.401389903323</v>
      </c>
      <c r="T139" s="1384"/>
      <c r="V139" s="1384"/>
      <c r="X139" s="409"/>
      <c r="Y139" s="409"/>
    </row>
    <row r="140" spans="13:25">
      <c r="M140" s="1383">
        <v>45426</v>
      </c>
      <c r="N140" s="1304">
        <v>21748.474999999999</v>
      </c>
      <c r="O140" s="1304">
        <v>0</v>
      </c>
      <c r="P140" s="1304">
        <v>0</v>
      </c>
      <c r="Q140" s="1304">
        <v>-12916.498</v>
      </c>
      <c r="R140" s="1304">
        <v>304.14451592333563</v>
      </c>
      <c r="S140" s="1304">
        <v>10324.658490934227</v>
      </c>
      <c r="T140" s="1384"/>
      <c r="V140" s="1384"/>
      <c r="X140" s="409"/>
      <c r="Y140" s="409"/>
    </row>
    <row r="141" spans="13:25">
      <c r="M141" s="1383">
        <v>45427</v>
      </c>
      <c r="N141" s="1304">
        <v>23615.018</v>
      </c>
      <c r="O141" s="1304">
        <v>0</v>
      </c>
      <c r="P141" s="1304">
        <v>0</v>
      </c>
      <c r="Q141" s="1304">
        <v>-15035.138000000001</v>
      </c>
      <c r="R141" s="1304">
        <v>293.96405499946616</v>
      </c>
      <c r="S141" s="1304">
        <v>10249.197217700603</v>
      </c>
      <c r="T141" s="1384"/>
      <c r="V141" s="1384"/>
      <c r="X141" s="409"/>
      <c r="Y141" s="409"/>
    </row>
    <row r="142" spans="13:25">
      <c r="M142" s="1383">
        <v>45428</v>
      </c>
      <c r="N142" s="1304">
        <v>23472.909</v>
      </c>
      <c r="O142" s="1304">
        <v>0</v>
      </c>
      <c r="P142" s="1304">
        <v>0</v>
      </c>
      <c r="Q142" s="1304">
        <v>-12787.457</v>
      </c>
      <c r="R142" s="1304">
        <v>315.19927533597007</v>
      </c>
      <c r="S142" s="1304">
        <v>10377.29705565999</v>
      </c>
      <c r="T142" s="1384"/>
      <c r="V142" s="1384"/>
      <c r="X142" s="409"/>
      <c r="Y142" s="409"/>
    </row>
    <row r="143" spans="13:25">
      <c r="M143" s="1383">
        <v>45429</v>
      </c>
      <c r="N143" s="1304">
        <v>22178.87</v>
      </c>
      <c r="O143" s="1304">
        <v>0</v>
      </c>
      <c r="P143" s="1304">
        <v>0</v>
      </c>
      <c r="Q143" s="1304">
        <v>-14299.788</v>
      </c>
      <c r="R143" s="1304">
        <v>310.59764627079062</v>
      </c>
      <c r="S143" s="1304">
        <v>10778.029082049596</v>
      </c>
      <c r="T143" s="1384"/>
      <c r="V143" s="1384"/>
      <c r="X143" s="409"/>
      <c r="Y143" s="409"/>
    </row>
    <row r="144" spans="13:25">
      <c r="M144" s="1383">
        <v>45430</v>
      </c>
      <c r="N144" s="1304">
        <v>23766.157999999999</v>
      </c>
      <c r="O144" s="1304">
        <v>0</v>
      </c>
      <c r="P144" s="1304">
        <v>0</v>
      </c>
      <c r="Q144" s="1304">
        <v>-13914.737999999999</v>
      </c>
      <c r="R144" s="1304">
        <v>301.47332291036957</v>
      </c>
      <c r="S144" s="1304">
        <v>10078.13090698246</v>
      </c>
      <c r="T144" s="1384"/>
      <c r="V144" s="1384"/>
      <c r="X144" s="409"/>
      <c r="Y144" s="409"/>
    </row>
    <row r="145" spans="13:25">
      <c r="M145" s="1383">
        <v>45431</v>
      </c>
      <c r="N145" s="1304">
        <v>24121.312999999998</v>
      </c>
      <c r="O145" s="1304">
        <v>0</v>
      </c>
      <c r="P145" s="1304">
        <v>0</v>
      </c>
      <c r="Q145" s="1304">
        <v>-13656.477999999999</v>
      </c>
      <c r="R145" s="1304">
        <v>305.72232763883198</v>
      </c>
      <c r="S145" s="1304">
        <v>9867.049838662977</v>
      </c>
      <c r="T145" s="1384"/>
      <c r="V145" s="1384"/>
      <c r="X145" s="409"/>
      <c r="Y145" s="409"/>
    </row>
    <row r="146" spans="13:25">
      <c r="M146" s="1383">
        <v>45432</v>
      </c>
      <c r="N146" s="1304">
        <v>23400.828000000001</v>
      </c>
      <c r="O146" s="1304">
        <v>0</v>
      </c>
      <c r="P146" s="1304">
        <v>0</v>
      </c>
      <c r="Q146" s="1304">
        <v>-11275.859</v>
      </c>
      <c r="R146" s="1304">
        <v>319.62790331571159</v>
      </c>
      <c r="S146" s="1304">
        <v>11333.880898572837</v>
      </c>
      <c r="T146" s="1384"/>
      <c r="V146" s="1384"/>
      <c r="X146" s="409"/>
      <c r="Y146" s="409"/>
    </row>
    <row r="147" spans="13:25">
      <c r="M147" s="1383">
        <v>45433</v>
      </c>
      <c r="N147" s="1304">
        <v>12708.861999999999</v>
      </c>
      <c r="O147" s="1304">
        <v>0</v>
      </c>
      <c r="P147" s="1304">
        <v>0</v>
      </c>
      <c r="Q147" s="1304">
        <v>-3525.741</v>
      </c>
      <c r="R147" s="1304">
        <v>322.15524134906894</v>
      </c>
      <c r="S147" s="1304">
        <v>10741.55224497067</v>
      </c>
      <c r="T147" s="1384"/>
      <c r="V147" s="1384"/>
      <c r="X147" s="409"/>
      <c r="Y147" s="409"/>
    </row>
    <row r="148" spans="13:25">
      <c r="M148" s="1383">
        <v>45434</v>
      </c>
      <c r="N148" s="1304">
        <v>22995.186000000002</v>
      </c>
      <c r="O148" s="1304">
        <v>0</v>
      </c>
      <c r="P148" s="1304">
        <v>0</v>
      </c>
      <c r="Q148" s="1304">
        <v>-12648.523999999999</v>
      </c>
      <c r="R148" s="1304">
        <v>312.06198744623111</v>
      </c>
      <c r="S148" s="1304">
        <v>11291.609505797109</v>
      </c>
      <c r="T148" s="1384"/>
      <c r="V148" s="1384"/>
      <c r="X148" s="409"/>
      <c r="Y148" s="409"/>
    </row>
    <row r="149" spans="13:25">
      <c r="M149" s="1383">
        <v>45435</v>
      </c>
      <c r="N149" s="1304">
        <v>23834.858</v>
      </c>
      <c r="O149" s="1304">
        <v>0</v>
      </c>
      <c r="P149" s="1304">
        <v>0</v>
      </c>
      <c r="Q149" s="1304">
        <v>-13203.214999999998</v>
      </c>
      <c r="R149" s="1304">
        <v>324.66702302440302</v>
      </c>
      <c r="S149" s="1304">
        <v>11645.065026374798</v>
      </c>
      <c r="T149" s="1384"/>
      <c r="V149" s="1384"/>
      <c r="X149" s="409"/>
      <c r="Y149" s="409"/>
    </row>
    <row r="150" spans="13:25">
      <c r="M150" s="1383">
        <v>45436</v>
      </c>
      <c r="N150" s="1304">
        <v>24100.905999999999</v>
      </c>
      <c r="O150" s="1304">
        <v>0</v>
      </c>
      <c r="P150" s="1304">
        <v>0</v>
      </c>
      <c r="Q150" s="1304">
        <v>-13734.074000000001</v>
      </c>
      <c r="R150" s="1304">
        <v>318.00303959252579</v>
      </c>
      <c r="S150" s="1304">
        <v>11028.423327153003</v>
      </c>
      <c r="T150" s="1384"/>
      <c r="V150" s="1384"/>
      <c r="X150" s="409"/>
      <c r="Y150" s="409"/>
    </row>
    <row r="151" spans="13:25">
      <c r="M151" s="1383">
        <v>45437</v>
      </c>
      <c r="N151" s="1304">
        <v>23686.465</v>
      </c>
      <c r="O151" s="1304">
        <v>0</v>
      </c>
      <c r="P151" s="1304">
        <v>0</v>
      </c>
      <c r="Q151" s="1304">
        <v>-13418.624</v>
      </c>
      <c r="R151" s="1304">
        <v>309.18432815484829</v>
      </c>
      <c r="S151" s="1304">
        <v>9121.3575745725593</v>
      </c>
      <c r="T151" s="1384"/>
      <c r="V151" s="1384"/>
      <c r="X151" s="409"/>
      <c r="Y151" s="409"/>
    </row>
    <row r="152" spans="13:25">
      <c r="M152" s="1383">
        <v>45438</v>
      </c>
      <c r="N152" s="1304">
        <v>23611.641</v>
      </c>
      <c r="O152" s="1304">
        <v>0</v>
      </c>
      <c r="P152" s="1304">
        <v>0</v>
      </c>
      <c r="Q152" s="1304">
        <v>-13367.056</v>
      </c>
      <c r="R152" s="1304">
        <v>310.40776598147204</v>
      </c>
      <c r="S152" s="1304">
        <v>8432.4231122329002</v>
      </c>
      <c r="T152" s="1384"/>
      <c r="V152" s="1384"/>
      <c r="X152" s="409"/>
      <c r="Y152" s="409"/>
    </row>
    <row r="153" spans="13:25">
      <c r="M153" s="1383">
        <v>45439</v>
      </c>
      <c r="N153" s="1304">
        <v>24290.152999999998</v>
      </c>
      <c r="O153" s="1304">
        <v>0</v>
      </c>
      <c r="P153" s="1304">
        <v>0</v>
      </c>
      <c r="Q153" s="1304">
        <v>-13750.507</v>
      </c>
      <c r="R153" s="1304">
        <v>311.39380816536362</v>
      </c>
      <c r="S153" s="1304">
        <v>10783.071070758433</v>
      </c>
      <c r="T153" s="1384"/>
      <c r="V153" s="1384"/>
      <c r="X153" s="409"/>
      <c r="Y153" s="409"/>
    </row>
    <row r="154" spans="13:25">
      <c r="M154" s="1383">
        <v>45440</v>
      </c>
      <c r="N154" s="1304">
        <v>24217.674999999999</v>
      </c>
      <c r="O154" s="1304">
        <v>-12.903</v>
      </c>
      <c r="P154" s="1304">
        <v>0</v>
      </c>
      <c r="Q154" s="1304">
        <v>-13224.050000000001</v>
      </c>
      <c r="R154" s="1304">
        <v>313.11650485140206</v>
      </c>
      <c r="S154" s="1304">
        <v>11480.235617856464</v>
      </c>
      <c r="T154" s="1384"/>
      <c r="V154" s="1384"/>
      <c r="X154" s="409"/>
      <c r="Y154" s="409"/>
    </row>
    <row r="155" spans="13:25">
      <c r="M155" s="1383">
        <v>45441</v>
      </c>
      <c r="N155" s="1304">
        <v>23920.52</v>
      </c>
      <c r="O155" s="1304">
        <v>-382.42</v>
      </c>
      <c r="P155" s="1304">
        <v>0</v>
      </c>
      <c r="Q155" s="1304">
        <v>-15106.439</v>
      </c>
      <c r="R155" s="1304">
        <v>311.55580835359899</v>
      </c>
      <c r="S155" s="1304">
        <v>10999.009011873188</v>
      </c>
      <c r="T155" s="1384"/>
      <c r="V155" s="1384"/>
      <c r="X155" s="409"/>
      <c r="Y155" s="409"/>
    </row>
    <row r="156" spans="13:25">
      <c r="M156" s="1383">
        <v>45442</v>
      </c>
      <c r="N156" s="1304">
        <v>23481.800999999999</v>
      </c>
      <c r="O156" s="1304">
        <v>-387.54899999999998</v>
      </c>
      <c r="P156" s="1304">
        <v>0</v>
      </c>
      <c r="Q156" s="1304">
        <v>-14135.966</v>
      </c>
      <c r="R156" s="1304">
        <v>310.25545709313616</v>
      </c>
      <c r="S156" s="1304">
        <v>10945.780142709971</v>
      </c>
      <c r="T156" s="1384"/>
      <c r="V156" s="1384"/>
      <c r="X156" s="409"/>
      <c r="Y156" s="409"/>
    </row>
    <row r="157" spans="13:25">
      <c r="M157" s="1383">
        <v>45443</v>
      </c>
      <c r="N157" s="1304">
        <v>23210.126</v>
      </c>
      <c r="O157" s="1304">
        <v>-371.61</v>
      </c>
      <c r="P157" s="1304">
        <v>0</v>
      </c>
      <c r="Q157" s="1304">
        <v>-12705.868999999999</v>
      </c>
      <c r="R157" s="1304">
        <v>308.66255921914177</v>
      </c>
      <c r="S157" s="1304">
        <v>10658.118962218632</v>
      </c>
      <c r="T157" s="1384"/>
      <c r="V157" s="1384"/>
      <c r="X157" s="409"/>
      <c r="Y157" s="409"/>
    </row>
    <row r="158" spans="13:25">
      <c r="M158" s="1383">
        <v>45444</v>
      </c>
      <c r="N158" s="1304">
        <v>25334.343000000001</v>
      </c>
      <c r="O158" s="1304">
        <v>0</v>
      </c>
      <c r="P158" s="1304">
        <v>0</v>
      </c>
      <c r="Q158" s="1304">
        <v>-14366.886</v>
      </c>
      <c r="R158" s="1304">
        <v>305.60562804132701</v>
      </c>
      <c r="S158" s="1304">
        <v>7996.9945400028464</v>
      </c>
      <c r="T158" s="1384"/>
      <c r="V158" s="1384"/>
      <c r="X158" s="409"/>
      <c r="Y158" s="409"/>
    </row>
    <row r="159" spans="13:25">
      <c r="M159" s="1383">
        <v>45445</v>
      </c>
      <c r="N159" s="1304">
        <v>25521.128000000001</v>
      </c>
      <c r="O159" s="1304">
        <v>-13.27</v>
      </c>
      <c r="P159" s="1304">
        <v>0</v>
      </c>
      <c r="Q159" s="1304">
        <v>-15805.594000000001</v>
      </c>
      <c r="R159" s="1304">
        <v>308.67718069583083</v>
      </c>
      <c r="S159" s="1304">
        <v>8958.6640578172264</v>
      </c>
      <c r="T159" s="1384"/>
      <c r="V159" s="1384"/>
      <c r="X159" s="409"/>
      <c r="Y159" s="409"/>
    </row>
    <row r="160" spans="13:25">
      <c r="M160" s="1383">
        <v>45446</v>
      </c>
      <c r="N160" s="1304">
        <v>23771.562000000002</v>
      </c>
      <c r="O160" s="1304">
        <v>-369.90100000000001</v>
      </c>
      <c r="P160" s="1304">
        <v>0</v>
      </c>
      <c r="Q160" s="1304">
        <v>-14662.638999999999</v>
      </c>
      <c r="R160" s="1304">
        <v>312.97644782118607</v>
      </c>
      <c r="S160" s="1304">
        <v>12728.432047765513</v>
      </c>
      <c r="T160" s="1384"/>
      <c r="V160" s="1384"/>
      <c r="X160" s="409"/>
      <c r="Y160" s="409"/>
    </row>
    <row r="161" spans="13:25">
      <c r="M161" s="1383">
        <v>45447</v>
      </c>
      <c r="N161" s="1304">
        <v>23167.117999999999</v>
      </c>
      <c r="O161" s="1304">
        <v>0</v>
      </c>
      <c r="P161" s="1304">
        <v>0</v>
      </c>
      <c r="Q161" s="1304">
        <v>-11813.618</v>
      </c>
      <c r="R161" s="1304">
        <v>313.62202945569317</v>
      </c>
      <c r="S161" s="1304">
        <v>12181.800341655071</v>
      </c>
      <c r="T161" s="1384"/>
      <c r="V161" s="1384"/>
      <c r="X161" s="409"/>
      <c r="Y161" s="409"/>
    </row>
    <row r="162" spans="13:25">
      <c r="M162" s="1383">
        <v>45448</v>
      </c>
      <c r="N162" s="1304">
        <v>22973.732</v>
      </c>
      <c r="O162" s="1304">
        <v>0</v>
      </c>
      <c r="P162" s="1304">
        <v>0</v>
      </c>
      <c r="Q162" s="1304">
        <v>-11759.433199999999</v>
      </c>
      <c r="R162" s="1304">
        <v>309.37845928467999</v>
      </c>
      <c r="S162" s="1304">
        <v>10788.196616148554</v>
      </c>
      <c r="T162" s="1384"/>
      <c r="V162" s="1384"/>
      <c r="X162" s="409"/>
      <c r="Y162" s="409"/>
    </row>
    <row r="163" spans="13:25">
      <c r="M163" s="1383">
        <v>45449</v>
      </c>
      <c r="N163" s="1304">
        <v>24688.645</v>
      </c>
      <c r="O163" s="1304">
        <v>0</v>
      </c>
      <c r="P163" s="1304">
        <v>0</v>
      </c>
      <c r="Q163" s="1304">
        <v>-14365.119000000001</v>
      </c>
      <c r="R163" s="1304">
        <v>311.26601331814635</v>
      </c>
      <c r="S163" s="1304">
        <v>10435.986600784827</v>
      </c>
      <c r="T163" s="1384"/>
      <c r="V163" s="1384"/>
      <c r="X163" s="409"/>
      <c r="Y163" s="409"/>
    </row>
    <row r="164" spans="13:25">
      <c r="M164" s="1383">
        <v>45450</v>
      </c>
      <c r="N164" s="1304">
        <v>23319.904999999999</v>
      </c>
      <c r="O164" s="1304">
        <v>0</v>
      </c>
      <c r="P164" s="1304">
        <v>0</v>
      </c>
      <c r="Q164" s="1304">
        <v>-15170.644</v>
      </c>
      <c r="R164" s="1304">
        <v>306.53845653056817</v>
      </c>
      <c r="S164" s="1304">
        <v>10447.74708330555</v>
      </c>
      <c r="T164" s="1384"/>
      <c r="V164" s="1384"/>
      <c r="X164" s="409"/>
      <c r="Y164" s="409"/>
    </row>
    <row r="165" spans="13:25">
      <c r="M165" s="1383">
        <v>45451</v>
      </c>
      <c r="N165" s="1304">
        <v>26392.921999999999</v>
      </c>
      <c r="O165" s="1304">
        <v>0</v>
      </c>
      <c r="P165" s="1304">
        <v>0</v>
      </c>
      <c r="Q165" s="1304">
        <v>-17391.262999999999</v>
      </c>
      <c r="R165" s="1304">
        <v>300.9491405842341</v>
      </c>
      <c r="S165" s="1304">
        <v>8630.1540351673193</v>
      </c>
      <c r="T165" s="1384"/>
      <c r="V165" s="1384"/>
      <c r="X165" s="409"/>
      <c r="Y165" s="409"/>
    </row>
    <row r="166" spans="13:25">
      <c r="M166" s="1383">
        <v>45452</v>
      </c>
      <c r="N166" s="1304">
        <v>26076.879000000001</v>
      </c>
      <c r="O166" s="1304">
        <v>0</v>
      </c>
      <c r="P166" s="1304">
        <v>0</v>
      </c>
      <c r="Q166" s="1304">
        <v>-16510.185999999998</v>
      </c>
      <c r="R166" s="1304">
        <v>298.04519735859856</v>
      </c>
      <c r="S166" s="1304">
        <v>8489.5950129962275</v>
      </c>
      <c r="T166" s="1384"/>
      <c r="V166" s="1384"/>
      <c r="X166" s="409"/>
      <c r="Y166" s="409"/>
    </row>
    <row r="167" spans="13:25">
      <c r="M167" s="1383">
        <v>45453</v>
      </c>
      <c r="N167" s="1304">
        <v>25751.451000000001</v>
      </c>
      <c r="O167" s="1304">
        <v>0</v>
      </c>
      <c r="P167" s="1304">
        <v>0</v>
      </c>
      <c r="Q167" s="1304">
        <v>-15432.146000000001</v>
      </c>
      <c r="R167" s="1304">
        <v>309.71325947136046</v>
      </c>
      <c r="S167" s="1304">
        <v>10840.502626020076</v>
      </c>
      <c r="T167" s="1384"/>
      <c r="V167" s="1384"/>
      <c r="X167" s="409"/>
      <c r="Y167" s="409"/>
    </row>
    <row r="168" spans="13:25">
      <c r="M168" s="1383">
        <v>45454</v>
      </c>
      <c r="N168" s="1304">
        <v>25230.339</v>
      </c>
      <c r="O168" s="1304">
        <v>0</v>
      </c>
      <c r="P168" s="1304">
        <v>0</v>
      </c>
      <c r="Q168" s="1304">
        <v>-14816.387000000001</v>
      </c>
      <c r="R168" s="1304">
        <v>309.19694667326661</v>
      </c>
      <c r="S168" s="1304">
        <v>10239.869649691927</v>
      </c>
      <c r="T168" s="1384"/>
      <c r="V168" s="1384"/>
      <c r="X168" s="409"/>
      <c r="Y168" s="409"/>
    </row>
    <row r="169" spans="13:25">
      <c r="M169" s="1383">
        <v>45455</v>
      </c>
      <c r="N169" s="1304">
        <v>25614.580999999998</v>
      </c>
      <c r="O169" s="1304">
        <v>-466.35300000000001</v>
      </c>
      <c r="P169" s="1304">
        <v>0</v>
      </c>
      <c r="Q169" s="1304">
        <v>-14787.226000000001</v>
      </c>
      <c r="R169" s="1304">
        <v>306.86520663826701</v>
      </c>
      <c r="S169" s="1304">
        <v>11627.885347174824</v>
      </c>
      <c r="T169" s="1384"/>
      <c r="V169" s="1384"/>
      <c r="X169" s="409"/>
      <c r="Y169" s="409"/>
    </row>
    <row r="170" spans="13:25">
      <c r="M170" s="1383">
        <v>45456</v>
      </c>
      <c r="N170" s="1304">
        <v>25833.577000000001</v>
      </c>
      <c r="O170" s="1304">
        <v>0</v>
      </c>
      <c r="P170" s="1304">
        <v>0</v>
      </c>
      <c r="Q170" s="1304">
        <v>-17414.252</v>
      </c>
      <c r="R170" s="1304">
        <v>311.83826379693306</v>
      </c>
      <c r="S170" s="1304">
        <v>12551.989679155546</v>
      </c>
      <c r="T170" s="1384"/>
      <c r="V170" s="1384"/>
      <c r="X170" s="409"/>
      <c r="Y170" s="409"/>
    </row>
    <row r="171" spans="13:25">
      <c r="M171" s="1383">
        <v>45457</v>
      </c>
      <c r="N171" s="1304">
        <v>27899.631000000001</v>
      </c>
      <c r="O171" s="1304">
        <v>0</v>
      </c>
      <c r="P171" s="1304">
        <v>0</v>
      </c>
      <c r="Q171" s="1304">
        <v>-19484.262000000002</v>
      </c>
      <c r="R171" s="1304">
        <v>310.354402309411</v>
      </c>
      <c r="S171" s="1304">
        <v>10098.085466389408</v>
      </c>
      <c r="T171" s="1384"/>
      <c r="V171" s="1384"/>
      <c r="X171" s="409"/>
      <c r="Y171" s="409"/>
    </row>
    <row r="172" spans="13:25">
      <c r="M172" s="1383">
        <v>45458</v>
      </c>
      <c r="N172" s="1304">
        <v>29842.315999999999</v>
      </c>
      <c r="O172" s="1304">
        <v>0</v>
      </c>
      <c r="P172" s="1304">
        <v>0</v>
      </c>
      <c r="Q172" s="1304">
        <v>-20417.697</v>
      </c>
      <c r="R172" s="1304">
        <v>314.81585165179564</v>
      </c>
      <c r="S172" s="1304">
        <v>7564.2220708164014</v>
      </c>
      <c r="T172" s="1384"/>
      <c r="V172" s="1384"/>
      <c r="X172" s="409"/>
      <c r="Y172" s="409"/>
    </row>
    <row r="173" spans="13:25">
      <c r="M173" s="1383">
        <v>45459</v>
      </c>
      <c r="N173" s="1304">
        <v>28483.471000000001</v>
      </c>
      <c r="O173" s="1304">
        <v>0</v>
      </c>
      <c r="P173" s="1304">
        <v>0</v>
      </c>
      <c r="Q173" s="1304">
        <v>-20719.55</v>
      </c>
      <c r="R173" s="1304">
        <v>317.06535134607088</v>
      </c>
      <c r="S173" s="1304">
        <v>8066.3332940398723</v>
      </c>
      <c r="T173" s="1384"/>
      <c r="V173" s="1384"/>
      <c r="X173" s="409"/>
      <c r="Y173" s="409"/>
    </row>
    <row r="174" spans="13:25">
      <c r="M174" s="1383">
        <v>45460</v>
      </c>
      <c r="N174" s="1304">
        <v>27930.31</v>
      </c>
      <c r="O174" s="1304">
        <v>-12.622</v>
      </c>
      <c r="P174" s="1304">
        <v>0</v>
      </c>
      <c r="Q174" s="1304">
        <v>-17362.342000000001</v>
      </c>
      <c r="R174" s="1304">
        <v>264.05260073161696</v>
      </c>
      <c r="S174" s="1304">
        <v>10476.255367132921</v>
      </c>
      <c r="T174" s="1384"/>
      <c r="V174" s="1384"/>
      <c r="X174" s="409"/>
      <c r="Y174" s="409"/>
    </row>
    <row r="175" spans="13:25">
      <c r="M175" s="1383">
        <v>45461</v>
      </c>
      <c r="N175" s="1304">
        <v>27363.458999999999</v>
      </c>
      <c r="O175" s="1304">
        <v>0</v>
      </c>
      <c r="P175" s="1304">
        <v>1081.7829999999999</v>
      </c>
      <c r="Q175" s="1304">
        <v>-15720.317000000001</v>
      </c>
      <c r="R175" s="1304">
        <v>244.79587461876136</v>
      </c>
      <c r="S175" s="1304">
        <v>10152.116690747371</v>
      </c>
      <c r="T175" s="1384"/>
      <c r="V175" s="1384"/>
      <c r="X175" s="409"/>
      <c r="Y175" s="409"/>
    </row>
    <row r="176" spans="13:25">
      <c r="M176" s="1383">
        <v>45462</v>
      </c>
      <c r="N176" s="1304">
        <v>27246.216</v>
      </c>
      <c r="O176" s="1304">
        <v>0</v>
      </c>
      <c r="P176" s="1304">
        <v>1115.508</v>
      </c>
      <c r="Q176" s="1304">
        <v>-16042.054</v>
      </c>
      <c r="R176" s="1304">
        <v>254.93440378784817</v>
      </c>
      <c r="S176" s="1304">
        <v>10328.954663332941</v>
      </c>
      <c r="T176" s="1384"/>
      <c r="V176" s="1384"/>
      <c r="X176" s="409"/>
      <c r="Y176" s="409"/>
    </row>
    <row r="177" spans="13:25">
      <c r="M177" s="1383">
        <v>45463</v>
      </c>
      <c r="N177" s="1304">
        <v>25806.49</v>
      </c>
      <c r="O177" s="1304">
        <v>-1.0249999999999999</v>
      </c>
      <c r="P177" s="1304">
        <v>0</v>
      </c>
      <c r="Q177" s="1304">
        <v>-17278.240999999998</v>
      </c>
      <c r="R177" s="1304">
        <v>258.23161982581183</v>
      </c>
      <c r="S177" s="1304">
        <v>12119.284669681059</v>
      </c>
      <c r="T177" s="1384"/>
      <c r="V177" s="1384"/>
      <c r="X177" s="409"/>
      <c r="Y177" s="409"/>
    </row>
    <row r="178" spans="13:25">
      <c r="M178" s="1383">
        <v>45464</v>
      </c>
      <c r="N178" s="1304">
        <v>26819.239000000001</v>
      </c>
      <c r="O178" s="1304">
        <v>-16.667000000000002</v>
      </c>
      <c r="P178" s="1304">
        <v>0</v>
      </c>
      <c r="Q178" s="1304">
        <v>-18133.580000000002</v>
      </c>
      <c r="R178" s="1304">
        <v>253.35996394564978</v>
      </c>
      <c r="S178" s="1304">
        <v>8527.3302957151245</v>
      </c>
      <c r="T178" s="1384"/>
      <c r="V178" s="1384"/>
      <c r="X178" s="409"/>
      <c r="Y178" s="409"/>
    </row>
    <row r="179" spans="13:25">
      <c r="M179" s="1383">
        <v>45465</v>
      </c>
      <c r="N179" s="1304">
        <v>29084.466</v>
      </c>
      <c r="O179" s="1304">
        <v>-379.79899999999998</v>
      </c>
      <c r="P179" s="1304">
        <v>0</v>
      </c>
      <c r="Q179" s="1304">
        <v>-18656.761999999999</v>
      </c>
      <c r="R179" s="1304">
        <v>247.2550451165562</v>
      </c>
      <c r="S179" s="1304">
        <v>7159.2228606852941</v>
      </c>
      <c r="T179" s="1384"/>
      <c r="V179" s="1384"/>
      <c r="X179" s="409"/>
      <c r="Y179" s="409"/>
    </row>
    <row r="180" spans="13:25">
      <c r="M180" s="1383">
        <v>45466</v>
      </c>
      <c r="N180" s="1304">
        <v>28723.151999999998</v>
      </c>
      <c r="O180" s="1304">
        <v>-371.77100000000002</v>
      </c>
      <c r="P180" s="1304">
        <v>0</v>
      </c>
      <c r="Q180" s="1304">
        <v>-20185.454000000002</v>
      </c>
      <c r="R180" s="1304">
        <v>242.21869787921406</v>
      </c>
      <c r="S180" s="1304">
        <v>7699.5857094767271</v>
      </c>
      <c r="T180" s="1384"/>
      <c r="V180" s="1384"/>
      <c r="X180" s="409"/>
      <c r="Y180" s="409"/>
    </row>
    <row r="181" spans="13:25">
      <c r="M181" s="1383">
        <v>45467</v>
      </c>
      <c r="N181" s="1304">
        <v>24643.841</v>
      </c>
      <c r="O181" s="1304">
        <v>-383.54899999999998</v>
      </c>
      <c r="P181" s="1304">
        <v>0</v>
      </c>
      <c r="Q181" s="1304">
        <v>-16368.194</v>
      </c>
      <c r="R181" s="1304">
        <v>249.05560603938267</v>
      </c>
      <c r="S181" s="1304">
        <v>10557.693858392035</v>
      </c>
      <c r="T181" s="1384"/>
      <c r="V181" s="1384"/>
      <c r="X181" s="409"/>
      <c r="Y181" s="409"/>
    </row>
    <row r="182" spans="13:25">
      <c r="M182" s="1383">
        <v>45468</v>
      </c>
      <c r="N182" s="1304">
        <v>27368.834999999999</v>
      </c>
      <c r="O182" s="1304">
        <v>-383.48599999999999</v>
      </c>
      <c r="P182" s="1304">
        <v>0</v>
      </c>
      <c r="Q182" s="1304">
        <v>-16335.360999999999</v>
      </c>
      <c r="R182" s="1304">
        <v>251.0511171636592</v>
      </c>
      <c r="S182" s="1304">
        <v>10301.167457910666</v>
      </c>
      <c r="T182" s="1384"/>
      <c r="V182" s="1384"/>
      <c r="X182" s="409"/>
      <c r="Y182" s="409"/>
    </row>
    <row r="183" spans="13:25">
      <c r="M183" s="1383">
        <v>45469</v>
      </c>
      <c r="N183" s="1304">
        <v>27371.97</v>
      </c>
      <c r="O183" s="1304">
        <v>-373.19400000000002</v>
      </c>
      <c r="P183" s="1304">
        <v>0</v>
      </c>
      <c r="Q183" s="1304">
        <v>-15730.121999999999</v>
      </c>
      <c r="R183" s="1304">
        <v>249.79107008648231</v>
      </c>
      <c r="S183" s="1304">
        <v>10943.281045824995</v>
      </c>
      <c r="T183" s="1384"/>
      <c r="V183" s="1384"/>
      <c r="X183" s="409"/>
      <c r="Y183" s="409"/>
    </row>
    <row r="184" spans="13:25">
      <c r="M184" s="1383">
        <v>45470</v>
      </c>
      <c r="N184" s="1304">
        <v>27198.386999999999</v>
      </c>
      <c r="O184" s="1304">
        <v>-369.90699999999998</v>
      </c>
      <c r="P184" s="1304">
        <v>0</v>
      </c>
      <c r="Q184" s="1304">
        <v>-17450.760999999999</v>
      </c>
      <c r="R184" s="1304">
        <v>248.60531256327687</v>
      </c>
      <c r="S184" s="1304">
        <v>10451.062968248167</v>
      </c>
      <c r="T184" s="1384"/>
      <c r="V184" s="1384"/>
      <c r="X184" s="409"/>
      <c r="Y184" s="409"/>
    </row>
    <row r="185" spans="13:25">
      <c r="M185" s="1383">
        <v>45471</v>
      </c>
      <c r="N185" s="1304">
        <v>27996.079000000002</v>
      </c>
      <c r="O185" s="1304">
        <v>-374.48599999999999</v>
      </c>
      <c r="P185" s="1304">
        <v>0</v>
      </c>
      <c r="Q185" s="1304">
        <v>-18055.098000000002</v>
      </c>
      <c r="R185" s="1304">
        <v>235.71982504718756</v>
      </c>
      <c r="S185" s="1304">
        <v>9389.856713274472</v>
      </c>
      <c r="T185" s="1384"/>
      <c r="V185" s="1384"/>
      <c r="X185" s="409"/>
      <c r="Y185" s="409"/>
    </row>
    <row r="186" spans="13:25">
      <c r="M186" s="1383">
        <v>45472</v>
      </c>
      <c r="N186" s="1304">
        <v>27678.172999999999</v>
      </c>
      <c r="O186" s="1304">
        <v>-373.21699999999998</v>
      </c>
      <c r="P186" s="1304">
        <v>0</v>
      </c>
      <c r="Q186" s="1304">
        <v>-18968.083999999999</v>
      </c>
      <c r="R186" s="1304">
        <v>226.92629448461074</v>
      </c>
      <c r="S186" s="1304">
        <v>6949.012074589411</v>
      </c>
      <c r="T186" s="1384"/>
      <c r="V186" s="1384"/>
      <c r="X186" s="409"/>
      <c r="Y186" s="409"/>
    </row>
    <row r="187" spans="13:25">
      <c r="M187" s="1383">
        <v>45473</v>
      </c>
      <c r="N187" s="1304">
        <v>27576.185000000001</v>
      </c>
      <c r="O187" s="1304">
        <v>-379.08499999999998</v>
      </c>
      <c r="P187" s="1304">
        <v>0</v>
      </c>
      <c r="Q187" s="1304">
        <v>-18458.368999999999</v>
      </c>
      <c r="R187" s="1304">
        <v>226.34923242255701</v>
      </c>
      <c r="S187" s="1304">
        <v>7368.4829620639257</v>
      </c>
      <c r="T187" s="1384"/>
      <c r="V187" s="1384"/>
      <c r="X187" s="409"/>
      <c r="Y187" s="409"/>
    </row>
    <row r="188" spans="13:25">
      <c r="M188" s="1383">
        <v>45474</v>
      </c>
      <c r="N188" s="1304">
        <v>24677.039000000001</v>
      </c>
      <c r="O188" s="1304">
        <v>-8091.8310000000001</v>
      </c>
      <c r="P188" s="1304">
        <v>0</v>
      </c>
      <c r="Q188" s="1304">
        <v>-9074.9170000000013</v>
      </c>
      <c r="R188" s="1304">
        <v>282.94387574878715</v>
      </c>
      <c r="S188" s="1304">
        <v>8959.2318130024596</v>
      </c>
      <c r="T188" s="1384"/>
      <c r="V188" s="1384"/>
      <c r="X188" s="409"/>
      <c r="Y188" s="409"/>
    </row>
    <row r="189" spans="13:25">
      <c r="M189" s="1383">
        <v>45475</v>
      </c>
      <c r="N189" s="1304">
        <v>30097.773000000001</v>
      </c>
      <c r="O189" s="1304">
        <v>-15442.922</v>
      </c>
      <c r="P189" s="1304">
        <v>0</v>
      </c>
      <c r="Q189" s="1304">
        <v>-8748.1090000000004</v>
      </c>
      <c r="R189" s="1304">
        <v>300.8086883441149</v>
      </c>
      <c r="S189" s="1304">
        <v>9285.6082604505209</v>
      </c>
      <c r="T189" s="1384"/>
      <c r="V189" s="1384"/>
      <c r="X189" s="409"/>
      <c r="Y189" s="409"/>
    </row>
    <row r="190" spans="13:25">
      <c r="M190" s="1383">
        <v>45476</v>
      </c>
      <c r="N190" s="1304">
        <v>33167.872000000003</v>
      </c>
      <c r="O190" s="1304">
        <v>-16250.611000000001</v>
      </c>
      <c r="P190" s="1304">
        <v>0</v>
      </c>
      <c r="Q190" s="1304">
        <v>-8938.3690000000006</v>
      </c>
      <c r="R190" s="1304">
        <v>311.62240738325073</v>
      </c>
      <c r="S190" s="1304">
        <v>9398.9278626013893</v>
      </c>
      <c r="T190" s="1384"/>
      <c r="V190" s="1384"/>
      <c r="X190" s="409"/>
      <c r="Y190" s="409"/>
    </row>
    <row r="191" spans="13:25">
      <c r="M191" s="1383">
        <v>45477</v>
      </c>
      <c r="N191" s="1304">
        <v>15984.463</v>
      </c>
      <c r="O191" s="1304">
        <v>-59.625</v>
      </c>
      <c r="P191" s="1304">
        <v>0</v>
      </c>
      <c r="Q191" s="1304">
        <v>-6074.4449999999997</v>
      </c>
      <c r="R191" s="1304">
        <v>313.55412534653277</v>
      </c>
      <c r="S191" s="1304">
        <v>8866.3643764701737</v>
      </c>
      <c r="T191" s="1384"/>
      <c r="V191" s="1384"/>
      <c r="X191" s="409"/>
      <c r="Y191" s="409"/>
    </row>
    <row r="192" spans="13:25">
      <c r="M192" s="1383">
        <v>45478</v>
      </c>
      <c r="N192" s="1304">
        <v>15564.579</v>
      </c>
      <c r="O192" s="1304">
        <v>-35.612000000000002</v>
      </c>
      <c r="P192" s="1304">
        <v>0</v>
      </c>
      <c r="Q192" s="1304">
        <v>-7748.8410000000003</v>
      </c>
      <c r="R192" s="1304">
        <v>314.21806195533145</v>
      </c>
      <c r="S192" s="1304">
        <v>7370.7756172337304</v>
      </c>
      <c r="T192" s="1384"/>
      <c r="V192" s="1384"/>
      <c r="X192" s="409"/>
      <c r="Y192" s="409"/>
    </row>
    <row r="193" spans="13:25">
      <c r="M193" s="1383">
        <v>45479</v>
      </c>
      <c r="N193" s="1304">
        <v>16661.271000000001</v>
      </c>
      <c r="O193" s="1304">
        <v>-56.779000000000003</v>
      </c>
      <c r="P193" s="1304">
        <v>0</v>
      </c>
      <c r="Q193" s="1304">
        <v>-9480.3040000000001</v>
      </c>
      <c r="R193" s="1304">
        <v>305.3714950539898</v>
      </c>
      <c r="S193" s="1304">
        <v>6624.7576749921418</v>
      </c>
      <c r="T193" s="1384"/>
      <c r="V193" s="1384"/>
      <c r="X193" s="409"/>
      <c r="Y193" s="409"/>
    </row>
    <row r="194" spans="13:25">
      <c r="M194" s="1383">
        <v>45480</v>
      </c>
      <c r="N194" s="1304">
        <v>17181.580000000002</v>
      </c>
      <c r="O194" s="1304">
        <v>-52.204999999999998</v>
      </c>
      <c r="P194" s="1304">
        <v>0</v>
      </c>
      <c r="Q194" s="1304">
        <v>-9397.57</v>
      </c>
      <c r="R194" s="1304">
        <v>300.37462146872673</v>
      </c>
      <c r="S194" s="1304">
        <v>7301.9120250105871</v>
      </c>
      <c r="T194" s="1384"/>
      <c r="V194" s="1384"/>
      <c r="X194" s="409"/>
      <c r="Y194" s="409"/>
    </row>
    <row r="195" spans="13:25">
      <c r="M195" s="1383">
        <v>45481</v>
      </c>
      <c r="N195" s="1304">
        <v>14597.453</v>
      </c>
      <c r="O195" s="1304">
        <v>-21.058</v>
      </c>
      <c r="P195" s="1304">
        <v>0</v>
      </c>
      <c r="Q195" s="1304">
        <v>-8493.8209999999999</v>
      </c>
      <c r="R195" s="1304">
        <v>312.4920266716839</v>
      </c>
      <c r="S195" s="1304">
        <v>8736.1622929194127</v>
      </c>
      <c r="T195" s="1384"/>
      <c r="V195" s="1384"/>
      <c r="X195" s="409"/>
      <c r="Y195" s="409"/>
    </row>
    <row r="196" spans="13:25">
      <c r="M196" s="1383">
        <v>45482</v>
      </c>
      <c r="N196" s="1304">
        <v>26760.081999999999</v>
      </c>
      <c r="O196" s="1304">
        <v>-12285.764999999999</v>
      </c>
      <c r="P196" s="1304">
        <v>0</v>
      </c>
      <c r="Q196" s="1304">
        <v>-5635.4610000000002</v>
      </c>
      <c r="R196" s="1304">
        <v>305.50588834903954</v>
      </c>
      <c r="S196" s="1304">
        <v>8991.8941358604698</v>
      </c>
      <c r="T196" s="1384"/>
      <c r="V196" s="1384"/>
      <c r="X196" s="409"/>
      <c r="Y196" s="409"/>
    </row>
    <row r="197" spans="13:25">
      <c r="M197" s="1383">
        <v>45483</v>
      </c>
      <c r="N197" s="1304">
        <v>27483.877</v>
      </c>
      <c r="O197" s="1304">
        <v>-12990.374</v>
      </c>
      <c r="P197" s="1304">
        <v>0</v>
      </c>
      <c r="Q197" s="1304">
        <v>-5542.4309999999996</v>
      </c>
      <c r="R197" s="1304">
        <v>307.39561854471378</v>
      </c>
      <c r="S197" s="1304">
        <v>8808.4283273695455</v>
      </c>
      <c r="T197" s="1384"/>
      <c r="V197" s="1384"/>
      <c r="X197" s="409"/>
      <c r="Y197" s="409"/>
    </row>
    <row r="198" spans="13:25">
      <c r="M198" s="1383">
        <v>45484</v>
      </c>
      <c r="N198" s="1304">
        <v>19444.662</v>
      </c>
      <c r="O198" s="1304">
        <v>-3742.011</v>
      </c>
      <c r="P198" s="1304">
        <v>0</v>
      </c>
      <c r="Q198" s="1304">
        <v>-6843.28</v>
      </c>
      <c r="R198" s="1304">
        <v>307.49410830495873</v>
      </c>
      <c r="S198" s="1304">
        <v>8774.7404203280785</v>
      </c>
      <c r="T198" s="1384"/>
      <c r="V198" s="1384"/>
      <c r="X198" s="409"/>
      <c r="Y198" s="409"/>
    </row>
    <row r="199" spans="13:25">
      <c r="M199" s="1383">
        <v>45485</v>
      </c>
      <c r="N199" s="1304">
        <v>15935.433000000001</v>
      </c>
      <c r="O199" s="1304">
        <v>-340.65800000000002</v>
      </c>
      <c r="P199" s="1304">
        <v>0</v>
      </c>
      <c r="Q199" s="1304">
        <v>-8666.5490000000009</v>
      </c>
      <c r="R199" s="1304">
        <v>296.08704024577492</v>
      </c>
      <c r="S199" s="1304">
        <v>8246.3246218547392</v>
      </c>
      <c r="T199" s="1384"/>
      <c r="V199" s="1384"/>
      <c r="X199" s="409"/>
      <c r="Y199" s="409"/>
    </row>
    <row r="200" spans="13:25">
      <c r="M200" s="1383">
        <v>45486</v>
      </c>
      <c r="N200" s="1304">
        <v>15244.402</v>
      </c>
      <c r="O200" s="1304">
        <v>0</v>
      </c>
      <c r="P200" s="1304">
        <v>0</v>
      </c>
      <c r="Q200" s="1304">
        <v>-9386.1410000000014</v>
      </c>
      <c r="R200" s="1304">
        <v>289.42620041805441</v>
      </c>
      <c r="S200" s="1304">
        <v>7042.6753918694776</v>
      </c>
      <c r="T200" s="1384"/>
      <c r="V200" s="1384"/>
      <c r="X200" s="409"/>
      <c r="Y200" s="409"/>
    </row>
    <row r="201" spans="13:25">
      <c r="M201" s="1383">
        <v>45487</v>
      </c>
      <c r="N201" s="1304">
        <v>14532.762000000001</v>
      </c>
      <c r="O201" s="1304">
        <v>-3.7999999999999999E-2</v>
      </c>
      <c r="P201" s="1304">
        <v>0</v>
      </c>
      <c r="Q201" s="1304">
        <v>-6522.0660000000007</v>
      </c>
      <c r="R201" s="1304">
        <v>294.08033730086095</v>
      </c>
      <c r="S201" s="1304">
        <v>7465.4396338082724</v>
      </c>
      <c r="T201" s="1384"/>
      <c r="V201" s="1384"/>
      <c r="X201" s="409"/>
      <c r="Y201" s="409"/>
    </row>
    <row r="202" spans="13:25">
      <c r="M202" s="1383">
        <v>45488</v>
      </c>
      <c r="N202" s="1304">
        <v>26665.481</v>
      </c>
      <c r="O202" s="1304">
        <v>-11692.195</v>
      </c>
      <c r="P202" s="1304">
        <v>0</v>
      </c>
      <c r="Q202" s="1304">
        <v>-6285.4029999999993</v>
      </c>
      <c r="R202" s="1304">
        <v>287.12813321693238</v>
      </c>
      <c r="S202" s="1304">
        <v>9999.4719914920042</v>
      </c>
      <c r="T202" s="1384"/>
      <c r="V202" s="1384"/>
      <c r="X202" s="409"/>
      <c r="Y202" s="409"/>
    </row>
    <row r="203" spans="13:25">
      <c r="M203" s="1383">
        <v>45489</v>
      </c>
      <c r="N203" s="1304">
        <v>26127.245999999999</v>
      </c>
      <c r="O203" s="1304">
        <v>-9866.0990000000002</v>
      </c>
      <c r="P203" s="1304">
        <v>0</v>
      </c>
      <c r="Q203" s="1304">
        <v>-6188.56</v>
      </c>
      <c r="R203" s="1304">
        <v>306.78230508937355</v>
      </c>
      <c r="S203" s="1304">
        <v>11366.100042584416</v>
      </c>
      <c r="T203" s="1384"/>
      <c r="V203" s="1384"/>
      <c r="X203" s="409"/>
      <c r="Y203" s="409"/>
    </row>
    <row r="204" spans="13:25">
      <c r="M204" s="1383">
        <v>45490</v>
      </c>
      <c r="N204" s="1304">
        <v>15056.236000000001</v>
      </c>
      <c r="O204" s="1304">
        <v>-0.52900000000000003</v>
      </c>
      <c r="P204" s="1304">
        <v>0</v>
      </c>
      <c r="Q204" s="1304">
        <v>-6037.0340000000006</v>
      </c>
      <c r="R204" s="1304">
        <v>310.92211451447821</v>
      </c>
      <c r="S204" s="1304">
        <v>10760.054459794281</v>
      </c>
      <c r="T204" s="1384"/>
      <c r="V204" s="1384"/>
      <c r="X204" s="409"/>
      <c r="Y204" s="409"/>
    </row>
    <row r="205" spans="13:25">
      <c r="M205" s="1383">
        <v>45491</v>
      </c>
      <c r="N205" s="1304">
        <v>16784.457999999999</v>
      </c>
      <c r="O205" s="1304">
        <v>0</v>
      </c>
      <c r="P205" s="1304">
        <v>0</v>
      </c>
      <c r="Q205" s="1304">
        <v>-6083.0339999999997</v>
      </c>
      <c r="R205" s="1304">
        <v>313.93033400010881</v>
      </c>
      <c r="S205" s="1304">
        <v>8927.4199225643079</v>
      </c>
      <c r="T205" s="1384"/>
      <c r="V205" s="1384"/>
      <c r="X205" s="409"/>
      <c r="Y205" s="409"/>
    </row>
    <row r="206" spans="13:25">
      <c r="M206" s="1383">
        <v>45492</v>
      </c>
      <c r="N206" s="1304">
        <v>15958.053</v>
      </c>
      <c r="O206" s="1304">
        <v>0</v>
      </c>
      <c r="P206" s="1304">
        <v>0</v>
      </c>
      <c r="Q206" s="1304">
        <v>-5745.5349999999999</v>
      </c>
      <c r="R206" s="1304">
        <v>307.32695750853617</v>
      </c>
      <c r="S206" s="1304">
        <v>8206.60817244379</v>
      </c>
      <c r="T206" s="1384"/>
      <c r="V206" s="1384"/>
      <c r="X206" s="409"/>
      <c r="Y206" s="409"/>
    </row>
    <row r="207" spans="13:25">
      <c r="M207" s="1383">
        <v>45493</v>
      </c>
      <c r="N207" s="1304">
        <v>16591.347000000002</v>
      </c>
      <c r="O207" s="1304">
        <v>0</v>
      </c>
      <c r="P207" s="1304">
        <v>0</v>
      </c>
      <c r="Q207" s="1304">
        <v>-9404.3220000000001</v>
      </c>
      <c r="R207" s="1304">
        <v>301.37802511752369</v>
      </c>
      <c r="S207" s="1304">
        <v>6860.4827907691206</v>
      </c>
      <c r="T207" s="1384"/>
      <c r="V207" s="1384"/>
      <c r="X207" s="409"/>
      <c r="Y207" s="409"/>
    </row>
    <row r="208" spans="13:25">
      <c r="M208" s="1383">
        <v>45494</v>
      </c>
      <c r="N208" s="1304">
        <v>17013.669999999998</v>
      </c>
      <c r="O208" s="1304">
        <v>0</v>
      </c>
      <c r="P208" s="1304">
        <v>0</v>
      </c>
      <c r="Q208" s="1304">
        <v>-9873.9860000000008</v>
      </c>
      <c r="R208" s="1304">
        <v>299.37346456627898</v>
      </c>
      <c r="S208" s="1304">
        <v>7125.0079101068695</v>
      </c>
      <c r="T208" s="1384"/>
      <c r="V208" s="1384"/>
      <c r="X208" s="409"/>
      <c r="Y208" s="409"/>
    </row>
    <row r="209" spans="13:25">
      <c r="M209" s="1383">
        <v>45495</v>
      </c>
      <c r="N209" s="1304">
        <v>15128.084000000001</v>
      </c>
      <c r="O209" s="1304">
        <v>-14.925000000000001</v>
      </c>
      <c r="P209" s="1304">
        <v>0</v>
      </c>
      <c r="Q209" s="1304">
        <v>-8056.4009999999998</v>
      </c>
      <c r="R209" s="1304">
        <v>297.28374919547599</v>
      </c>
      <c r="S209" s="1304">
        <v>9721.0570456533351</v>
      </c>
      <c r="T209" s="1384"/>
      <c r="V209" s="1384"/>
      <c r="X209" s="409"/>
      <c r="Y209" s="409"/>
    </row>
    <row r="210" spans="13:25">
      <c r="M210" s="1383">
        <v>45496</v>
      </c>
      <c r="N210" s="1304">
        <v>16352.378000000001</v>
      </c>
      <c r="O210" s="1304">
        <v>-2579.15</v>
      </c>
      <c r="P210" s="1304">
        <v>0.94799999999999995</v>
      </c>
      <c r="Q210" s="1304">
        <v>-5399.527</v>
      </c>
      <c r="R210" s="1304">
        <v>292.50412848574507</v>
      </c>
      <c r="S210" s="1304">
        <v>10364.780871494797</v>
      </c>
      <c r="T210" s="1384"/>
      <c r="V210" s="1384"/>
      <c r="X210" s="409"/>
      <c r="Y210" s="409"/>
    </row>
    <row r="211" spans="13:25">
      <c r="M211" s="1383">
        <v>45497</v>
      </c>
      <c r="N211" s="1304">
        <v>17140.710999999999</v>
      </c>
      <c r="O211" s="1304">
        <v>-384.69400000000002</v>
      </c>
      <c r="P211" s="1304">
        <v>0</v>
      </c>
      <c r="Q211" s="1304">
        <v>-5938.5050000000001</v>
      </c>
      <c r="R211" s="1304">
        <v>281.32341900943095</v>
      </c>
      <c r="S211" s="1304">
        <v>9849.5154973956869</v>
      </c>
      <c r="T211" s="1384"/>
      <c r="V211" s="1384"/>
      <c r="X211" s="409"/>
      <c r="Y211" s="409"/>
    </row>
    <row r="212" spans="13:25">
      <c r="M212" s="1383">
        <v>45498</v>
      </c>
      <c r="N212" s="1304">
        <v>22065.02</v>
      </c>
      <c r="O212" s="1304">
        <v>-7586.0550000000003</v>
      </c>
      <c r="P212" s="1304">
        <v>0</v>
      </c>
      <c r="Q212" s="1304">
        <v>-5263.0619999999999</v>
      </c>
      <c r="R212" s="1304">
        <v>274.36565472697527</v>
      </c>
      <c r="S212" s="1304">
        <v>8677.260868258867</v>
      </c>
      <c r="T212" s="1384"/>
      <c r="V212" s="1384"/>
      <c r="X212" s="409"/>
      <c r="Y212" s="409"/>
    </row>
    <row r="213" spans="13:25">
      <c r="M213" s="1383">
        <v>45499</v>
      </c>
      <c r="N213" s="1304">
        <v>14798.157999999999</v>
      </c>
      <c r="O213" s="1304">
        <v>-369.21199999999999</v>
      </c>
      <c r="P213" s="1304">
        <v>0</v>
      </c>
      <c r="Q213" s="1304">
        <v>-5336.06</v>
      </c>
      <c r="R213" s="1304">
        <v>279.24750097038873</v>
      </c>
      <c r="S213" s="1304">
        <v>8903.7805136615607</v>
      </c>
      <c r="T213" s="1384"/>
      <c r="V213" s="1384"/>
      <c r="X213" s="409"/>
      <c r="Y213" s="409"/>
    </row>
    <row r="214" spans="13:25">
      <c r="M214" s="1383">
        <v>45500</v>
      </c>
      <c r="N214" s="1304">
        <v>13892.869000000001</v>
      </c>
      <c r="O214" s="1304">
        <v>-379.52800000000002</v>
      </c>
      <c r="P214" s="1304">
        <v>0</v>
      </c>
      <c r="Q214" s="1304">
        <v>-5249.6049999999996</v>
      </c>
      <c r="R214" s="1304">
        <v>273.60493396580733</v>
      </c>
      <c r="S214" s="1304">
        <v>7341.6587013577173</v>
      </c>
      <c r="T214" s="1384"/>
      <c r="V214" s="1384"/>
      <c r="X214" s="409"/>
      <c r="Y214" s="409"/>
    </row>
    <row r="215" spans="13:25">
      <c r="M215" s="1383">
        <v>45501</v>
      </c>
      <c r="N215" s="1304">
        <v>14240.503000000001</v>
      </c>
      <c r="O215" s="1304">
        <v>-379.95800000000003</v>
      </c>
      <c r="P215" s="1304">
        <v>0</v>
      </c>
      <c r="Q215" s="1304">
        <v>-5207.4369999999999</v>
      </c>
      <c r="R215" s="1304">
        <v>276.78184806113666</v>
      </c>
      <c r="S215" s="1304">
        <v>7044.9370559381941</v>
      </c>
      <c r="T215" s="1384"/>
      <c r="V215" s="1384"/>
      <c r="X215" s="409"/>
      <c r="Y215" s="409"/>
    </row>
    <row r="216" spans="13:25">
      <c r="M216" s="1383">
        <v>45502</v>
      </c>
      <c r="N216" s="1304">
        <v>13662.924999999999</v>
      </c>
      <c r="O216" s="1304">
        <v>-374.85599999999999</v>
      </c>
      <c r="P216" s="1304">
        <v>0</v>
      </c>
      <c r="Q216" s="1304">
        <v>-5083.616</v>
      </c>
      <c r="R216" s="1304">
        <v>274.8265944300789</v>
      </c>
      <c r="S216" s="1304">
        <v>9577.4499956984328</v>
      </c>
      <c r="T216" s="1384"/>
      <c r="V216" s="1384"/>
      <c r="X216" s="409"/>
      <c r="Y216" s="409"/>
    </row>
    <row r="217" spans="13:25">
      <c r="M217" s="1383">
        <v>45503</v>
      </c>
      <c r="N217" s="1304">
        <v>17483.093000000001</v>
      </c>
      <c r="O217" s="1304">
        <v>-4148.9189999999999</v>
      </c>
      <c r="P217" s="1304">
        <v>0</v>
      </c>
      <c r="Q217" s="1304">
        <v>-6836.9070000000002</v>
      </c>
      <c r="R217" s="1304">
        <v>273.85771930764224</v>
      </c>
      <c r="S217" s="1304">
        <v>10104.765072160721</v>
      </c>
      <c r="T217" s="1384"/>
      <c r="V217" s="1384"/>
      <c r="X217" s="409"/>
      <c r="Y217" s="409"/>
    </row>
    <row r="218" spans="13:25">
      <c r="M218" s="1383">
        <v>45504</v>
      </c>
      <c r="N218" s="1304">
        <v>18849.519</v>
      </c>
      <c r="O218" s="1304">
        <v>-3442.828</v>
      </c>
      <c r="P218" s="1304">
        <v>0</v>
      </c>
      <c r="Q218" s="1304">
        <v>-7021.4849999999997</v>
      </c>
      <c r="R218" s="1304">
        <v>269.53898462357893</v>
      </c>
      <c r="S218" s="1304">
        <v>9154.2533435352652</v>
      </c>
      <c r="T218" s="1384"/>
      <c r="V218" s="1384"/>
      <c r="X218" s="409"/>
      <c r="Y218" s="409"/>
    </row>
    <row r="219" spans="13:25">
      <c r="M219" s="1383">
        <v>45505</v>
      </c>
      <c r="N219" s="1304">
        <v>24430.53</v>
      </c>
      <c r="O219" s="1304">
        <v>-10559.771000000001</v>
      </c>
      <c r="P219" s="1304">
        <v>0</v>
      </c>
      <c r="Q219" s="1304">
        <v>-3419.489</v>
      </c>
      <c r="R219" s="1304">
        <v>272.11204028288904</v>
      </c>
      <c r="S219" s="1304">
        <v>9249.5565517921186</v>
      </c>
      <c r="T219" s="1384"/>
      <c r="V219" s="1384"/>
      <c r="X219" s="409"/>
      <c r="Y219" s="409"/>
    </row>
    <row r="220" spans="13:25">
      <c r="M220" s="1383">
        <v>45506</v>
      </c>
      <c r="N220" s="1304">
        <v>14856.36</v>
      </c>
      <c r="O220" s="1304">
        <v>0</v>
      </c>
      <c r="P220" s="1304">
        <v>0</v>
      </c>
      <c r="Q220" s="1304">
        <v>-5301.0050000000001</v>
      </c>
      <c r="R220" s="1304">
        <v>267.30828481878729</v>
      </c>
      <c r="S220" s="1304">
        <v>8808.5455123240681</v>
      </c>
      <c r="T220" s="1384"/>
      <c r="V220" s="1384"/>
      <c r="X220" s="409"/>
      <c r="Y220" s="409"/>
    </row>
    <row r="221" spans="13:25">
      <c r="M221" s="1383">
        <v>45507</v>
      </c>
      <c r="N221" s="1304">
        <v>16680.231</v>
      </c>
      <c r="O221" s="1304">
        <v>0</v>
      </c>
      <c r="P221" s="1304">
        <v>0</v>
      </c>
      <c r="Q221" s="1304">
        <v>-9737.1439999999984</v>
      </c>
      <c r="R221" s="1304">
        <v>262.78930957846023</v>
      </c>
      <c r="S221" s="1304">
        <v>7179.9961928602606</v>
      </c>
      <c r="T221" s="1384"/>
      <c r="V221" s="1384"/>
      <c r="X221" s="409"/>
      <c r="Y221" s="409"/>
    </row>
    <row r="222" spans="13:25">
      <c r="M222" s="1383">
        <v>45508</v>
      </c>
      <c r="N222" s="1304">
        <v>16644.760999999999</v>
      </c>
      <c r="O222" s="1304">
        <v>0</v>
      </c>
      <c r="P222" s="1304">
        <v>0</v>
      </c>
      <c r="Q222" s="1304">
        <v>-9985.357</v>
      </c>
      <c r="R222" s="1304">
        <v>262.31314933937148</v>
      </c>
      <c r="S222" s="1304">
        <v>7099.5421741338378</v>
      </c>
      <c r="T222" s="1384"/>
      <c r="V222" s="1384"/>
      <c r="X222" s="409"/>
      <c r="Y222" s="409"/>
    </row>
    <row r="223" spans="13:25">
      <c r="M223" s="1383">
        <v>45509</v>
      </c>
      <c r="N223" s="1304">
        <v>19530.734</v>
      </c>
      <c r="O223" s="1304">
        <v>-2780.52</v>
      </c>
      <c r="P223" s="1304">
        <v>0</v>
      </c>
      <c r="Q223" s="1304">
        <v>-6965.5370000000003</v>
      </c>
      <c r="R223" s="1304">
        <v>263.88450331526542</v>
      </c>
      <c r="S223" s="1304">
        <v>9615.5158933002003</v>
      </c>
      <c r="T223" s="1384"/>
      <c r="V223" s="1384"/>
      <c r="X223" s="409"/>
      <c r="Y223" s="409"/>
    </row>
    <row r="224" spans="13:25">
      <c r="M224" s="1383">
        <v>45510</v>
      </c>
      <c r="N224" s="1304">
        <v>14103.898999999999</v>
      </c>
      <c r="O224" s="1304">
        <v>-380.92099999999999</v>
      </c>
      <c r="P224" s="1304">
        <v>0</v>
      </c>
      <c r="Q224" s="1304">
        <v>-6212.3919999999998</v>
      </c>
      <c r="R224" s="1304">
        <v>265.59690410062808</v>
      </c>
      <c r="S224" s="1304">
        <v>10312.678552552676</v>
      </c>
      <c r="T224" s="1384"/>
      <c r="V224" s="1384"/>
      <c r="X224" s="409"/>
      <c r="Y224" s="409"/>
    </row>
    <row r="225" spans="13:25">
      <c r="M225" s="1383">
        <v>45511</v>
      </c>
      <c r="N225" s="1304">
        <v>13448.55</v>
      </c>
      <c r="O225" s="1304">
        <v>-377.92599999999999</v>
      </c>
      <c r="P225" s="1304">
        <v>0</v>
      </c>
      <c r="Q225" s="1304">
        <v>-5521.5359999999991</v>
      </c>
      <c r="R225" s="1304">
        <v>265.38580447525447</v>
      </c>
      <c r="S225" s="1304">
        <v>9435.5901676619451</v>
      </c>
      <c r="T225" s="1384"/>
      <c r="V225" s="1384"/>
      <c r="X225" s="409"/>
      <c r="Y225" s="409"/>
    </row>
    <row r="226" spans="13:25">
      <c r="M226" s="1383">
        <v>45512</v>
      </c>
      <c r="N226" s="1304">
        <v>19040.968000000001</v>
      </c>
      <c r="O226" s="1304">
        <v>-4347.1369999999997</v>
      </c>
      <c r="P226" s="1304">
        <v>0</v>
      </c>
      <c r="Q226" s="1304">
        <v>-4907.1189999999997</v>
      </c>
      <c r="R226" s="1304">
        <v>275.69413459136513</v>
      </c>
      <c r="S226" s="1304">
        <v>9783.2638219994878</v>
      </c>
      <c r="T226" s="1384"/>
      <c r="V226" s="1384"/>
      <c r="X226" s="409"/>
      <c r="Y226" s="409"/>
    </row>
    <row r="227" spans="13:25">
      <c r="M227" s="1383">
        <v>45513</v>
      </c>
      <c r="N227" s="1304">
        <v>19549.734</v>
      </c>
      <c r="O227" s="1304">
        <v>-421.73</v>
      </c>
      <c r="P227" s="1304">
        <v>0</v>
      </c>
      <c r="Q227" s="1304">
        <v>-8807.366</v>
      </c>
      <c r="R227" s="1304">
        <v>277.02099872203576</v>
      </c>
      <c r="S227" s="1304">
        <v>8211.054798160385</v>
      </c>
      <c r="T227" s="1384"/>
      <c r="V227" s="1384"/>
      <c r="X227" s="409"/>
      <c r="Y227" s="409"/>
    </row>
    <row r="228" spans="13:25">
      <c r="M228" s="1383">
        <v>45514</v>
      </c>
      <c r="N228" s="1304">
        <v>20440.401999999998</v>
      </c>
      <c r="O228" s="1304">
        <v>-384.32299999999998</v>
      </c>
      <c r="P228" s="1304">
        <v>0</v>
      </c>
      <c r="Q228" s="1304">
        <v>-13618.482</v>
      </c>
      <c r="R228" s="1304">
        <v>282.18173569215043</v>
      </c>
      <c r="S228" s="1304">
        <v>6923.409933231168</v>
      </c>
      <c r="T228" s="1384"/>
      <c r="V228" s="1384"/>
      <c r="X228" s="409"/>
      <c r="Y228" s="409"/>
    </row>
    <row r="229" spans="13:25">
      <c r="M229" s="1383">
        <v>45515</v>
      </c>
      <c r="N229" s="1304">
        <v>20646.061000000002</v>
      </c>
      <c r="O229" s="1304">
        <v>-373.78300000000002</v>
      </c>
      <c r="P229" s="1304">
        <v>0</v>
      </c>
      <c r="Q229" s="1304">
        <v>-14429.128999999999</v>
      </c>
      <c r="R229" s="1304">
        <v>285.85579646330183</v>
      </c>
      <c r="S229" s="1304">
        <v>7366.8446779369879</v>
      </c>
      <c r="T229" s="1384"/>
      <c r="V229" s="1384"/>
      <c r="X229" s="409"/>
      <c r="Y229" s="409"/>
    </row>
    <row r="230" spans="13:25">
      <c r="M230" s="1383">
        <v>45516</v>
      </c>
      <c r="N230" s="1304">
        <v>22596.457999999999</v>
      </c>
      <c r="O230" s="1304">
        <v>-3390.3049999999998</v>
      </c>
      <c r="P230" s="1304">
        <v>0</v>
      </c>
      <c r="Q230" s="1304">
        <v>-8277.61</v>
      </c>
      <c r="R230" s="1304">
        <v>281.59906965506792</v>
      </c>
      <c r="S230" s="1304">
        <v>9767.0232192684816</v>
      </c>
      <c r="T230" s="1384"/>
      <c r="V230" s="1384"/>
      <c r="X230" s="409"/>
      <c r="Y230" s="409"/>
    </row>
    <row r="231" spans="13:25">
      <c r="M231" s="1383">
        <v>45517</v>
      </c>
      <c r="N231" s="1304">
        <v>21213.129000000001</v>
      </c>
      <c r="O231" s="1304">
        <v>-370.97199999999998</v>
      </c>
      <c r="P231" s="1304">
        <v>0</v>
      </c>
      <c r="Q231" s="1304">
        <v>-10624.781000000001</v>
      </c>
      <c r="R231" s="1304">
        <v>281.92990356019612</v>
      </c>
      <c r="S231" s="1304">
        <v>11167.922323338225</v>
      </c>
      <c r="T231" s="1384"/>
      <c r="V231" s="1384"/>
      <c r="X231" s="409"/>
      <c r="Y231" s="409"/>
    </row>
    <row r="232" spans="13:25">
      <c r="M232" s="1383">
        <v>45518</v>
      </c>
      <c r="N232" s="1304">
        <v>21475.453000000001</v>
      </c>
      <c r="O232" s="1304">
        <v>-5.0000000000000001E-3</v>
      </c>
      <c r="P232" s="1304">
        <v>0</v>
      </c>
      <c r="Q232" s="1304">
        <v>-12505.474</v>
      </c>
      <c r="R232" s="1304">
        <v>286.93136630941609</v>
      </c>
      <c r="S232" s="1304">
        <v>10026.823971800568</v>
      </c>
      <c r="T232" s="1384"/>
      <c r="V232" s="1384"/>
      <c r="X232" s="409"/>
      <c r="Y232" s="409"/>
    </row>
    <row r="233" spans="13:25">
      <c r="M233" s="1383">
        <v>45519</v>
      </c>
      <c r="N233" s="1304">
        <v>22045.261999999999</v>
      </c>
      <c r="O233" s="1304">
        <v>-5.0000000000000001E-3</v>
      </c>
      <c r="P233" s="1304">
        <v>0</v>
      </c>
      <c r="Q233" s="1304">
        <v>-13151.218999999999</v>
      </c>
      <c r="R233" s="1304">
        <v>290.82913174478449</v>
      </c>
      <c r="S233" s="1304">
        <v>9413.247045874974</v>
      </c>
      <c r="T233" s="1384"/>
      <c r="V233" s="1384"/>
      <c r="X233" s="409"/>
      <c r="Y233" s="409"/>
    </row>
    <row r="234" spans="13:25">
      <c r="M234" s="1383">
        <v>45520</v>
      </c>
      <c r="N234" s="1304">
        <v>19680.484</v>
      </c>
      <c r="O234" s="1304">
        <v>-0.47599999999999998</v>
      </c>
      <c r="P234" s="1304">
        <v>0</v>
      </c>
      <c r="Q234" s="1304">
        <v>-9572.8240000000005</v>
      </c>
      <c r="R234" s="1304">
        <v>273.34278988629228</v>
      </c>
      <c r="S234" s="1304">
        <v>8927.9410372294442</v>
      </c>
      <c r="T234" s="1384"/>
      <c r="V234" s="1384"/>
      <c r="X234" s="409"/>
      <c r="Y234" s="409"/>
    </row>
    <row r="235" spans="13:25">
      <c r="M235" s="1383">
        <v>45521</v>
      </c>
      <c r="N235" s="1304">
        <v>21279.8</v>
      </c>
      <c r="O235" s="1304">
        <v>0</v>
      </c>
      <c r="P235" s="1304">
        <v>0</v>
      </c>
      <c r="Q235" s="1304">
        <v>-12901.77</v>
      </c>
      <c r="R235" s="1304">
        <v>266.0450062745241</v>
      </c>
      <c r="S235" s="1304">
        <v>7194.0898431987025</v>
      </c>
      <c r="T235" s="1384"/>
      <c r="V235" s="1384"/>
      <c r="X235" s="409"/>
      <c r="Y235" s="409"/>
    </row>
    <row r="236" spans="13:25">
      <c r="M236" s="1383">
        <v>45522</v>
      </c>
      <c r="N236" s="1304">
        <v>21120.54</v>
      </c>
      <c r="O236" s="1304">
        <v>-6.2E-2</v>
      </c>
      <c r="P236" s="1304">
        <v>0</v>
      </c>
      <c r="Q236" s="1304">
        <v>-14768.427000000001</v>
      </c>
      <c r="R236" s="1304">
        <v>257.71181946078474</v>
      </c>
      <c r="S236" s="1304">
        <v>6952.8310502999884</v>
      </c>
      <c r="T236" s="1384"/>
      <c r="V236" s="1384"/>
      <c r="X236" s="409"/>
      <c r="Y236" s="409"/>
    </row>
    <row r="237" spans="13:25">
      <c r="M237" s="1383">
        <v>45523</v>
      </c>
      <c r="N237" s="1304">
        <v>20447.128000000001</v>
      </c>
      <c r="O237" s="1304">
        <v>0</v>
      </c>
      <c r="P237" s="1304">
        <v>0</v>
      </c>
      <c r="Q237" s="1304">
        <v>-9360.7049999999999</v>
      </c>
      <c r="R237" s="1304">
        <v>266.43056058264904</v>
      </c>
      <c r="S237" s="1304">
        <v>9708.3654227121533</v>
      </c>
      <c r="T237" s="1384"/>
      <c r="V237" s="1384"/>
      <c r="X237" s="409"/>
      <c r="Y237" s="409"/>
    </row>
    <row r="238" spans="13:25">
      <c r="M238" s="1383">
        <v>45524</v>
      </c>
      <c r="N238" s="1304">
        <v>19195.614000000001</v>
      </c>
      <c r="O238" s="1304">
        <v>-15.542</v>
      </c>
      <c r="P238" s="1304">
        <v>0</v>
      </c>
      <c r="Q238" s="1304">
        <v>-12368.772000000001</v>
      </c>
      <c r="R238" s="1304">
        <v>271.17007806747836</v>
      </c>
      <c r="S238" s="1304">
        <v>9729.5149744620485</v>
      </c>
      <c r="T238" s="1384"/>
      <c r="V238" s="1384"/>
      <c r="X238" s="409"/>
      <c r="Y238" s="409"/>
    </row>
    <row r="239" spans="13:25">
      <c r="M239" s="1383">
        <v>45525</v>
      </c>
      <c r="N239" s="1304">
        <v>21395.603999999999</v>
      </c>
      <c r="O239" s="1304">
        <v>-4027.8519999999999</v>
      </c>
      <c r="P239" s="1304">
        <v>0</v>
      </c>
      <c r="Q239" s="1304">
        <v>-9632.5819999999985</v>
      </c>
      <c r="R239" s="1304">
        <v>273.74748545271297</v>
      </c>
      <c r="S239" s="1304">
        <v>9199.6745808195064</v>
      </c>
      <c r="T239" s="1384"/>
      <c r="V239" s="1384"/>
      <c r="X239" s="409"/>
      <c r="Y239" s="409"/>
    </row>
    <row r="240" spans="13:25">
      <c r="M240" s="1383">
        <v>45526</v>
      </c>
      <c r="N240" s="1304">
        <v>21191.4</v>
      </c>
      <c r="O240" s="1304">
        <v>-0.19800000000000001</v>
      </c>
      <c r="P240" s="1304">
        <v>0</v>
      </c>
      <c r="Q240" s="1304">
        <v>-10036.657999999999</v>
      </c>
      <c r="R240" s="1304">
        <v>276.84133948365854</v>
      </c>
      <c r="S240" s="1304">
        <v>8792.3653939366905</v>
      </c>
      <c r="T240" s="1384"/>
      <c r="V240" s="1384"/>
      <c r="X240" s="409"/>
      <c r="Y240" s="409"/>
    </row>
    <row r="241" spans="13:25">
      <c r="M241" s="1383">
        <v>45527</v>
      </c>
      <c r="N241" s="1304">
        <v>15228.15</v>
      </c>
      <c r="O241" s="1304">
        <v>0</v>
      </c>
      <c r="P241" s="1304">
        <v>0</v>
      </c>
      <c r="Q241" s="1304">
        <v>-7214.634</v>
      </c>
      <c r="R241" s="1304">
        <v>278.51756180061858</v>
      </c>
      <c r="S241" s="1304">
        <v>8371.2382751493788</v>
      </c>
      <c r="T241" s="1384"/>
      <c r="V241" s="1384"/>
      <c r="X241" s="409"/>
      <c r="Y241" s="409"/>
    </row>
    <row r="242" spans="13:25">
      <c r="M242" s="1383">
        <v>45528</v>
      </c>
      <c r="N242" s="1304">
        <v>19113.083999999999</v>
      </c>
      <c r="O242" s="1304">
        <v>-0.85699999999999998</v>
      </c>
      <c r="P242" s="1304">
        <v>0</v>
      </c>
      <c r="Q242" s="1304">
        <v>-12653.445</v>
      </c>
      <c r="R242" s="1304">
        <v>278.04292758490249</v>
      </c>
      <c r="S242" s="1304">
        <v>6768.8309553299305</v>
      </c>
      <c r="T242" s="1384"/>
      <c r="V242" s="1384"/>
      <c r="X242" s="409"/>
      <c r="Y242" s="409"/>
    </row>
    <row r="243" spans="13:25">
      <c r="M243" s="1383">
        <v>45529</v>
      </c>
      <c r="N243" s="1304">
        <v>19159.097000000002</v>
      </c>
      <c r="O243" s="1304">
        <v>-0.99399999999999999</v>
      </c>
      <c r="P243" s="1304">
        <v>0</v>
      </c>
      <c r="Q243" s="1304">
        <v>-13328.775</v>
      </c>
      <c r="R243" s="1304">
        <v>279.98359230613175</v>
      </c>
      <c r="S243" s="1304">
        <v>7855.1554761692842</v>
      </c>
      <c r="T243" s="1384"/>
      <c r="V243" s="1384"/>
      <c r="X243" s="409"/>
      <c r="Y243" s="409"/>
    </row>
    <row r="244" spans="13:25">
      <c r="M244" s="1383">
        <v>45530</v>
      </c>
      <c r="N244" s="1304">
        <v>18125.79</v>
      </c>
      <c r="O244" s="1304">
        <v>-15.411</v>
      </c>
      <c r="P244" s="1304">
        <v>0</v>
      </c>
      <c r="Q244" s="1304">
        <v>-9714.9970000000012</v>
      </c>
      <c r="R244" s="1304">
        <v>275.01514255861127</v>
      </c>
      <c r="S244" s="1304">
        <v>11194.613371691099</v>
      </c>
      <c r="T244" s="1384"/>
      <c r="V244" s="1384"/>
      <c r="X244" s="409"/>
      <c r="Y244" s="409"/>
    </row>
    <row r="245" spans="13:25">
      <c r="M245" s="1383">
        <v>45531</v>
      </c>
      <c r="N245" s="1304">
        <v>16613.157999999999</v>
      </c>
      <c r="O245" s="1304">
        <v>-391.154</v>
      </c>
      <c r="P245" s="1304">
        <v>0</v>
      </c>
      <c r="Q245" s="1304">
        <v>-5055.4290000000001</v>
      </c>
      <c r="R245" s="1304">
        <v>281.22226056680614</v>
      </c>
      <c r="S245" s="1304">
        <v>10838.862528182317</v>
      </c>
      <c r="T245" s="1384"/>
      <c r="V245" s="1384"/>
      <c r="X245" s="409"/>
      <c r="Y245" s="409"/>
    </row>
    <row r="246" spans="13:25">
      <c r="M246" s="1383">
        <v>45532</v>
      </c>
      <c r="N246" s="1304">
        <v>13982.981</v>
      </c>
      <c r="O246" s="1304">
        <v>-1049.5640000000001</v>
      </c>
      <c r="P246" s="1304">
        <v>0</v>
      </c>
      <c r="Q246" s="1304">
        <v>-1366.4929999999999</v>
      </c>
      <c r="R246" s="1304">
        <v>267.43849280810366</v>
      </c>
      <c r="S246" s="1304">
        <v>10615.635947080293</v>
      </c>
      <c r="T246" s="1384"/>
      <c r="V246" s="1384"/>
      <c r="X246" s="409"/>
      <c r="Y246" s="409"/>
    </row>
    <row r="247" spans="13:25">
      <c r="M247" s="1383">
        <v>45533</v>
      </c>
      <c r="N247" s="1304">
        <v>12539.37</v>
      </c>
      <c r="O247" s="1304">
        <v>-387.613</v>
      </c>
      <c r="P247" s="1304">
        <v>0</v>
      </c>
      <c r="Q247" s="1304">
        <v>-1758.442</v>
      </c>
      <c r="R247" s="1304">
        <v>286.27180089230143</v>
      </c>
      <c r="S247" s="1304">
        <v>11682.594851928052</v>
      </c>
      <c r="T247" s="1384"/>
      <c r="V247" s="1384"/>
      <c r="X247" s="409"/>
      <c r="Y247" s="409"/>
    </row>
    <row r="248" spans="13:25">
      <c r="M248" s="1383">
        <v>45534</v>
      </c>
      <c r="N248" s="1304">
        <v>11735.775</v>
      </c>
      <c r="O248" s="1304">
        <v>-375.173</v>
      </c>
      <c r="P248" s="1304">
        <v>0</v>
      </c>
      <c r="Q248" s="1304">
        <v>-3675.4809999999998</v>
      </c>
      <c r="R248" s="1304">
        <v>281.35680492348291</v>
      </c>
      <c r="S248" s="1304">
        <v>9923.7187965075791</v>
      </c>
      <c r="T248" s="1384"/>
      <c r="V248" s="1384"/>
      <c r="X248" s="409"/>
      <c r="Y248" s="409"/>
    </row>
    <row r="249" spans="13:25">
      <c r="M249" s="1383">
        <v>45535</v>
      </c>
      <c r="N249" s="1304">
        <v>17104.944</v>
      </c>
      <c r="O249" s="1304">
        <v>-384.887</v>
      </c>
      <c r="P249" s="1304">
        <v>0</v>
      </c>
      <c r="Q249" s="1304">
        <v>-7192.9929999999995</v>
      </c>
      <c r="R249" s="1304">
        <v>276.80993789937673</v>
      </c>
      <c r="S249" s="1304">
        <v>8035.7730418419005</v>
      </c>
      <c r="T249" s="1384"/>
      <c r="V249" s="1384"/>
      <c r="X249" s="409"/>
      <c r="Y249" s="409"/>
    </row>
    <row r="250" spans="13:25">
      <c r="M250" s="1383">
        <v>45536</v>
      </c>
      <c r="N250" s="1304">
        <v>15567.299000000001</v>
      </c>
      <c r="O250" s="1304">
        <v>-384.55700000000002</v>
      </c>
      <c r="P250" s="1304">
        <v>0</v>
      </c>
      <c r="Q250" s="1304">
        <v>-5410.0469999999996</v>
      </c>
      <c r="R250" s="1304">
        <v>283.73897935999975</v>
      </c>
      <c r="S250" s="1304">
        <v>7729.7911715914051</v>
      </c>
      <c r="T250" s="1384"/>
      <c r="V250" s="1384"/>
      <c r="X250" s="409"/>
      <c r="Y250" s="409"/>
    </row>
    <row r="251" spans="13:25">
      <c r="M251" s="1383">
        <v>45537</v>
      </c>
      <c r="N251" s="1304">
        <v>11825.074000000001</v>
      </c>
      <c r="O251" s="1304">
        <v>-377.279</v>
      </c>
      <c r="P251" s="1304">
        <v>0</v>
      </c>
      <c r="Q251" s="1304">
        <v>-3251.0050000000001</v>
      </c>
      <c r="R251" s="1304">
        <v>285.14321705095358</v>
      </c>
      <c r="S251" s="1304">
        <v>10637.200292185336</v>
      </c>
      <c r="T251" s="1384"/>
      <c r="V251" s="1384"/>
      <c r="X251" s="409"/>
      <c r="Y251" s="409"/>
    </row>
    <row r="252" spans="13:25">
      <c r="M252" s="1383">
        <v>45538</v>
      </c>
      <c r="N252" s="1304">
        <v>11559.46</v>
      </c>
      <c r="O252" s="1304">
        <v>-380.67099999999999</v>
      </c>
      <c r="P252" s="1304">
        <v>0</v>
      </c>
      <c r="Q252" s="1304">
        <v>-993.26600000000008</v>
      </c>
      <c r="R252" s="1304">
        <v>288.73705303046648</v>
      </c>
      <c r="S252" s="1304">
        <v>11502.358229294514</v>
      </c>
      <c r="T252" s="1384"/>
      <c r="V252" s="1384"/>
      <c r="X252" s="409"/>
      <c r="Y252" s="409"/>
    </row>
    <row r="253" spans="13:25">
      <c r="M253" s="1383">
        <v>45539</v>
      </c>
      <c r="N253" s="1304">
        <v>10966.227999999999</v>
      </c>
      <c r="O253" s="1304">
        <v>-379.803</v>
      </c>
      <c r="P253" s="1304">
        <v>0</v>
      </c>
      <c r="Q253" s="1304">
        <v>-1106.28</v>
      </c>
      <c r="R253" s="1304">
        <v>272.33772688372534</v>
      </c>
      <c r="S253" s="1304">
        <v>11008.603023098132</v>
      </c>
      <c r="T253" s="1384"/>
      <c r="V253" s="1384"/>
      <c r="X253" s="409"/>
      <c r="Y253" s="409"/>
    </row>
    <row r="254" spans="13:25">
      <c r="M254" s="1383">
        <v>45540</v>
      </c>
      <c r="N254" s="1304">
        <v>11159.550999999999</v>
      </c>
      <c r="O254" s="1304">
        <v>-377.76100000000002</v>
      </c>
      <c r="P254" s="1304">
        <v>0</v>
      </c>
      <c r="Q254" s="1304">
        <v>-1376.7759999999998</v>
      </c>
      <c r="R254" s="1304">
        <v>272.76346700736497</v>
      </c>
      <c r="S254" s="1304">
        <v>9264.3251697781252</v>
      </c>
      <c r="T254" s="1384"/>
      <c r="V254" s="1384"/>
      <c r="X254" s="409"/>
      <c r="Y254" s="409"/>
    </row>
    <row r="255" spans="13:25">
      <c r="M255" s="1383">
        <v>45541</v>
      </c>
      <c r="N255" s="1304">
        <v>14680.287</v>
      </c>
      <c r="O255" s="1304">
        <v>-379.5</v>
      </c>
      <c r="P255" s="1304">
        <v>0</v>
      </c>
      <c r="Q255" s="1304">
        <v>-2678.8630000000003</v>
      </c>
      <c r="R255" s="1304">
        <v>281.06295398440852</v>
      </c>
      <c r="S255" s="1304">
        <v>9801.1103203432067</v>
      </c>
      <c r="T255" s="1384"/>
      <c r="V255" s="1384"/>
      <c r="X255" s="409"/>
      <c r="Y255" s="409"/>
    </row>
    <row r="256" spans="13:25">
      <c r="M256" s="1383">
        <v>45542</v>
      </c>
      <c r="N256" s="1304">
        <v>12474.439</v>
      </c>
      <c r="O256" s="1304">
        <v>-376.43099999999998</v>
      </c>
      <c r="P256" s="1304">
        <v>0</v>
      </c>
      <c r="Q256" s="1304">
        <v>-2977.0940000000001</v>
      </c>
      <c r="R256" s="1304">
        <v>289.49413728122175</v>
      </c>
      <c r="S256" s="1304">
        <v>8132.8297797037276</v>
      </c>
      <c r="T256" s="1384"/>
      <c r="V256" s="1384"/>
      <c r="X256" s="409"/>
      <c r="Y256" s="409"/>
    </row>
    <row r="257" spans="13:25">
      <c r="M257" s="1383">
        <v>45543</v>
      </c>
      <c r="N257" s="1304">
        <v>12152.55</v>
      </c>
      <c r="O257" s="1304">
        <v>-380.46600000000001</v>
      </c>
      <c r="P257" s="1304">
        <v>0</v>
      </c>
      <c r="Q257" s="1304">
        <v>-2296.5239999999999</v>
      </c>
      <c r="R257" s="1304">
        <v>290.29022051077771</v>
      </c>
      <c r="S257" s="1304">
        <v>8253.7922532254543</v>
      </c>
      <c r="T257" s="1384"/>
      <c r="V257" s="1384"/>
      <c r="X257" s="409"/>
      <c r="Y257" s="409"/>
    </row>
    <row r="258" spans="13:25">
      <c r="M258" s="1383">
        <v>45544</v>
      </c>
      <c r="N258" s="1304">
        <v>12208.898999999999</v>
      </c>
      <c r="O258" s="1304">
        <v>-380.32100000000003</v>
      </c>
      <c r="P258" s="1304">
        <v>0</v>
      </c>
      <c r="Q258" s="1304">
        <v>-2058.096</v>
      </c>
      <c r="R258" s="1304">
        <v>281.14114752802919</v>
      </c>
      <c r="S258" s="1304">
        <v>11544.957577174839</v>
      </c>
      <c r="T258" s="1384"/>
      <c r="V258" s="1384"/>
      <c r="X258" s="409"/>
      <c r="Y258" s="409"/>
    </row>
    <row r="259" spans="13:25">
      <c r="M259" s="1383">
        <v>45545</v>
      </c>
      <c r="N259" s="1304">
        <v>11480.915000000001</v>
      </c>
      <c r="O259" s="1304">
        <v>-370.98700000000002</v>
      </c>
      <c r="P259" s="1304">
        <v>0</v>
      </c>
      <c r="Q259" s="1304">
        <v>-1592.0889999999999</v>
      </c>
      <c r="R259" s="1304">
        <v>291.28131324840842</v>
      </c>
      <c r="S259" s="1304">
        <v>9888.1974784715603</v>
      </c>
      <c r="T259" s="1384"/>
      <c r="V259" s="1384"/>
      <c r="X259" s="409"/>
      <c r="Y259" s="409"/>
    </row>
    <row r="260" spans="13:25">
      <c r="M260" s="1383">
        <v>45546</v>
      </c>
      <c r="N260" s="1304">
        <v>11193.998</v>
      </c>
      <c r="O260" s="1304">
        <v>-373.68799999999999</v>
      </c>
      <c r="P260" s="1304">
        <v>0</v>
      </c>
      <c r="Q260" s="1304">
        <v>-1893.027</v>
      </c>
      <c r="R260" s="1304">
        <v>288.97303196218343</v>
      </c>
      <c r="S260" s="1304">
        <v>9834.541579173947</v>
      </c>
      <c r="T260" s="1384"/>
      <c r="V260" s="1384"/>
      <c r="X260" s="409"/>
      <c r="Y260" s="409"/>
    </row>
    <row r="261" spans="13:25">
      <c r="M261" s="1383">
        <v>45547</v>
      </c>
      <c r="N261" s="1304">
        <v>11714.509</v>
      </c>
      <c r="O261" s="1304">
        <v>-387.13799999999998</v>
      </c>
      <c r="P261" s="1304">
        <v>0</v>
      </c>
      <c r="Q261" s="1304">
        <v>-2114.8649999999998</v>
      </c>
      <c r="R261" s="1304">
        <v>295.18035723974737</v>
      </c>
      <c r="S261" s="1304">
        <v>11602.135810441712</v>
      </c>
      <c r="T261" s="1384"/>
      <c r="V261" s="1384"/>
      <c r="X261" s="409"/>
      <c r="Y261" s="409"/>
    </row>
    <row r="262" spans="13:25">
      <c r="M262" s="1383">
        <v>45548</v>
      </c>
      <c r="N262" s="1304">
        <v>11960.064</v>
      </c>
      <c r="O262" s="1304">
        <v>-367.94600000000003</v>
      </c>
      <c r="P262" s="1304">
        <v>0</v>
      </c>
      <c r="Q262" s="1304">
        <v>-249.88399999999999</v>
      </c>
      <c r="R262" s="1304">
        <v>292.01059911615863</v>
      </c>
      <c r="S262" s="1304">
        <v>11743.641617758596</v>
      </c>
      <c r="T262" s="1384"/>
      <c r="V262" s="1384"/>
      <c r="X262" s="409"/>
      <c r="Y262" s="409"/>
    </row>
    <row r="263" spans="13:25">
      <c r="M263" s="1383">
        <v>45549</v>
      </c>
      <c r="N263" s="1304">
        <v>10811.654</v>
      </c>
      <c r="O263" s="1304">
        <v>-382.04500000000002</v>
      </c>
      <c r="P263" s="1304">
        <v>0</v>
      </c>
      <c r="Q263" s="1304">
        <v>-0.67700000000000005</v>
      </c>
      <c r="R263" s="1304">
        <v>286.74580678335366</v>
      </c>
      <c r="S263" s="1304">
        <v>10793.086534728847</v>
      </c>
      <c r="T263" s="1384"/>
      <c r="V263" s="1384"/>
      <c r="X263" s="409"/>
      <c r="Y263" s="409"/>
    </row>
    <row r="264" spans="13:25">
      <c r="M264" s="1383">
        <v>45550</v>
      </c>
      <c r="N264" s="1304">
        <v>10549.273999999999</v>
      </c>
      <c r="O264" s="1304">
        <v>-376.10199999999998</v>
      </c>
      <c r="P264" s="1304">
        <v>0</v>
      </c>
      <c r="Q264" s="1304">
        <v>-0.47399999999999998</v>
      </c>
      <c r="R264" s="1304">
        <v>275.61846853319855</v>
      </c>
      <c r="S264" s="1304">
        <v>11710.144758952134</v>
      </c>
      <c r="T264" s="1384"/>
      <c r="V264" s="1384"/>
      <c r="X264" s="409"/>
      <c r="Y264" s="409"/>
    </row>
    <row r="265" spans="13:25">
      <c r="M265" s="1383">
        <v>45551</v>
      </c>
      <c r="N265" s="1304">
        <v>12581.338</v>
      </c>
      <c r="O265" s="1304">
        <v>-378.18</v>
      </c>
      <c r="P265" s="1304">
        <v>0</v>
      </c>
      <c r="Q265" s="1304">
        <v>-0.48799999999999999</v>
      </c>
      <c r="R265" s="1304">
        <v>278.88284136813178</v>
      </c>
      <c r="S265" s="1304">
        <v>15024.952885088367</v>
      </c>
      <c r="T265" s="1384"/>
      <c r="V265" s="1384"/>
      <c r="X265" s="409"/>
      <c r="Y265" s="409"/>
    </row>
    <row r="266" spans="13:25">
      <c r="M266" s="1383">
        <v>45552</v>
      </c>
      <c r="N266" s="1304">
        <v>15038.06</v>
      </c>
      <c r="O266" s="1304">
        <v>-369.19400000000002</v>
      </c>
      <c r="P266" s="1304">
        <v>0</v>
      </c>
      <c r="Q266" s="1304">
        <v>-532.58299999999997</v>
      </c>
      <c r="R266" s="1304">
        <v>278.37278837598592</v>
      </c>
      <c r="S266" s="1304">
        <v>13115.184983586676</v>
      </c>
      <c r="T266" s="1384"/>
      <c r="V266" s="1384"/>
      <c r="X266" s="409"/>
      <c r="Y266" s="409"/>
    </row>
    <row r="267" spans="13:25">
      <c r="M267" s="1383">
        <v>45553</v>
      </c>
      <c r="N267" s="1304">
        <v>18964.807000000001</v>
      </c>
      <c r="O267" s="1304">
        <v>-374.55500000000001</v>
      </c>
      <c r="P267" s="1304">
        <v>0</v>
      </c>
      <c r="Q267" s="1304">
        <v>-4030.2850000000003</v>
      </c>
      <c r="R267" s="1304">
        <v>270.88722096444195</v>
      </c>
      <c r="S267" s="1304">
        <v>11685.42806869223</v>
      </c>
      <c r="T267" s="1384"/>
      <c r="V267" s="1384"/>
      <c r="X267" s="409"/>
      <c r="Y267" s="409"/>
    </row>
    <row r="268" spans="13:25">
      <c r="M268" s="1383">
        <v>45554</v>
      </c>
      <c r="N268" s="1304">
        <v>18952.407999999999</v>
      </c>
      <c r="O268" s="1304">
        <v>-380.38200000000001</v>
      </c>
      <c r="P268" s="1304">
        <v>0</v>
      </c>
      <c r="Q268" s="1304">
        <v>-6727.0689999999995</v>
      </c>
      <c r="R268" s="1304">
        <v>276.13746989026532</v>
      </c>
      <c r="S268" s="1304">
        <v>12444.497748690877</v>
      </c>
      <c r="T268" s="1384"/>
      <c r="V268" s="1384"/>
      <c r="X268" s="409"/>
      <c r="Y268" s="409"/>
    </row>
    <row r="269" spans="13:25">
      <c r="M269" s="1383">
        <v>45555</v>
      </c>
      <c r="N269" s="1304">
        <v>19736.665000000001</v>
      </c>
      <c r="O269" s="1304">
        <v>-376.053</v>
      </c>
      <c r="P269" s="1304">
        <v>0</v>
      </c>
      <c r="Q269" s="1304">
        <v>-8494.9339999999993</v>
      </c>
      <c r="R269" s="1304">
        <v>272.83810333256974</v>
      </c>
      <c r="S269" s="1304">
        <v>11082.350586047038</v>
      </c>
      <c r="T269" s="1384"/>
      <c r="V269" s="1384"/>
      <c r="X269" s="409"/>
      <c r="Y269" s="409"/>
    </row>
    <row r="270" spans="13:25">
      <c r="M270" s="1383">
        <v>45556</v>
      </c>
      <c r="N270" s="1304">
        <v>19706.924999999999</v>
      </c>
      <c r="O270" s="1304">
        <v>-376.35</v>
      </c>
      <c r="P270" s="1304">
        <v>0</v>
      </c>
      <c r="Q270" s="1304">
        <v>-9577.2579999999998</v>
      </c>
      <c r="R270" s="1304">
        <v>269.84909726616212</v>
      </c>
      <c r="S270" s="1304">
        <v>9323.8640666260999</v>
      </c>
      <c r="T270" s="1384"/>
      <c r="V270" s="1384"/>
      <c r="X270" s="409"/>
      <c r="Y270" s="409"/>
    </row>
    <row r="271" spans="13:25">
      <c r="M271" s="1383">
        <v>45557</v>
      </c>
      <c r="N271" s="1304">
        <v>19957.010999999999</v>
      </c>
      <c r="O271" s="1304">
        <v>-380.86799999999999</v>
      </c>
      <c r="P271" s="1304">
        <v>0</v>
      </c>
      <c r="Q271" s="1304">
        <v>-9544.9620000000014</v>
      </c>
      <c r="R271" s="1304">
        <v>266.63631358189537</v>
      </c>
      <c r="S271" s="1304">
        <v>10305.888988220979</v>
      </c>
      <c r="T271" s="1384"/>
      <c r="V271" s="1384"/>
      <c r="X271" s="409"/>
      <c r="Y271" s="409"/>
    </row>
    <row r="272" spans="13:25">
      <c r="M272" s="1383">
        <v>45558</v>
      </c>
      <c r="N272" s="1304">
        <v>18743.628000000001</v>
      </c>
      <c r="O272" s="1304">
        <v>-382.11799999999999</v>
      </c>
      <c r="P272" s="1304">
        <v>3.4319999999999999</v>
      </c>
      <c r="Q272" s="1304">
        <v>-6385.9839999999995</v>
      </c>
      <c r="R272" s="1304">
        <v>282.36416093926641</v>
      </c>
      <c r="S272" s="1304">
        <v>12740.66914704486</v>
      </c>
      <c r="T272" s="1384"/>
      <c r="V272" s="1384"/>
      <c r="X272" s="409"/>
      <c r="Y272" s="409"/>
    </row>
    <row r="273" spans="13:25">
      <c r="M273" s="1383">
        <v>45559</v>
      </c>
      <c r="N273" s="1304">
        <v>15223.548000000001</v>
      </c>
      <c r="O273" s="1304">
        <v>-809.80600000000004</v>
      </c>
      <c r="P273" s="1304">
        <v>0</v>
      </c>
      <c r="Q273" s="1304">
        <v>-3262.6590000000001</v>
      </c>
      <c r="R273" s="1304">
        <v>276.06916864382936</v>
      </c>
      <c r="S273" s="1304">
        <v>12231.819175688979</v>
      </c>
      <c r="T273" s="1384"/>
      <c r="V273" s="1384"/>
      <c r="X273" s="409"/>
      <c r="Y273" s="409"/>
    </row>
    <row r="274" spans="13:25">
      <c r="M274" s="1383">
        <v>45560</v>
      </c>
      <c r="N274" s="1304">
        <v>17003.168000000001</v>
      </c>
      <c r="O274" s="1304">
        <v>-2386.4520000000002</v>
      </c>
      <c r="P274" s="1304">
        <v>0</v>
      </c>
      <c r="Q274" s="1304">
        <v>-3663.9920000000002</v>
      </c>
      <c r="R274" s="1304">
        <v>262.58687422201797</v>
      </c>
      <c r="S274" s="1304">
        <v>11553.170535726118</v>
      </c>
      <c r="T274" s="1384"/>
      <c r="V274" s="1384"/>
      <c r="X274" s="409"/>
      <c r="Y274" s="409"/>
    </row>
    <row r="275" spans="13:25">
      <c r="M275" s="1383">
        <v>45561</v>
      </c>
      <c r="N275" s="1304">
        <v>12367.815000000001</v>
      </c>
      <c r="O275" s="1304">
        <v>-382.41199999999998</v>
      </c>
      <c r="P275" s="1304">
        <v>0</v>
      </c>
      <c r="Q275" s="1304">
        <v>-3230.79</v>
      </c>
      <c r="R275" s="1304">
        <v>271.62933735089916</v>
      </c>
      <c r="S275" s="1304">
        <v>11706.119752384941</v>
      </c>
      <c r="T275" s="1384"/>
      <c r="V275" s="1384"/>
      <c r="X275" s="409"/>
      <c r="Y275" s="409"/>
    </row>
    <row r="276" spans="13:25">
      <c r="M276" s="1383">
        <v>45562</v>
      </c>
      <c r="N276" s="1304">
        <v>14620.377</v>
      </c>
      <c r="O276" s="1304">
        <v>-387</v>
      </c>
      <c r="P276" s="1304">
        <v>0</v>
      </c>
      <c r="Q276" s="1304">
        <v>-4274.5030000000006</v>
      </c>
      <c r="R276" s="1304">
        <v>285.06424060655479</v>
      </c>
      <c r="S276" s="1304">
        <v>12252.26660431912</v>
      </c>
      <c r="T276" s="1384"/>
      <c r="V276" s="1384"/>
      <c r="X276" s="409"/>
      <c r="Y276" s="409"/>
    </row>
    <row r="277" spans="13:25">
      <c r="M277" s="1383">
        <v>45563</v>
      </c>
      <c r="N277" s="1304">
        <v>14529.200999999999</v>
      </c>
      <c r="O277" s="1304">
        <v>-388.37400000000002</v>
      </c>
      <c r="P277" s="1304">
        <v>0</v>
      </c>
      <c r="Q277" s="1304">
        <v>-1697.4179999999999</v>
      </c>
      <c r="R277" s="1304">
        <v>281.5379930212074</v>
      </c>
      <c r="S277" s="1304">
        <v>10954.809070170424</v>
      </c>
      <c r="T277" s="1384"/>
      <c r="V277" s="1384"/>
      <c r="X277" s="409"/>
      <c r="Y277" s="409"/>
    </row>
    <row r="278" spans="13:25">
      <c r="M278" s="1383">
        <v>45564</v>
      </c>
      <c r="N278" s="1304">
        <v>14073.522000000001</v>
      </c>
      <c r="O278" s="1304">
        <v>-381.15499999999997</v>
      </c>
      <c r="P278" s="1304">
        <v>0</v>
      </c>
      <c r="Q278" s="1304">
        <v>-1187.57</v>
      </c>
      <c r="R278" s="1304">
        <v>276.68613832267482</v>
      </c>
      <c r="S278" s="1304">
        <v>12691.164808428121</v>
      </c>
      <c r="T278" s="1384"/>
      <c r="V278" s="1384"/>
      <c r="X278" s="409"/>
      <c r="Y278" s="409"/>
    </row>
    <row r="279" spans="13:25">
      <c r="M279" s="1383">
        <v>45565</v>
      </c>
      <c r="N279" s="1304">
        <v>14435.944</v>
      </c>
      <c r="O279" s="1304">
        <v>-460.53800000000001</v>
      </c>
      <c r="P279" s="1304">
        <v>0</v>
      </c>
      <c r="Q279" s="1304">
        <v>-798.31</v>
      </c>
      <c r="R279" s="1304">
        <v>298.78069947827117</v>
      </c>
      <c r="S279" s="1304">
        <v>15985.046015808495</v>
      </c>
      <c r="T279" s="1384"/>
      <c r="V279" s="1384"/>
      <c r="X279" s="409"/>
      <c r="Y279" s="409"/>
    </row>
    <row r="280" spans="13:25">
      <c r="M280" s="1383">
        <v>45566</v>
      </c>
      <c r="N280" s="1304">
        <v>11000.918</v>
      </c>
      <c r="O280" s="1304">
        <v>-2286.1489999999999</v>
      </c>
      <c r="P280" s="1304">
        <v>7731.22</v>
      </c>
      <c r="Q280" s="1304">
        <v>-1.1639999999999999</v>
      </c>
      <c r="R280" s="1304">
        <v>302.99404924212712</v>
      </c>
      <c r="S280" s="1304">
        <v>17368.533585218269</v>
      </c>
      <c r="T280" s="1384"/>
      <c r="V280" s="1384"/>
      <c r="X280" s="409"/>
      <c r="Y280" s="409"/>
    </row>
    <row r="281" spans="13:25">
      <c r="M281" s="1383">
        <v>45567</v>
      </c>
      <c r="N281" s="1304">
        <v>17931.351999999999</v>
      </c>
      <c r="O281" s="1304">
        <v>-2188.989</v>
      </c>
      <c r="P281" s="1304">
        <v>5375.1009999999997</v>
      </c>
      <c r="Q281" s="1304">
        <v>-3.2770000000000001</v>
      </c>
      <c r="R281" s="1304">
        <v>314.16570815874633</v>
      </c>
      <c r="S281" s="1304">
        <v>18520.866419007896</v>
      </c>
      <c r="T281" s="1384"/>
      <c r="V281" s="1384"/>
      <c r="X281" s="409"/>
      <c r="Y281" s="409"/>
    </row>
    <row r="282" spans="13:25">
      <c r="M282" s="1383">
        <v>45568</v>
      </c>
      <c r="N282" s="1304">
        <v>12533.429</v>
      </c>
      <c r="O282" s="1304">
        <v>0</v>
      </c>
      <c r="P282" s="1304">
        <v>5413.21</v>
      </c>
      <c r="Q282" s="1304">
        <v>-0.92900000000000005</v>
      </c>
      <c r="R282" s="1304">
        <v>311.58159113006928</v>
      </c>
      <c r="S282" s="1304">
        <v>18571.859230517708</v>
      </c>
      <c r="T282" s="1384"/>
      <c r="V282" s="1384"/>
      <c r="X282" s="409"/>
      <c r="Y282" s="409"/>
    </row>
    <row r="283" spans="13:25">
      <c r="M283" s="1383">
        <v>45569</v>
      </c>
      <c r="N283" s="1304">
        <v>13697.21</v>
      </c>
      <c r="O283" s="1304">
        <v>0</v>
      </c>
      <c r="P283" s="1304">
        <v>5680.5420000000004</v>
      </c>
      <c r="Q283" s="1304">
        <v>-905.95399999999995</v>
      </c>
      <c r="R283" s="1304">
        <v>303.54318318206214</v>
      </c>
      <c r="S283" s="1304">
        <v>19117.82226493819</v>
      </c>
      <c r="T283" s="1384"/>
      <c r="V283" s="1384"/>
      <c r="X283" s="409"/>
      <c r="Y283" s="409"/>
    </row>
    <row r="284" spans="13:25">
      <c r="M284" s="1383">
        <v>45570</v>
      </c>
      <c r="N284" s="1304">
        <v>12745.56</v>
      </c>
      <c r="O284" s="1304">
        <v>0</v>
      </c>
      <c r="P284" s="1304">
        <v>5178.2259999999997</v>
      </c>
      <c r="Q284" s="1304">
        <v>-1019.63</v>
      </c>
      <c r="R284" s="1304">
        <v>293.79751866497878</v>
      </c>
      <c r="S284" s="1304">
        <v>15736.993944451748</v>
      </c>
      <c r="T284" s="1384"/>
      <c r="V284" s="1384"/>
      <c r="X284" s="409"/>
      <c r="Y284" s="409"/>
    </row>
    <row r="285" spans="13:25">
      <c r="M285" s="1383">
        <v>45571</v>
      </c>
      <c r="N285" s="1304">
        <v>12009.948</v>
      </c>
      <c r="O285" s="1304">
        <v>0</v>
      </c>
      <c r="P285" s="1304">
        <v>5238.8459999999995</v>
      </c>
      <c r="Q285" s="1304">
        <v>-1029.53</v>
      </c>
      <c r="R285" s="1304">
        <v>296.64317560963786</v>
      </c>
      <c r="S285" s="1304">
        <v>16053.180105281826</v>
      </c>
      <c r="T285" s="1384"/>
      <c r="V285" s="1384"/>
      <c r="X285" s="409"/>
      <c r="Y285" s="409"/>
    </row>
    <row r="286" spans="13:25">
      <c r="M286" s="1383">
        <v>45572</v>
      </c>
      <c r="N286" s="1304">
        <v>13947.415000000001</v>
      </c>
      <c r="O286" s="1304">
        <v>0</v>
      </c>
      <c r="P286" s="1304">
        <v>4290.1369999999997</v>
      </c>
      <c r="Q286" s="1304">
        <v>-1036.097</v>
      </c>
      <c r="R286" s="1304">
        <v>299.18271218285759</v>
      </c>
      <c r="S286" s="1304">
        <v>18424.353457711946</v>
      </c>
      <c r="T286" s="1384"/>
      <c r="V286" s="1384"/>
      <c r="X286" s="409"/>
      <c r="Y286" s="409"/>
    </row>
    <row r="287" spans="13:25">
      <c r="M287" s="1383">
        <v>45573</v>
      </c>
      <c r="N287" s="1304">
        <v>17302.003000000001</v>
      </c>
      <c r="O287" s="1304">
        <v>0</v>
      </c>
      <c r="P287" s="1304">
        <v>1592.2070000000001</v>
      </c>
      <c r="Q287" s="1304">
        <v>-92.465000000000003</v>
      </c>
      <c r="R287" s="1304">
        <v>297.97267824280766</v>
      </c>
      <c r="S287" s="1304">
        <v>17694.555191435385</v>
      </c>
      <c r="T287" s="1384"/>
      <c r="V287" s="1384"/>
      <c r="X287" s="409"/>
      <c r="Y287" s="409"/>
    </row>
    <row r="288" spans="13:25">
      <c r="M288" s="1383">
        <v>45574</v>
      </c>
      <c r="N288" s="1304">
        <v>22069.440999999999</v>
      </c>
      <c r="O288" s="1304">
        <v>0</v>
      </c>
      <c r="P288" s="1304">
        <v>0</v>
      </c>
      <c r="Q288" s="1304">
        <v>-4252.0929999999998</v>
      </c>
      <c r="R288" s="1304">
        <v>294.17223790149421</v>
      </c>
      <c r="S288" s="1304">
        <v>16235.39365353516</v>
      </c>
      <c r="T288" s="1384"/>
      <c r="V288" s="1384"/>
      <c r="X288" s="409"/>
      <c r="Y288" s="409"/>
    </row>
    <row r="289" spans="13:25">
      <c r="M289" s="1383">
        <v>45575</v>
      </c>
      <c r="N289" s="1304">
        <v>21676.154999999999</v>
      </c>
      <c r="O289" s="1304">
        <v>0</v>
      </c>
      <c r="P289" s="1304">
        <v>0</v>
      </c>
      <c r="Q289" s="1304">
        <v>-4739.1910000000007</v>
      </c>
      <c r="R289" s="1304">
        <v>292.25050929601605</v>
      </c>
      <c r="S289" s="1304">
        <v>15230.587270972066</v>
      </c>
      <c r="T289" s="1384"/>
      <c r="V289" s="1384"/>
      <c r="X289" s="409"/>
      <c r="Y289" s="409"/>
    </row>
    <row r="290" spans="13:25">
      <c r="M290" s="1383">
        <v>45576</v>
      </c>
      <c r="N290" s="1304">
        <v>17830.401000000002</v>
      </c>
      <c r="O290" s="1304">
        <v>0</v>
      </c>
      <c r="P290" s="1304">
        <v>0</v>
      </c>
      <c r="Q290" s="1304">
        <v>-3564.2139999999999</v>
      </c>
      <c r="R290" s="1304">
        <v>286.70012300520978</v>
      </c>
      <c r="S290" s="1304">
        <v>16766.223035748571</v>
      </c>
      <c r="T290" s="1384"/>
      <c r="V290" s="1384"/>
      <c r="X290" s="409"/>
      <c r="Y290" s="409"/>
    </row>
    <row r="291" spans="13:25">
      <c r="M291" s="1383">
        <v>45577</v>
      </c>
      <c r="N291" s="1304">
        <v>16138.231</v>
      </c>
      <c r="O291" s="1304">
        <v>0</v>
      </c>
      <c r="P291" s="1304">
        <v>576.05100000000004</v>
      </c>
      <c r="Q291" s="1304">
        <v>-1185.53</v>
      </c>
      <c r="R291" s="1304">
        <v>287.27955109428405</v>
      </c>
      <c r="S291" s="1304">
        <v>15360.793254522951</v>
      </c>
      <c r="T291" s="1384"/>
      <c r="V291" s="1384"/>
      <c r="X291" s="409"/>
      <c r="Y291" s="409"/>
    </row>
    <row r="292" spans="13:25">
      <c r="M292" s="1383">
        <v>45578</v>
      </c>
      <c r="N292" s="1304">
        <v>15942.351000000001</v>
      </c>
      <c r="O292" s="1304">
        <v>0</v>
      </c>
      <c r="P292" s="1304">
        <v>1557.058</v>
      </c>
      <c r="Q292" s="1304">
        <v>-0.76</v>
      </c>
      <c r="R292" s="1304">
        <v>291.53928007426765</v>
      </c>
      <c r="S292" s="1304">
        <v>16376.818093604576</v>
      </c>
      <c r="T292" s="1384"/>
      <c r="V292" s="1384"/>
      <c r="X292" s="409"/>
      <c r="Y292" s="409"/>
    </row>
    <row r="293" spans="13:25">
      <c r="M293" s="1383">
        <v>45579</v>
      </c>
      <c r="N293" s="1304">
        <v>14675.47</v>
      </c>
      <c r="O293" s="1304">
        <v>0</v>
      </c>
      <c r="P293" s="1304">
        <v>3119.8139999999999</v>
      </c>
      <c r="Q293" s="1304">
        <v>-1.345</v>
      </c>
      <c r="R293" s="1304">
        <v>295.14176191713858</v>
      </c>
      <c r="S293" s="1304">
        <v>20061.405515756964</v>
      </c>
      <c r="T293" s="1384"/>
      <c r="V293" s="1384"/>
      <c r="X293" s="409"/>
      <c r="Y293" s="409"/>
    </row>
    <row r="294" spans="13:25">
      <c r="M294" s="1383">
        <v>45580</v>
      </c>
      <c r="N294" s="1304">
        <v>16680.838</v>
      </c>
      <c r="O294" s="1304">
        <v>-98.608999999999995</v>
      </c>
      <c r="P294" s="1304">
        <v>2851.8609999999999</v>
      </c>
      <c r="Q294" s="1304">
        <v>-336.66800000000001</v>
      </c>
      <c r="R294" s="1304">
        <v>288.75186418948635</v>
      </c>
      <c r="S294" s="1304">
        <v>20814.605579913416</v>
      </c>
      <c r="T294" s="1384"/>
      <c r="V294" s="1384"/>
      <c r="X294" s="409"/>
      <c r="Y294" s="409"/>
    </row>
    <row r="295" spans="13:25">
      <c r="M295" s="1383">
        <v>45581</v>
      </c>
      <c r="N295" s="1304">
        <v>19363.895</v>
      </c>
      <c r="O295" s="1304">
        <v>-2410.5149999999999</v>
      </c>
      <c r="P295" s="1304">
        <v>3302.51</v>
      </c>
      <c r="Q295" s="1304">
        <v>-519.18900000000008</v>
      </c>
      <c r="R295" s="1304">
        <v>282.09654679325644</v>
      </c>
      <c r="S295" s="1304">
        <v>19804.74900344912</v>
      </c>
      <c r="T295" s="1384"/>
      <c r="V295" s="1384"/>
      <c r="X295" s="409"/>
      <c r="Y295" s="409"/>
    </row>
    <row r="296" spans="13:25">
      <c r="M296" s="1383">
        <v>45582</v>
      </c>
      <c r="N296" s="1304">
        <v>21510.041000000001</v>
      </c>
      <c r="O296" s="1304">
        <v>-2315.59</v>
      </c>
      <c r="P296" s="1304">
        <v>2740.9380000000001</v>
      </c>
      <c r="Q296" s="1304">
        <v>-1372.441</v>
      </c>
      <c r="R296" s="1304">
        <v>289.00608274936786</v>
      </c>
      <c r="S296" s="1304">
        <v>18990.53953503762</v>
      </c>
      <c r="T296" s="1384"/>
      <c r="V296" s="1384"/>
      <c r="X296" s="409"/>
      <c r="Y296" s="409"/>
    </row>
    <row r="297" spans="13:25">
      <c r="M297" s="1383">
        <v>45583</v>
      </c>
      <c r="N297" s="1304">
        <v>16746.170999999998</v>
      </c>
      <c r="O297" s="1304">
        <v>0</v>
      </c>
      <c r="P297" s="1304">
        <v>709.97</v>
      </c>
      <c r="Q297" s="1304">
        <v>-1050.5050000000001</v>
      </c>
      <c r="R297" s="1304">
        <v>267.14775525969611</v>
      </c>
      <c r="S297" s="1304">
        <v>17018.976439422524</v>
      </c>
      <c r="T297" s="1384"/>
      <c r="V297" s="1384"/>
      <c r="X297" s="409"/>
      <c r="Y297" s="409"/>
    </row>
    <row r="298" spans="13:25">
      <c r="M298" s="1383">
        <v>45584</v>
      </c>
      <c r="N298" s="1304">
        <v>21270.844000000001</v>
      </c>
      <c r="O298" s="1304">
        <v>0</v>
      </c>
      <c r="P298" s="1304">
        <v>0</v>
      </c>
      <c r="Q298" s="1304">
        <v>-6580.3239999999996</v>
      </c>
      <c r="R298" s="1304">
        <v>263.72095609400708</v>
      </c>
      <c r="S298" s="1304">
        <v>15272.925981801462</v>
      </c>
      <c r="T298" s="1384"/>
      <c r="V298" s="1384"/>
      <c r="X298" s="409"/>
      <c r="Y298" s="409"/>
    </row>
    <row r="299" spans="13:25">
      <c r="M299" s="1383">
        <v>45585</v>
      </c>
      <c r="N299" s="1304">
        <v>21974.627</v>
      </c>
      <c r="O299" s="1304">
        <v>0</v>
      </c>
      <c r="P299" s="1304">
        <v>0</v>
      </c>
      <c r="Q299" s="1304">
        <v>-8334.0879999999997</v>
      </c>
      <c r="R299" s="1304">
        <v>266.61568573311808</v>
      </c>
      <c r="S299" s="1304">
        <v>16151.726641699708</v>
      </c>
      <c r="T299" s="1384"/>
      <c r="V299" s="1384"/>
      <c r="X299" s="409"/>
      <c r="Y299" s="409"/>
    </row>
    <row r="300" spans="13:25">
      <c r="M300" s="1383">
        <v>45586</v>
      </c>
      <c r="N300" s="1304">
        <v>18740.773000000001</v>
      </c>
      <c r="O300" s="1304">
        <v>-94.921999999999997</v>
      </c>
      <c r="P300" s="1304">
        <v>0.19800000000000001</v>
      </c>
      <c r="Q300" s="1304">
        <v>-5015.098</v>
      </c>
      <c r="R300" s="1304">
        <v>278.90619803407162</v>
      </c>
      <c r="S300" s="1304">
        <v>19803.268985607359</v>
      </c>
      <c r="T300" s="1384"/>
      <c r="V300" s="1384"/>
      <c r="X300" s="409"/>
      <c r="Y300" s="409"/>
    </row>
    <row r="301" spans="13:25">
      <c r="M301" s="1383">
        <v>45587</v>
      </c>
      <c r="N301" s="1304">
        <v>19404.620999999999</v>
      </c>
      <c r="O301" s="1304">
        <v>-2436.183</v>
      </c>
      <c r="P301" s="1304">
        <v>1902.4870000000001</v>
      </c>
      <c r="Q301" s="1304">
        <v>-1172.6990000000001</v>
      </c>
      <c r="R301" s="1304">
        <v>278.720001969691</v>
      </c>
      <c r="S301" s="1304">
        <v>20303.322384339161</v>
      </c>
      <c r="T301" s="1384"/>
      <c r="V301" s="1384"/>
      <c r="X301" s="409"/>
      <c r="Y301" s="409"/>
    </row>
    <row r="302" spans="13:25">
      <c r="M302" s="1383">
        <v>45588</v>
      </c>
      <c r="N302" s="1304">
        <v>13902.183000000001</v>
      </c>
      <c r="O302" s="1304">
        <v>-2330.5450000000001</v>
      </c>
      <c r="P302" s="1304">
        <v>6098.1940000000004</v>
      </c>
      <c r="Q302" s="1304">
        <v>-1.054</v>
      </c>
      <c r="R302" s="1304">
        <v>284.56313347691139</v>
      </c>
      <c r="S302" s="1304">
        <v>20767.30974118867</v>
      </c>
      <c r="T302" s="1384"/>
      <c r="V302" s="1384"/>
      <c r="X302" s="409"/>
      <c r="Y302" s="409"/>
    </row>
    <row r="303" spans="13:25">
      <c r="M303" s="1383">
        <v>45589</v>
      </c>
      <c r="N303" s="1304">
        <v>13901.194</v>
      </c>
      <c r="O303" s="1304">
        <v>0</v>
      </c>
      <c r="P303" s="1304">
        <v>8144.6639999999998</v>
      </c>
      <c r="Q303" s="1304">
        <v>-1.4330000000000001</v>
      </c>
      <c r="R303" s="1304">
        <v>267.61854121024896</v>
      </c>
      <c r="S303" s="1304">
        <v>20168.442268111223</v>
      </c>
      <c r="T303" s="1384"/>
      <c r="V303" s="1384"/>
      <c r="X303" s="409"/>
      <c r="Y303" s="409"/>
    </row>
    <row r="304" spans="13:25">
      <c r="M304" s="1383">
        <v>45590</v>
      </c>
      <c r="N304" s="1304">
        <v>14166.082</v>
      </c>
      <c r="O304" s="1304">
        <v>0</v>
      </c>
      <c r="P304" s="1304">
        <v>7419.54</v>
      </c>
      <c r="Q304" s="1304">
        <v>-1.19</v>
      </c>
      <c r="R304" s="1304">
        <v>269.64470783559938</v>
      </c>
      <c r="S304" s="1304">
        <v>18761.108272386675</v>
      </c>
      <c r="T304" s="1384"/>
      <c r="V304" s="1384"/>
      <c r="X304" s="409"/>
      <c r="Y304" s="409"/>
    </row>
    <row r="305" spans="13:25">
      <c r="M305" s="1383">
        <v>45591</v>
      </c>
      <c r="N305" s="1304">
        <v>16690.503000000001</v>
      </c>
      <c r="O305" s="1304">
        <v>0</v>
      </c>
      <c r="P305" s="1304">
        <v>0</v>
      </c>
      <c r="Q305" s="1304">
        <v>-652.12799999999993</v>
      </c>
      <c r="R305" s="1304">
        <v>269.20106974596149</v>
      </c>
      <c r="S305" s="1304">
        <v>15703.398122450773</v>
      </c>
      <c r="T305" s="1384"/>
      <c r="V305" s="1384"/>
      <c r="X305" s="409"/>
      <c r="Y305" s="409"/>
    </row>
    <row r="306" spans="13:25">
      <c r="M306" s="1383">
        <v>45592</v>
      </c>
      <c r="N306" s="1304">
        <v>15870.096</v>
      </c>
      <c r="O306" s="1304">
        <v>0</v>
      </c>
      <c r="P306" s="1304">
        <v>0</v>
      </c>
      <c r="Q306" s="1304">
        <v>-1146.7860000000001</v>
      </c>
      <c r="R306" s="1304">
        <v>265.68200916889901</v>
      </c>
      <c r="S306" s="1304">
        <v>15064.493233404173</v>
      </c>
      <c r="T306" s="1384"/>
      <c r="V306" s="1384"/>
      <c r="X306" s="409"/>
      <c r="Y306" s="409"/>
    </row>
    <row r="307" spans="13:25">
      <c r="M307" s="1383">
        <v>45593</v>
      </c>
      <c r="N307" s="1304">
        <v>14489.450999999999</v>
      </c>
      <c r="O307" s="1304">
        <v>0</v>
      </c>
      <c r="P307" s="1304">
        <v>2378.9209999999998</v>
      </c>
      <c r="Q307" s="1304">
        <v>-2.6349999999999998</v>
      </c>
      <c r="R307" s="1304">
        <v>270.04152300686053</v>
      </c>
      <c r="S307" s="1304">
        <v>16810.047470805275</v>
      </c>
      <c r="T307" s="1384"/>
      <c r="V307" s="1384"/>
      <c r="X307" s="409"/>
      <c r="Y307" s="409"/>
    </row>
    <row r="308" spans="13:25">
      <c r="M308" s="1383">
        <v>45594</v>
      </c>
      <c r="N308" s="1304">
        <v>12813.745999999999</v>
      </c>
      <c r="O308" s="1304">
        <v>0</v>
      </c>
      <c r="P308" s="1304">
        <v>5099.53</v>
      </c>
      <c r="Q308" s="1304">
        <v>-2.8069999999999999</v>
      </c>
      <c r="R308" s="1304">
        <v>280.12577535208442</v>
      </c>
      <c r="S308" s="1304">
        <v>19872.535517018765</v>
      </c>
      <c r="T308" s="1384"/>
      <c r="V308" s="1384"/>
      <c r="X308" s="409"/>
      <c r="Y308" s="409"/>
    </row>
    <row r="309" spans="13:25">
      <c r="M309" s="1383">
        <v>45595</v>
      </c>
      <c r="N309" s="1304">
        <v>15611.43</v>
      </c>
      <c r="O309" s="1304">
        <v>0</v>
      </c>
      <c r="P309" s="1304">
        <v>5248.2370000000001</v>
      </c>
      <c r="Q309" s="1304">
        <v>-1346.9569999999999</v>
      </c>
      <c r="R309" s="1304">
        <v>265.97282130643532</v>
      </c>
      <c r="S309" s="1304">
        <v>19996.523108511799</v>
      </c>
      <c r="T309" s="1384"/>
      <c r="V309" s="1384"/>
      <c r="X309" s="409"/>
      <c r="Y309" s="409"/>
    </row>
    <row r="310" spans="13:25">
      <c r="M310" s="1383">
        <v>45596</v>
      </c>
      <c r="N310" s="1304">
        <v>14678.797</v>
      </c>
      <c r="O310" s="1304">
        <v>0</v>
      </c>
      <c r="P310" s="1304">
        <v>10140.02</v>
      </c>
      <c r="Q310" s="1304">
        <v>-4039.8690000000001</v>
      </c>
      <c r="R310" s="1304">
        <v>278.36895873073047</v>
      </c>
      <c r="S310" s="1304">
        <v>18358.267954488692</v>
      </c>
      <c r="T310" s="1384"/>
      <c r="V310" s="1384"/>
      <c r="X310" s="409"/>
      <c r="Y310" s="409"/>
    </row>
    <row r="311" spans="13:25">
      <c r="M311" s="1383">
        <v>45597</v>
      </c>
      <c r="N311" s="1304">
        <v>15826.037</v>
      </c>
      <c r="O311" s="1304">
        <v>0</v>
      </c>
      <c r="P311" s="1304">
        <v>11432.906999999999</v>
      </c>
      <c r="Q311" s="1304">
        <v>-4342.7240000000002</v>
      </c>
      <c r="R311" s="1304">
        <v>283.91262249574999</v>
      </c>
      <c r="S311" s="1304">
        <v>18508.679099057139</v>
      </c>
      <c r="T311" s="1384"/>
      <c r="V311" s="1384"/>
      <c r="X311" s="409"/>
      <c r="Y311" s="409"/>
    </row>
    <row r="312" spans="13:25">
      <c r="M312" s="1383">
        <v>45598</v>
      </c>
      <c r="N312" s="1304">
        <v>13939.173000000001</v>
      </c>
      <c r="O312" s="1304">
        <v>0</v>
      </c>
      <c r="P312" s="1304">
        <v>9513.3140000000003</v>
      </c>
      <c r="Q312" s="1304">
        <v>-2178.54</v>
      </c>
      <c r="R312" s="1304">
        <v>282.62808923806421</v>
      </c>
      <c r="S312" s="1304">
        <v>19445.567858874205</v>
      </c>
      <c r="T312" s="1384"/>
      <c r="V312" s="1384"/>
      <c r="X312" s="409"/>
      <c r="Y312" s="409"/>
    </row>
    <row r="313" spans="13:25">
      <c r="M313" s="1383">
        <v>45599</v>
      </c>
      <c r="N313" s="1304">
        <v>14415.635</v>
      </c>
      <c r="O313" s="1304">
        <v>0</v>
      </c>
      <c r="P313" s="1304">
        <v>8581.8590000000004</v>
      </c>
      <c r="Q313" s="1304">
        <v>-2.86</v>
      </c>
      <c r="R313" s="1304">
        <v>285.68442220561593</v>
      </c>
      <c r="S313" s="1304">
        <v>21623.233667621607</v>
      </c>
      <c r="T313" s="1384"/>
      <c r="V313" s="1384"/>
      <c r="X313" s="409"/>
      <c r="Y313" s="409"/>
    </row>
    <row r="314" spans="13:25">
      <c r="M314" s="1383">
        <v>45600</v>
      </c>
      <c r="N314" s="1304">
        <v>15296.864</v>
      </c>
      <c r="O314" s="1304">
        <v>-6.5000000000000002E-2</v>
      </c>
      <c r="P314" s="1304">
        <v>9419.6509999999998</v>
      </c>
      <c r="Q314" s="1304">
        <v>-4.7530000000000001</v>
      </c>
      <c r="R314" s="1304">
        <v>296.9654505583913</v>
      </c>
      <c r="S314" s="1304">
        <v>27813.663378927617</v>
      </c>
      <c r="T314" s="1384"/>
      <c r="V314" s="1384"/>
      <c r="X314" s="409"/>
      <c r="Y314" s="409"/>
    </row>
    <row r="315" spans="13:25">
      <c r="M315" s="1383">
        <v>45601</v>
      </c>
      <c r="N315" s="1304">
        <v>14407.427</v>
      </c>
      <c r="O315" s="1304">
        <v>-2396.5729999999999</v>
      </c>
      <c r="P315" s="1304">
        <v>15408.465</v>
      </c>
      <c r="Q315" s="1304">
        <v>-7.33</v>
      </c>
      <c r="R315" s="1304">
        <v>286.93893633638851</v>
      </c>
      <c r="S315" s="1304">
        <v>27932.64689869299</v>
      </c>
      <c r="T315" s="1384"/>
      <c r="V315" s="1384"/>
      <c r="X315" s="409"/>
      <c r="Y315" s="409"/>
    </row>
    <row r="316" spans="13:25">
      <c r="M316" s="1383">
        <v>45602</v>
      </c>
      <c r="N316" s="1304">
        <v>13366.460999999999</v>
      </c>
      <c r="O316" s="1304">
        <v>-2407.7440000000001</v>
      </c>
      <c r="P316" s="1304">
        <v>18277.552</v>
      </c>
      <c r="Q316" s="1304">
        <v>-7.4980000000000002</v>
      </c>
      <c r="R316" s="1304">
        <v>305.07176273191175</v>
      </c>
      <c r="S316" s="1304">
        <v>28785.428580364503</v>
      </c>
      <c r="T316" s="1384"/>
      <c r="V316" s="1384"/>
      <c r="X316" s="409"/>
      <c r="Y316" s="409"/>
    </row>
    <row r="317" spans="13:25">
      <c r="M317" s="1383">
        <v>45603</v>
      </c>
      <c r="N317" s="1304">
        <v>13355.637000000001</v>
      </c>
      <c r="O317" s="1304">
        <v>-2374.6689999999999</v>
      </c>
      <c r="P317" s="1304">
        <v>15881.120999999999</v>
      </c>
      <c r="Q317" s="1304">
        <v>-6.8319999999999999</v>
      </c>
      <c r="R317" s="1304">
        <v>297.6387050888801</v>
      </c>
      <c r="S317" s="1304">
        <v>27982.410535312607</v>
      </c>
      <c r="T317" s="1384"/>
      <c r="V317" s="1384"/>
      <c r="X317" s="409"/>
      <c r="Y317" s="409"/>
    </row>
    <row r="318" spans="13:25">
      <c r="M318" s="1383">
        <v>45604</v>
      </c>
      <c r="N318" s="1304">
        <v>13483.544</v>
      </c>
      <c r="O318" s="1304">
        <v>-2358.1010000000001</v>
      </c>
      <c r="P318" s="1304">
        <v>15348.834999999999</v>
      </c>
      <c r="Q318" s="1304">
        <v>-6.7949999999999999</v>
      </c>
      <c r="R318" s="1304">
        <v>317.32530708052815</v>
      </c>
      <c r="S318" s="1304">
        <v>27145.973663121255</v>
      </c>
      <c r="T318" s="1384"/>
      <c r="V318" s="1384"/>
      <c r="X318" s="409"/>
      <c r="Y318" s="409"/>
    </row>
    <row r="319" spans="13:25">
      <c r="M319" s="1383">
        <v>45605</v>
      </c>
      <c r="N319" s="1304">
        <v>13552.608</v>
      </c>
      <c r="O319" s="1304">
        <v>-2437.1680000000001</v>
      </c>
      <c r="P319" s="1304">
        <v>14337.772999999999</v>
      </c>
      <c r="Q319" s="1304">
        <v>-6.5129999999999999</v>
      </c>
      <c r="R319" s="1304">
        <v>311.24865569834679</v>
      </c>
      <c r="S319" s="1304">
        <v>24550.036211203216</v>
      </c>
      <c r="T319" s="1384"/>
      <c r="V319" s="1384"/>
      <c r="X319" s="409"/>
      <c r="Y319" s="409"/>
    </row>
    <row r="320" spans="13:25">
      <c r="M320" s="1383">
        <v>45606</v>
      </c>
      <c r="N320" s="1304">
        <v>13656.262000000001</v>
      </c>
      <c r="O320" s="1304">
        <v>-2436.5819999999999</v>
      </c>
      <c r="P320" s="1304">
        <v>14547.039000000001</v>
      </c>
      <c r="Q320" s="1304">
        <v>-6.6420000000000003</v>
      </c>
      <c r="R320" s="1304">
        <v>305.73178964349938</v>
      </c>
      <c r="S320" s="1304">
        <v>27336.441293310196</v>
      </c>
      <c r="T320" s="1384"/>
      <c r="V320" s="1384"/>
      <c r="X320" s="409"/>
      <c r="Y320" s="409"/>
    </row>
    <row r="321" spans="13:25">
      <c r="M321" s="1383">
        <v>45607</v>
      </c>
      <c r="N321" s="1304">
        <v>14517.218999999999</v>
      </c>
      <c r="O321" s="1304">
        <v>-2437.8539999999998</v>
      </c>
      <c r="P321" s="1304">
        <v>15928.593999999999</v>
      </c>
      <c r="Q321" s="1304">
        <v>-6.8129999999999997</v>
      </c>
      <c r="R321" s="1304">
        <v>316.61255222892345</v>
      </c>
      <c r="S321" s="1304">
        <v>32922.608924283675</v>
      </c>
      <c r="T321" s="1384"/>
      <c r="V321" s="1384"/>
      <c r="X321" s="409"/>
      <c r="Y321" s="409"/>
    </row>
    <row r="322" spans="13:25">
      <c r="M322" s="1383">
        <v>45608</v>
      </c>
      <c r="N322" s="1304">
        <v>16443.544999999998</v>
      </c>
      <c r="O322" s="1304">
        <v>-2432.3040000000001</v>
      </c>
      <c r="P322" s="1304">
        <v>23751.830999999998</v>
      </c>
      <c r="Q322" s="1304">
        <v>-8.89</v>
      </c>
      <c r="R322" s="1304">
        <v>314.04103936973036</v>
      </c>
      <c r="S322" s="1304">
        <v>34826.663885530506</v>
      </c>
      <c r="T322" s="1384"/>
      <c r="V322" s="1384"/>
      <c r="X322" s="409"/>
      <c r="Y322" s="409"/>
    </row>
    <row r="323" spans="13:25">
      <c r="M323" s="1383">
        <v>45609</v>
      </c>
      <c r="N323" s="1304">
        <v>14155.441000000001</v>
      </c>
      <c r="O323" s="1304">
        <v>-2417.2910000000002</v>
      </c>
      <c r="P323" s="1304">
        <v>21811.863000000001</v>
      </c>
      <c r="Q323" s="1304">
        <v>-10.161</v>
      </c>
      <c r="R323" s="1304">
        <v>307.86477168930401</v>
      </c>
      <c r="S323" s="1304">
        <v>34072.38892552114</v>
      </c>
      <c r="T323" s="1384"/>
      <c r="V323" s="1384"/>
      <c r="X323" s="409"/>
      <c r="Y323" s="409"/>
    </row>
    <row r="324" spans="13:25">
      <c r="M324" s="1383">
        <v>45610</v>
      </c>
      <c r="N324" s="1304">
        <v>13281.245999999999</v>
      </c>
      <c r="O324" s="1304">
        <v>-2444.3389999999999</v>
      </c>
      <c r="P324" s="1304">
        <v>21553.47</v>
      </c>
      <c r="Q324" s="1304">
        <v>-10.510999999999999</v>
      </c>
      <c r="R324" s="1304">
        <v>322.79588874272252</v>
      </c>
      <c r="S324" s="1304">
        <v>31915.109446616716</v>
      </c>
      <c r="T324" s="1384"/>
      <c r="V324" s="1384"/>
      <c r="X324" s="409"/>
      <c r="Y324" s="409"/>
    </row>
    <row r="325" spans="13:25">
      <c r="M325" s="1383">
        <v>45611</v>
      </c>
      <c r="N325" s="1304">
        <v>13073.332</v>
      </c>
      <c r="O325" s="1304">
        <v>-2432.239</v>
      </c>
      <c r="P325" s="1304">
        <v>17744.282999999999</v>
      </c>
      <c r="Q325" s="1304">
        <v>-9.4459999999999997</v>
      </c>
      <c r="R325" s="1304">
        <v>321.35551094743801</v>
      </c>
      <c r="S325" s="1304">
        <v>28174.888650537221</v>
      </c>
      <c r="T325" s="1384"/>
      <c r="V325" s="1384"/>
      <c r="X325" s="409"/>
      <c r="Y325" s="409"/>
    </row>
    <row r="326" spans="13:25">
      <c r="M326" s="1383">
        <v>45612</v>
      </c>
      <c r="N326" s="1304">
        <v>14092.272000000001</v>
      </c>
      <c r="O326" s="1304">
        <v>-2436.5630000000001</v>
      </c>
      <c r="P326" s="1304">
        <v>14281.078</v>
      </c>
      <c r="Q326" s="1304">
        <v>-8.34</v>
      </c>
      <c r="R326" s="1304">
        <v>308.37303327851515</v>
      </c>
      <c r="S326" s="1304">
        <v>23382.285263867168</v>
      </c>
      <c r="T326" s="1384"/>
      <c r="V326" s="1384"/>
      <c r="X326" s="409"/>
      <c r="Y326" s="409"/>
    </row>
    <row r="327" spans="13:25">
      <c r="M327" s="1383">
        <v>45613</v>
      </c>
      <c r="N327" s="1304">
        <v>14144.837</v>
      </c>
      <c r="O327" s="1304">
        <v>-2439.5500000000002</v>
      </c>
      <c r="P327" s="1304">
        <v>16267.571</v>
      </c>
      <c r="Q327" s="1304">
        <v>-8.2579999999999991</v>
      </c>
      <c r="R327" s="1304">
        <v>307.16629665329015</v>
      </c>
      <c r="S327" s="1304">
        <v>26834.040935796289</v>
      </c>
      <c r="T327" s="1384"/>
      <c r="V327" s="1384"/>
      <c r="X327" s="409"/>
      <c r="Y327" s="409"/>
    </row>
    <row r="328" spans="13:25">
      <c r="M328" s="1383">
        <v>45614</v>
      </c>
      <c r="N328" s="1304">
        <v>14296.486000000001</v>
      </c>
      <c r="O328" s="1304">
        <v>-2438.154</v>
      </c>
      <c r="P328" s="1304">
        <v>16158.725</v>
      </c>
      <c r="Q328" s="1304">
        <v>-9.1199999999999992</v>
      </c>
      <c r="R328" s="1304">
        <v>314.65860076904596</v>
      </c>
      <c r="S328" s="1304">
        <v>31324.204820636074</v>
      </c>
      <c r="T328" s="1384"/>
      <c r="V328" s="1384"/>
      <c r="X328" s="409"/>
      <c r="Y328" s="409"/>
    </row>
    <row r="329" spans="13:25">
      <c r="M329" s="1383">
        <v>45615</v>
      </c>
      <c r="N329" s="1304">
        <v>13386.34</v>
      </c>
      <c r="O329" s="1304">
        <v>-2435.1529999999998</v>
      </c>
      <c r="P329" s="1304">
        <v>16484.564999999999</v>
      </c>
      <c r="Q329" s="1304">
        <v>-8.2040000000000006</v>
      </c>
      <c r="R329" s="1304">
        <v>312.99947341918227</v>
      </c>
      <c r="S329" s="1304">
        <v>29609.476045350384</v>
      </c>
      <c r="T329" s="1384"/>
      <c r="V329" s="1384"/>
      <c r="X329" s="409"/>
      <c r="Y329" s="409"/>
    </row>
    <row r="330" spans="13:25">
      <c r="M330" s="1383">
        <v>45616</v>
      </c>
      <c r="N330" s="1304">
        <v>13565.877</v>
      </c>
      <c r="O330" s="1304">
        <v>-2436.328</v>
      </c>
      <c r="P330" s="1304">
        <v>19084.194</v>
      </c>
      <c r="Q330" s="1304">
        <v>-9.109</v>
      </c>
      <c r="R330" s="1304">
        <v>316.34697353048603</v>
      </c>
      <c r="S330" s="1304">
        <v>32112.269440029424</v>
      </c>
      <c r="T330" s="1384"/>
      <c r="V330" s="1384"/>
      <c r="X330" s="409"/>
      <c r="Y330" s="409"/>
    </row>
    <row r="331" spans="13:25">
      <c r="M331" s="1383">
        <v>45617</v>
      </c>
      <c r="N331" s="1304">
        <v>13257.298000000001</v>
      </c>
      <c r="O331" s="1304">
        <v>-2435.348</v>
      </c>
      <c r="P331" s="1304">
        <v>21265.977999999999</v>
      </c>
      <c r="Q331" s="1304">
        <v>-9.3550000000000004</v>
      </c>
      <c r="R331" s="1304">
        <v>311.98804101024098</v>
      </c>
      <c r="S331" s="1304">
        <v>33798.683186206639</v>
      </c>
      <c r="T331" s="1384"/>
      <c r="V331" s="1384"/>
      <c r="X331" s="409"/>
      <c r="Y331" s="409"/>
    </row>
    <row r="332" spans="13:25">
      <c r="M332" s="1383">
        <v>45618</v>
      </c>
      <c r="N332" s="1304">
        <v>13304.759</v>
      </c>
      <c r="O332" s="1304">
        <v>-2441.92</v>
      </c>
      <c r="P332" s="1304">
        <v>22940.005000000001</v>
      </c>
      <c r="Q332" s="1304">
        <v>-11.131</v>
      </c>
      <c r="R332" s="1304">
        <v>319.63754369448941</v>
      </c>
      <c r="S332" s="1304">
        <v>33742.532343495499</v>
      </c>
      <c r="T332" s="1384"/>
      <c r="V332" s="1384"/>
      <c r="X332" s="409"/>
      <c r="Y332" s="409"/>
    </row>
    <row r="333" spans="13:25">
      <c r="M333" s="1383">
        <v>45619</v>
      </c>
      <c r="N333" s="1304">
        <v>13241.201999999999</v>
      </c>
      <c r="O333" s="1304">
        <v>-2430.7179999999998</v>
      </c>
      <c r="P333" s="1304">
        <v>17233.056</v>
      </c>
      <c r="Q333" s="1304">
        <v>-10.141999999999999</v>
      </c>
      <c r="R333" s="1304">
        <v>300.64589778376273</v>
      </c>
      <c r="S333" s="1304">
        <v>28860.603085542905</v>
      </c>
      <c r="T333" s="1384"/>
      <c r="V333" s="1384"/>
      <c r="X333" s="409"/>
      <c r="Y333" s="409"/>
    </row>
    <row r="334" spans="13:25">
      <c r="M334" s="1383">
        <v>45620</v>
      </c>
      <c r="N334" s="1304">
        <v>13289.083000000001</v>
      </c>
      <c r="O334" s="1304">
        <v>-2437.2269999999999</v>
      </c>
      <c r="P334" s="1304">
        <v>16851.345000000001</v>
      </c>
      <c r="Q334" s="1304">
        <v>-10.238</v>
      </c>
      <c r="R334" s="1304">
        <v>297.49048800987936</v>
      </c>
      <c r="S334" s="1304">
        <v>28846.07716330111</v>
      </c>
      <c r="T334" s="1384"/>
      <c r="V334" s="1384"/>
      <c r="X334" s="409"/>
      <c r="Y334" s="409"/>
    </row>
    <row r="335" spans="13:25">
      <c r="M335" s="1383">
        <v>45621</v>
      </c>
      <c r="N335" s="1304">
        <v>13004.91</v>
      </c>
      <c r="O335" s="1304">
        <v>-2438.6120000000001</v>
      </c>
      <c r="P335" s="1304">
        <v>17381.633999999998</v>
      </c>
      <c r="Q335" s="1304">
        <v>-26.847000000000001</v>
      </c>
      <c r="R335" s="1304">
        <v>313.14933986979509</v>
      </c>
      <c r="S335" s="1304">
        <v>30752.049675512557</v>
      </c>
      <c r="T335" s="1384"/>
      <c r="V335" s="1384"/>
      <c r="X335" s="409"/>
      <c r="Y335" s="409"/>
    </row>
    <row r="336" spans="13:25">
      <c r="M336" s="1383">
        <v>45622</v>
      </c>
      <c r="N336" s="1304">
        <v>14674.383</v>
      </c>
      <c r="O336" s="1304">
        <v>-2403.8490000000002</v>
      </c>
      <c r="P336" s="1304">
        <v>17704.274000000001</v>
      </c>
      <c r="Q336" s="1304">
        <v>-8.5860000000000003</v>
      </c>
      <c r="R336" s="1304">
        <v>313.95525867897481</v>
      </c>
      <c r="S336" s="1304">
        <v>32224.894683524595</v>
      </c>
      <c r="T336" s="1384"/>
      <c r="V336" s="1384"/>
      <c r="X336" s="409"/>
      <c r="Y336" s="409"/>
    </row>
    <row r="337" spans="13:25">
      <c r="M337" s="1383">
        <v>45623</v>
      </c>
      <c r="N337" s="1304">
        <v>16261.912</v>
      </c>
      <c r="O337" s="1304">
        <v>-2405.9430000000002</v>
      </c>
      <c r="P337" s="1304">
        <v>18376.991999999998</v>
      </c>
      <c r="Q337" s="1304">
        <v>-9.84</v>
      </c>
      <c r="R337" s="1304">
        <v>300.32325106212062</v>
      </c>
      <c r="S337" s="1304">
        <v>31792.723585313401</v>
      </c>
      <c r="T337" s="1384"/>
      <c r="V337" s="1384"/>
      <c r="X337" s="409"/>
      <c r="Y337" s="409"/>
    </row>
    <row r="338" spans="13:25">
      <c r="M338" s="1383">
        <v>45624</v>
      </c>
      <c r="N338" s="1304">
        <v>13219.627</v>
      </c>
      <c r="O338" s="1304">
        <v>-2430.6759999999999</v>
      </c>
      <c r="P338" s="1304">
        <v>18943.084999999999</v>
      </c>
      <c r="Q338" s="1304">
        <v>-9.1630000000000003</v>
      </c>
      <c r="R338" s="1304">
        <v>312.85245828879852</v>
      </c>
      <c r="S338" s="1304">
        <v>31255.374060799448</v>
      </c>
      <c r="T338" s="1384"/>
      <c r="V338" s="1384"/>
      <c r="X338" s="409"/>
      <c r="Y338" s="409"/>
    </row>
    <row r="339" spans="13:25">
      <c r="M339" s="1383">
        <v>45625</v>
      </c>
      <c r="N339" s="1304">
        <v>15283.093000000001</v>
      </c>
      <c r="O339" s="1304">
        <v>-2428.413</v>
      </c>
      <c r="P339" s="1304">
        <v>16748.501</v>
      </c>
      <c r="Q339" s="1304">
        <v>-9.0190000000000001</v>
      </c>
      <c r="R339" s="1304">
        <v>318.76730683599931</v>
      </c>
      <c r="S339" s="1304">
        <v>30604.41410473553</v>
      </c>
      <c r="T339" s="1384"/>
      <c r="V339" s="1384"/>
      <c r="X339" s="409"/>
      <c r="Y339" s="409"/>
    </row>
    <row r="340" spans="13:25">
      <c r="M340" s="1383">
        <v>45626</v>
      </c>
      <c r="N340" s="1304">
        <v>15172.540999999999</v>
      </c>
      <c r="O340" s="1304">
        <v>-2430.549</v>
      </c>
      <c r="P340" s="1304">
        <v>14339.216</v>
      </c>
      <c r="Q340" s="1304">
        <v>-17.071999999999999</v>
      </c>
      <c r="R340" s="1304">
        <v>319.88913918087843</v>
      </c>
      <c r="S340" s="1304">
        <v>27302.083318733818</v>
      </c>
      <c r="T340" s="1384"/>
      <c r="V340" s="1384"/>
      <c r="X340" s="409"/>
      <c r="Y340" s="409"/>
    </row>
    <row r="341" spans="13:25">
      <c r="M341" s="1383">
        <v>45627</v>
      </c>
      <c r="N341" s="1304">
        <v>15748.849</v>
      </c>
      <c r="O341" s="1304">
        <v>-2431.1350000000002</v>
      </c>
      <c r="P341" s="1304">
        <v>15998.823</v>
      </c>
      <c r="Q341" s="1304">
        <v>-16.972999999999999</v>
      </c>
      <c r="R341" s="1304">
        <v>524.27544243362479</v>
      </c>
      <c r="S341" s="1304">
        <v>28853.501537997963</v>
      </c>
      <c r="T341" s="1384"/>
      <c r="V341" s="1384"/>
      <c r="X341" s="409"/>
      <c r="Y341" s="409"/>
    </row>
    <row r="342" spans="13:25">
      <c r="M342" s="1383">
        <v>45628</v>
      </c>
      <c r="N342" s="1304">
        <v>14445.021000000001</v>
      </c>
      <c r="O342" s="1304">
        <v>-2431.7919999999999</v>
      </c>
      <c r="P342" s="1304">
        <v>18290.581999999999</v>
      </c>
      <c r="Q342" s="1304">
        <v>-15.337</v>
      </c>
      <c r="R342" s="1304">
        <v>515.64068111420363</v>
      </c>
      <c r="S342" s="1304">
        <v>34339.035751727009</v>
      </c>
      <c r="T342" s="1384"/>
      <c r="V342" s="1384"/>
      <c r="X342" s="409"/>
      <c r="Y342" s="409"/>
    </row>
    <row r="343" spans="13:25">
      <c r="M343" s="1383">
        <v>45629</v>
      </c>
      <c r="N343" s="1304">
        <v>13533.663</v>
      </c>
      <c r="O343" s="1304">
        <v>-2363.125</v>
      </c>
      <c r="P343" s="1304">
        <v>23867.899000000001</v>
      </c>
      <c r="Q343" s="1304">
        <v>-11.202</v>
      </c>
      <c r="R343" s="1304">
        <v>512.66622928292315</v>
      </c>
      <c r="S343" s="1304">
        <v>34482.528517548541</v>
      </c>
      <c r="T343" s="1384"/>
      <c r="V343" s="1384"/>
      <c r="X343" s="409"/>
      <c r="Y343" s="409"/>
    </row>
    <row r="344" spans="13:25">
      <c r="M344" s="1383">
        <v>45630</v>
      </c>
      <c r="N344" s="1304">
        <v>14237.022000000001</v>
      </c>
      <c r="O344" s="1304">
        <v>-2431.9769999999999</v>
      </c>
      <c r="P344" s="1304">
        <v>22401.375</v>
      </c>
      <c r="Q344" s="1304">
        <v>-11.962</v>
      </c>
      <c r="R344" s="1304">
        <v>501.44560154355224</v>
      </c>
      <c r="S344" s="1304">
        <v>34636.5146192721</v>
      </c>
      <c r="T344" s="1384"/>
      <c r="V344" s="1384"/>
      <c r="X344" s="409"/>
      <c r="Y344" s="409"/>
    </row>
    <row r="345" spans="13:25">
      <c r="M345" s="1383">
        <v>45631</v>
      </c>
      <c r="N345" s="1304">
        <v>12650.279</v>
      </c>
      <c r="O345" s="1304">
        <v>-2434.84</v>
      </c>
      <c r="P345" s="1304">
        <v>24489.85</v>
      </c>
      <c r="Q345" s="1304">
        <v>-15.381</v>
      </c>
      <c r="R345" s="1304">
        <v>525.51160318032225</v>
      </c>
      <c r="S345" s="1304">
        <v>34745.516683426962</v>
      </c>
      <c r="T345" s="1384"/>
      <c r="V345" s="1384"/>
      <c r="X345" s="409"/>
      <c r="Y345" s="409"/>
    </row>
    <row r="346" spans="13:25">
      <c r="M346" s="1383">
        <v>45632</v>
      </c>
      <c r="N346" s="1304">
        <v>13017.434999999999</v>
      </c>
      <c r="O346" s="1304">
        <v>-2430.8609999999999</v>
      </c>
      <c r="P346" s="1304">
        <v>21410.795999999998</v>
      </c>
      <c r="Q346" s="1304">
        <v>-16.698</v>
      </c>
      <c r="R346" s="1304">
        <v>517.83951506952553</v>
      </c>
      <c r="S346" s="1304">
        <v>33073.988916440801</v>
      </c>
      <c r="T346" s="1384"/>
      <c r="V346" s="1384"/>
      <c r="X346" s="409"/>
      <c r="Y346" s="409"/>
    </row>
    <row r="347" spans="13:25">
      <c r="M347" s="1383">
        <v>45633</v>
      </c>
      <c r="N347" s="1304">
        <v>13944.772000000001</v>
      </c>
      <c r="O347" s="1304">
        <v>-2432.165</v>
      </c>
      <c r="P347" s="1304">
        <v>17151.252</v>
      </c>
      <c r="Q347" s="1304">
        <v>-14.532999999999999</v>
      </c>
      <c r="R347" s="1304">
        <v>519.55762068074</v>
      </c>
      <c r="S347" s="1304">
        <v>27616.247967689971</v>
      </c>
      <c r="T347" s="1384"/>
      <c r="V347" s="1384"/>
      <c r="X347" s="409"/>
      <c r="Y347" s="409"/>
    </row>
    <row r="348" spans="13:25">
      <c r="M348" s="1383">
        <v>45634</v>
      </c>
      <c r="N348" s="1304">
        <v>13170.352000000001</v>
      </c>
      <c r="O348" s="1304">
        <v>-2433.0549999999998</v>
      </c>
      <c r="P348" s="1304">
        <v>18745.225999999999</v>
      </c>
      <c r="Q348" s="1304">
        <v>-9.2970000000000006</v>
      </c>
      <c r="R348" s="1304">
        <v>525.30788270116273</v>
      </c>
      <c r="S348" s="1304">
        <v>28184.108632382035</v>
      </c>
      <c r="T348" s="1384"/>
      <c r="V348" s="1384"/>
      <c r="X348" s="409"/>
      <c r="Y348" s="409"/>
    </row>
    <row r="349" spans="13:25">
      <c r="M349" s="1383">
        <v>45635</v>
      </c>
      <c r="N349" s="1304">
        <v>13368.701999999999</v>
      </c>
      <c r="O349" s="1304">
        <v>-2430.433</v>
      </c>
      <c r="P349" s="1304">
        <v>20853.826000000001</v>
      </c>
      <c r="Q349" s="1304">
        <v>-13.298999999999999</v>
      </c>
      <c r="R349" s="1304">
        <v>522.20819509120804</v>
      </c>
      <c r="S349" s="1304">
        <v>34367.682165881328</v>
      </c>
      <c r="T349" s="1384"/>
      <c r="V349" s="1384"/>
      <c r="X349" s="409"/>
      <c r="Y349" s="409"/>
    </row>
    <row r="350" spans="13:25">
      <c r="M350" s="1383">
        <v>45636</v>
      </c>
      <c r="N350" s="1304">
        <v>10621.152</v>
      </c>
      <c r="O350" s="1304">
        <v>-2431.471</v>
      </c>
      <c r="P350" s="1304">
        <v>25932.400000000001</v>
      </c>
      <c r="Q350" s="1304">
        <v>-13.571</v>
      </c>
      <c r="R350" s="1304">
        <v>519.56816747528728</v>
      </c>
      <c r="S350" s="1304">
        <v>36495.97104408349</v>
      </c>
      <c r="T350" s="1384"/>
      <c r="V350" s="1384"/>
      <c r="X350" s="409"/>
      <c r="Y350" s="409"/>
    </row>
    <row r="351" spans="13:25">
      <c r="M351" s="1383">
        <v>45637</v>
      </c>
      <c r="N351" s="1304">
        <v>12235.058000000001</v>
      </c>
      <c r="O351" s="1304">
        <v>-2429.7939999999999</v>
      </c>
      <c r="P351" s="1304">
        <v>25778.736000000001</v>
      </c>
      <c r="Q351" s="1304">
        <v>-15.896000000000001</v>
      </c>
      <c r="R351" s="1304">
        <v>524.00837381576071</v>
      </c>
      <c r="S351" s="1304">
        <v>37355.16930853192</v>
      </c>
      <c r="T351" s="1384"/>
      <c r="V351" s="1384"/>
      <c r="X351" s="409"/>
      <c r="Y351" s="409"/>
    </row>
    <row r="352" spans="13:25">
      <c r="M352" s="1383">
        <v>45638</v>
      </c>
      <c r="N352" s="1304">
        <v>12682.315000000001</v>
      </c>
      <c r="O352" s="1304">
        <v>-2430.723</v>
      </c>
      <c r="P352" s="1304">
        <v>26484.251</v>
      </c>
      <c r="Q352" s="1304">
        <v>-12.199</v>
      </c>
      <c r="R352" s="1304">
        <v>523.59822823536922</v>
      </c>
      <c r="S352" s="1304">
        <v>38118.642016832659</v>
      </c>
      <c r="T352" s="1384"/>
      <c r="V352" s="1384"/>
      <c r="X352" s="409"/>
      <c r="Y352" s="409"/>
    </row>
    <row r="353" spans="13:25">
      <c r="M353" s="1383">
        <v>45639</v>
      </c>
      <c r="N353" s="1304">
        <v>13073.529</v>
      </c>
      <c r="O353" s="1304">
        <v>-2427.2429999999999</v>
      </c>
      <c r="P353" s="1304">
        <v>27071.092000000001</v>
      </c>
      <c r="Q353" s="1304">
        <v>-16.788</v>
      </c>
      <c r="R353" s="1304">
        <v>516.54864014056898</v>
      </c>
      <c r="S353" s="1304">
        <v>36699.17922241515</v>
      </c>
      <c r="T353" s="1384"/>
      <c r="V353" s="1384"/>
      <c r="X353" s="409"/>
      <c r="Y353" s="409"/>
    </row>
    <row r="354" spans="13:25">
      <c r="M354" s="1383">
        <v>45640</v>
      </c>
      <c r="N354" s="1304">
        <v>13587.316999999999</v>
      </c>
      <c r="O354" s="1304">
        <v>-2428.067</v>
      </c>
      <c r="P354" s="1304">
        <v>19598.094000000001</v>
      </c>
      <c r="Q354" s="1304">
        <v>-10.215999999999999</v>
      </c>
      <c r="R354" s="1304">
        <v>523.376241481281</v>
      </c>
      <c r="S354" s="1304">
        <v>32034.749679855006</v>
      </c>
      <c r="T354" s="1384"/>
      <c r="V354" s="1384"/>
      <c r="X354" s="409"/>
      <c r="Y354" s="409"/>
    </row>
    <row r="355" spans="13:25">
      <c r="M355" s="1383">
        <v>45641</v>
      </c>
      <c r="N355" s="1304">
        <v>15025.482</v>
      </c>
      <c r="O355" s="1304">
        <v>-2432.7109999999998</v>
      </c>
      <c r="P355" s="1304">
        <v>19762.581999999999</v>
      </c>
      <c r="Q355" s="1304">
        <v>-9.1739999999999995</v>
      </c>
      <c r="R355" s="1304">
        <v>526.18274544861708</v>
      </c>
      <c r="S355" s="1304">
        <v>30278.949288875257</v>
      </c>
      <c r="T355" s="1384"/>
      <c r="V355" s="1384"/>
      <c r="X355" s="409"/>
      <c r="Y355" s="409"/>
    </row>
    <row r="356" spans="13:25">
      <c r="M356" s="1383">
        <v>45642</v>
      </c>
      <c r="N356" s="1304">
        <v>12872.879000000001</v>
      </c>
      <c r="O356" s="1304">
        <v>-2432.3879999999999</v>
      </c>
      <c r="P356" s="1304">
        <v>20870.93</v>
      </c>
      <c r="Q356" s="1304">
        <v>-8.9719999999999995</v>
      </c>
      <c r="R356" s="1304">
        <v>522.01286144602943</v>
      </c>
      <c r="S356" s="1304">
        <v>29806.950793063017</v>
      </c>
      <c r="T356" s="1384"/>
      <c r="V356" s="1384"/>
      <c r="X356" s="409"/>
      <c r="Y356" s="409"/>
    </row>
    <row r="357" spans="13:25">
      <c r="M357" s="1383">
        <v>45643</v>
      </c>
      <c r="N357" s="1304">
        <v>13160.499</v>
      </c>
      <c r="O357" s="1304">
        <v>-2433.511</v>
      </c>
      <c r="P357" s="1304">
        <v>16161.615</v>
      </c>
      <c r="Q357" s="1304">
        <v>-7.9509999999999996</v>
      </c>
      <c r="R357" s="1304">
        <v>514.74981036591134</v>
      </c>
      <c r="S357" s="1304">
        <v>27281.904983730721</v>
      </c>
      <c r="T357" s="1384"/>
      <c r="V357" s="1384"/>
      <c r="X357" s="409"/>
      <c r="Y357" s="409"/>
    </row>
    <row r="358" spans="13:25">
      <c r="M358" s="1383">
        <v>45644</v>
      </c>
      <c r="N358" s="1304">
        <v>13303.217000000001</v>
      </c>
      <c r="O358" s="1304">
        <v>-2434.5520000000001</v>
      </c>
      <c r="P358" s="1304">
        <v>14075.824000000001</v>
      </c>
      <c r="Q358" s="1304">
        <v>-7.702</v>
      </c>
      <c r="R358" s="1304">
        <v>523.06620600581107</v>
      </c>
      <c r="S358" s="1304">
        <v>27190.477408063845</v>
      </c>
      <c r="T358" s="1384"/>
      <c r="V358" s="1384"/>
      <c r="X358" s="409"/>
      <c r="Y358" s="409"/>
    </row>
    <row r="359" spans="13:25">
      <c r="M359" s="1383">
        <v>45645</v>
      </c>
      <c r="N359" s="1304">
        <v>13094.808999999999</v>
      </c>
      <c r="O359" s="1304">
        <v>-2434.768</v>
      </c>
      <c r="P359" s="1304">
        <v>12610.483</v>
      </c>
      <c r="Q359" s="1304">
        <v>-7.8579999999999997</v>
      </c>
      <c r="R359" s="1304">
        <v>515.53048648573235</v>
      </c>
      <c r="S359" s="1304">
        <v>25834.289389171998</v>
      </c>
      <c r="T359" s="1384"/>
      <c r="V359" s="1384"/>
      <c r="X359" s="409"/>
      <c r="Y359" s="409"/>
    </row>
    <row r="360" spans="13:25">
      <c r="M360" s="1383">
        <v>45646</v>
      </c>
      <c r="N360" s="1304">
        <v>13269.333000000001</v>
      </c>
      <c r="O360" s="1304">
        <v>-892.03700000000003</v>
      </c>
      <c r="P360" s="1304">
        <v>15347.07</v>
      </c>
      <c r="Q360" s="1304">
        <v>-8.0739999999999998</v>
      </c>
      <c r="R360" s="1304">
        <v>531.14555479606418</v>
      </c>
      <c r="S360" s="1304">
        <v>26387.051153084958</v>
      </c>
      <c r="T360" s="1384"/>
      <c r="V360" s="1384"/>
      <c r="X360" s="409"/>
      <c r="Y360" s="409"/>
    </row>
    <row r="361" spans="13:25">
      <c r="M361" s="1383">
        <v>45647</v>
      </c>
      <c r="N361" s="1304">
        <v>12772.221</v>
      </c>
      <c r="O361" s="1304">
        <v>-0.70699999999999996</v>
      </c>
      <c r="P361" s="1304">
        <v>11504.904</v>
      </c>
      <c r="Q361" s="1304">
        <v>-5.6139999999999999</v>
      </c>
      <c r="R361" s="1304">
        <v>521.60649695851657</v>
      </c>
      <c r="S361" s="1304">
        <v>24982.249390437388</v>
      </c>
      <c r="T361" s="1384"/>
      <c r="V361" s="1384"/>
      <c r="X361" s="409"/>
      <c r="Y361" s="409"/>
    </row>
    <row r="362" spans="13:25">
      <c r="M362" s="1383">
        <v>45648</v>
      </c>
      <c r="N362" s="1304">
        <v>12767.043</v>
      </c>
      <c r="O362" s="1304">
        <v>0</v>
      </c>
      <c r="P362" s="1304">
        <v>11385.751</v>
      </c>
      <c r="Q362" s="1304">
        <v>-5.8609999999999998</v>
      </c>
      <c r="R362" s="1304">
        <v>518.20012792231751</v>
      </c>
      <c r="S362" s="1304">
        <v>25015.235000213037</v>
      </c>
      <c r="T362" s="1384"/>
      <c r="V362" s="1384"/>
      <c r="X362" s="409"/>
      <c r="Y362" s="409"/>
    </row>
    <row r="363" spans="13:25">
      <c r="M363" s="1383">
        <v>45649</v>
      </c>
      <c r="N363" s="1304">
        <v>12914.038</v>
      </c>
      <c r="O363" s="1304">
        <v>-6.8000000000000005E-2</v>
      </c>
      <c r="P363" s="1304">
        <v>12875.215</v>
      </c>
      <c r="Q363" s="1304">
        <v>-5.9669999999999996</v>
      </c>
      <c r="R363" s="1304">
        <v>517.69641668155793</v>
      </c>
      <c r="S363" s="1304">
        <v>26534.95694949475</v>
      </c>
      <c r="T363" s="1384"/>
      <c r="V363" s="1384"/>
      <c r="X363" s="409"/>
      <c r="Y363" s="409"/>
    </row>
    <row r="364" spans="13:25">
      <c r="M364" s="1383">
        <v>45650</v>
      </c>
      <c r="N364" s="1304">
        <v>12797.703</v>
      </c>
      <c r="O364" s="1304">
        <v>-2422.393</v>
      </c>
      <c r="P364" s="1304">
        <v>13886.709000000001</v>
      </c>
      <c r="Q364" s="1304">
        <v>-6.0830000000000002</v>
      </c>
      <c r="R364" s="1304">
        <v>516.7480522513406</v>
      </c>
      <c r="S364" s="1304">
        <v>25462.932212847049</v>
      </c>
      <c r="T364" s="1384"/>
      <c r="V364" s="1384"/>
      <c r="X364" s="409"/>
      <c r="Y364" s="409"/>
    </row>
    <row r="365" spans="13:25">
      <c r="M365" s="1383">
        <v>45651</v>
      </c>
      <c r="N365" s="1304">
        <v>12353.633</v>
      </c>
      <c r="O365" s="1304">
        <v>-2431.3679999999999</v>
      </c>
      <c r="P365" s="1304">
        <v>14929.49</v>
      </c>
      <c r="Q365" s="1304">
        <v>-6.1029999999999998</v>
      </c>
      <c r="R365" s="1304">
        <v>516.85262651914752</v>
      </c>
      <c r="S365" s="1304">
        <v>26445.134117775287</v>
      </c>
      <c r="T365" s="1384"/>
      <c r="V365" s="1384"/>
      <c r="X365" s="409"/>
      <c r="Y365" s="409"/>
    </row>
    <row r="366" spans="13:25">
      <c r="M366" s="1383">
        <v>45652</v>
      </c>
      <c r="N366" s="1304">
        <v>12558.593999999999</v>
      </c>
      <c r="O366" s="1304">
        <v>-2428.902</v>
      </c>
      <c r="P366" s="1304">
        <v>18338.958999999999</v>
      </c>
      <c r="Q366" s="1304">
        <v>-2451.511</v>
      </c>
      <c r="R366" s="1304">
        <v>516.20494989363328</v>
      </c>
      <c r="S366" s="1304">
        <v>28903.789279395856</v>
      </c>
      <c r="T366" s="1384"/>
      <c r="V366" s="1384"/>
      <c r="X366" s="409"/>
      <c r="Y366" s="409"/>
    </row>
    <row r="367" spans="13:25">
      <c r="M367" s="1383">
        <v>45653</v>
      </c>
      <c r="N367" s="1304">
        <v>12663.271000000001</v>
      </c>
      <c r="O367" s="1304">
        <v>-2430.2379999999998</v>
      </c>
      <c r="P367" s="1304">
        <v>21539.734</v>
      </c>
      <c r="Q367" s="1304">
        <v>-3012.154</v>
      </c>
      <c r="R367" s="1304">
        <v>517.05932359205065</v>
      </c>
      <c r="S367" s="1304">
        <v>30411.684169548116</v>
      </c>
      <c r="T367" s="1384"/>
      <c r="V367" s="1384"/>
      <c r="X367" s="409"/>
      <c r="Y367" s="409"/>
    </row>
    <row r="368" spans="13:25">
      <c r="M368" s="1383">
        <v>45654</v>
      </c>
      <c r="N368" s="1304">
        <v>13007.115</v>
      </c>
      <c r="O368" s="1304">
        <v>-2430.011</v>
      </c>
      <c r="P368" s="1304">
        <v>21878.527999999998</v>
      </c>
      <c r="Q368" s="1304">
        <v>-3114.2579999999998</v>
      </c>
      <c r="R368" s="1304">
        <v>522.0753317759054</v>
      </c>
      <c r="S368" s="1304">
        <v>29651.988549220852</v>
      </c>
      <c r="T368" s="1384"/>
      <c r="V368" s="1384"/>
      <c r="X368" s="409"/>
      <c r="Y368" s="409"/>
    </row>
    <row r="369" spans="13:25">
      <c r="M369" s="1383">
        <v>45655</v>
      </c>
      <c r="N369" s="1304">
        <v>13018.159</v>
      </c>
      <c r="O369" s="1304">
        <v>-2429.6460000000002</v>
      </c>
      <c r="P369" s="1304">
        <v>22745.472000000002</v>
      </c>
      <c r="Q369" s="1304">
        <v>-3477.7819999999997</v>
      </c>
      <c r="R369" s="1304">
        <v>516.98569350767229</v>
      </c>
      <c r="S369" s="1304">
        <v>30165.059058777872</v>
      </c>
      <c r="T369" s="1384"/>
      <c r="V369" s="1384"/>
      <c r="X369" s="409"/>
      <c r="Y369" s="409"/>
    </row>
    <row r="370" spans="13:25">
      <c r="M370" s="1383">
        <v>45656</v>
      </c>
      <c r="N370" s="1304">
        <v>13021.807000000001</v>
      </c>
      <c r="O370" s="1304">
        <v>-2427.7840000000001</v>
      </c>
      <c r="P370" s="1304">
        <v>23741.432000000001</v>
      </c>
      <c r="Q370" s="1304">
        <v>-3351.587</v>
      </c>
      <c r="R370" s="1304">
        <v>511.85157749408563</v>
      </c>
      <c r="S370" s="1304">
        <v>31589.864290162386</v>
      </c>
      <c r="T370" s="1384"/>
      <c r="V370" s="1384"/>
      <c r="X370" s="409"/>
      <c r="Y370" s="409"/>
    </row>
    <row r="371" spans="13:25">
      <c r="M371" s="1383">
        <v>45657</v>
      </c>
      <c r="N371" s="1304">
        <v>14238.578875689231</v>
      </c>
      <c r="O371" s="1304">
        <v>-2722.3145887972819</v>
      </c>
      <c r="P371" s="1304">
        <v>23362.223999999998</v>
      </c>
      <c r="Q371" s="1304">
        <v>-1622.0030000000002</v>
      </c>
      <c r="R371" s="1304">
        <v>521.43517495058154</v>
      </c>
      <c r="S371" s="1304">
        <v>32299.540991032682</v>
      </c>
      <c r="T371" s="1384"/>
      <c r="V371" s="1384"/>
      <c r="Y371" s="409"/>
    </row>
    <row r="372" spans="13:25">
      <c r="M372" s="1383"/>
      <c r="N372" s="1304"/>
      <c r="O372" s="1304"/>
      <c r="P372" s="1304"/>
      <c r="Q372" s="1304"/>
      <c r="R372" s="1304"/>
      <c r="S372" s="1304"/>
      <c r="T372" s="1384"/>
      <c r="V372" s="1384"/>
    </row>
    <row r="373" spans="13:25">
      <c r="N373" s="1304"/>
      <c r="O373" s="1304"/>
      <c r="P373" s="1304"/>
      <c r="Q373" s="1304"/>
      <c r="R373" s="1304"/>
      <c r="S373" s="1304"/>
      <c r="T373" s="1384"/>
      <c r="V373" s="1384"/>
    </row>
    <row r="374" spans="13:25">
      <c r="N374" s="1304"/>
      <c r="O374" s="1304"/>
      <c r="P374" s="1304"/>
      <c r="Q374" s="1304"/>
      <c r="R374" s="1304"/>
      <c r="S374" s="1304"/>
      <c r="T374" s="1384"/>
      <c r="V374" s="1384"/>
    </row>
    <row r="375" spans="13:25">
      <c r="N375" s="1304"/>
      <c r="O375" s="1304"/>
      <c r="R375" s="1304"/>
      <c r="S375" s="1304"/>
      <c r="T375" s="1384"/>
    </row>
    <row r="376" spans="13:25">
      <c r="O376" s="1304"/>
      <c r="R376" s="1304"/>
      <c r="S376" s="1304"/>
      <c r="T376" s="1384"/>
    </row>
    <row r="377" spans="13:25">
      <c r="M377" s="1383"/>
      <c r="N377" s="1304"/>
      <c r="O377" s="1304"/>
      <c r="P377" s="1304"/>
      <c r="Q377" s="1304"/>
      <c r="R377" s="1304"/>
      <c r="S377" s="1304"/>
      <c r="T377" s="1386"/>
    </row>
    <row r="378" spans="13:25">
      <c r="R378" s="1386"/>
    </row>
    <row r="379" spans="13:25">
      <c r="N379" s="1385"/>
      <c r="O379" s="1385"/>
      <c r="P379" s="1385"/>
      <c r="Q379" s="1385"/>
      <c r="R379" s="1385"/>
      <c r="S379" s="1385"/>
    </row>
    <row r="381" spans="13:25">
      <c r="R381" s="1385"/>
      <c r="S381" s="1385"/>
    </row>
  </sheetData>
  <mergeCells count="23">
    <mergeCell ref="A48:C48"/>
    <mergeCell ref="A37:A47"/>
    <mergeCell ref="B37:B39"/>
    <mergeCell ref="B40:B42"/>
    <mergeCell ref="B43:C43"/>
    <mergeCell ref="B44:C44"/>
    <mergeCell ref="B45:B47"/>
    <mergeCell ref="F5:K5"/>
    <mergeCell ref="A51:K54"/>
    <mergeCell ref="A3:K3"/>
    <mergeCell ref="A28:A36"/>
    <mergeCell ref="B28:B30"/>
    <mergeCell ref="B31:B33"/>
    <mergeCell ref="B34:B36"/>
    <mergeCell ref="A6:A14"/>
    <mergeCell ref="B6:B8"/>
    <mergeCell ref="B9:B11"/>
    <mergeCell ref="B12:B14"/>
    <mergeCell ref="A15:A27"/>
    <mergeCell ref="B15:B18"/>
    <mergeCell ref="B19:B22"/>
    <mergeCell ref="B23:B26"/>
    <mergeCell ref="B27:C2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9"/>
  <dimension ref="A1:V48"/>
  <sheetViews>
    <sheetView showGridLines="0" view="pageBreakPreview" zoomScaleNormal="100" zoomScaleSheetLayoutView="100" workbookViewId="0">
      <selection activeCell="C1" sqref="C1"/>
    </sheetView>
  </sheetViews>
  <sheetFormatPr defaultColWidth="9.140625" defaultRowHeight="11.25"/>
  <cols>
    <col min="1" max="12" width="9.140625" style="16"/>
    <col min="13" max="14" width="9.140625" style="15"/>
    <col min="15" max="15" width="13.7109375" style="15" customWidth="1"/>
    <col min="16" max="22" width="9.140625" style="15"/>
    <col min="23" max="16384" width="9.140625" style="16"/>
  </cols>
  <sheetData>
    <row r="1" spans="1:15" ht="18">
      <c r="A1" s="1488" t="s">
        <v>181</v>
      </c>
      <c r="B1" s="1488"/>
      <c r="C1" s="1488"/>
      <c r="D1" s="1488"/>
      <c r="E1" s="1488"/>
      <c r="F1" s="1488"/>
      <c r="G1" s="1488"/>
      <c r="H1" s="1488"/>
      <c r="I1" s="1488"/>
      <c r="J1" s="1488"/>
      <c r="K1" s="1488"/>
      <c r="L1" s="538"/>
      <c r="M1" s="538"/>
      <c r="N1" s="538"/>
      <c r="O1" s="538"/>
    </row>
    <row r="2" spans="1:15" ht="4.5" customHeight="1">
      <c r="A2" s="541"/>
      <c r="B2" s="541"/>
      <c r="C2" s="541"/>
      <c r="D2" s="541"/>
      <c r="E2" s="541"/>
      <c r="F2" s="541"/>
      <c r="G2" s="541"/>
      <c r="H2" s="541"/>
      <c r="I2" s="541"/>
      <c r="J2" s="541"/>
      <c r="K2" s="541"/>
      <c r="L2" s="538"/>
      <c r="M2" s="538"/>
      <c r="N2" s="538"/>
      <c r="O2" s="538"/>
    </row>
    <row r="3" spans="1:15" ht="12.75">
      <c r="A3" s="1505" t="s">
        <v>182</v>
      </c>
      <c r="B3" s="1505"/>
      <c r="C3" s="1505"/>
      <c r="D3" s="1505"/>
      <c r="E3" s="1505"/>
      <c r="F3" s="1505"/>
      <c r="G3" s="1505"/>
      <c r="H3" s="1505"/>
      <c r="I3" s="1505"/>
      <c r="J3" s="1505"/>
      <c r="K3" s="1505"/>
      <c r="L3" s="1505"/>
      <c r="M3" s="1505"/>
      <c r="N3" s="1505"/>
      <c r="O3" s="1505"/>
    </row>
    <row r="5" spans="1:15">
      <c r="A5" s="1506"/>
      <c r="B5" s="1506"/>
      <c r="C5" s="1506"/>
      <c r="D5" s="1506"/>
      <c r="E5" s="1506"/>
      <c r="F5" s="1506"/>
      <c r="G5" s="1506"/>
      <c r="H5" s="1506"/>
      <c r="I5" s="1506"/>
      <c r="J5" s="1506"/>
      <c r="K5" s="1506"/>
      <c r="L5" s="1506"/>
      <c r="M5" s="1506"/>
      <c r="N5" s="1506"/>
      <c r="O5" s="1506"/>
    </row>
    <row r="6" spans="1:15">
      <c r="A6" s="387"/>
      <c r="B6" s="387"/>
      <c r="C6" s="387"/>
      <c r="D6" s="387"/>
      <c r="E6" s="387"/>
      <c r="F6" s="387"/>
      <c r="G6" s="387"/>
      <c r="H6" s="387"/>
      <c r="I6" s="387"/>
      <c r="J6" s="387"/>
      <c r="K6" s="387"/>
      <c r="L6" s="387"/>
      <c r="M6" s="388"/>
      <c r="N6" s="388"/>
      <c r="O6" s="388"/>
    </row>
    <row r="7" spans="1:15">
      <c r="A7" s="387"/>
      <c r="B7" s="387"/>
      <c r="C7" s="387"/>
      <c r="D7" s="387"/>
      <c r="E7" s="387"/>
      <c r="F7" s="387"/>
      <c r="G7" s="387"/>
      <c r="H7" s="387"/>
      <c r="I7" s="387"/>
      <c r="J7" s="387"/>
      <c r="K7" s="387"/>
      <c r="L7" s="387"/>
      <c r="M7" s="388"/>
      <c r="N7" s="388"/>
      <c r="O7" s="388"/>
    </row>
    <row r="8" spans="1:15">
      <c r="A8" s="387"/>
      <c r="B8" s="387"/>
      <c r="C8" s="387"/>
      <c r="D8" s="387"/>
      <c r="E8" s="387"/>
      <c r="F8" s="387"/>
      <c r="G8" s="387"/>
      <c r="H8" s="387"/>
      <c r="I8" s="387"/>
      <c r="J8" s="387"/>
      <c r="K8" s="387"/>
      <c r="L8" s="387"/>
      <c r="M8" s="388"/>
      <c r="N8" s="388"/>
      <c r="O8" s="388"/>
    </row>
    <row r="9" spans="1:15">
      <c r="A9" s="387"/>
      <c r="B9" s="387"/>
      <c r="C9" s="387"/>
      <c r="D9" s="387"/>
      <c r="E9" s="387"/>
      <c r="F9" s="387"/>
      <c r="G9" s="387"/>
      <c r="H9" s="387"/>
      <c r="I9" s="387"/>
      <c r="J9" s="387"/>
      <c r="K9" s="387"/>
      <c r="L9" s="387"/>
      <c r="M9" s="388"/>
      <c r="N9" s="388"/>
      <c r="O9" s="388"/>
    </row>
    <row r="10" spans="1:15">
      <c r="A10" s="387"/>
      <c r="B10" s="387"/>
      <c r="C10" s="387"/>
      <c r="D10" s="387"/>
      <c r="E10" s="387"/>
      <c r="F10" s="387"/>
      <c r="G10" s="387"/>
      <c r="H10" s="387"/>
      <c r="I10" s="387"/>
      <c r="J10" s="387"/>
      <c r="K10" s="387"/>
      <c r="L10" s="387"/>
      <c r="M10" s="388"/>
      <c r="N10" s="388"/>
      <c r="O10" s="388"/>
    </row>
    <row r="11" spans="1:15">
      <c r="A11" s="387"/>
      <c r="B11" s="387"/>
      <c r="C11" s="387"/>
      <c r="D11" s="387"/>
      <c r="E11" s="387"/>
      <c r="F11" s="387"/>
      <c r="G11" s="387"/>
      <c r="H11" s="387"/>
      <c r="I11" s="387"/>
      <c r="J11" s="387"/>
      <c r="K11" s="387"/>
      <c r="L11" s="387"/>
      <c r="M11" s="388"/>
      <c r="N11" s="388"/>
      <c r="O11" s="388"/>
    </row>
    <row r="12" spans="1:15">
      <c r="A12" s="387"/>
      <c r="B12" s="387"/>
      <c r="C12" s="387"/>
      <c r="D12" s="387"/>
      <c r="E12" s="387"/>
      <c r="F12" s="387"/>
      <c r="G12" s="387"/>
      <c r="H12" s="387"/>
      <c r="I12" s="387"/>
      <c r="J12" s="387"/>
      <c r="K12" s="387"/>
      <c r="L12" s="387"/>
      <c r="M12" s="388"/>
      <c r="N12" s="388"/>
      <c r="O12" s="388"/>
    </row>
    <row r="13" spans="1:15">
      <c r="A13" s="387"/>
      <c r="B13" s="387"/>
      <c r="C13" s="387"/>
      <c r="D13" s="387"/>
      <c r="E13" s="387"/>
      <c r="F13" s="387"/>
      <c r="G13" s="387"/>
      <c r="H13" s="387"/>
      <c r="I13" s="387"/>
      <c r="J13" s="387"/>
      <c r="K13" s="387"/>
      <c r="L13" s="387"/>
      <c r="M13" s="388"/>
      <c r="N13" s="388"/>
      <c r="O13" s="388"/>
    </row>
    <row r="14" spans="1:15">
      <c r="A14" s="387"/>
      <c r="B14" s="387"/>
      <c r="C14" s="387"/>
      <c r="D14" s="387"/>
      <c r="E14" s="387"/>
      <c r="F14" s="387"/>
      <c r="G14" s="387"/>
      <c r="H14" s="387"/>
      <c r="I14" s="387"/>
      <c r="J14" s="387"/>
      <c r="K14" s="387"/>
      <c r="L14" s="387"/>
      <c r="M14" s="388"/>
      <c r="N14" s="388"/>
      <c r="O14" s="388"/>
    </row>
    <row r="15" spans="1:15">
      <c r="A15" s="387"/>
      <c r="B15" s="387"/>
      <c r="C15" s="387"/>
      <c r="D15" s="387"/>
      <c r="E15" s="387"/>
      <c r="F15" s="387"/>
      <c r="G15" s="387"/>
      <c r="H15" s="387"/>
      <c r="I15" s="387"/>
      <c r="J15" s="387"/>
      <c r="K15" s="387"/>
      <c r="L15" s="387"/>
      <c r="M15" s="388"/>
      <c r="N15" s="388"/>
      <c r="O15" s="388"/>
    </row>
    <row r="16" spans="1:15">
      <c r="A16" s="387"/>
      <c r="B16" s="387"/>
      <c r="C16" s="387"/>
      <c r="D16" s="387"/>
      <c r="E16" s="387"/>
      <c r="F16" s="387"/>
      <c r="G16" s="387"/>
      <c r="H16" s="387"/>
      <c r="I16" s="387"/>
      <c r="J16" s="387"/>
      <c r="K16" s="387"/>
      <c r="L16" s="387"/>
      <c r="M16" s="388"/>
      <c r="N16" s="388"/>
      <c r="O16" s="388"/>
    </row>
    <row r="17" spans="1:15">
      <c r="A17" s="387"/>
      <c r="B17" s="387"/>
      <c r="C17" s="387"/>
      <c r="D17" s="387"/>
      <c r="E17" s="387"/>
      <c r="F17" s="387"/>
      <c r="G17" s="387"/>
      <c r="H17" s="387"/>
      <c r="I17" s="387"/>
      <c r="J17" s="387"/>
      <c r="K17" s="387"/>
      <c r="L17" s="387"/>
      <c r="M17" s="388"/>
      <c r="N17" s="388"/>
      <c r="O17" s="388"/>
    </row>
    <row r="18" spans="1:15">
      <c r="A18" s="387"/>
      <c r="B18" s="387"/>
      <c r="C18" s="387"/>
      <c r="D18" s="387"/>
      <c r="E18" s="387"/>
      <c r="F18" s="387"/>
      <c r="G18" s="387"/>
      <c r="H18" s="387"/>
      <c r="I18" s="387"/>
      <c r="J18" s="387"/>
      <c r="K18" s="387"/>
      <c r="L18" s="387"/>
      <c r="M18" s="388"/>
      <c r="N18" s="388"/>
      <c r="O18" s="388"/>
    </row>
    <row r="19" spans="1:15">
      <c r="A19" s="387"/>
      <c r="B19" s="387"/>
      <c r="C19" s="387"/>
      <c r="D19" s="387"/>
      <c r="E19" s="387"/>
      <c r="F19" s="387"/>
      <c r="G19" s="387"/>
      <c r="H19" s="387"/>
      <c r="I19" s="387"/>
      <c r="J19" s="387"/>
      <c r="K19" s="387"/>
      <c r="L19" s="387"/>
      <c r="M19" s="388"/>
      <c r="N19" s="388"/>
      <c r="O19" s="388"/>
    </row>
    <row r="20" spans="1:15">
      <c r="A20" s="387"/>
      <c r="B20" s="387"/>
      <c r="C20" s="387"/>
      <c r="D20" s="387"/>
      <c r="E20" s="387"/>
      <c r="F20" s="387"/>
      <c r="G20" s="387"/>
      <c r="H20" s="387"/>
      <c r="I20" s="387"/>
      <c r="J20" s="387"/>
      <c r="K20" s="387"/>
      <c r="L20" s="387"/>
      <c r="M20" s="388"/>
      <c r="N20" s="388"/>
      <c r="O20" s="388"/>
    </row>
    <row r="21" spans="1:15">
      <c r="A21" s="387"/>
      <c r="B21" s="387"/>
      <c r="C21" s="387"/>
      <c r="D21" s="387"/>
      <c r="E21" s="387"/>
      <c r="F21" s="387"/>
      <c r="G21" s="387"/>
      <c r="H21" s="387"/>
      <c r="I21" s="387"/>
      <c r="J21" s="387"/>
      <c r="K21" s="387"/>
      <c r="L21" s="387"/>
      <c r="M21" s="388"/>
      <c r="N21" s="388"/>
      <c r="O21" s="388"/>
    </row>
    <row r="22" spans="1:15">
      <c r="A22" s="387"/>
      <c r="B22" s="387"/>
      <c r="C22" s="387"/>
      <c r="D22" s="387"/>
      <c r="E22" s="387"/>
      <c r="F22" s="387"/>
      <c r="G22" s="387"/>
      <c r="H22" s="387"/>
      <c r="I22" s="387"/>
      <c r="J22" s="387"/>
      <c r="K22" s="387"/>
      <c r="L22" s="387"/>
      <c r="M22" s="388"/>
      <c r="N22" s="388"/>
      <c r="O22" s="388"/>
    </row>
    <row r="23" spans="1:15">
      <c r="A23" s="387"/>
      <c r="B23" s="387"/>
      <c r="C23" s="387"/>
      <c r="D23" s="387"/>
      <c r="E23" s="387"/>
      <c r="F23" s="387"/>
      <c r="G23" s="387"/>
      <c r="H23" s="387"/>
      <c r="I23" s="387"/>
      <c r="J23" s="387"/>
      <c r="K23" s="387"/>
      <c r="L23" s="387"/>
      <c r="M23" s="388"/>
      <c r="N23" s="388"/>
      <c r="O23" s="388"/>
    </row>
    <row r="24" spans="1:15">
      <c r="A24" s="387"/>
      <c r="B24" s="387"/>
      <c r="C24" s="387"/>
      <c r="D24" s="387"/>
      <c r="E24" s="387"/>
      <c r="F24" s="387"/>
      <c r="G24" s="387"/>
      <c r="H24" s="387"/>
      <c r="I24" s="387"/>
      <c r="J24" s="387"/>
      <c r="K24" s="387"/>
      <c r="L24" s="387"/>
      <c r="M24" s="388"/>
      <c r="N24" s="388"/>
      <c r="O24" s="388"/>
    </row>
    <row r="25" spans="1:15">
      <c r="A25" s="387"/>
      <c r="B25" s="387"/>
      <c r="C25" s="387"/>
      <c r="D25" s="387"/>
      <c r="E25" s="387"/>
      <c r="F25" s="387"/>
      <c r="G25" s="387"/>
      <c r="H25" s="387"/>
      <c r="I25" s="387"/>
      <c r="J25" s="387"/>
      <c r="K25" s="387"/>
      <c r="L25" s="387"/>
      <c r="M25" s="388"/>
      <c r="N25" s="388"/>
      <c r="O25" s="388"/>
    </row>
    <row r="26" spans="1:15">
      <c r="A26" s="387"/>
      <c r="B26" s="387"/>
      <c r="C26" s="387"/>
      <c r="D26" s="387"/>
      <c r="E26" s="387"/>
      <c r="F26" s="387"/>
      <c r="G26" s="387"/>
      <c r="H26" s="387"/>
      <c r="I26" s="387"/>
      <c r="J26" s="387"/>
      <c r="K26" s="387"/>
      <c r="L26" s="387"/>
      <c r="M26" s="388"/>
      <c r="N26" s="388"/>
      <c r="O26" s="388"/>
    </row>
    <row r="27" spans="1:15">
      <c r="A27" s="387"/>
      <c r="B27" s="387"/>
      <c r="C27" s="387"/>
      <c r="D27" s="387"/>
      <c r="E27" s="387"/>
      <c r="F27" s="387"/>
      <c r="G27" s="387"/>
      <c r="H27" s="387"/>
      <c r="I27" s="387"/>
      <c r="J27" s="387"/>
      <c r="K27" s="387"/>
      <c r="L27" s="387"/>
      <c r="M27" s="388"/>
      <c r="N27" s="388"/>
      <c r="O27" s="388"/>
    </row>
    <row r="28" spans="1:15">
      <c r="A28" s="387"/>
      <c r="B28" s="387"/>
      <c r="C28" s="387"/>
      <c r="D28" s="387"/>
      <c r="E28" s="387"/>
      <c r="F28" s="387"/>
      <c r="G28" s="387"/>
      <c r="H28" s="387"/>
      <c r="I28" s="387"/>
      <c r="J28" s="387"/>
      <c r="K28" s="387"/>
      <c r="L28" s="387"/>
      <c r="M28" s="388"/>
      <c r="N28" s="388"/>
      <c r="O28" s="388"/>
    </row>
    <row r="29" spans="1:15">
      <c r="A29" s="387"/>
      <c r="B29" s="387"/>
      <c r="C29" s="387"/>
      <c r="D29" s="387"/>
      <c r="E29" s="387"/>
      <c r="F29" s="387"/>
      <c r="G29" s="387"/>
      <c r="H29" s="387"/>
      <c r="I29" s="387"/>
      <c r="J29" s="387"/>
      <c r="K29" s="387"/>
      <c r="L29" s="387"/>
      <c r="M29" s="388"/>
      <c r="N29" s="388"/>
      <c r="O29" s="388"/>
    </row>
    <row r="30" spans="1:15">
      <c r="A30" s="387"/>
      <c r="B30" s="387"/>
      <c r="C30" s="387"/>
      <c r="D30" s="387"/>
      <c r="E30" s="387"/>
      <c r="F30" s="387"/>
      <c r="G30" s="387"/>
      <c r="H30" s="387"/>
      <c r="I30" s="387"/>
      <c r="J30" s="387"/>
      <c r="K30" s="387"/>
      <c r="L30" s="387"/>
      <c r="M30" s="388"/>
      <c r="N30" s="388"/>
      <c r="O30" s="388"/>
    </row>
    <row r="31" spans="1:15">
      <c r="A31" s="387"/>
      <c r="B31" s="387"/>
      <c r="C31" s="387"/>
      <c r="D31" s="387"/>
      <c r="E31" s="387"/>
      <c r="F31" s="387"/>
      <c r="G31" s="387"/>
      <c r="H31" s="387"/>
      <c r="I31" s="387"/>
      <c r="J31" s="387"/>
      <c r="K31" s="387"/>
      <c r="L31" s="387"/>
      <c r="M31" s="388"/>
      <c r="N31" s="388"/>
      <c r="O31" s="388"/>
    </row>
    <row r="32" spans="1:15">
      <c r="A32" s="387"/>
      <c r="B32" s="387"/>
      <c r="C32" s="387"/>
      <c r="D32" s="387"/>
      <c r="E32" s="387"/>
      <c r="F32" s="387"/>
      <c r="G32" s="387"/>
      <c r="H32" s="387"/>
      <c r="I32" s="387"/>
      <c r="J32" s="387"/>
      <c r="K32" s="387"/>
      <c r="L32" s="387"/>
      <c r="M32" s="388"/>
      <c r="N32" s="388"/>
      <c r="O32" s="388"/>
    </row>
    <row r="33" spans="1:15">
      <c r="A33" s="387"/>
      <c r="B33" s="387"/>
      <c r="C33" s="387"/>
      <c r="D33" s="387"/>
      <c r="E33" s="387"/>
      <c r="F33" s="387"/>
      <c r="G33" s="387"/>
      <c r="H33" s="387"/>
      <c r="I33" s="387"/>
      <c r="J33" s="387"/>
      <c r="K33" s="387"/>
      <c r="L33" s="387"/>
      <c r="M33" s="388"/>
      <c r="N33" s="388"/>
      <c r="O33" s="388"/>
    </row>
    <row r="34" spans="1:15">
      <c r="A34" s="387"/>
      <c r="B34" s="387"/>
      <c r="C34" s="387"/>
      <c r="D34" s="387"/>
      <c r="E34" s="387"/>
      <c r="F34" s="387"/>
      <c r="G34" s="387"/>
      <c r="H34" s="387"/>
      <c r="I34" s="387"/>
      <c r="J34" s="387"/>
      <c r="K34" s="387"/>
      <c r="L34" s="387"/>
      <c r="M34" s="388"/>
      <c r="N34" s="388"/>
      <c r="O34" s="388"/>
    </row>
    <row r="35" spans="1:15">
      <c r="A35" s="387"/>
      <c r="B35" s="387"/>
      <c r="C35" s="387"/>
      <c r="D35" s="387"/>
      <c r="E35" s="387"/>
      <c r="F35" s="387"/>
      <c r="G35" s="387"/>
      <c r="H35" s="387"/>
      <c r="I35" s="387"/>
      <c r="J35" s="387"/>
      <c r="K35" s="387"/>
      <c r="L35" s="387"/>
      <c r="M35" s="388"/>
      <c r="N35" s="388"/>
      <c r="O35" s="388"/>
    </row>
    <row r="36" spans="1:15">
      <c r="A36" s="387"/>
      <c r="B36" s="387"/>
      <c r="C36" s="387"/>
      <c r="D36" s="387"/>
      <c r="E36" s="387"/>
      <c r="F36" s="387"/>
      <c r="G36" s="387"/>
      <c r="H36" s="387"/>
      <c r="I36" s="387"/>
      <c r="J36" s="387"/>
      <c r="K36" s="387"/>
      <c r="L36" s="387"/>
      <c r="M36" s="388"/>
      <c r="N36" s="388"/>
      <c r="O36" s="388"/>
    </row>
    <row r="37" spans="1:15">
      <c r="A37" s="387"/>
      <c r="B37" s="387"/>
      <c r="C37" s="387"/>
      <c r="D37" s="387"/>
      <c r="E37" s="387"/>
      <c r="F37" s="387"/>
      <c r="G37" s="387"/>
      <c r="H37" s="387"/>
      <c r="I37" s="387"/>
      <c r="J37" s="387"/>
      <c r="K37" s="387"/>
      <c r="L37" s="387"/>
      <c r="M37" s="388"/>
      <c r="N37" s="388"/>
      <c r="O37" s="388"/>
    </row>
    <row r="38" spans="1:15">
      <c r="A38" s="387"/>
      <c r="B38" s="387"/>
      <c r="C38" s="387"/>
      <c r="D38" s="387"/>
      <c r="E38" s="387"/>
      <c r="F38" s="387"/>
      <c r="G38" s="387"/>
      <c r="H38" s="387"/>
      <c r="I38" s="387"/>
      <c r="J38" s="387"/>
      <c r="K38" s="387"/>
      <c r="L38" s="387"/>
      <c r="M38" s="388"/>
      <c r="N38" s="388"/>
      <c r="O38" s="388"/>
    </row>
    <row r="39" spans="1:15">
      <c r="A39" s="387"/>
      <c r="B39" s="387"/>
      <c r="C39" s="387"/>
      <c r="D39" s="387"/>
      <c r="E39" s="387"/>
      <c r="F39" s="387"/>
      <c r="G39" s="387"/>
      <c r="H39" s="387"/>
      <c r="I39" s="387"/>
      <c r="J39" s="387"/>
      <c r="K39" s="387"/>
      <c r="L39" s="387"/>
      <c r="M39" s="388"/>
      <c r="N39" s="388"/>
      <c r="O39" s="388"/>
    </row>
    <row r="40" spans="1:15">
      <c r="A40" s="387"/>
      <c r="B40" s="387"/>
      <c r="C40" s="387"/>
      <c r="D40" s="387"/>
      <c r="E40" s="387"/>
      <c r="F40" s="387"/>
      <c r="G40" s="387"/>
      <c r="H40" s="387"/>
      <c r="I40" s="387"/>
      <c r="J40" s="387"/>
      <c r="K40" s="387"/>
      <c r="L40" s="387"/>
      <c r="M40" s="388"/>
      <c r="N40" s="388"/>
      <c r="O40" s="388"/>
    </row>
    <row r="41" spans="1:15">
      <c r="A41" s="387"/>
      <c r="B41" s="387"/>
      <c r="C41" s="387"/>
      <c r="D41" s="387"/>
      <c r="E41" s="387"/>
      <c r="F41" s="387"/>
      <c r="G41" s="387"/>
      <c r="H41" s="387"/>
      <c r="I41" s="387"/>
      <c r="J41" s="387"/>
      <c r="K41" s="387"/>
      <c r="L41" s="387"/>
      <c r="M41" s="388"/>
      <c r="N41" s="388"/>
      <c r="O41" s="388"/>
    </row>
    <row r="42" spans="1:15">
      <c r="A42" s="387"/>
      <c r="B42" s="387"/>
      <c r="C42" s="387"/>
      <c r="D42" s="387"/>
      <c r="E42" s="387"/>
      <c r="F42" s="387"/>
      <c r="G42" s="387"/>
      <c r="H42" s="387"/>
      <c r="I42" s="387"/>
      <c r="J42" s="387"/>
      <c r="K42" s="387"/>
      <c r="L42" s="387"/>
      <c r="M42" s="388"/>
      <c r="N42" s="388"/>
      <c r="O42" s="388"/>
    </row>
    <row r="43" spans="1:15">
      <c r="A43" s="387"/>
      <c r="B43" s="387"/>
      <c r="C43" s="387"/>
      <c r="D43" s="387"/>
      <c r="E43" s="387"/>
      <c r="F43" s="387"/>
      <c r="G43" s="387"/>
      <c r="H43" s="387"/>
      <c r="I43" s="387"/>
      <c r="J43" s="387"/>
      <c r="K43" s="387"/>
      <c r="L43" s="387"/>
      <c r="M43" s="388"/>
      <c r="N43" s="388"/>
      <c r="O43" s="388"/>
    </row>
    <row r="44" spans="1:15">
      <c r="A44" s="387"/>
      <c r="B44" s="387"/>
      <c r="C44" s="387"/>
      <c r="D44" s="387"/>
      <c r="E44" s="387"/>
      <c r="F44" s="387"/>
      <c r="G44" s="387"/>
      <c r="H44" s="387"/>
      <c r="I44" s="387"/>
      <c r="J44" s="387"/>
      <c r="K44" s="387"/>
      <c r="L44" s="387"/>
      <c r="M44" s="388"/>
      <c r="N44" s="388"/>
      <c r="O44" s="388"/>
    </row>
    <row r="45" spans="1:15">
      <c r="A45" s="387"/>
      <c r="B45" s="387"/>
      <c r="C45" s="387"/>
      <c r="D45" s="387"/>
      <c r="E45" s="387"/>
      <c r="F45" s="387"/>
      <c r="G45" s="387"/>
      <c r="H45" s="387"/>
      <c r="I45" s="387"/>
      <c r="J45" s="387"/>
      <c r="K45" s="387"/>
      <c r="L45" s="387"/>
      <c r="M45" s="388"/>
      <c r="N45" s="388"/>
      <c r="O45" s="388"/>
    </row>
    <row r="46" spans="1:15">
      <c r="A46" s="387"/>
      <c r="B46" s="387"/>
      <c r="C46" s="387"/>
      <c r="D46" s="387"/>
      <c r="E46" s="387"/>
      <c r="F46" s="387"/>
      <c r="G46" s="387"/>
      <c r="H46" s="387"/>
      <c r="I46" s="387"/>
      <c r="J46" s="387"/>
      <c r="K46" s="387"/>
      <c r="L46" s="387"/>
      <c r="M46" s="388"/>
      <c r="N46" s="388"/>
      <c r="O46" s="388"/>
    </row>
    <row r="47" spans="1:15">
      <c r="A47" s="387"/>
      <c r="B47" s="387"/>
      <c r="C47" s="387"/>
      <c r="D47" s="387"/>
      <c r="E47" s="387"/>
      <c r="F47" s="387"/>
      <c r="G47" s="387"/>
      <c r="H47" s="387"/>
      <c r="I47" s="387"/>
      <c r="J47" s="387"/>
      <c r="K47" s="387"/>
      <c r="L47" s="387"/>
      <c r="M47" s="388"/>
      <c r="N47" s="388"/>
      <c r="O47" s="388"/>
    </row>
    <row r="48" spans="1:15">
      <c r="A48" s="387"/>
      <c r="B48" s="387"/>
      <c r="C48" s="387"/>
      <c r="D48" s="387"/>
      <c r="E48" s="387"/>
      <c r="F48" s="387"/>
      <c r="G48" s="387"/>
      <c r="H48" s="387"/>
      <c r="I48" s="387"/>
      <c r="J48" s="387"/>
      <c r="K48" s="387"/>
      <c r="L48" s="387"/>
      <c r="M48" s="388"/>
      <c r="N48" s="388"/>
      <c r="O48" s="388"/>
    </row>
  </sheetData>
  <mergeCells count="3">
    <mergeCell ref="A1:K1"/>
    <mergeCell ref="A3:O3"/>
    <mergeCell ref="A5:O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0"/>
  <dimension ref="A1:W48"/>
  <sheetViews>
    <sheetView showGridLines="0" zoomScaleNormal="100" zoomScaleSheetLayoutView="100" workbookViewId="0">
      <selection activeCell="C1" sqref="C1"/>
    </sheetView>
  </sheetViews>
  <sheetFormatPr defaultRowHeight="11.25"/>
  <cols>
    <col min="1" max="1" width="8" style="7" customWidth="1"/>
    <col min="2" max="6" width="7.42578125" style="7" customWidth="1"/>
    <col min="7" max="7" width="8.140625" style="7" customWidth="1"/>
    <col min="8" max="9" width="6.7109375" style="7" customWidth="1"/>
    <col min="10" max="10" width="7.42578125" style="7" customWidth="1"/>
    <col min="11" max="12" width="7.85546875" style="7" customWidth="1"/>
    <col min="13" max="13" width="8.28515625" style="7" customWidth="1"/>
    <col min="14" max="15" width="7.42578125" style="7" customWidth="1"/>
    <col min="16" max="16" width="8" style="7" customWidth="1"/>
    <col min="17" max="18" width="6.7109375" style="7" customWidth="1"/>
    <col min="19" max="19" width="7.85546875" style="7" customWidth="1"/>
    <col min="20" max="20" width="9.28515625" style="7" bestFit="1" customWidth="1"/>
    <col min="21" max="21" width="11.42578125" style="7" bestFit="1" customWidth="1"/>
    <col min="22" max="260" width="9.140625" style="7"/>
    <col min="261" max="273" width="10.7109375" style="7" customWidth="1"/>
    <col min="274" max="516" width="9.140625" style="7"/>
    <col min="517" max="529" width="10.7109375" style="7" customWidth="1"/>
    <col min="530" max="772" width="9.140625" style="7"/>
    <col min="773" max="785" width="10.7109375" style="7" customWidth="1"/>
    <col min="786" max="1028" width="9.140625" style="7"/>
    <col min="1029" max="1041" width="10.7109375" style="7" customWidth="1"/>
    <col min="1042" max="1284" width="9.140625" style="7"/>
    <col min="1285" max="1297" width="10.7109375" style="7" customWidth="1"/>
    <col min="1298" max="1540" width="9.140625" style="7"/>
    <col min="1541" max="1553" width="10.7109375" style="7" customWidth="1"/>
    <col min="1554" max="1796" width="9.140625" style="7"/>
    <col min="1797" max="1809" width="10.7109375" style="7" customWidth="1"/>
    <col min="1810" max="2052" width="9.140625" style="7"/>
    <col min="2053" max="2065" width="10.7109375" style="7" customWidth="1"/>
    <col min="2066" max="2308" width="9.140625" style="7"/>
    <col min="2309" max="2321" width="10.7109375" style="7" customWidth="1"/>
    <col min="2322" max="2564" width="9.140625" style="7"/>
    <col min="2565" max="2577" width="10.7109375" style="7" customWidth="1"/>
    <col min="2578" max="2820" width="9.140625" style="7"/>
    <col min="2821" max="2833" width="10.7109375" style="7" customWidth="1"/>
    <col min="2834" max="3076" width="9.140625" style="7"/>
    <col min="3077" max="3089" width="10.7109375" style="7" customWidth="1"/>
    <col min="3090" max="3332" width="9.140625" style="7"/>
    <col min="3333" max="3345" width="10.7109375" style="7" customWidth="1"/>
    <col min="3346" max="3588" width="9.140625" style="7"/>
    <col min="3589" max="3601" width="10.7109375" style="7" customWidth="1"/>
    <col min="3602" max="3844" width="9.140625" style="7"/>
    <col min="3845" max="3857" width="10.7109375" style="7" customWidth="1"/>
    <col min="3858" max="4100" width="9.140625" style="7"/>
    <col min="4101" max="4113" width="10.7109375" style="7" customWidth="1"/>
    <col min="4114" max="4356" width="9.140625" style="7"/>
    <col min="4357" max="4369" width="10.7109375" style="7" customWidth="1"/>
    <col min="4370" max="4612" width="9.140625" style="7"/>
    <col min="4613" max="4625" width="10.7109375" style="7" customWidth="1"/>
    <col min="4626" max="4868" width="9.140625" style="7"/>
    <col min="4869" max="4881" width="10.7109375" style="7" customWidth="1"/>
    <col min="4882" max="5124" width="9.140625" style="7"/>
    <col min="5125" max="5137" width="10.7109375" style="7" customWidth="1"/>
    <col min="5138" max="5380" width="9.140625" style="7"/>
    <col min="5381" max="5393" width="10.7109375" style="7" customWidth="1"/>
    <col min="5394" max="5636" width="9.140625" style="7"/>
    <col min="5637" max="5649" width="10.7109375" style="7" customWidth="1"/>
    <col min="5650" max="5892" width="9.140625" style="7"/>
    <col min="5893" max="5905" width="10.7109375" style="7" customWidth="1"/>
    <col min="5906" max="6148" width="9.140625" style="7"/>
    <col min="6149" max="6161" width="10.7109375" style="7" customWidth="1"/>
    <col min="6162" max="6404" width="9.140625" style="7"/>
    <col min="6405" max="6417" width="10.7109375" style="7" customWidth="1"/>
    <col min="6418" max="6660" width="9.140625" style="7"/>
    <col min="6661" max="6673" width="10.7109375" style="7" customWidth="1"/>
    <col min="6674" max="6916" width="9.140625" style="7"/>
    <col min="6917" max="6929" width="10.7109375" style="7" customWidth="1"/>
    <col min="6930" max="7172" width="9.140625" style="7"/>
    <col min="7173" max="7185" width="10.7109375" style="7" customWidth="1"/>
    <col min="7186" max="7428" width="9.140625" style="7"/>
    <col min="7429" max="7441" width="10.7109375" style="7" customWidth="1"/>
    <col min="7442" max="7684" width="9.140625" style="7"/>
    <col min="7685" max="7697" width="10.7109375" style="7" customWidth="1"/>
    <col min="7698" max="7940" width="9.140625" style="7"/>
    <col min="7941" max="7953" width="10.7109375" style="7" customWidth="1"/>
    <col min="7954" max="8196" width="9.140625" style="7"/>
    <col min="8197" max="8209" width="10.7109375" style="7" customWidth="1"/>
    <col min="8210" max="8452" width="9.140625" style="7"/>
    <col min="8453" max="8465" width="10.7109375" style="7" customWidth="1"/>
    <col min="8466" max="8708" width="9.140625" style="7"/>
    <col min="8709" max="8721" width="10.7109375" style="7" customWidth="1"/>
    <col min="8722" max="8964" width="9.140625" style="7"/>
    <col min="8965" max="8977" width="10.7109375" style="7" customWidth="1"/>
    <col min="8978" max="9220" width="9.140625" style="7"/>
    <col min="9221" max="9233" width="10.7109375" style="7" customWidth="1"/>
    <col min="9234" max="9476" width="9.140625" style="7"/>
    <col min="9477" max="9489" width="10.7109375" style="7" customWidth="1"/>
    <col min="9490" max="9732" width="9.140625" style="7"/>
    <col min="9733" max="9745" width="10.7109375" style="7" customWidth="1"/>
    <col min="9746" max="9988" width="9.140625" style="7"/>
    <col min="9989" max="10001" width="10.7109375" style="7" customWidth="1"/>
    <col min="10002" max="10244" width="9.140625" style="7"/>
    <col min="10245" max="10257" width="10.7109375" style="7" customWidth="1"/>
    <col min="10258" max="10500" width="9.140625" style="7"/>
    <col min="10501" max="10513" width="10.7109375" style="7" customWidth="1"/>
    <col min="10514" max="10756" width="9.140625" style="7"/>
    <col min="10757" max="10769" width="10.7109375" style="7" customWidth="1"/>
    <col min="10770" max="11012" width="9.140625" style="7"/>
    <col min="11013" max="11025" width="10.7109375" style="7" customWidth="1"/>
    <col min="11026" max="11268" width="9.140625" style="7"/>
    <col min="11269" max="11281" width="10.7109375" style="7" customWidth="1"/>
    <col min="11282" max="11524" width="9.140625" style="7"/>
    <col min="11525" max="11537" width="10.7109375" style="7" customWidth="1"/>
    <col min="11538" max="11780" width="9.140625" style="7"/>
    <col min="11781" max="11793" width="10.7109375" style="7" customWidth="1"/>
    <col min="11794" max="12036" width="9.140625" style="7"/>
    <col min="12037" max="12049" width="10.7109375" style="7" customWidth="1"/>
    <col min="12050" max="12292" width="9.140625" style="7"/>
    <col min="12293" max="12305" width="10.7109375" style="7" customWidth="1"/>
    <col min="12306" max="12548" width="9.140625" style="7"/>
    <col min="12549" max="12561" width="10.7109375" style="7" customWidth="1"/>
    <col min="12562" max="12804" width="9.140625" style="7"/>
    <col min="12805" max="12817" width="10.7109375" style="7" customWidth="1"/>
    <col min="12818" max="13060" width="9.140625" style="7"/>
    <col min="13061" max="13073" width="10.7109375" style="7" customWidth="1"/>
    <col min="13074" max="13316" width="9.140625" style="7"/>
    <col min="13317" max="13329" width="10.7109375" style="7" customWidth="1"/>
    <col min="13330" max="13572" width="9.140625" style="7"/>
    <col min="13573" max="13585" width="10.7109375" style="7" customWidth="1"/>
    <col min="13586" max="13828" width="9.140625" style="7"/>
    <col min="13829" max="13841" width="10.7109375" style="7" customWidth="1"/>
    <col min="13842" max="14084" width="9.140625" style="7"/>
    <col min="14085" max="14097" width="10.7109375" style="7" customWidth="1"/>
    <col min="14098" max="14340" width="9.140625" style="7"/>
    <col min="14341" max="14353" width="10.7109375" style="7" customWidth="1"/>
    <col min="14354" max="14596" width="9.140625" style="7"/>
    <col min="14597" max="14609" width="10.7109375" style="7" customWidth="1"/>
    <col min="14610" max="14852" width="9.140625" style="7"/>
    <col min="14853" max="14865" width="10.7109375" style="7" customWidth="1"/>
    <col min="14866" max="15108" width="9.140625" style="7"/>
    <col min="15109" max="15121" width="10.7109375" style="7" customWidth="1"/>
    <col min="15122" max="15364" width="9.140625" style="7"/>
    <col min="15365" max="15377" width="10.7109375" style="7" customWidth="1"/>
    <col min="15378" max="15620" width="9.140625" style="7"/>
    <col min="15621" max="15633" width="10.7109375" style="7" customWidth="1"/>
    <col min="15634" max="15876" width="9.140625" style="7"/>
    <col min="15877" max="15889" width="10.7109375" style="7" customWidth="1"/>
    <col min="15890" max="16132" width="9.140625" style="7"/>
    <col min="16133" max="16145" width="10.7109375" style="7" customWidth="1"/>
    <col min="16146" max="16383" width="9.140625" style="7"/>
    <col min="16384" max="16384" width="9.140625" style="7" customWidth="1"/>
  </cols>
  <sheetData>
    <row r="1" spans="1:23" ht="18">
      <c r="A1" s="1512" t="s">
        <v>183</v>
      </c>
      <c r="B1" s="1512"/>
      <c r="C1" s="1512"/>
      <c r="D1" s="1512"/>
      <c r="E1" s="1512"/>
      <c r="F1" s="1512"/>
      <c r="G1" s="1512"/>
      <c r="H1" s="1512"/>
      <c r="I1" s="1512"/>
      <c r="J1" s="1512"/>
      <c r="K1" s="1512"/>
      <c r="L1" s="1512"/>
      <c r="M1" s="1512"/>
      <c r="N1" s="1512"/>
      <c r="O1" s="1512"/>
      <c r="P1" s="1512"/>
      <c r="Q1" s="1512"/>
      <c r="R1" s="1512"/>
      <c r="S1" s="1512"/>
    </row>
    <row r="2" spans="1:23" ht="5.0999999999999996" customHeight="1">
      <c r="A2" s="456"/>
      <c r="B2" s="456"/>
      <c r="C2" s="456"/>
      <c r="D2" s="456"/>
      <c r="E2" s="456"/>
      <c r="F2" s="456"/>
      <c r="G2" s="456"/>
      <c r="H2" s="456"/>
      <c r="I2" s="456"/>
      <c r="J2" s="457"/>
      <c r="K2" s="456"/>
      <c r="L2" s="456"/>
      <c r="M2" s="456"/>
      <c r="N2" s="456"/>
      <c r="O2" s="456"/>
      <c r="P2" s="456"/>
      <c r="Q2" s="456"/>
      <c r="R2" s="456"/>
    </row>
    <row r="3" spans="1:23" ht="15" customHeight="1">
      <c r="A3" s="944" t="s">
        <v>184</v>
      </c>
      <c r="B3" s="1516" t="s">
        <v>185</v>
      </c>
      <c r="C3" s="1517"/>
      <c r="D3" s="1517"/>
      <c r="E3" s="1517"/>
      <c r="F3" s="1517"/>
      <c r="G3" s="1517"/>
      <c r="H3" s="1517"/>
      <c r="I3" s="1517"/>
      <c r="J3" s="1518"/>
      <c r="K3" s="1516" t="s">
        <v>27</v>
      </c>
      <c r="L3" s="1517"/>
      <c r="M3" s="1517"/>
      <c r="N3" s="1517"/>
      <c r="O3" s="1517"/>
      <c r="P3" s="1517"/>
      <c r="Q3" s="1517"/>
      <c r="R3" s="1517"/>
      <c r="S3" s="1517"/>
    </row>
    <row r="4" spans="1:23" ht="45" customHeight="1">
      <c r="A4" s="942"/>
      <c r="B4" s="1508" t="s">
        <v>156</v>
      </c>
      <c r="C4" s="1509"/>
      <c r="D4" s="1509"/>
      <c r="E4" s="1509" t="s">
        <v>163</v>
      </c>
      <c r="F4" s="1509"/>
      <c r="G4" s="1509"/>
      <c r="H4" s="1510" t="s">
        <v>186</v>
      </c>
      <c r="I4" s="1510" t="s">
        <v>187</v>
      </c>
      <c r="J4" s="1513" t="s">
        <v>188</v>
      </c>
      <c r="K4" s="1508" t="s">
        <v>156</v>
      </c>
      <c r="L4" s="1509"/>
      <c r="M4" s="1509"/>
      <c r="N4" s="1509" t="s">
        <v>163</v>
      </c>
      <c r="O4" s="1509"/>
      <c r="P4" s="1509"/>
      <c r="Q4" s="1510" t="s">
        <v>186</v>
      </c>
      <c r="R4" s="1510" t="s">
        <v>187</v>
      </c>
      <c r="S4" s="1510" t="s">
        <v>188</v>
      </c>
    </row>
    <row r="5" spans="1:23" ht="57.95" customHeight="1">
      <c r="A5" s="943"/>
      <c r="B5" s="917" t="s">
        <v>157</v>
      </c>
      <c r="C5" s="1396" t="s">
        <v>189</v>
      </c>
      <c r="D5" s="1396" t="s">
        <v>162</v>
      </c>
      <c r="E5" s="1396" t="s">
        <v>190</v>
      </c>
      <c r="F5" s="1396" t="s">
        <v>191</v>
      </c>
      <c r="G5" s="1396" t="s">
        <v>166</v>
      </c>
      <c r="H5" s="1511"/>
      <c r="I5" s="1511"/>
      <c r="J5" s="1514"/>
      <c r="K5" s="917" t="s">
        <v>157</v>
      </c>
      <c r="L5" s="1396" t="s">
        <v>189</v>
      </c>
      <c r="M5" s="1396" t="s">
        <v>162</v>
      </c>
      <c r="N5" s="1396" t="s">
        <v>190</v>
      </c>
      <c r="O5" s="1396" t="s">
        <v>191</v>
      </c>
      <c r="P5" s="1396" t="s">
        <v>166</v>
      </c>
      <c r="Q5" s="1511"/>
      <c r="R5" s="1511"/>
      <c r="S5" s="1515"/>
    </row>
    <row r="6" spans="1:23" ht="12.95" customHeight="1">
      <c r="A6" s="592" t="s">
        <v>192</v>
      </c>
      <c r="B6" s="918">
        <v>463.02032292276868</v>
      </c>
      <c r="C6" s="593">
        <v>20.941328995270386</v>
      </c>
      <c r="D6" s="594">
        <v>442.07899392749829</v>
      </c>
      <c r="E6" s="594">
        <v>596.49069199999997</v>
      </c>
      <c r="F6" s="594">
        <v>1.8698680000000001</v>
      </c>
      <c r="G6" s="594">
        <v>594.62082399999997</v>
      </c>
      <c r="H6" s="594">
        <v>9.0205680541510009</v>
      </c>
      <c r="I6" s="594">
        <v>6.1142623053543499</v>
      </c>
      <c r="J6" s="922">
        <v>1051.8346482870036</v>
      </c>
      <c r="K6" s="918">
        <v>5046.1537347950007</v>
      </c>
      <c r="L6" s="593">
        <v>227.5953961221</v>
      </c>
      <c r="M6" s="594">
        <v>4818.5583386729004</v>
      </c>
      <c r="N6" s="594">
        <v>6493.0057989999996</v>
      </c>
      <c r="O6" s="594">
        <v>20.361215233000003</v>
      </c>
      <c r="P6" s="594">
        <v>6472.6445837669999</v>
      </c>
      <c r="Q6" s="594">
        <v>98.79658463477567</v>
      </c>
      <c r="R6" s="594">
        <v>72.560651848267767</v>
      </c>
      <c r="S6" s="594">
        <v>11462.560158922945</v>
      </c>
      <c r="T6" s="27"/>
      <c r="U6" s="19"/>
      <c r="V6" s="19"/>
      <c r="W6" s="28"/>
    </row>
    <row r="7" spans="1:23" ht="12.95" customHeight="1">
      <c r="A7" s="595" t="s">
        <v>193</v>
      </c>
      <c r="B7" s="919">
        <v>557.94659742511897</v>
      </c>
      <c r="C7" s="597">
        <v>0.11417086195799998</v>
      </c>
      <c r="D7" s="597">
        <v>557.83242656316099</v>
      </c>
      <c r="E7" s="597">
        <v>151.33870099999996</v>
      </c>
      <c r="F7" s="597">
        <v>11.740470000000002</v>
      </c>
      <c r="G7" s="597">
        <v>139.59823099999994</v>
      </c>
      <c r="H7" s="597">
        <v>8.7306619999999988</v>
      </c>
      <c r="I7" s="597">
        <v>1.7648784392439993</v>
      </c>
      <c r="J7" s="923">
        <v>707.92619800240516</v>
      </c>
      <c r="K7" s="919">
        <v>6082.6016761869996</v>
      </c>
      <c r="L7" s="597">
        <v>1.2468095966000001</v>
      </c>
      <c r="M7" s="597">
        <v>6081.3548665904</v>
      </c>
      <c r="N7" s="597">
        <v>1637.0942769999999</v>
      </c>
      <c r="O7" s="597">
        <v>127.84849766799999</v>
      </c>
      <c r="P7" s="597">
        <v>1509.245779332</v>
      </c>
      <c r="Q7" s="597">
        <v>95.581705275587993</v>
      </c>
      <c r="R7" s="597">
        <v>24.729333563054912</v>
      </c>
      <c r="S7" s="597">
        <v>7710.9116847610421</v>
      </c>
      <c r="T7" s="27"/>
      <c r="U7" s="19"/>
      <c r="V7" s="19"/>
      <c r="W7" s="28"/>
    </row>
    <row r="8" spans="1:23" ht="12.95" customHeight="1">
      <c r="A8" s="598" t="s">
        <v>194</v>
      </c>
      <c r="B8" s="920">
        <v>337.52630422264463</v>
      </c>
      <c r="C8" s="600">
        <v>3.5326223853076072E-2</v>
      </c>
      <c r="D8" s="600">
        <v>337.49097799879155</v>
      </c>
      <c r="E8" s="600">
        <v>324.18707200000006</v>
      </c>
      <c r="F8" s="600">
        <v>8.933484</v>
      </c>
      <c r="G8" s="600">
        <v>315.25358800000004</v>
      </c>
      <c r="H8" s="600">
        <v>9.3778509999999997</v>
      </c>
      <c r="I8" s="600">
        <v>-7.1408090317127062</v>
      </c>
      <c r="J8" s="924">
        <v>654.98160796707884</v>
      </c>
      <c r="K8" s="920">
        <v>3692.3732853760002</v>
      </c>
      <c r="L8" s="600">
        <v>0.38449241359999997</v>
      </c>
      <c r="M8" s="600">
        <v>3691.9887929624001</v>
      </c>
      <c r="N8" s="600">
        <v>3509.1716139999999</v>
      </c>
      <c r="O8" s="600">
        <v>96.775745102999991</v>
      </c>
      <c r="P8" s="600">
        <v>3412.3958688969997</v>
      </c>
      <c r="Q8" s="600">
        <v>102.75469673618879</v>
      </c>
      <c r="R8" s="600">
        <v>-82.27718485964462</v>
      </c>
      <c r="S8" s="600">
        <v>7124.8621737359445</v>
      </c>
      <c r="T8" s="27"/>
      <c r="U8" s="19"/>
      <c r="V8" s="19"/>
      <c r="W8" s="28"/>
    </row>
    <row r="9" spans="1:23" ht="12.95" customHeight="1">
      <c r="A9" s="595" t="s">
        <v>195</v>
      </c>
      <c r="B9" s="919">
        <v>343.16157323516302</v>
      </c>
      <c r="C9" s="597">
        <v>12.04427035282</v>
      </c>
      <c r="D9" s="597">
        <v>331.11730288234304</v>
      </c>
      <c r="E9" s="597">
        <v>199.63674499999999</v>
      </c>
      <c r="F9" s="597">
        <v>72.840921000000009</v>
      </c>
      <c r="G9" s="597">
        <v>126.79582399999998</v>
      </c>
      <c r="H9" s="597">
        <v>8.7329859999999986</v>
      </c>
      <c r="I9" s="597">
        <v>8.1330149209600062</v>
      </c>
      <c r="J9" s="923">
        <v>474.77912780330297</v>
      </c>
      <c r="K9" s="919">
        <v>3755.7714816659995</v>
      </c>
      <c r="L9" s="597">
        <v>131.603423604</v>
      </c>
      <c r="M9" s="597">
        <v>3624.1680580619995</v>
      </c>
      <c r="N9" s="597">
        <v>2159.6796800000002</v>
      </c>
      <c r="O9" s="597">
        <v>795.82318448599995</v>
      </c>
      <c r="P9" s="597">
        <v>1363.8564955140002</v>
      </c>
      <c r="Q9" s="597">
        <v>95.883238975124968</v>
      </c>
      <c r="R9" s="597">
        <v>87.923599835348313</v>
      </c>
      <c r="S9" s="597">
        <v>5171.8313923864735</v>
      </c>
      <c r="T9" s="27"/>
      <c r="U9" s="19"/>
      <c r="V9" s="19"/>
      <c r="W9" s="28"/>
    </row>
    <row r="10" spans="1:23" ht="12.95" customHeight="1">
      <c r="A10" s="595" t="s">
        <v>196</v>
      </c>
      <c r="B10" s="919">
        <v>639.993582051462</v>
      </c>
      <c r="C10" s="597">
        <v>1.248665445461</v>
      </c>
      <c r="D10" s="597">
        <v>638.74491660600097</v>
      </c>
      <c r="E10" s="597">
        <v>0</v>
      </c>
      <c r="F10" s="597">
        <v>327.108564</v>
      </c>
      <c r="G10" s="597">
        <v>-327.108564</v>
      </c>
      <c r="H10" s="597">
        <v>9.4018230000000003</v>
      </c>
      <c r="I10" s="597">
        <v>5.5699126963650345</v>
      </c>
      <c r="J10" s="923">
        <v>326.60808830236596</v>
      </c>
      <c r="K10" s="919">
        <v>7017.2902382039993</v>
      </c>
      <c r="L10" s="597">
        <v>13.687940615800001</v>
      </c>
      <c r="M10" s="597">
        <v>7003.6022975881997</v>
      </c>
      <c r="N10" s="597">
        <v>0</v>
      </c>
      <c r="O10" s="597">
        <v>3589.94398688</v>
      </c>
      <c r="P10" s="597">
        <v>-3589.94398688</v>
      </c>
      <c r="Q10" s="597">
        <v>102.90986714604003</v>
      </c>
      <c r="R10" s="597">
        <v>58.275455448776952</v>
      </c>
      <c r="S10" s="597">
        <v>3574.8436333030158</v>
      </c>
      <c r="T10" s="27"/>
      <c r="U10" s="19"/>
      <c r="V10" s="19"/>
      <c r="W10" s="28"/>
    </row>
    <row r="11" spans="1:23" ht="12.95" customHeight="1">
      <c r="A11" s="595" t="s">
        <v>197</v>
      </c>
      <c r="B11" s="919">
        <v>792.75175263001393</v>
      </c>
      <c r="C11" s="597">
        <v>4.2779507035090001</v>
      </c>
      <c r="D11" s="597">
        <v>788.47380192650496</v>
      </c>
      <c r="E11" s="597">
        <v>2.1972910000000003</v>
      </c>
      <c r="F11" s="597">
        <v>499.66164119999996</v>
      </c>
      <c r="G11" s="597">
        <v>-497.46435019999996</v>
      </c>
      <c r="H11" s="597">
        <v>8.3995610000000021</v>
      </c>
      <c r="I11" s="597">
        <v>-5.3392743650369816</v>
      </c>
      <c r="J11" s="923">
        <v>294.06973836146796</v>
      </c>
      <c r="K11" s="919">
        <v>8635.998050655</v>
      </c>
      <c r="L11" s="597">
        <v>46.871630725800003</v>
      </c>
      <c r="M11" s="597">
        <v>8589.1264199292</v>
      </c>
      <c r="N11" s="597">
        <v>23.866716</v>
      </c>
      <c r="O11" s="597">
        <v>5461.5825376880002</v>
      </c>
      <c r="P11" s="597">
        <v>-5437.7158216879998</v>
      </c>
      <c r="Q11" s="597">
        <v>91.71473547070299</v>
      </c>
      <c r="R11" s="597">
        <v>-32.15936368206097</v>
      </c>
      <c r="S11" s="597">
        <v>3210.9659700298425</v>
      </c>
      <c r="T11" s="27"/>
      <c r="U11" s="19"/>
      <c r="V11" s="19"/>
      <c r="W11" s="28"/>
    </row>
    <row r="12" spans="1:23" ht="12.95" customHeight="1">
      <c r="A12" s="592" t="s">
        <v>198</v>
      </c>
      <c r="B12" s="918">
        <v>585.17322256407306</v>
      </c>
      <c r="C12" s="594">
        <v>110.59800354830098</v>
      </c>
      <c r="D12" s="594">
        <v>474.57521901577206</v>
      </c>
      <c r="E12" s="594">
        <v>9.4799999999999995E-4</v>
      </c>
      <c r="F12" s="594">
        <v>219.562783</v>
      </c>
      <c r="G12" s="594">
        <v>-219.561835</v>
      </c>
      <c r="H12" s="594">
        <v>9.1615520000000004</v>
      </c>
      <c r="I12" s="594">
        <v>5.6834888999249085</v>
      </c>
      <c r="J12" s="922">
        <v>269.85842491569696</v>
      </c>
      <c r="K12" s="918">
        <v>6382.0223577499992</v>
      </c>
      <c r="L12" s="594">
        <v>1205.6711728932</v>
      </c>
      <c r="M12" s="594">
        <v>5176.3511848567996</v>
      </c>
      <c r="N12" s="594">
        <v>1.0437E-2</v>
      </c>
      <c r="O12" s="594">
        <v>2397.9601928380002</v>
      </c>
      <c r="P12" s="594">
        <v>-2397.9497558380003</v>
      </c>
      <c r="Q12" s="594">
        <v>100.634036689615</v>
      </c>
      <c r="R12" s="594">
        <v>66.60521633232338</v>
      </c>
      <c r="S12" s="594">
        <v>2945.6406820407374</v>
      </c>
      <c r="T12" s="27"/>
      <c r="U12" s="19"/>
      <c r="V12" s="19"/>
      <c r="W12" s="28"/>
    </row>
    <row r="13" spans="1:23" ht="12.95" customHeight="1">
      <c r="A13" s="595" t="s">
        <v>199</v>
      </c>
      <c r="B13" s="919">
        <v>574.64363606460302</v>
      </c>
      <c r="C13" s="597">
        <v>30.046023427961998</v>
      </c>
      <c r="D13" s="597">
        <v>544.59761263664097</v>
      </c>
      <c r="E13" s="597">
        <v>0</v>
      </c>
      <c r="F13" s="597">
        <v>274.06606699999998</v>
      </c>
      <c r="G13" s="597">
        <v>-274.06606699999998</v>
      </c>
      <c r="H13" s="597">
        <v>8.511312000000002</v>
      </c>
      <c r="I13" s="597">
        <v>1.10941923468397</v>
      </c>
      <c r="J13" s="923">
        <v>280.152276871325</v>
      </c>
      <c r="K13" s="919">
        <v>6285.0534367500004</v>
      </c>
      <c r="L13" s="597">
        <v>327.83027930769998</v>
      </c>
      <c r="M13" s="597">
        <v>5957.2231574423004</v>
      </c>
      <c r="N13" s="597">
        <v>0</v>
      </c>
      <c r="O13" s="597">
        <v>2995.3866445949998</v>
      </c>
      <c r="P13" s="597">
        <v>-2995.3866445949998</v>
      </c>
      <c r="Q13" s="597">
        <v>93.485740492936017</v>
      </c>
      <c r="R13" s="597">
        <v>5.9680256157703697</v>
      </c>
      <c r="S13" s="597">
        <v>3061.2902789560071</v>
      </c>
      <c r="T13" s="27"/>
      <c r="U13" s="19"/>
      <c r="V13" s="19"/>
      <c r="W13" s="28"/>
    </row>
    <row r="14" spans="1:23" ht="12.95" customHeight="1">
      <c r="A14" s="598" t="s">
        <v>200</v>
      </c>
      <c r="B14" s="920">
        <v>426.30177228467801</v>
      </c>
      <c r="C14" s="600">
        <v>13.897532460209</v>
      </c>
      <c r="D14" s="600">
        <v>412.40423982446902</v>
      </c>
      <c r="E14" s="600">
        <v>3.4320000000000002E-3</v>
      </c>
      <c r="F14" s="600">
        <v>91.407771999999994</v>
      </c>
      <c r="G14" s="600">
        <v>-91.404339999999991</v>
      </c>
      <c r="H14" s="600">
        <v>8.4259079999999997</v>
      </c>
      <c r="I14" s="600">
        <v>7.1186436136459816</v>
      </c>
      <c r="J14" s="924">
        <v>336.544451438115</v>
      </c>
      <c r="K14" s="920">
        <v>4660.6999153140005</v>
      </c>
      <c r="L14" s="600">
        <v>151.9995063831</v>
      </c>
      <c r="M14" s="600">
        <v>4508.7004089309003</v>
      </c>
      <c r="N14" s="600">
        <v>3.7576999999999999E-2</v>
      </c>
      <c r="O14" s="600">
        <v>1002.380017578</v>
      </c>
      <c r="P14" s="600">
        <v>-1002.3424405779999</v>
      </c>
      <c r="Q14" s="600">
        <v>92.117513488714991</v>
      </c>
      <c r="R14" s="600">
        <v>84.761037604394375</v>
      </c>
      <c r="S14" s="600">
        <v>3683.2365194460094</v>
      </c>
      <c r="T14" s="27"/>
      <c r="U14" s="19"/>
      <c r="V14" s="19"/>
      <c r="W14" s="28"/>
    </row>
    <row r="15" spans="1:23" ht="12.95" customHeight="1">
      <c r="A15" s="595" t="s">
        <v>201</v>
      </c>
      <c r="B15" s="919">
        <v>507.40874569777094</v>
      </c>
      <c r="C15" s="597">
        <v>14.184419905761001</v>
      </c>
      <c r="D15" s="597">
        <v>493.22432579200995</v>
      </c>
      <c r="E15" s="597">
        <v>101.78948199999999</v>
      </c>
      <c r="F15" s="597">
        <v>49.408050000000003</v>
      </c>
      <c r="G15" s="597">
        <v>52.38143199999999</v>
      </c>
      <c r="H15" s="597">
        <v>8.8331469999999968</v>
      </c>
      <c r="I15" s="597">
        <v>0.74281283574819101</v>
      </c>
      <c r="J15" s="923">
        <v>555.18171762775808</v>
      </c>
      <c r="K15" s="919">
        <v>5554.9429433686819</v>
      </c>
      <c r="L15" s="597">
        <v>155.43280741859999</v>
      </c>
      <c r="M15" s="597">
        <v>5399.5101359500823</v>
      </c>
      <c r="N15" s="597">
        <v>1113.652214</v>
      </c>
      <c r="O15" s="597">
        <v>541.940350642</v>
      </c>
      <c r="P15" s="597">
        <v>571.71186335799996</v>
      </c>
      <c r="Q15" s="597">
        <v>96.376855370102007</v>
      </c>
      <c r="R15" s="597">
        <v>11.994289956108666</v>
      </c>
      <c r="S15" s="597">
        <v>6079.5931446342929</v>
      </c>
      <c r="T15" s="27"/>
      <c r="U15" s="19"/>
      <c r="V15" s="19"/>
      <c r="W15" s="28"/>
    </row>
    <row r="16" spans="1:23" ht="12.95" customHeight="1">
      <c r="A16" s="595" t="s">
        <v>202</v>
      </c>
      <c r="B16" s="919">
        <v>423.15323818433103</v>
      </c>
      <c r="C16" s="597">
        <v>63.082985501163002</v>
      </c>
      <c r="D16" s="597">
        <v>360.07025268316801</v>
      </c>
      <c r="E16" s="597">
        <v>497.59877599999999</v>
      </c>
      <c r="F16" s="597">
        <v>6.7807319999999995</v>
      </c>
      <c r="G16" s="597">
        <v>490.81804399999999</v>
      </c>
      <c r="H16" s="597">
        <v>9.2240580000000012</v>
      </c>
      <c r="I16" s="597">
        <v>5.3649184640957976</v>
      </c>
      <c r="J16" s="923">
        <v>865.47727314726387</v>
      </c>
      <c r="K16" s="919">
        <v>4613.3258188953187</v>
      </c>
      <c r="L16" s="597">
        <v>688.74458952839996</v>
      </c>
      <c r="M16" s="597">
        <v>3924.5812293669187</v>
      </c>
      <c r="N16" s="597">
        <v>5434.0884880000012</v>
      </c>
      <c r="O16" s="597">
        <v>74.182022314000008</v>
      </c>
      <c r="P16" s="597">
        <v>5359.906465686001</v>
      </c>
      <c r="Q16" s="597">
        <v>100.20990343620502</v>
      </c>
      <c r="R16" s="597">
        <v>62.123288285901772</v>
      </c>
      <c r="S16" s="597">
        <v>9446.8208867750236</v>
      </c>
      <c r="T16" s="27"/>
      <c r="U16" s="19"/>
      <c r="V16" s="19"/>
      <c r="W16" s="28"/>
    </row>
    <row r="17" spans="1:23" ht="12.95" customHeight="1">
      <c r="A17" s="595" t="s">
        <v>203</v>
      </c>
      <c r="B17" s="919">
        <v>408.03356959305603</v>
      </c>
      <c r="C17" s="597">
        <v>66.507248162530004</v>
      </c>
      <c r="D17" s="597">
        <v>341.52632143052602</v>
      </c>
      <c r="E17" s="597">
        <v>603.09112400000004</v>
      </c>
      <c r="F17" s="597">
        <v>17.302006000000002</v>
      </c>
      <c r="G17" s="597">
        <v>585.78911800000003</v>
      </c>
      <c r="H17" s="597">
        <v>16.097650000000002</v>
      </c>
      <c r="I17" s="597">
        <v>5.830581129056867</v>
      </c>
      <c r="J17" s="923">
        <v>949.24367055958294</v>
      </c>
      <c r="K17" s="919">
        <v>4441.569943683</v>
      </c>
      <c r="L17" s="597">
        <v>724.79476838959999</v>
      </c>
      <c r="M17" s="597">
        <v>3716.7751752934</v>
      </c>
      <c r="N17" s="597">
        <v>6563.1233219999995</v>
      </c>
      <c r="O17" s="597">
        <v>187.849554273</v>
      </c>
      <c r="P17" s="597">
        <v>6375.2737677269997</v>
      </c>
      <c r="Q17" s="597">
        <v>176.33936307172797</v>
      </c>
      <c r="R17" s="597">
        <v>67.3805354800038</v>
      </c>
      <c r="S17" s="597">
        <v>10335.768841572131</v>
      </c>
      <c r="T17" s="27"/>
      <c r="U17" s="19"/>
      <c r="V17" s="19"/>
      <c r="W17" s="28"/>
    </row>
    <row r="18" spans="1:23" ht="12.95" customHeight="1">
      <c r="A18" s="592" t="s">
        <v>204</v>
      </c>
      <c r="B18" s="918">
        <f>SUM(B6:B8)</f>
        <v>1358.4932245705322</v>
      </c>
      <c r="C18" s="593">
        <f>SUM(C6:C8)</f>
        <v>21.090826081081463</v>
      </c>
      <c r="D18" s="593">
        <f t="shared" ref="D18:J18" si="0">SUM(D6:D8)</f>
        <v>1337.4023984894509</v>
      </c>
      <c r="E18" s="593">
        <f t="shared" si="0"/>
        <v>1072.0164650000002</v>
      </c>
      <c r="F18" s="593">
        <f t="shared" si="0"/>
        <v>22.543822000000002</v>
      </c>
      <c r="G18" s="593">
        <f t="shared" si="0"/>
        <v>1049.4726430000001</v>
      </c>
      <c r="H18" s="593">
        <f t="shared" si="0"/>
        <v>27.129081054151001</v>
      </c>
      <c r="I18" s="593">
        <f t="shared" si="0"/>
        <v>0.73833171288564259</v>
      </c>
      <c r="J18" s="925">
        <f t="shared" si="0"/>
        <v>2414.7424542564877</v>
      </c>
      <c r="K18" s="918">
        <f>SUM(K6:K8)</f>
        <v>14821.128696358002</v>
      </c>
      <c r="L18" s="593">
        <f t="shared" ref="L18:S18" si="1">SUM(L6:L8)</f>
        <v>229.22669813229999</v>
      </c>
      <c r="M18" s="593">
        <f t="shared" si="1"/>
        <v>14591.9019982257</v>
      </c>
      <c r="N18" s="593">
        <f t="shared" si="1"/>
        <v>11639.27169</v>
      </c>
      <c r="O18" s="593">
        <f t="shared" si="1"/>
        <v>244.98545800399998</v>
      </c>
      <c r="P18" s="593">
        <f t="shared" si="1"/>
        <v>11394.286231996</v>
      </c>
      <c r="Q18" s="593">
        <f t="shared" si="1"/>
        <v>297.13298664655247</v>
      </c>
      <c r="R18" s="593">
        <f t="shared" si="1"/>
        <v>15.012800551678055</v>
      </c>
      <c r="S18" s="593">
        <f t="shared" si="1"/>
        <v>26298.334017419933</v>
      </c>
      <c r="U18" s="19"/>
      <c r="V18" s="19"/>
    </row>
    <row r="19" spans="1:23" ht="12.95" customHeight="1">
      <c r="A19" s="595" t="s">
        <v>205</v>
      </c>
      <c r="B19" s="919">
        <f>SUM(B9:B11)</f>
        <v>1775.9069079166388</v>
      </c>
      <c r="C19" s="596">
        <f>SUM(C9:C11)</f>
        <v>17.57088650179</v>
      </c>
      <c r="D19" s="596">
        <f t="shared" ref="D19:J19" si="2">SUM(D9:D11)</f>
        <v>1758.3360214148488</v>
      </c>
      <c r="E19" s="596">
        <f t="shared" si="2"/>
        <v>201.834036</v>
      </c>
      <c r="F19" s="596">
        <f t="shared" si="2"/>
        <v>899.61112619999994</v>
      </c>
      <c r="G19" s="596">
        <f t="shared" si="2"/>
        <v>-697.77709019999998</v>
      </c>
      <c r="H19" s="596">
        <f t="shared" si="2"/>
        <v>26.534369999999999</v>
      </c>
      <c r="I19" s="596">
        <f t="shared" si="2"/>
        <v>8.36365325228806</v>
      </c>
      <c r="J19" s="926">
        <f t="shared" si="2"/>
        <v>1095.4569544671369</v>
      </c>
      <c r="K19" s="919">
        <f>SUM(K9:K11)</f>
        <v>19409.059770524997</v>
      </c>
      <c r="L19" s="596">
        <f t="shared" ref="L19:S19" si="3">SUM(L9:L11)</f>
        <v>192.16299494559999</v>
      </c>
      <c r="M19" s="596">
        <f t="shared" si="3"/>
        <v>19216.8967755794</v>
      </c>
      <c r="N19" s="596">
        <f t="shared" si="3"/>
        <v>2183.5463960000002</v>
      </c>
      <c r="O19" s="596">
        <f t="shared" si="3"/>
        <v>9847.3497090540004</v>
      </c>
      <c r="P19" s="596">
        <f t="shared" si="3"/>
        <v>-7663.8033130539998</v>
      </c>
      <c r="Q19" s="596">
        <f t="shared" si="3"/>
        <v>290.50784159186799</v>
      </c>
      <c r="R19" s="596">
        <f t="shared" si="3"/>
        <v>114.03969160206431</v>
      </c>
      <c r="S19" s="596">
        <f t="shared" si="3"/>
        <v>11957.640995719332</v>
      </c>
      <c r="U19" s="19"/>
      <c r="V19" s="19"/>
    </row>
    <row r="20" spans="1:23" ht="12.95" customHeight="1">
      <c r="A20" s="595" t="s">
        <v>206</v>
      </c>
      <c r="B20" s="919">
        <f>SUM(B12:B14)</f>
        <v>1586.1186309133541</v>
      </c>
      <c r="C20" s="596">
        <f>SUM(C12:C14)</f>
        <v>154.54155943647197</v>
      </c>
      <c r="D20" s="596">
        <f t="shared" ref="D20:J20" si="4">SUM(D12:D14)</f>
        <v>1431.5770714768821</v>
      </c>
      <c r="E20" s="596">
        <f t="shared" si="4"/>
        <v>4.3800000000000002E-3</v>
      </c>
      <c r="F20" s="596">
        <f t="shared" si="4"/>
        <v>585.03662199999997</v>
      </c>
      <c r="G20" s="596">
        <f t="shared" si="4"/>
        <v>-585.032242</v>
      </c>
      <c r="H20" s="596">
        <f t="shared" si="4"/>
        <v>26.098772000000004</v>
      </c>
      <c r="I20" s="596">
        <f t="shared" si="4"/>
        <v>13.91155174825486</v>
      </c>
      <c r="J20" s="926">
        <f t="shared" si="4"/>
        <v>886.55515322513702</v>
      </c>
      <c r="K20" s="919">
        <f>SUM(K12:K14)</f>
        <v>17327.775709813999</v>
      </c>
      <c r="L20" s="596">
        <f t="shared" ref="L20:S20" si="5">SUM(L12:L14)</f>
        <v>1685.500958584</v>
      </c>
      <c r="M20" s="596">
        <f t="shared" si="5"/>
        <v>15642.274751230001</v>
      </c>
      <c r="N20" s="596">
        <f t="shared" si="5"/>
        <v>4.8014000000000001E-2</v>
      </c>
      <c r="O20" s="596">
        <f t="shared" si="5"/>
        <v>6395.7268550110002</v>
      </c>
      <c r="P20" s="596">
        <f t="shared" si="5"/>
        <v>-6395.6788410109993</v>
      </c>
      <c r="Q20" s="596">
        <f t="shared" si="5"/>
        <v>286.23729067126601</v>
      </c>
      <c r="R20" s="596">
        <f t="shared" si="5"/>
        <v>157.33427955248811</v>
      </c>
      <c r="S20" s="596">
        <f t="shared" si="5"/>
        <v>9690.167480442753</v>
      </c>
      <c r="U20" s="19"/>
      <c r="V20" s="19"/>
    </row>
    <row r="21" spans="1:23" ht="12.95" customHeight="1">
      <c r="A21" s="598" t="s">
        <v>207</v>
      </c>
      <c r="B21" s="920">
        <f>SUM(B15:B17)</f>
        <v>1338.5955534751579</v>
      </c>
      <c r="C21" s="599">
        <f>SUM(C15:C17)</f>
        <v>143.77465356945402</v>
      </c>
      <c r="D21" s="599">
        <f t="shared" ref="D21:J21" si="6">SUM(D15:D17)</f>
        <v>1194.820899905704</v>
      </c>
      <c r="E21" s="599">
        <f t="shared" si="6"/>
        <v>1202.479382</v>
      </c>
      <c r="F21" s="599">
        <f t="shared" si="6"/>
        <v>73.490788000000009</v>
      </c>
      <c r="G21" s="599">
        <f t="shared" si="6"/>
        <v>1128.9885939999999</v>
      </c>
      <c r="H21" s="599">
        <f t="shared" si="6"/>
        <v>34.154854999999998</v>
      </c>
      <c r="I21" s="599">
        <f t="shared" si="6"/>
        <v>11.938312428900856</v>
      </c>
      <c r="J21" s="927">
        <f t="shared" si="6"/>
        <v>2369.902661334605</v>
      </c>
      <c r="K21" s="920">
        <f>SUM(K15:K17)</f>
        <v>14609.838705947001</v>
      </c>
      <c r="L21" s="599">
        <f t="shared" ref="L21:S21" si="7">SUM(L15:L17)</f>
        <v>1568.9721653366</v>
      </c>
      <c r="M21" s="599">
        <f t="shared" si="7"/>
        <v>13040.866540610401</v>
      </c>
      <c r="N21" s="599">
        <f t="shared" si="7"/>
        <v>13110.864024</v>
      </c>
      <c r="O21" s="599">
        <f t="shared" si="7"/>
        <v>803.97192722900002</v>
      </c>
      <c r="P21" s="599">
        <f t="shared" si="7"/>
        <v>12306.892096771</v>
      </c>
      <c r="Q21" s="599">
        <f t="shared" si="7"/>
        <v>372.92612187803502</v>
      </c>
      <c r="R21" s="599">
        <f t="shared" si="7"/>
        <v>141.49811372201424</v>
      </c>
      <c r="S21" s="599">
        <f t="shared" si="7"/>
        <v>25862.182872981448</v>
      </c>
      <c r="U21" s="19"/>
      <c r="V21" s="19"/>
    </row>
    <row r="22" spans="1:23" ht="12.95" customHeight="1">
      <c r="A22" s="595" t="s">
        <v>208</v>
      </c>
      <c r="B22" s="919">
        <f>SUM(B6:B11)</f>
        <v>3134.400132487171</v>
      </c>
      <c r="C22" s="596">
        <f>SUM(C6:C11)</f>
        <v>38.661712582871466</v>
      </c>
      <c r="D22" s="596">
        <f t="shared" ref="D22:J22" si="8">SUM(D6:D11)</f>
        <v>3095.7384199042999</v>
      </c>
      <c r="E22" s="596">
        <f t="shared" si="8"/>
        <v>1273.8505010000001</v>
      </c>
      <c r="F22" s="596">
        <f t="shared" si="8"/>
        <v>922.15494820000004</v>
      </c>
      <c r="G22" s="596">
        <f t="shared" si="8"/>
        <v>351.69555280000014</v>
      </c>
      <c r="H22" s="596">
        <f t="shared" si="8"/>
        <v>53.663451054150997</v>
      </c>
      <c r="I22" s="596">
        <f t="shared" si="8"/>
        <v>9.1019849651737026</v>
      </c>
      <c r="J22" s="926">
        <f t="shared" si="8"/>
        <v>3510.1994087236244</v>
      </c>
      <c r="K22" s="919">
        <f>SUM(K6:K11)</f>
        <v>34230.188466883003</v>
      </c>
      <c r="L22" s="596">
        <f t="shared" ref="L22:S22" si="9">SUM(L6:L11)</f>
        <v>421.38969307790001</v>
      </c>
      <c r="M22" s="596">
        <f t="shared" si="9"/>
        <v>33808.798773805102</v>
      </c>
      <c r="N22" s="596">
        <f t="shared" si="9"/>
        <v>13822.818085999999</v>
      </c>
      <c r="O22" s="596">
        <f t="shared" si="9"/>
        <v>10092.335167058001</v>
      </c>
      <c r="P22" s="596">
        <f t="shared" si="9"/>
        <v>3730.4829189420016</v>
      </c>
      <c r="Q22" s="596">
        <f t="shared" si="9"/>
        <v>587.64082823842045</v>
      </c>
      <c r="R22" s="596">
        <f t="shared" si="9"/>
        <v>129.05249215374232</v>
      </c>
      <c r="S22" s="596">
        <f t="shared" si="9"/>
        <v>38255.975013139265</v>
      </c>
      <c r="U22" s="19"/>
      <c r="V22" s="19"/>
    </row>
    <row r="23" spans="1:23" ht="12.95" customHeight="1">
      <c r="A23" s="595" t="s">
        <v>209</v>
      </c>
      <c r="B23" s="919">
        <f>SUM(B12:B17)</f>
        <v>2924.714184388512</v>
      </c>
      <c r="C23" s="596">
        <f>SUM(C12:C17)</f>
        <v>298.31621300592599</v>
      </c>
      <c r="D23" s="596">
        <f t="shared" ref="D23:J23" si="10">SUM(D12:D17)</f>
        <v>2626.3979713825861</v>
      </c>
      <c r="E23" s="596">
        <f t="shared" si="10"/>
        <v>1202.4837620000001</v>
      </c>
      <c r="F23" s="596">
        <f t="shared" si="10"/>
        <v>658.52740999999992</v>
      </c>
      <c r="G23" s="596">
        <f t="shared" si="10"/>
        <v>543.95635200000004</v>
      </c>
      <c r="H23" s="596">
        <f t="shared" si="10"/>
        <v>60.253627000000002</v>
      </c>
      <c r="I23" s="596">
        <f t="shared" si="10"/>
        <v>25.849864177155716</v>
      </c>
      <c r="J23" s="926">
        <f t="shared" si="10"/>
        <v>3256.457814559742</v>
      </c>
      <c r="K23" s="919">
        <f>SUM(K12:K17)</f>
        <v>31937.614415761</v>
      </c>
      <c r="L23" s="596">
        <f t="shared" ref="L23:S23" si="11">SUM(L12:L17)</f>
        <v>3254.4731239206003</v>
      </c>
      <c r="M23" s="596">
        <f t="shared" si="11"/>
        <v>28683.141291840402</v>
      </c>
      <c r="N23" s="596">
        <f t="shared" si="11"/>
        <v>13110.912038</v>
      </c>
      <c r="O23" s="596">
        <f t="shared" si="11"/>
        <v>7199.6987822400006</v>
      </c>
      <c r="P23" s="596">
        <f t="shared" si="11"/>
        <v>5911.2132557600016</v>
      </c>
      <c r="Q23" s="596">
        <f t="shared" si="11"/>
        <v>659.16341254930103</v>
      </c>
      <c r="R23" s="596">
        <f t="shared" si="11"/>
        <v>298.83239327450235</v>
      </c>
      <c r="S23" s="596">
        <f t="shared" si="11"/>
        <v>35552.350353424205</v>
      </c>
      <c r="U23" s="19"/>
      <c r="V23" s="19"/>
    </row>
    <row r="24" spans="1:23" ht="12.95" customHeight="1">
      <c r="A24" s="601" t="s">
        <v>210</v>
      </c>
      <c r="B24" s="921">
        <f>SUM(B6:B17)</f>
        <v>6059.1143168756835</v>
      </c>
      <c r="C24" s="602">
        <f>SUM(C6:C17)</f>
        <v>336.97792558879746</v>
      </c>
      <c r="D24" s="602">
        <f t="shared" ref="D24:J24" si="12">SUM(D6:D17)</f>
        <v>5722.1363912868865</v>
      </c>
      <c r="E24" s="602">
        <f t="shared" si="12"/>
        <v>2476.3342630000002</v>
      </c>
      <c r="F24" s="602">
        <f t="shared" si="12"/>
        <v>1580.6823582</v>
      </c>
      <c r="G24" s="602">
        <f t="shared" si="12"/>
        <v>895.65190480000024</v>
      </c>
      <c r="H24" s="602">
        <f t="shared" si="12"/>
        <v>113.91707805415101</v>
      </c>
      <c r="I24" s="602">
        <f t="shared" si="12"/>
        <v>34.951849142329422</v>
      </c>
      <c r="J24" s="928">
        <f t="shared" si="12"/>
        <v>6766.657223283366</v>
      </c>
      <c r="K24" s="921">
        <f>SUM(K6:K17)</f>
        <v>66167.802882643999</v>
      </c>
      <c r="L24" s="602">
        <f t="shared" ref="L24:S24" si="13">SUM(L6:L17)</f>
        <v>3675.8628169985004</v>
      </c>
      <c r="M24" s="602">
        <f t="shared" si="13"/>
        <v>62491.940065645496</v>
      </c>
      <c r="N24" s="602">
        <f t="shared" si="13"/>
        <v>26933.730124000002</v>
      </c>
      <c r="O24" s="602">
        <f t="shared" si="13"/>
        <v>17292.033949298002</v>
      </c>
      <c r="P24" s="602">
        <f t="shared" si="13"/>
        <v>9641.6961747020014</v>
      </c>
      <c r="Q24" s="602">
        <f t="shared" si="13"/>
        <v>1246.8042407877215</v>
      </c>
      <c r="R24" s="602">
        <f t="shared" si="13"/>
        <v>427.88488542824467</v>
      </c>
      <c r="S24" s="602">
        <f t="shared" si="13"/>
        <v>73808.325366563469</v>
      </c>
      <c r="U24" s="24"/>
      <c r="V24" s="19"/>
    </row>
    <row r="25" spans="1:23" ht="12" customHeight="1">
      <c r="U25" s="19"/>
      <c r="V25" s="19"/>
    </row>
    <row r="26" spans="1:23" ht="15" customHeight="1">
      <c r="A26" s="905" t="s">
        <v>211</v>
      </c>
      <c r="B26" s="526"/>
      <c r="C26" s="526"/>
      <c r="D26" s="526"/>
      <c r="E26" s="526"/>
      <c r="F26" s="526"/>
      <c r="G26" s="19"/>
      <c r="L26" s="19"/>
      <c r="M26" s="19"/>
      <c r="N26" s="19"/>
    </row>
    <row r="27" spans="1:23" ht="12" customHeight="1">
      <c r="E27" s="19"/>
      <c r="F27" s="19"/>
      <c r="G27" s="19"/>
      <c r="J27" s="19"/>
      <c r="L27" s="19"/>
      <c r="M27" s="19"/>
      <c r="N27" s="19"/>
      <c r="Q27" s="20"/>
    </row>
    <row r="28" spans="1:23" ht="12" customHeight="1">
      <c r="B28" s="7" t="str">
        <f>B5</f>
        <v>Into CR</v>
      </c>
      <c r="C28" s="7" t="str">
        <f>E5</f>
        <v>From 
UGS</v>
      </c>
      <c r="D28" s="7" t="str">
        <f>H4</f>
        <v>Gas production in the CR (total including VS)</v>
      </c>
      <c r="E28" s="19"/>
      <c r="F28" s="19"/>
      <c r="G28" s="19"/>
      <c r="H28" s="20"/>
      <c r="I28" s="20"/>
      <c r="J28" s="20"/>
      <c r="K28" s="20"/>
      <c r="L28" s="20"/>
      <c r="M28" s="20"/>
      <c r="N28" s="20"/>
      <c r="O28" s="20"/>
      <c r="P28" s="20"/>
      <c r="Q28" s="20"/>
    </row>
    <row r="29" spans="1:23" ht="12" customHeight="1">
      <c r="B29" s="19">
        <f>B24</f>
        <v>6059.1143168756835</v>
      </c>
      <c r="C29" s="19">
        <f>E24</f>
        <v>2476.3342630000002</v>
      </c>
      <c r="D29" s="19">
        <f>H24</f>
        <v>113.91707805415101</v>
      </c>
      <c r="E29" s="19"/>
      <c r="F29" s="19"/>
      <c r="G29" s="19"/>
      <c r="H29" s="20"/>
      <c r="I29" s="20"/>
      <c r="J29" s="20"/>
      <c r="K29" s="20"/>
      <c r="L29" s="20"/>
      <c r="M29" s="20"/>
      <c r="N29" s="20"/>
      <c r="O29" s="20"/>
      <c r="P29" s="20"/>
      <c r="Q29" s="1507"/>
      <c r="S29" s="21"/>
    </row>
    <row r="30" spans="1:23" ht="12" customHeight="1">
      <c r="B30" s="19">
        <f>C24*-1</f>
        <v>-336.97792558879746</v>
      </c>
      <c r="C30" s="19">
        <f>F24*-1</f>
        <v>-1580.6823582</v>
      </c>
      <c r="D30" s="19">
        <f>J24*-1</f>
        <v>-6766.657223283366</v>
      </c>
      <c r="H30" s="20"/>
      <c r="I30" s="20"/>
      <c r="J30" s="20"/>
      <c r="N30" s="20"/>
      <c r="O30" s="20"/>
      <c r="P30" s="20"/>
      <c r="Q30" s="1507"/>
      <c r="S30" s="21"/>
    </row>
    <row r="31" spans="1:23" ht="12" customHeight="1">
      <c r="E31" s="19"/>
      <c r="H31" s="20"/>
      <c r="I31" s="20"/>
      <c r="J31" s="20"/>
      <c r="K31" s="20"/>
      <c r="L31" s="20"/>
      <c r="M31" s="20"/>
      <c r="N31" s="20"/>
      <c r="O31" s="20"/>
      <c r="P31" s="20"/>
      <c r="Q31" s="1507"/>
      <c r="S31" s="21"/>
    </row>
    <row r="32" spans="1:23" ht="12" customHeight="1">
      <c r="E32" s="19"/>
      <c r="F32" s="19"/>
      <c r="G32" s="19"/>
      <c r="H32" s="19"/>
      <c r="I32" s="19"/>
      <c r="J32" s="19"/>
      <c r="K32" s="19"/>
      <c r="L32" s="19"/>
      <c r="M32" s="19"/>
      <c r="N32" s="19"/>
      <c r="O32" s="19"/>
      <c r="P32" s="19"/>
      <c r="Q32" s="1507"/>
      <c r="S32" s="21"/>
    </row>
    <row r="33" spans="8:19" ht="12" customHeight="1">
      <c r="H33" s="20"/>
      <c r="I33" s="20"/>
      <c r="J33" s="20"/>
      <c r="K33" s="20"/>
      <c r="L33" s="20"/>
      <c r="M33" s="20"/>
      <c r="N33" s="20"/>
      <c r="O33" s="20"/>
      <c r="P33" s="20"/>
      <c r="Q33" s="1507"/>
      <c r="S33" s="21"/>
    </row>
    <row r="34" spans="8:19" ht="12" customHeight="1">
      <c r="H34" s="20"/>
      <c r="I34" s="20"/>
      <c r="J34" s="20"/>
      <c r="K34" s="20"/>
      <c r="L34" s="20"/>
      <c r="M34" s="20"/>
      <c r="N34" s="20"/>
      <c r="O34" s="20"/>
      <c r="P34" s="20"/>
      <c r="Q34" s="1507"/>
      <c r="S34" s="21"/>
    </row>
    <row r="35" spans="8:19">
      <c r="H35" s="20"/>
      <c r="I35" s="20"/>
      <c r="J35" s="20"/>
      <c r="K35" s="20"/>
      <c r="L35" s="20"/>
      <c r="M35" s="20"/>
      <c r="N35" s="20"/>
      <c r="O35" s="20"/>
      <c r="P35" s="20"/>
      <c r="Q35" s="20"/>
    </row>
    <row r="36" spans="8:19">
      <c r="H36" s="20"/>
      <c r="I36" s="20"/>
      <c r="J36" s="20"/>
      <c r="K36" s="20"/>
      <c r="L36" s="20"/>
      <c r="M36" s="20"/>
      <c r="N36" s="20"/>
      <c r="O36" s="20"/>
      <c r="P36" s="20"/>
      <c r="Q36" s="20"/>
    </row>
    <row r="37" spans="8:19">
      <c r="H37" s="20"/>
      <c r="I37" s="20"/>
      <c r="J37" s="20"/>
      <c r="K37" s="20"/>
      <c r="L37" s="20"/>
      <c r="M37" s="20"/>
      <c r="N37" s="20"/>
      <c r="O37" s="20"/>
      <c r="P37" s="20"/>
      <c r="Q37" s="20"/>
    </row>
    <row r="38" spans="8:19">
      <c r="J38" s="22"/>
    </row>
    <row r="39" spans="8:19">
      <c r="H39" s="23"/>
      <c r="I39" s="23"/>
      <c r="J39" s="23"/>
      <c r="K39" s="23"/>
      <c r="L39" s="23"/>
      <c r="M39" s="23"/>
      <c r="N39" s="23"/>
      <c r="O39" s="23"/>
      <c r="P39" s="23"/>
      <c r="Q39" s="23"/>
      <c r="R39" s="23"/>
      <c r="S39" s="23"/>
    </row>
    <row r="40" spans="8:19">
      <c r="H40" s="23"/>
      <c r="I40" s="23"/>
      <c r="J40" s="23"/>
      <c r="K40" s="23"/>
      <c r="L40" s="23"/>
      <c r="M40" s="23"/>
      <c r="N40" s="23"/>
      <c r="O40" s="23"/>
      <c r="P40" s="23"/>
      <c r="Q40" s="23"/>
      <c r="R40" s="23"/>
      <c r="S40" s="23"/>
    </row>
    <row r="41" spans="8:19">
      <c r="H41" s="23"/>
      <c r="I41" s="23"/>
      <c r="J41" s="23"/>
      <c r="K41" s="23"/>
      <c r="L41" s="23"/>
      <c r="M41" s="23"/>
      <c r="N41" s="23"/>
      <c r="O41" s="23"/>
      <c r="P41" s="23"/>
      <c r="Q41" s="23"/>
      <c r="R41" s="23"/>
      <c r="S41" s="23"/>
    </row>
    <row r="42" spans="8:19">
      <c r="H42" s="23"/>
      <c r="I42" s="23"/>
      <c r="J42" s="23"/>
      <c r="K42" s="23"/>
      <c r="L42" s="23"/>
      <c r="M42" s="23"/>
      <c r="N42" s="23"/>
      <c r="O42" s="23"/>
      <c r="P42" s="23"/>
      <c r="Q42" s="23"/>
      <c r="R42" s="23"/>
      <c r="S42" s="23"/>
    </row>
    <row r="43" spans="8:19">
      <c r="H43" s="23"/>
      <c r="I43" s="23"/>
      <c r="J43" s="23"/>
      <c r="K43" s="23"/>
      <c r="L43" s="23"/>
      <c r="M43" s="23"/>
      <c r="N43" s="23"/>
      <c r="O43" s="23"/>
      <c r="P43" s="23"/>
      <c r="Q43" s="23"/>
      <c r="R43" s="23"/>
      <c r="S43" s="23"/>
    </row>
    <row r="44" spans="8:19">
      <c r="H44" s="23"/>
      <c r="I44" s="23"/>
      <c r="J44" s="23"/>
      <c r="K44" s="23"/>
      <c r="L44" s="23"/>
      <c r="M44" s="23"/>
      <c r="N44" s="23"/>
      <c r="O44" s="23"/>
      <c r="P44" s="23"/>
      <c r="Q44" s="23"/>
      <c r="R44" s="23"/>
      <c r="S44" s="23"/>
    </row>
    <row r="45" spans="8:19">
      <c r="H45" s="23"/>
      <c r="I45" s="23"/>
      <c r="J45" s="23"/>
      <c r="K45" s="23"/>
      <c r="L45" s="23"/>
      <c r="M45" s="23"/>
      <c r="N45" s="23"/>
      <c r="O45" s="23"/>
      <c r="P45" s="23"/>
      <c r="Q45" s="23"/>
      <c r="R45" s="23"/>
      <c r="S45" s="23"/>
    </row>
    <row r="46" spans="8:19">
      <c r="H46" s="23"/>
      <c r="I46" s="23"/>
      <c r="J46" s="23"/>
      <c r="K46" s="23"/>
      <c r="L46" s="23"/>
      <c r="M46" s="23"/>
      <c r="N46" s="23"/>
      <c r="O46" s="23"/>
      <c r="P46" s="23"/>
      <c r="Q46" s="23"/>
      <c r="R46" s="23"/>
      <c r="S46" s="23"/>
    </row>
    <row r="47" spans="8:19">
      <c r="H47" s="23"/>
      <c r="I47" s="23"/>
      <c r="J47" s="23"/>
      <c r="K47" s="23"/>
      <c r="L47" s="23"/>
      <c r="M47" s="23"/>
      <c r="N47" s="23"/>
      <c r="O47" s="23"/>
      <c r="P47" s="23"/>
      <c r="Q47" s="23"/>
      <c r="R47" s="23"/>
      <c r="S47" s="23"/>
    </row>
    <row r="48" spans="8:19">
      <c r="H48" s="23"/>
      <c r="I48" s="23"/>
      <c r="J48" s="23"/>
      <c r="K48" s="23"/>
      <c r="L48" s="23"/>
      <c r="M48" s="23"/>
      <c r="N48" s="23"/>
      <c r="O48" s="23"/>
      <c r="P48" s="23"/>
      <c r="Q48" s="23"/>
      <c r="R48" s="23"/>
      <c r="S48" s="23"/>
    </row>
  </sheetData>
  <mergeCells count="14">
    <mergeCell ref="Q29:Q34"/>
    <mergeCell ref="K4:M4"/>
    <mergeCell ref="N4:P4"/>
    <mergeCell ref="Q4:Q5"/>
    <mergeCell ref="A1:S1"/>
    <mergeCell ref="E4:G4"/>
    <mergeCell ref="H4:H5"/>
    <mergeCell ref="I4:I5"/>
    <mergeCell ref="J4:J5"/>
    <mergeCell ref="S4:S5"/>
    <mergeCell ref="R4:R5"/>
    <mergeCell ref="B3:J3"/>
    <mergeCell ref="K3:S3"/>
    <mergeCell ref="B4:D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1"/>
  <dimension ref="A1:X38"/>
  <sheetViews>
    <sheetView showGridLines="0" zoomScaleNormal="100" zoomScaleSheetLayoutView="100" workbookViewId="0">
      <selection activeCell="C1" sqref="C1"/>
    </sheetView>
  </sheetViews>
  <sheetFormatPr defaultRowHeight="12.75"/>
  <cols>
    <col min="1" max="1" width="7.7109375" style="29" customWidth="1"/>
    <col min="2" max="3" width="7.28515625" style="29" customWidth="1"/>
    <col min="4" max="4" width="8.28515625" style="29" customWidth="1"/>
    <col min="5" max="10" width="7.42578125" style="29" customWidth="1"/>
    <col min="11" max="12" width="7.5703125" style="29" customWidth="1"/>
    <col min="13" max="13" width="8.28515625" style="29" customWidth="1"/>
    <col min="14" max="18" width="7.42578125" style="29" customWidth="1"/>
    <col min="19" max="19" width="7.7109375" style="29" customWidth="1"/>
    <col min="20" max="20" width="9.28515625" style="29" bestFit="1" customWidth="1"/>
    <col min="21" max="21" width="11.42578125" style="29" bestFit="1" customWidth="1"/>
    <col min="22" max="260" width="9.140625" style="29"/>
    <col min="261" max="273" width="10.7109375" style="29" customWidth="1"/>
    <col min="274" max="516" width="9.140625" style="29"/>
    <col min="517" max="529" width="10.7109375" style="29" customWidth="1"/>
    <col min="530" max="772" width="9.140625" style="29"/>
    <col min="773" max="785" width="10.7109375" style="29" customWidth="1"/>
    <col min="786" max="1028" width="9.140625" style="29"/>
    <col min="1029" max="1041" width="10.7109375" style="29" customWidth="1"/>
    <col min="1042" max="1284" width="9.140625" style="29"/>
    <col min="1285" max="1297" width="10.7109375" style="29" customWidth="1"/>
    <col min="1298" max="1540" width="9.140625" style="29"/>
    <col min="1541" max="1553" width="10.7109375" style="29" customWidth="1"/>
    <col min="1554" max="1796" width="9.140625" style="29"/>
    <col min="1797" max="1809" width="10.7109375" style="29" customWidth="1"/>
    <col min="1810" max="2052" width="9.140625" style="29"/>
    <col min="2053" max="2065" width="10.7109375" style="29" customWidth="1"/>
    <col min="2066" max="2308" width="9.140625" style="29"/>
    <col min="2309" max="2321" width="10.7109375" style="29" customWidth="1"/>
    <col min="2322" max="2564" width="9.140625" style="29"/>
    <col min="2565" max="2577" width="10.7109375" style="29" customWidth="1"/>
    <col min="2578" max="2820" width="9.140625" style="29"/>
    <col min="2821" max="2833" width="10.7109375" style="29" customWidth="1"/>
    <col min="2834" max="3076" width="9.140625" style="29"/>
    <col min="3077" max="3089" width="10.7109375" style="29" customWidth="1"/>
    <col min="3090" max="3332" width="9.140625" style="29"/>
    <col min="3333" max="3345" width="10.7109375" style="29" customWidth="1"/>
    <col min="3346" max="3588" width="9.140625" style="29"/>
    <col min="3589" max="3601" width="10.7109375" style="29" customWidth="1"/>
    <col min="3602" max="3844" width="9.140625" style="29"/>
    <col min="3845" max="3857" width="10.7109375" style="29" customWidth="1"/>
    <col min="3858" max="4100" width="9.140625" style="29"/>
    <col min="4101" max="4113" width="10.7109375" style="29" customWidth="1"/>
    <col min="4114" max="4356" width="9.140625" style="29"/>
    <col min="4357" max="4369" width="10.7109375" style="29" customWidth="1"/>
    <col min="4370" max="4612" width="9.140625" style="29"/>
    <col min="4613" max="4625" width="10.7109375" style="29" customWidth="1"/>
    <col min="4626" max="4868" width="9.140625" style="29"/>
    <col min="4869" max="4881" width="10.7109375" style="29" customWidth="1"/>
    <col min="4882" max="5124" width="9.140625" style="29"/>
    <col min="5125" max="5137" width="10.7109375" style="29" customWidth="1"/>
    <col min="5138" max="5380" width="9.140625" style="29"/>
    <col min="5381" max="5393" width="10.7109375" style="29" customWidth="1"/>
    <col min="5394" max="5636" width="9.140625" style="29"/>
    <col min="5637" max="5649" width="10.7109375" style="29" customWidth="1"/>
    <col min="5650" max="5892" width="9.140625" style="29"/>
    <col min="5893" max="5905" width="10.7109375" style="29" customWidth="1"/>
    <col min="5906" max="6148" width="9.140625" style="29"/>
    <col min="6149" max="6161" width="10.7109375" style="29" customWidth="1"/>
    <col min="6162" max="6404" width="9.140625" style="29"/>
    <col min="6405" max="6417" width="10.7109375" style="29" customWidth="1"/>
    <col min="6418" max="6660" width="9.140625" style="29"/>
    <col min="6661" max="6673" width="10.7109375" style="29" customWidth="1"/>
    <col min="6674" max="6916" width="9.140625" style="29"/>
    <col min="6917" max="6929" width="10.7109375" style="29" customWidth="1"/>
    <col min="6930" max="7172" width="9.140625" style="29"/>
    <col min="7173" max="7185" width="10.7109375" style="29" customWidth="1"/>
    <col min="7186" max="7428" width="9.140625" style="29"/>
    <col min="7429" max="7441" width="10.7109375" style="29" customWidth="1"/>
    <col min="7442" max="7684" width="9.140625" style="29"/>
    <col min="7685" max="7697" width="10.7109375" style="29" customWidth="1"/>
    <col min="7698" max="7940" width="9.140625" style="29"/>
    <col min="7941" max="7953" width="10.7109375" style="29" customWidth="1"/>
    <col min="7954" max="8196" width="9.140625" style="29"/>
    <col min="8197" max="8209" width="10.7109375" style="29" customWidth="1"/>
    <col min="8210" max="8452" width="9.140625" style="29"/>
    <col min="8453" max="8465" width="10.7109375" style="29" customWidth="1"/>
    <col min="8466" max="8708" width="9.140625" style="29"/>
    <col min="8709" max="8721" width="10.7109375" style="29" customWidth="1"/>
    <col min="8722" max="8964" width="9.140625" style="29"/>
    <col min="8965" max="8977" width="10.7109375" style="29" customWidth="1"/>
    <col min="8978" max="9220" width="9.140625" style="29"/>
    <col min="9221" max="9233" width="10.7109375" style="29" customWidth="1"/>
    <col min="9234" max="9476" width="9.140625" style="29"/>
    <col min="9477" max="9489" width="10.7109375" style="29" customWidth="1"/>
    <col min="9490" max="9732" width="9.140625" style="29"/>
    <col min="9733" max="9745" width="10.7109375" style="29" customWidth="1"/>
    <col min="9746" max="9988" width="9.140625" style="29"/>
    <col min="9989" max="10001" width="10.7109375" style="29" customWidth="1"/>
    <col min="10002" max="10244" width="9.140625" style="29"/>
    <col min="10245" max="10257" width="10.7109375" style="29" customWidth="1"/>
    <col min="10258" max="10500" width="9.140625" style="29"/>
    <col min="10501" max="10513" width="10.7109375" style="29" customWidth="1"/>
    <col min="10514" max="10756" width="9.140625" style="29"/>
    <col min="10757" max="10769" width="10.7109375" style="29" customWidth="1"/>
    <col min="10770" max="11012" width="9.140625" style="29"/>
    <col min="11013" max="11025" width="10.7109375" style="29" customWidth="1"/>
    <col min="11026" max="11268" width="9.140625" style="29"/>
    <col min="11269" max="11281" width="10.7109375" style="29" customWidth="1"/>
    <col min="11282" max="11524" width="9.140625" style="29"/>
    <col min="11525" max="11537" width="10.7109375" style="29" customWidth="1"/>
    <col min="11538" max="11780" width="9.140625" style="29"/>
    <col min="11781" max="11793" width="10.7109375" style="29" customWidth="1"/>
    <col min="11794" max="12036" width="9.140625" style="29"/>
    <col min="12037" max="12049" width="10.7109375" style="29" customWidth="1"/>
    <col min="12050" max="12292" width="9.140625" style="29"/>
    <col min="12293" max="12305" width="10.7109375" style="29" customWidth="1"/>
    <col min="12306" max="12548" width="9.140625" style="29"/>
    <col min="12549" max="12561" width="10.7109375" style="29" customWidth="1"/>
    <col min="12562" max="12804" width="9.140625" style="29"/>
    <col min="12805" max="12817" width="10.7109375" style="29" customWidth="1"/>
    <col min="12818" max="13060" width="9.140625" style="29"/>
    <col min="13061" max="13073" width="10.7109375" style="29" customWidth="1"/>
    <col min="13074" max="13316" width="9.140625" style="29"/>
    <col min="13317" max="13329" width="10.7109375" style="29" customWidth="1"/>
    <col min="13330" max="13572" width="9.140625" style="29"/>
    <col min="13573" max="13585" width="10.7109375" style="29" customWidth="1"/>
    <col min="13586" max="13828" width="9.140625" style="29"/>
    <col min="13829" max="13841" width="10.7109375" style="29" customWidth="1"/>
    <col min="13842" max="14084" width="9.140625" style="29"/>
    <col min="14085" max="14097" width="10.7109375" style="29" customWidth="1"/>
    <col min="14098" max="14340" width="9.140625" style="29"/>
    <col min="14341" max="14353" width="10.7109375" style="29" customWidth="1"/>
    <col min="14354" max="14596" width="9.140625" style="29"/>
    <col min="14597" max="14609" width="10.7109375" style="29" customWidth="1"/>
    <col min="14610" max="14852" width="9.140625" style="29"/>
    <col min="14853" max="14865" width="10.7109375" style="29" customWidth="1"/>
    <col min="14866" max="15108" width="9.140625" style="29"/>
    <col min="15109" max="15121" width="10.7109375" style="29" customWidth="1"/>
    <col min="15122" max="15364" width="9.140625" style="29"/>
    <col min="15365" max="15377" width="10.7109375" style="29" customWidth="1"/>
    <col min="15378" max="15620" width="9.140625" style="29"/>
    <col min="15621" max="15633" width="10.7109375" style="29" customWidth="1"/>
    <col min="15634" max="15876" width="9.140625" style="29"/>
    <col min="15877" max="15889" width="10.7109375" style="29" customWidth="1"/>
    <col min="15890" max="16132" width="9.140625" style="29"/>
    <col min="16133" max="16145" width="10.7109375" style="29" customWidth="1"/>
    <col min="16146" max="16383" width="9.140625" style="29"/>
    <col min="16384" max="16384" width="9.140625" style="29" customWidth="1"/>
  </cols>
  <sheetData>
    <row r="1" spans="1:24" ht="18">
      <c r="A1" s="1512" t="s">
        <v>212</v>
      </c>
      <c r="B1" s="1512"/>
      <c r="C1" s="1512"/>
      <c r="D1" s="1512"/>
      <c r="E1" s="1512"/>
      <c r="F1" s="1512"/>
      <c r="G1" s="1512"/>
      <c r="H1" s="1512"/>
      <c r="I1" s="1512"/>
      <c r="J1" s="1512"/>
      <c r="K1" s="1512"/>
      <c r="L1" s="1512"/>
      <c r="M1" s="1512"/>
      <c r="N1" s="1512"/>
      <c r="O1" s="1512"/>
      <c r="P1" s="1512"/>
      <c r="Q1" s="1512"/>
      <c r="R1" s="1512"/>
      <c r="S1" s="1512"/>
    </row>
    <row r="2" spans="1:24" ht="5.0999999999999996" customHeight="1">
      <c r="A2" s="134"/>
      <c r="B2" s="134"/>
      <c r="C2" s="134"/>
      <c r="D2" s="134"/>
      <c r="E2" s="134"/>
      <c r="F2" s="134"/>
      <c r="G2" s="134"/>
      <c r="H2" s="134"/>
      <c r="I2" s="134"/>
      <c r="J2" s="434"/>
      <c r="K2" s="134"/>
      <c r="L2" s="134"/>
      <c r="M2" s="134"/>
      <c r="N2" s="134"/>
      <c r="O2" s="134"/>
      <c r="P2" s="134"/>
      <c r="Q2" s="134"/>
      <c r="R2" s="134"/>
    </row>
    <row r="3" spans="1:24" ht="16.149999999999999" customHeight="1">
      <c r="A3" s="944" t="str">
        <f>'[1]3.3'!A24</f>
        <v>Year</v>
      </c>
      <c r="B3" s="1516" t="s">
        <v>185</v>
      </c>
      <c r="C3" s="1517"/>
      <c r="D3" s="1517"/>
      <c r="E3" s="1517"/>
      <c r="F3" s="1517"/>
      <c r="G3" s="1517"/>
      <c r="H3" s="1517"/>
      <c r="I3" s="1517"/>
      <c r="J3" s="1518"/>
      <c r="K3" s="1516" t="s">
        <v>27</v>
      </c>
      <c r="L3" s="1517"/>
      <c r="M3" s="1517"/>
      <c r="N3" s="1517"/>
      <c r="O3" s="1517"/>
      <c r="P3" s="1517"/>
      <c r="Q3" s="1517"/>
      <c r="R3" s="1517"/>
      <c r="S3" s="1517"/>
    </row>
    <row r="4" spans="1:24" ht="52.5" customHeight="1">
      <c r="A4" s="942"/>
      <c r="B4" s="1508" t="s">
        <v>156</v>
      </c>
      <c r="C4" s="1509"/>
      <c r="D4" s="1509"/>
      <c r="E4" s="1509" t="s">
        <v>163</v>
      </c>
      <c r="F4" s="1509"/>
      <c r="G4" s="1509"/>
      <c r="H4" s="1510" t="s">
        <v>186</v>
      </c>
      <c r="I4" s="1510" t="s">
        <v>187</v>
      </c>
      <c r="J4" s="1513" t="s">
        <v>188</v>
      </c>
      <c r="K4" s="1508" t="s">
        <v>156</v>
      </c>
      <c r="L4" s="1509"/>
      <c r="M4" s="1509"/>
      <c r="N4" s="1509" t="s">
        <v>163</v>
      </c>
      <c r="O4" s="1509"/>
      <c r="P4" s="1509"/>
      <c r="Q4" s="1510" t="s">
        <v>186</v>
      </c>
      <c r="R4" s="1510" t="s">
        <v>187</v>
      </c>
      <c r="S4" s="1510" t="s">
        <v>188</v>
      </c>
      <c r="U4" s="40"/>
    </row>
    <row r="5" spans="1:24" ht="57.95" customHeight="1">
      <c r="A5" s="943"/>
      <c r="B5" s="917" t="s">
        <v>157</v>
      </c>
      <c r="C5" s="1396" t="s">
        <v>161</v>
      </c>
      <c r="D5" s="1396" t="s">
        <v>215</v>
      </c>
      <c r="E5" s="1396" t="s">
        <v>190</v>
      </c>
      <c r="F5" s="1396" t="s">
        <v>191</v>
      </c>
      <c r="G5" s="1396" t="s">
        <v>166</v>
      </c>
      <c r="H5" s="1511"/>
      <c r="I5" s="1511"/>
      <c r="J5" s="1514"/>
      <c r="K5" s="917" t="s">
        <v>157</v>
      </c>
      <c r="L5" s="1396" t="s">
        <v>161</v>
      </c>
      <c r="M5" s="1396" t="s">
        <v>162</v>
      </c>
      <c r="N5" s="1396" t="s">
        <v>190</v>
      </c>
      <c r="O5" s="1396" t="s">
        <v>191</v>
      </c>
      <c r="P5" s="1396" t="s">
        <v>166</v>
      </c>
      <c r="Q5" s="1511"/>
      <c r="R5" s="1511"/>
      <c r="S5" s="1515"/>
    </row>
    <row r="6" spans="1:24" ht="15.95" customHeight="1">
      <c r="A6" s="603">
        <v>2015</v>
      </c>
      <c r="B6" s="929">
        <v>35681.669776242663</v>
      </c>
      <c r="C6" s="604">
        <v>28207.871117914867</v>
      </c>
      <c r="D6" s="605">
        <v>7473.7986583277998</v>
      </c>
      <c r="E6" s="605">
        <v>2803.3251729999997</v>
      </c>
      <c r="F6" s="605">
        <v>2656.378365</v>
      </c>
      <c r="G6" s="605">
        <v>146.9468080000002</v>
      </c>
      <c r="H6" s="605">
        <v>158.42110200000002</v>
      </c>
      <c r="I6" s="605">
        <v>-171.601935382862</v>
      </c>
      <c r="J6" s="932">
        <v>7607.5646329449382</v>
      </c>
      <c r="K6" s="604">
        <v>380348.45179984096</v>
      </c>
      <c r="L6" s="604">
        <v>300692.85706401971</v>
      </c>
      <c r="M6" s="605">
        <v>79655.594735821272</v>
      </c>
      <c r="N6" s="605">
        <v>29877.399077000002</v>
      </c>
      <c r="O6" s="605">
        <v>28409.946003000001</v>
      </c>
      <c r="P6" s="605">
        <v>1467.4530739999996</v>
      </c>
      <c r="Q6" s="605">
        <v>1722.2116495963</v>
      </c>
      <c r="R6" s="605">
        <v>-1777.3580356404127</v>
      </c>
      <c r="S6" s="605">
        <v>81067.901423777163</v>
      </c>
      <c r="U6" s="33"/>
      <c r="V6" s="31"/>
      <c r="X6" s="32"/>
    </row>
    <row r="7" spans="1:24" ht="15.95" customHeight="1">
      <c r="A7" s="606">
        <v>2016</v>
      </c>
      <c r="B7" s="930">
        <v>33974.656483077597</v>
      </c>
      <c r="C7" s="608">
        <v>25851.579346631457</v>
      </c>
      <c r="D7" s="608">
        <v>8123.0771364461389</v>
      </c>
      <c r="E7" s="608">
        <v>2783.0275460000003</v>
      </c>
      <c r="F7" s="608">
        <v>2639.4406550000003</v>
      </c>
      <c r="G7" s="608">
        <v>143.58689099999981</v>
      </c>
      <c r="H7" s="608">
        <v>135.920783</v>
      </c>
      <c r="I7" s="608">
        <v>-147.4490044851363</v>
      </c>
      <c r="J7" s="933">
        <v>8255.1358059610029</v>
      </c>
      <c r="K7" s="607">
        <v>362845.226156599</v>
      </c>
      <c r="L7" s="608">
        <v>276069.58493614907</v>
      </c>
      <c r="M7" s="608">
        <v>86775.641220449994</v>
      </c>
      <c r="N7" s="608">
        <v>29778.373287749997</v>
      </c>
      <c r="O7" s="608">
        <v>28289.563147000001</v>
      </c>
      <c r="P7" s="608">
        <v>1488.8101407499971</v>
      </c>
      <c r="Q7" s="608">
        <v>1472.636014833</v>
      </c>
      <c r="R7" s="608">
        <v>-1493.9224045932206</v>
      </c>
      <c r="S7" s="608">
        <v>88243.164971439764</v>
      </c>
      <c r="U7" s="33"/>
      <c r="V7" s="31"/>
      <c r="X7" s="32"/>
    </row>
    <row r="8" spans="1:24" ht="15.95" customHeight="1">
      <c r="A8" s="603">
        <v>2017</v>
      </c>
      <c r="B8" s="929">
        <v>35009.191902951701</v>
      </c>
      <c r="C8" s="605">
        <v>26120.117308684228</v>
      </c>
      <c r="D8" s="605">
        <v>8889.0745942674657</v>
      </c>
      <c r="E8" s="605">
        <v>2383.3666699999999</v>
      </c>
      <c r="F8" s="605">
        <v>2808.5585060000003</v>
      </c>
      <c r="G8" s="605">
        <v>-425.19183600000031</v>
      </c>
      <c r="H8" s="605">
        <v>146.24423799999997</v>
      </c>
      <c r="I8" s="605">
        <v>-82.644242848546412</v>
      </c>
      <c r="J8" s="932">
        <v>8527.4827534189189</v>
      </c>
      <c r="K8" s="604">
        <v>373373.45817875804</v>
      </c>
      <c r="L8" s="605">
        <v>278591.54637629323</v>
      </c>
      <c r="M8" s="605">
        <v>94781.911802464805</v>
      </c>
      <c r="N8" s="605">
        <v>25481.562421869003</v>
      </c>
      <c r="O8" s="605">
        <v>29988.256826387002</v>
      </c>
      <c r="P8" s="605">
        <v>-4506.6944045179998</v>
      </c>
      <c r="Q8" s="605">
        <v>1579.5465430071999</v>
      </c>
      <c r="R8" s="605">
        <v>-858.54221397424408</v>
      </c>
      <c r="S8" s="605">
        <v>90996.221726979813</v>
      </c>
      <c r="U8" s="33"/>
      <c r="V8" s="31"/>
      <c r="X8" s="32"/>
    </row>
    <row r="9" spans="1:24" ht="15.95" customHeight="1">
      <c r="A9" s="609">
        <v>2018</v>
      </c>
      <c r="B9" s="931">
        <v>39769.765428846957</v>
      </c>
      <c r="C9" s="611">
        <v>31761.774558777062</v>
      </c>
      <c r="D9" s="611">
        <v>8007.990870069887</v>
      </c>
      <c r="E9" s="611">
        <v>2940.8980369999999</v>
      </c>
      <c r="F9" s="611">
        <v>2915.3978120000002</v>
      </c>
      <c r="G9" s="611">
        <v>25.500225000000455</v>
      </c>
      <c r="H9" s="611">
        <v>137.11352800000003</v>
      </c>
      <c r="I9" s="611">
        <v>12.151503918380358</v>
      </c>
      <c r="J9" s="934">
        <v>8182.7561269882681</v>
      </c>
      <c r="K9" s="610">
        <v>424106.72469706298</v>
      </c>
      <c r="L9" s="611">
        <v>338775.15421295812</v>
      </c>
      <c r="M9" s="611">
        <v>85331.570484104886</v>
      </c>
      <c r="N9" s="611">
        <v>31427.287188296003</v>
      </c>
      <c r="O9" s="611">
        <v>31142.004422767994</v>
      </c>
      <c r="P9" s="611">
        <v>285.28276552800071</v>
      </c>
      <c r="Q9" s="611">
        <v>1476.5038155359</v>
      </c>
      <c r="R9" s="611">
        <v>213.05420727199271</v>
      </c>
      <c r="S9" s="611">
        <v>87306.41127244079</v>
      </c>
      <c r="U9" s="33"/>
      <c r="V9" s="31"/>
      <c r="X9" s="32"/>
    </row>
    <row r="10" spans="1:24" ht="15.95" customHeight="1">
      <c r="A10" s="606">
        <v>2019</v>
      </c>
      <c r="B10" s="930">
        <v>36127.13677866853</v>
      </c>
      <c r="C10" s="608">
        <v>26593.943319249553</v>
      </c>
      <c r="D10" s="608">
        <v>9533.1934594189806</v>
      </c>
      <c r="E10" s="608">
        <v>1270.5150149999997</v>
      </c>
      <c r="F10" s="608">
        <v>2360.8505330000003</v>
      </c>
      <c r="G10" s="608">
        <v>-1090.3355180000001</v>
      </c>
      <c r="H10" s="608">
        <v>130.758104</v>
      </c>
      <c r="I10" s="608">
        <v>-8.9865718097942882</v>
      </c>
      <c r="J10" s="933">
        <v>8564.6294736091877</v>
      </c>
      <c r="K10" s="607">
        <v>385377.84945214103</v>
      </c>
      <c r="L10" s="608">
        <v>283856.62996003724</v>
      </c>
      <c r="M10" s="608">
        <v>101521.21949210369</v>
      </c>
      <c r="N10" s="608">
        <v>13570.520822</v>
      </c>
      <c r="O10" s="608">
        <v>25171.984552473001</v>
      </c>
      <c r="P10" s="608">
        <v>-11601.463730473</v>
      </c>
      <c r="Q10" s="608">
        <v>1410.2240117025001</v>
      </c>
      <c r="R10" s="608">
        <v>67.653965865697245</v>
      </c>
      <c r="S10" s="608">
        <v>91397.633739198907</v>
      </c>
      <c r="U10" s="33"/>
      <c r="V10" s="31"/>
      <c r="X10" s="32"/>
    </row>
    <row r="11" spans="1:24" ht="15.95" customHeight="1">
      <c r="A11" s="606">
        <v>2020</v>
      </c>
      <c r="B11" s="930">
        <v>43481.570748310362</v>
      </c>
      <c r="C11" s="608">
        <v>35891.603370085293</v>
      </c>
      <c r="D11" s="608">
        <v>7589.967378225062</v>
      </c>
      <c r="E11" s="608">
        <v>3039.8786140000002</v>
      </c>
      <c r="F11" s="608">
        <v>2018.9483439000005</v>
      </c>
      <c r="G11" s="608">
        <v>1020.9302701000001</v>
      </c>
      <c r="H11" s="608">
        <v>122.73749500000001</v>
      </c>
      <c r="I11" s="608">
        <v>-39.415970103982431</v>
      </c>
      <c r="J11" s="933">
        <v>8694.2191732210813</v>
      </c>
      <c r="K11" s="607">
        <v>464283.59933017602</v>
      </c>
      <c r="L11" s="608">
        <v>383388.20289967547</v>
      </c>
      <c r="M11" s="608">
        <v>80895.396430500507</v>
      </c>
      <c r="N11" s="608">
        <v>32462.113134000003</v>
      </c>
      <c r="O11" s="608">
        <v>21605.502131212197</v>
      </c>
      <c r="P11" s="608">
        <v>10856.611002787802</v>
      </c>
      <c r="Q11" s="608">
        <v>1333.460418543689</v>
      </c>
      <c r="R11" s="608">
        <v>-191.03649981864916</v>
      </c>
      <c r="S11" s="608">
        <v>92894.431352013344</v>
      </c>
      <c r="U11" s="33"/>
      <c r="V11" s="31"/>
      <c r="X11" s="32"/>
    </row>
    <row r="12" spans="1:24" ht="15.95" customHeight="1">
      <c r="A12" s="603">
        <v>2021</v>
      </c>
      <c r="B12" s="929">
        <v>45652.259324474602</v>
      </c>
      <c r="C12" s="605">
        <v>36933.36233226367</v>
      </c>
      <c r="D12" s="605">
        <v>8718.89699221093</v>
      </c>
      <c r="E12" s="605">
        <v>3110.832817</v>
      </c>
      <c r="F12" s="605">
        <v>2522.9196790000001</v>
      </c>
      <c r="G12" s="605">
        <v>587.9131380000008</v>
      </c>
      <c r="H12" s="605">
        <v>127.8657</v>
      </c>
      <c r="I12" s="605">
        <v>-0.94158440864021387</v>
      </c>
      <c r="J12" s="932">
        <v>9433.7342458022904</v>
      </c>
      <c r="K12" s="604">
        <v>486992.22733580403</v>
      </c>
      <c r="L12" s="605">
        <v>394171.88340152148</v>
      </c>
      <c r="M12" s="605">
        <v>92820.343934282457</v>
      </c>
      <c r="N12" s="605">
        <v>33243.426067410001</v>
      </c>
      <c r="O12" s="605">
        <v>26927.931600867996</v>
      </c>
      <c r="P12" s="605">
        <v>6315.4944665419971</v>
      </c>
      <c r="Q12" s="605">
        <v>1383.8311471305001</v>
      </c>
      <c r="R12" s="605">
        <v>217.80741569413337</v>
      </c>
      <c r="S12" s="605">
        <v>100737.47696364908</v>
      </c>
      <c r="U12" s="33"/>
      <c r="V12" s="31"/>
      <c r="X12" s="32"/>
    </row>
    <row r="13" spans="1:24" ht="15.95" customHeight="1">
      <c r="A13" s="609">
        <v>2022</v>
      </c>
      <c r="B13" s="931">
        <v>27084.570277629347</v>
      </c>
      <c r="C13" s="611">
        <v>18472.560859217843</v>
      </c>
      <c r="D13" s="611">
        <v>8612.0094184115096</v>
      </c>
      <c r="E13" s="611">
        <v>1963.353881</v>
      </c>
      <c r="F13" s="611">
        <v>3217.7731969999995</v>
      </c>
      <c r="G13" s="611">
        <v>-1254.4193159999998</v>
      </c>
      <c r="H13" s="611">
        <v>148.17810399999996</v>
      </c>
      <c r="I13" s="611">
        <v>37.994077157787217</v>
      </c>
      <c r="J13" s="934">
        <v>7543.7622835692955</v>
      </c>
      <c r="K13" s="610">
        <v>290582.45931474271</v>
      </c>
      <c r="L13" s="611">
        <v>197673.15025016331</v>
      </c>
      <c r="M13" s="611">
        <v>92909.309064579516</v>
      </c>
      <c r="N13" s="611">
        <v>21052.228124999998</v>
      </c>
      <c r="O13" s="611">
        <v>34629.594829982998</v>
      </c>
      <c r="P13" s="611">
        <v>-13577.366704983007</v>
      </c>
      <c r="Q13" s="611">
        <v>1607.7483028464599</v>
      </c>
      <c r="R13" s="611">
        <v>607.00765039404246</v>
      </c>
      <c r="S13" s="611">
        <v>81546.69831283699</v>
      </c>
      <c r="U13" s="33"/>
      <c r="V13" s="31"/>
      <c r="X13" s="32"/>
    </row>
    <row r="14" spans="1:24" ht="15.95" customHeight="1">
      <c r="A14" s="606">
        <v>2023</v>
      </c>
      <c r="B14" s="930">
        <v>7832.7169411087043</v>
      </c>
      <c r="C14" s="608">
        <v>1024.3844713606848</v>
      </c>
      <c r="D14" s="608">
        <v>6808.3324697480202</v>
      </c>
      <c r="E14" s="608">
        <v>1863.085806</v>
      </c>
      <c r="F14" s="608">
        <v>2024.6892387500002</v>
      </c>
      <c r="G14" s="608">
        <v>-161.6034327500002</v>
      </c>
      <c r="H14" s="608">
        <v>88.281060029999992</v>
      </c>
      <c r="I14" s="608">
        <v>23.563717258027523</v>
      </c>
      <c r="J14" s="933">
        <v>6758.5738142860464</v>
      </c>
      <c r="K14" s="607">
        <v>85662.679692538994</v>
      </c>
      <c r="L14" s="608">
        <v>11207.2981219918</v>
      </c>
      <c r="M14" s="608">
        <v>74455.381570547208</v>
      </c>
      <c r="N14" s="608">
        <v>20138.612132000002</v>
      </c>
      <c r="O14" s="608">
        <v>22159.935576032996</v>
      </c>
      <c r="P14" s="608">
        <v>-2021.3234440329993</v>
      </c>
      <c r="Q14" s="608">
        <v>960.10017335667874</v>
      </c>
      <c r="R14" s="608">
        <v>348.2895067855203</v>
      </c>
      <c r="S14" s="608">
        <v>73742.447806656404</v>
      </c>
      <c r="U14" s="33"/>
      <c r="V14" s="31"/>
      <c r="X14" s="32"/>
    </row>
    <row r="15" spans="1:24" ht="15.95" customHeight="1">
      <c r="A15" s="609">
        <v>2024</v>
      </c>
      <c r="B15" s="931">
        <v>6059.1143168756835</v>
      </c>
      <c r="C15" s="611">
        <v>336.97792558879746</v>
      </c>
      <c r="D15" s="611">
        <v>5722.1363912868865</v>
      </c>
      <c r="E15" s="611">
        <v>2476.3342630000002</v>
      </c>
      <c r="F15" s="611">
        <v>1580.6823582</v>
      </c>
      <c r="G15" s="611">
        <v>895.65190480000024</v>
      </c>
      <c r="H15" s="611">
        <v>113.91707805415101</v>
      </c>
      <c r="I15" s="611">
        <v>34.951849142329422</v>
      </c>
      <c r="J15" s="934">
        <v>6766.657223283366</v>
      </c>
      <c r="K15" s="610">
        <v>66167.802882643999</v>
      </c>
      <c r="L15" s="611">
        <v>3675.8628169985004</v>
      </c>
      <c r="M15" s="611">
        <v>62491.940065645496</v>
      </c>
      <c r="N15" s="611">
        <v>26933.730124000002</v>
      </c>
      <c r="O15" s="611">
        <v>17292.033949298002</v>
      </c>
      <c r="P15" s="611">
        <v>9641.6961747020014</v>
      </c>
      <c r="Q15" s="611">
        <v>1246.8042407877215</v>
      </c>
      <c r="R15" s="611">
        <v>427.88488542824467</v>
      </c>
      <c r="S15" s="611">
        <v>73808.325366563469</v>
      </c>
      <c r="T15" s="1387"/>
      <c r="U15" s="33"/>
      <c r="V15" s="31"/>
      <c r="X15" s="32"/>
    </row>
    <row r="16" spans="1:24">
      <c r="E16" s="32"/>
      <c r="F16" s="32"/>
      <c r="G16" s="32"/>
      <c r="L16" s="32"/>
      <c r="M16" s="32"/>
      <c r="N16" s="32"/>
    </row>
    <row r="17" spans="1:20" s="561" customFormat="1" ht="17.100000000000001" customHeight="1">
      <c r="A17" s="1520" t="s">
        <v>213</v>
      </c>
      <c r="B17" s="1520"/>
      <c r="C17" s="1520"/>
      <c r="D17" s="1520"/>
      <c r="E17" s="1520"/>
      <c r="F17" s="1520"/>
      <c r="G17" s="1520"/>
      <c r="H17" s="1520"/>
      <c r="I17" s="1520"/>
      <c r="J17" s="566"/>
      <c r="K17" s="1519" t="s">
        <v>214</v>
      </c>
      <c r="L17" s="1519"/>
      <c r="M17" s="1519"/>
      <c r="N17" s="1519"/>
      <c r="O17" s="1519"/>
      <c r="P17" s="1519"/>
      <c r="Q17" s="1519"/>
      <c r="R17" s="1519"/>
      <c r="S17" s="1519"/>
      <c r="T17" s="567"/>
    </row>
    <row r="18" spans="1:20" ht="12.75" customHeight="1">
      <c r="B18" s="34"/>
      <c r="C18" s="34" t="str">
        <f t="shared" ref="C18:C28" si="0">D5</f>
        <v>Net balance into/from CR</v>
      </c>
      <c r="D18" s="34" t="str">
        <f>B5</f>
        <v>Into CR</v>
      </c>
      <c r="E18" s="34" t="str">
        <f>C5</f>
        <v>From CR</v>
      </c>
      <c r="F18" s="34"/>
      <c r="G18" s="34"/>
      <c r="H18" s="34"/>
      <c r="I18" s="34"/>
      <c r="J18" s="35"/>
      <c r="K18" s="1519"/>
      <c r="L18" s="1519"/>
      <c r="M18" s="1519"/>
      <c r="N18" s="1519"/>
      <c r="O18" s="1519"/>
      <c r="P18" s="1519"/>
      <c r="Q18" s="1519"/>
      <c r="R18" s="1519"/>
      <c r="S18" s="1519"/>
    </row>
    <row r="19" spans="1:20" ht="9.9499999999999993" customHeight="1">
      <c r="B19" s="34">
        <f>A6</f>
        <v>2015</v>
      </c>
      <c r="C19" s="36">
        <f t="shared" si="0"/>
        <v>7473.7986583277998</v>
      </c>
      <c r="D19" s="36">
        <f t="shared" ref="D19:D28" si="1">B6</f>
        <v>35681.669776242663</v>
      </c>
      <c r="E19" s="34">
        <f t="shared" ref="E19:E28" si="2">C6*-1</f>
        <v>-28207.871117914867</v>
      </c>
      <c r="F19" s="34"/>
      <c r="G19" s="36"/>
      <c r="H19" s="35"/>
      <c r="I19" s="35"/>
      <c r="J19" s="35"/>
      <c r="K19" s="38"/>
      <c r="L19" s="38"/>
      <c r="M19" s="37">
        <f>A6</f>
        <v>2015</v>
      </c>
      <c r="N19" s="33">
        <f>B6/$B$12</f>
        <v>0.7815970185097364</v>
      </c>
      <c r="O19" s="1333">
        <f>$N$25-N19</f>
        <v>0.2184029814902636</v>
      </c>
      <c r="P19" s="38"/>
    </row>
    <row r="20" spans="1:20" ht="9.9499999999999993" customHeight="1">
      <c r="B20" s="34">
        <f t="shared" ref="B20:B28" si="3">A7</f>
        <v>2016</v>
      </c>
      <c r="C20" s="36">
        <f t="shared" si="0"/>
        <v>8123.0771364461389</v>
      </c>
      <c r="D20" s="36">
        <f t="shared" si="1"/>
        <v>33974.656483077597</v>
      </c>
      <c r="E20" s="34">
        <f t="shared" si="2"/>
        <v>-25851.579346631457</v>
      </c>
      <c r="F20" s="34"/>
      <c r="G20" s="34"/>
      <c r="H20" s="35"/>
      <c r="I20" s="35"/>
      <c r="J20" s="35"/>
      <c r="K20" s="38"/>
      <c r="L20" s="38"/>
      <c r="M20" s="37">
        <f t="shared" ref="M20:M28" si="4">A7</f>
        <v>2016</v>
      </c>
      <c r="N20" s="33">
        <f t="shared" ref="N20:N28" si="5">B7/$B$12</f>
        <v>0.74420536871136778</v>
      </c>
      <c r="O20" s="1333">
        <f t="shared" ref="O20:O28" si="6">$N$25-N20</f>
        <v>0.25579463128863222</v>
      </c>
      <c r="P20" s="38"/>
    </row>
    <row r="21" spans="1:20" ht="9.9499999999999993" customHeight="1">
      <c r="B21" s="34">
        <f t="shared" si="3"/>
        <v>2017</v>
      </c>
      <c r="C21" s="36">
        <f t="shared" si="0"/>
        <v>8889.0745942674657</v>
      </c>
      <c r="D21" s="36">
        <f t="shared" si="1"/>
        <v>35009.191902951701</v>
      </c>
      <c r="E21" s="34">
        <f t="shared" si="2"/>
        <v>-26120.117308684228</v>
      </c>
      <c r="F21" s="34"/>
      <c r="G21" s="34"/>
      <c r="H21" s="35"/>
      <c r="I21" s="35"/>
      <c r="J21" s="35"/>
      <c r="K21" s="38"/>
      <c r="L21" s="38"/>
      <c r="M21" s="37">
        <f t="shared" si="4"/>
        <v>2017</v>
      </c>
      <c r="N21" s="33">
        <f t="shared" si="5"/>
        <v>0.76686657836850902</v>
      </c>
      <c r="O21" s="1333">
        <f t="shared" si="6"/>
        <v>0.23313342163149098</v>
      </c>
      <c r="P21" s="38"/>
    </row>
    <row r="22" spans="1:20" ht="9.9499999999999993" customHeight="1">
      <c r="B22" s="34">
        <f t="shared" si="3"/>
        <v>2018</v>
      </c>
      <c r="C22" s="36">
        <f t="shared" si="0"/>
        <v>8007.990870069887</v>
      </c>
      <c r="D22" s="36">
        <f t="shared" si="1"/>
        <v>39769.765428846957</v>
      </c>
      <c r="E22" s="34">
        <f t="shared" si="2"/>
        <v>-31761.774558777062</v>
      </c>
      <c r="F22" s="34"/>
      <c r="G22" s="34"/>
      <c r="H22" s="35"/>
      <c r="I22" s="35"/>
      <c r="J22" s="35"/>
      <c r="K22" s="38"/>
      <c r="L22" s="38"/>
      <c r="M22" s="37">
        <f t="shared" si="4"/>
        <v>2018</v>
      </c>
      <c r="N22" s="33">
        <f t="shared" si="5"/>
        <v>0.87114561288593251</v>
      </c>
      <c r="O22" s="1333">
        <f t="shared" si="6"/>
        <v>0.12885438711406749</v>
      </c>
      <c r="P22" s="38"/>
    </row>
    <row r="23" spans="1:20" ht="9.9499999999999993" customHeight="1">
      <c r="B23" s="34">
        <f t="shared" si="3"/>
        <v>2019</v>
      </c>
      <c r="C23" s="36">
        <f t="shared" si="0"/>
        <v>9533.1934594189806</v>
      </c>
      <c r="D23" s="36">
        <f t="shared" si="1"/>
        <v>36127.13677866853</v>
      </c>
      <c r="E23" s="34">
        <f t="shared" si="2"/>
        <v>-26593.943319249553</v>
      </c>
      <c r="F23" s="34"/>
      <c r="G23" s="34"/>
      <c r="H23" s="35"/>
      <c r="I23" s="35"/>
      <c r="J23" s="35"/>
      <c r="K23" s="38"/>
      <c r="L23" s="38"/>
      <c r="M23" s="37">
        <f t="shared" si="4"/>
        <v>2019</v>
      </c>
      <c r="N23" s="33">
        <f t="shared" si="5"/>
        <v>0.79135484887821173</v>
      </c>
      <c r="O23" s="1333">
        <f t="shared" si="6"/>
        <v>0.20864515112178827</v>
      </c>
      <c r="P23" s="38"/>
    </row>
    <row r="24" spans="1:20" ht="9.9499999999999993" customHeight="1">
      <c r="B24" s="34">
        <f t="shared" si="3"/>
        <v>2020</v>
      </c>
      <c r="C24" s="36">
        <f t="shared" si="0"/>
        <v>7589.967378225062</v>
      </c>
      <c r="D24" s="36">
        <f t="shared" si="1"/>
        <v>43481.570748310362</v>
      </c>
      <c r="E24" s="34">
        <f t="shared" si="2"/>
        <v>-35891.603370085293</v>
      </c>
      <c r="F24" s="34"/>
      <c r="G24" s="34"/>
      <c r="H24" s="35"/>
      <c r="I24" s="35"/>
      <c r="J24" s="35"/>
      <c r="K24" s="38"/>
      <c r="L24" s="38"/>
      <c r="M24" s="37">
        <f t="shared" si="4"/>
        <v>2020</v>
      </c>
      <c r="N24" s="33">
        <f t="shared" si="5"/>
        <v>0.95245167252871288</v>
      </c>
      <c r="O24" s="1333">
        <f t="shared" si="6"/>
        <v>4.7548327471287122E-2</v>
      </c>
      <c r="P24" s="38"/>
    </row>
    <row r="25" spans="1:20" ht="9.9499999999999993" customHeight="1">
      <c r="B25" s="34">
        <f t="shared" si="3"/>
        <v>2021</v>
      </c>
      <c r="C25" s="36">
        <f t="shared" si="0"/>
        <v>8718.89699221093</v>
      </c>
      <c r="D25" s="36">
        <f t="shared" si="1"/>
        <v>45652.259324474602</v>
      </c>
      <c r="E25" s="34">
        <f t="shared" si="2"/>
        <v>-36933.36233226367</v>
      </c>
      <c r="F25" s="34"/>
      <c r="G25" s="34"/>
      <c r="H25" s="35"/>
      <c r="I25" s="35"/>
      <c r="J25" s="35"/>
      <c r="K25" s="38"/>
      <c r="L25" s="38"/>
      <c r="M25" s="37">
        <f t="shared" si="4"/>
        <v>2021</v>
      </c>
      <c r="N25" s="33">
        <f t="shared" si="5"/>
        <v>1</v>
      </c>
      <c r="O25" s="1333">
        <f t="shared" si="6"/>
        <v>0</v>
      </c>
      <c r="P25" s="38"/>
    </row>
    <row r="26" spans="1:20" ht="9.9499999999999993" customHeight="1">
      <c r="B26" s="34">
        <f t="shared" si="3"/>
        <v>2022</v>
      </c>
      <c r="C26" s="36">
        <f t="shared" si="0"/>
        <v>8612.0094184115096</v>
      </c>
      <c r="D26" s="36">
        <f t="shared" si="1"/>
        <v>27084.570277629347</v>
      </c>
      <c r="E26" s="34">
        <f t="shared" si="2"/>
        <v>-18472.560859217843</v>
      </c>
      <c r="F26" s="34"/>
      <c r="G26" s="34"/>
      <c r="H26" s="35"/>
      <c r="I26" s="35"/>
      <c r="J26" s="35"/>
      <c r="K26" s="38"/>
      <c r="L26" s="38"/>
      <c r="M26" s="37">
        <f t="shared" si="4"/>
        <v>2022</v>
      </c>
      <c r="N26" s="33">
        <f t="shared" si="5"/>
        <v>0.59327995324667437</v>
      </c>
      <c r="O26" s="1333">
        <f t="shared" si="6"/>
        <v>0.40672004675332563</v>
      </c>
      <c r="P26" s="38"/>
    </row>
    <row r="27" spans="1:20" ht="9.9499999999999993" customHeight="1">
      <c r="B27" s="34">
        <f t="shared" si="3"/>
        <v>2023</v>
      </c>
      <c r="C27" s="36">
        <f t="shared" si="0"/>
        <v>6808.3324697480202</v>
      </c>
      <c r="D27" s="36">
        <f t="shared" si="1"/>
        <v>7832.7169411087043</v>
      </c>
      <c r="E27" s="34">
        <f t="shared" si="2"/>
        <v>-1024.3844713606848</v>
      </c>
      <c r="F27" s="34"/>
      <c r="G27" s="34"/>
      <c r="H27" s="35"/>
      <c r="I27" s="35"/>
      <c r="J27" s="35"/>
      <c r="K27" s="38"/>
      <c r="L27" s="38"/>
      <c r="M27" s="37">
        <f t="shared" si="4"/>
        <v>2023</v>
      </c>
      <c r="N27" s="33">
        <f t="shared" si="5"/>
        <v>0.17157347866263239</v>
      </c>
      <c r="O27" s="1333">
        <f t="shared" si="6"/>
        <v>0.82842652133736761</v>
      </c>
      <c r="P27" s="38"/>
    </row>
    <row r="28" spans="1:20" ht="9.9499999999999993" customHeight="1">
      <c r="B28" s="34">
        <f t="shared" si="3"/>
        <v>2024</v>
      </c>
      <c r="C28" s="36">
        <f t="shared" si="0"/>
        <v>5722.1363912868865</v>
      </c>
      <c r="D28" s="36">
        <f t="shared" si="1"/>
        <v>6059.1143168756835</v>
      </c>
      <c r="E28" s="34">
        <f t="shared" si="2"/>
        <v>-336.97792558879746</v>
      </c>
      <c r="F28" s="34"/>
      <c r="G28" s="34"/>
      <c r="H28" s="34"/>
      <c r="I28" s="34"/>
      <c r="J28" s="34"/>
      <c r="M28" s="37">
        <f t="shared" si="4"/>
        <v>2024</v>
      </c>
      <c r="N28" s="33">
        <f t="shared" si="5"/>
        <v>0.13272320815078117</v>
      </c>
      <c r="O28" s="1333">
        <f t="shared" si="6"/>
        <v>0.8672767918492188</v>
      </c>
      <c r="P28" s="38"/>
    </row>
    <row r="29" spans="1:20" ht="9.9499999999999993" customHeight="1">
      <c r="H29" s="37"/>
      <c r="I29" s="37"/>
      <c r="J29" s="37"/>
      <c r="K29" s="37"/>
      <c r="L29" s="37"/>
      <c r="M29" s="38"/>
      <c r="N29" s="37"/>
      <c r="O29" s="37"/>
      <c r="P29" s="37"/>
      <c r="Q29" s="37"/>
      <c r="R29" s="37"/>
      <c r="S29" s="37"/>
    </row>
    <row r="30" spans="1:20">
      <c r="H30" s="37"/>
      <c r="I30" s="37"/>
      <c r="J30" s="37"/>
      <c r="K30" s="37"/>
      <c r="L30" s="37"/>
      <c r="M30" s="37"/>
      <c r="N30" s="37"/>
      <c r="O30" s="37"/>
      <c r="P30" s="37"/>
      <c r="Q30" s="37"/>
      <c r="R30" s="37"/>
      <c r="S30" s="37"/>
    </row>
    <row r="31" spans="1:20">
      <c r="H31" s="37"/>
      <c r="I31" s="37"/>
      <c r="J31" s="37"/>
      <c r="K31" s="37"/>
      <c r="L31" s="37"/>
      <c r="M31" s="37"/>
      <c r="N31" s="37"/>
      <c r="O31" s="37"/>
      <c r="P31" s="37"/>
      <c r="Q31" s="37"/>
      <c r="R31" s="37"/>
      <c r="S31" s="37"/>
    </row>
    <row r="32" spans="1:20">
      <c r="H32" s="37"/>
      <c r="I32" s="37"/>
      <c r="J32" s="37"/>
      <c r="K32" s="37"/>
      <c r="L32" s="37"/>
      <c r="M32" s="37"/>
      <c r="N32" s="37"/>
      <c r="O32" s="37"/>
      <c r="P32" s="37"/>
      <c r="Q32" s="37"/>
      <c r="R32" s="37"/>
      <c r="S32" s="37"/>
    </row>
    <row r="33" spans="8:19">
      <c r="H33" s="37"/>
      <c r="I33" s="37"/>
      <c r="J33" s="37"/>
      <c r="K33" s="37"/>
      <c r="L33" s="37"/>
      <c r="M33" s="37"/>
      <c r="N33" s="37"/>
      <c r="O33" s="37"/>
      <c r="P33" s="37"/>
      <c r="Q33" s="37"/>
      <c r="R33" s="37"/>
      <c r="S33" s="37"/>
    </row>
    <row r="34" spans="8:19">
      <c r="H34" s="37"/>
      <c r="I34" s="37"/>
      <c r="J34" s="37"/>
      <c r="K34" s="37"/>
      <c r="L34" s="37"/>
      <c r="M34" s="37"/>
      <c r="N34" s="37"/>
      <c r="O34" s="37"/>
      <c r="P34" s="37"/>
      <c r="Q34" s="37"/>
      <c r="R34" s="37"/>
      <c r="S34" s="37"/>
    </row>
    <row r="35" spans="8:19">
      <c r="H35" s="37"/>
      <c r="I35" s="37"/>
      <c r="J35" s="37"/>
      <c r="K35" s="37"/>
      <c r="L35" s="37"/>
      <c r="M35" s="37"/>
      <c r="N35" s="37"/>
      <c r="O35" s="37"/>
      <c r="P35" s="37"/>
      <c r="Q35" s="37"/>
      <c r="R35" s="37"/>
      <c r="S35" s="37"/>
    </row>
    <row r="36" spans="8:19">
      <c r="H36" s="37"/>
      <c r="I36" s="37"/>
      <c r="J36" s="37"/>
      <c r="K36" s="33"/>
      <c r="L36" s="37"/>
      <c r="M36" s="37"/>
      <c r="N36" s="37"/>
      <c r="O36" s="37"/>
      <c r="P36" s="37"/>
      <c r="Q36" s="37"/>
      <c r="R36" s="37"/>
      <c r="S36" s="37"/>
    </row>
    <row r="37" spans="8:19">
      <c r="H37" s="37"/>
      <c r="I37" s="37"/>
      <c r="J37" s="37"/>
      <c r="K37" s="37"/>
      <c r="L37" s="37"/>
      <c r="M37" s="39"/>
      <c r="N37" s="37"/>
      <c r="O37" s="37"/>
      <c r="P37" s="37"/>
      <c r="Q37" s="37"/>
      <c r="R37" s="37"/>
      <c r="S37" s="37"/>
    </row>
    <row r="38" spans="8:19">
      <c r="H38" s="37"/>
      <c r="I38" s="37"/>
      <c r="J38" s="37"/>
      <c r="K38" s="37"/>
      <c r="L38" s="37"/>
      <c r="M38" s="37"/>
      <c r="N38" s="37"/>
      <c r="O38" s="37"/>
      <c r="P38" s="37"/>
      <c r="Q38" s="37"/>
      <c r="R38" s="37"/>
      <c r="S38" s="37"/>
    </row>
  </sheetData>
  <mergeCells count="15">
    <mergeCell ref="K17:S18"/>
    <mergeCell ref="A1:S1"/>
    <mergeCell ref="Q4:Q5"/>
    <mergeCell ref="R4:R5"/>
    <mergeCell ref="S4:S5"/>
    <mergeCell ref="J4:J5"/>
    <mergeCell ref="K4:M4"/>
    <mergeCell ref="N4:P4"/>
    <mergeCell ref="B3:J3"/>
    <mergeCell ref="K3:S3"/>
    <mergeCell ref="B4:D4"/>
    <mergeCell ref="E4:G4"/>
    <mergeCell ref="H4:H5"/>
    <mergeCell ref="I4:I5"/>
    <mergeCell ref="A17:I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6E30910C169A742B2EA2F6857C7D85D" ma:contentTypeVersion="13" ma:contentTypeDescription="Vytvoří nový dokument" ma:contentTypeScope="" ma:versionID="a875a9a6cad8dbd018f64f6e964cdcc1">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e3ef694ad929e3188bb614b537bb1d54"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Značky obrázků"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9D95C9-35AD-4129-90AD-D67BC6A23F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DF8E23-E86A-4E71-8DFE-D053A9B18473}">
  <ds:schemaRefs>
    <ds:schemaRef ds:uri="http://schemas.microsoft.com/office/infopath/2007/PartnerControls"/>
    <ds:schemaRef ds:uri="5bf3f6dc-e993-4359-8647-cf971b7e723e"/>
    <ds:schemaRef ds:uri="http://purl.org/dc/terms/"/>
    <ds:schemaRef ds:uri="http://schemas.microsoft.com/office/2006/documentManagement/types"/>
    <ds:schemaRef ds:uri="http://purl.org/dc/elements/1.1/"/>
    <ds:schemaRef ds:uri="http://schemas.microsoft.com/office/2006/metadata/properties"/>
    <ds:schemaRef ds:uri="14dc2d1e-e557-46df-b43d-86cdda3daf6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926E06C1-BF9C-4FBD-AEDE-E96A4535DE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51</vt:i4>
      </vt:variant>
      <vt:variant>
        <vt:lpstr>Pojmenované oblasti</vt:lpstr>
      </vt:variant>
      <vt:variant>
        <vt:i4>57</vt:i4>
      </vt:variant>
    </vt:vector>
  </HeadingPairs>
  <TitlesOfParts>
    <vt:vector size="108" baseType="lpstr">
      <vt:lpstr>Cover page</vt:lpstr>
      <vt:lpstr>Table of contents</vt:lpstr>
      <vt:lpstr>Introduction</vt:lpstr>
      <vt:lpstr>1</vt:lpstr>
      <vt:lpstr>2</vt:lpstr>
      <vt:lpstr>3.1</vt:lpstr>
      <vt:lpstr>3.2</vt:lpstr>
      <vt:lpstr>3.3</vt:lpstr>
      <vt:lpstr>3.4</vt:lpstr>
      <vt:lpstr>3.5</vt:lpstr>
      <vt:lpstr>4.1</vt:lpstr>
      <vt:lpstr>4.2</vt:lpstr>
      <vt:lpstr>5.1</vt:lpstr>
      <vt:lpstr>5.2</vt:lpstr>
      <vt:lpstr>6.1</vt:lpstr>
      <vt:lpstr>6.2</vt:lpstr>
      <vt:lpstr>6.3</vt:lpstr>
      <vt:lpstr>6.4</vt:lpstr>
      <vt:lpstr>6.5</vt:lpstr>
      <vt:lpstr>6.6</vt:lpstr>
      <vt:lpstr>6.7</vt:lpstr>
      <vt:lpstr>7.1</vt:lpstr>
      <vt:lpstr>7.2</vt:lpstr>
      <vt:lpstr>7.3</vt:lpstr>
      <vt:lpstr>7.4</vt:lpstr>
      <vt:lpstr>7.5</vt:lpstr>
      <vt:lpstr>8.1</vt:lpstr>
      <vt:lpstr>8.2</vt:lpstr>
      <vt:lpstr>8.3</vt:lpstr>
      <vt:lpstr>8.4</vt:lpstr>
      <vt:lpstr>8.5</vt:lpstr>
      <vt:lpstr>8.6</vt:lpstr>
      <vt:lpstr>8.7</vt:lpstr>
      <vt:lpstr>8.8</vt:lpstr>
      <vt:lpstr>8.9</vt:lpstr>
      <vt:lpstr>9.1</vt:lpstr>
      <vt:lpstr>9.2</vt:lpstr>
      <vt:lpstr>9.3</vt:lpstr>
      <vt:lpstr>9.4</vt:lpstr>
      <vt:lpstr>9.5</vt:lpstr>
      <vt:lpstr>10</vt:lpstr>
      <vt:lpstr>11.1</vt:lpstr>
      <vt:lpstr>11.2</vt:lpstr>
      <vt:lpstr>11.3</vt:lpstr>
      <vt:lpstr>11.4</vt:lpstr>
      <vt:lpstr>11.5</vt:lpstr>
      <vt:lpstr>12.1</vt:lpstr>
      <vt:lpstr>12.2</vt:lpstr>
      <vt:lpstr>12.3</vt:lpstr>
      <vt:lpstr>13</vt:lpstr>
      <vt:lpstr>Closing page</vt:lpstr>
      <vt:lpstr>'1'!Oblast_tisku</vt:lpstr>
      <vt:lpstr>'10'!Oblast_tisku</vt:lpstr>
      <vt:lpstr>'11.1'!Oblast_tisku</vt:lpstr>
      <vt:lpstr>'11.2'!Oblast_tisku</vt:lpstr>
      <vt:lpstr>'11.3'!Oblast_tisku</vt:lpstr>
      <vt:lpstr>'11.4'!Oblast_tisku</vt:lpstr>
      <vt:lpstr>'11.5'!Oblast_tisku</vt:lpstr>
      <vt:lpstr>'12.1'!Oblast_tisku</vt:lpstr>
      <vt:lpstr>'12.2'!Oblast_tisku</vt:lpstr>
      <vt:lpstr>'12.3'!Oblast_tisku</vt:lpstr>
      <vt:lpstr>'13'!Oblast_tisku</vt:lpstr>
      <vt:lpstr>'2'!Oblast_tisku</vt:lpstr>
      <vt:lpstr>'3.1'!Oblast_tisku</vt:lpstr>
      <vt:lpstr>'3.2'!Oblast_tisku</vt:lpstr>
      <vt:lpstr>'3.3'!Oblast_tisku</vt:lpstr>
      <vt:lpstr>'3.4'!Oblast_tisku</vt:lpstr>
      <vt:lpstr>'3.5'!Oblast_tisku</vt:lpstr>
      <vt:lpstr>'4.1'!Oblast_tisku</vt:lpstr>
      <vt:lpstr>'4.2'!Oblast_tisku</vt:lpstr>
      <vt:lpstr>'5.1'!Oblast_tisku</vt:lpstr>
      <vt:lpstr>'5.2'!Oblast_tisku</vt:lpstr>
      <vt:lpstr>'6.1'!Oblast_tisku</vt:lpstr>
      <vt:lpstr>'6.2'!Oblast_tisku</vt:lpstr>
      <vt:lpstr>'6.3'!Oblast_tisku</vt:lpstr>
      <vt:lpstr>'6.4'!Oblast_tisku</vt:lpstr>
      <vt:lpstr>'6.5'!Oblast_tisku</vt:lpstr>
      <vt:lpstr>'6.6'!Oblast_tisku</vt:lpstr>
      <vt:lpstr>'6.7'!Oblast_tisku</vt:lpstr>
      <vt:lpstr>'7.1'!Oblast_tisku</vt:lpstr>
      <vt:lpstr>'7.2'!Oblast_tisku</vt:lpstr>
      <vt:lpstr>'7.3'!Oblast_tisku</vt:lpstr>
      <vt:lpstr>'7.4'!Oblast_tisku</vt:lpstr>
      <vt:lpstr>'7.5'!Oblast_tisku</vt:lpstr>
      <vt:lpstr>'8.1'!Oblast_tisku</vt:lpstr>
      <vt:lpstr>'8.2'!Oblast_tisku</vt:lpstr>
      <vt:lpstr>'8.3'!Oblast_tisku</vt:lpstr>
      <vt:lpstr>'8.4'!Oblast_tisku</vt:lpstr>
      <vt:lpstr>'8.5'!Oblast_tisku</vt:lpstr>
      <vt:lpstr>'8.6'!Oblast_tisku</vt:lpstr>
      <vt:lpstr>'8.7'!Oblast_tisku</vt:lpstr>
      <vt:lpstr>'8.8'!Oblast_tisku</vt:lpstr>
      <vt:lpstr>'8.9'!Oblast_tisku</vt:lpstr>
      <vt:lpstr>'9.1'!Oblast_tisku</vt:lpstr>
      <vt:lpstr>'9.2'!Oblast_tisku</vt:lpstr>
      <vt:lpstr>'9.3'!Oblast_tisku</vt:lpstr>
      <vt:lpstr>'9.4'!Oblast_tisku</vt:lpstr>
      <vt:lpstr>'9.5'!Oblast_tisku</vt:lpstr>
      <vt:lpstr>'Cover page'!Oblast_tisku</vt:lpstr>
      <vt:lpstr>Introduction!Oblast_tisku</vt:lpstr>
      <vt:lpstr>'Table of contents'!Oblast_tisku</vt:lpstr>
      <vt:lpstr>Introduction!OLE_LINK107</vt:lpstr>
      <vt:lpstr>'2'!OLE_LINK42</vt:lpstr>
      <vt:lpstr>Introduction!OLE_LINK42</vt:lpstr>
      <vt:lpstr>'2'!OLE_LINK43</vt:lpstr>
      <vt:lpstr>Introduction!OLE_LINK43</vt:lpstr>
      <vt:lpstr>'2'!OLE_LINK6</vt:lpstr>
      <vt:lpstr>'2'!OLE_LINK7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smid</dc:creator>
  <cp:keywords/>
  <dc:description/>
  <cp:lastModifiedBy>Šmíd Michal</cp:lastModifiedBy>
  <cp:revision/>
  <cp:lastPrinted>2025-07-22T07:24:16Z</cp:lastPrinted>
  <dcterms:created xsi:type="dcterms:W3CDTF">2011-03-11T11:42:10Z</dcterms:created>
  <dcterms:modified xsi:type="dcterms:W3CDTF">2025-07-22T07:28:50Z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