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drawings/drawing17.xml" ContentType="application/vnd.openxmlformats-officedocument.drawingml.chartshapes+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9.xml" ContentType="application/vnd.openxmlformats-officedocument.drawing+xml"/>
  <Override PartName="/xl/charts/chart61.xml" ContentType="application/vnd.openxmlformats-officedocument.drawingml.chart+xml"/>
  <Override PartName="/xl/charts/style13.xml" ContentType="application/vnd.ms-office.chartstyle+xml"/>
  <Override PartName="/xl/charts/colors13.xml" ContentType="application/vnd.ms-office.chartcolorstyle+xml"/>
  <Override PartName="/xl/charts/chart6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2.xml" ContentType="application/vnd.openxmlformats-officedocument.drawing+xml"/>
  <Override PartName="/xl/charts/chart65.xml" ContentType="application/vnd.openxmlformats-officedocument.drawingml.chart+xml"/>
  <Override PartName="/xl/drawings/drawing33.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4.xml" ContentType="application/vnd.openxmlformats-officedocument.drawing+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73.xml" ContentType="application/vnd.openxmlformats-officedocument.drawingml.chart+xml"/>
  <Override PartName="/xl/drawings/drawing3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0.xml" ContentType="application/vnd.openxmlformats-officedocument.drawing+xml"/>
  <Override PartName="/xl/charts/chart82.xml" ContentType="application/vnd.openxmlformats-officedocument.drawingml.chart+xml"/>
  <Override PartName="/xl/drawings/drawing4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4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3.xml" ContentType="application/vnd.openxmlformats-officedocument.drawing+xml"/>
  <Override PartName="/xl/charts/chart8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updateLinks="never" codeName="ThisWorkbook"/>
  <mc:AlternateContent xmlns:mc="http://schemas.openxmlformats.org/markup-compatibility/2006">
    <mc:Choice Requires="x15">
      <x15ac:absPath xmlns:x15ac="http://schemas.microsoft.com/office/spreadsheetml/2010/11/ac" url="T:\PLYN\Plyn statistika\Plyn - Rok\2023\"/>
    </mc:Choice>
  </mc:AlternateContent>
  <xr:revisionPtr revIDLastSave="0" documentId="13_ncr:1_{E4004800-F470-4E9E-B799-11EFB6553475}" xr6:coauthVersionLast="36" xr6:coauthVersionMax="36" xr10:uidLastSave="{00000000-0000-0000-0000-000000000000}"/>
  <bookViews>
    <workbookView xWindow="0" yWindow="0" windowWidth="19200" windowHeight="6975" tabRatio="653" xr2:uid="{00000000-000D-0000-FFFF-FFFF00000000}"/>
  </bookViews>
  <sheets>
    <sheet name="Cover page" sheetId="217" r:id="rId1"/>
    <sheet name="Table of contents" sheetId="52" r:id="rId2"/>
    <sheet name="Introduction" sheetId="214" r:id="rId3"/>
    <sheet name="1" sheetId="75" r:id="rId4"/>
    <sheet name="2" sheetId="58" r:id="rId5"/>
    <sheet name="3.1" sheetId="128" r:id="rId6"/>
    <sheet name="3.2" sheetId="216" r:id="rId7"/>
    <sheet name="3.3" sheetId="129" r:id="rId8"/>
    <sheet name="3.4" sheetId="179" r:id="rId9"/>
    <sheet name="3.5" sheetId="176" r:id="rId10"/>
    <sheet name="4.1" sheetId="198" r:id="rId11"/>
    <sheet name="4.2" sheetId="98" r:id="rId12"/>
    <sheet name="5.1" sheetId="196" r:id="rId13"/>
    <sheet name="5.2" sheetId="177" r:id="rId14"/>
    <sheet name="6.1" sheetId="121" r:id="rId15"/>
    <sheet name="6.2" sheetId="122" r:id="rId16"/>
    <sheet name="6.3" sheetId="119" r:id="rId17"/>
    <sheet name="6.4" sheetId="64" r:id="rId18"/>
    <sheet name="6.5" sheetId="89" r:id="rId19"/>
    <sheet name="6.6" sheetId="90" r:id="rId20"/>
    <sheet name="6.7" sheetId="65" r:id="rId21"/>
    <sheet name="7.1" sheetId="101" r:id="rId22"/>
    <sheet name="7.2" sheetId="123" r:id="rId23"/>
    <sheet name="7.3" sheetId="203" r:id="rId24"/>
    <sheet name="7.4" sheetId="207" r:id="rId25"/>
    <sheet name="7.5" sheetId="208" r:id="rId26"/>
    <sheet name="8.1" sheetId="169" r:id="rId27"/>
    <sheet name="8.2" sheetId="166" r:id="rId28"/>
    <sheet name="8.3" sheetId="170" r:id="rId29"/>
    <sheet name="8.4" sheetId="171" r:id="rId30"/>
    <sheet name="8.5" sheetId="172" r:id="rId31"/>
    <sheet name="8.6" sheetId="173" r:id="rId32"/>
    <sheet name="8.7" sheetId="174" r:id="rId33"/>
    <sheet name="8.8" sheetId="124" r:id="rId34"/>
    <sheet name="8.9" sheetId="202" r:id="rId35"/>
    <sheet name="9.1" sheetId="110" r:id="rId36"/>
    <sheet name="9.2" sheetId="132" r:id="rId37"/>
    <sheet name="9.3" sheetId="200" r:id="rId38"/>
    <sheet name="9.4" sheetId="168" r:id="rId39"/>
    <sheet name="9.5" sheetId="204" r:id="rId40"/>
    <sheet name="10" sheetId="205" r:id="rId41"/>
    <sheet name="11.1" sheetId="112" r:id="rId42"/>
    <sheet name="11.2" sheetId="114" r:id="rId43"/>
    <sheet name="11.3" sheetId="150" r:id="rId44"/>
    <sheet name="11.4" sheetId="134" r:id="rId45"/>
    <sheet name="11.5" sheetId="193" r:id="rId46"/>
    <sheet name="12.1" sheetId="190" r:id="rId47"/>
    <sheet name="12.2" sheetId="209" r:id="rId48"/>
    <sheet name="12.3" sheetId="192" r:id="rId49"/>
    <sheet name="13" sheetId="184" r:id="rId50"/>
    <sheet name="Closing page" sheetId="219" r:id="rId51"/>
  </sheets>
  <externalReferences>
    <externalReference r:id="rId52"/>
    <externalReference r:id="rId53"/>
  </externalReferences>
  <definedNames>
    <definedName name="Datum_OTE" localSheetId="50">"4. 8. 2022"</definedName>
    <definedName name="Datum_OTE">"2. 5. 2017"</definedName>
    <definedName name="_xlnm.Print_Area" localSheetId="3">'1'!$A$1:$B$48</definedName>
    <definedName name="_xlnm.Print_Area" localSheetId="40">'10'!$A$1:$U$68</definedName>
    <definedName name="_xlnm.Print_Area" localSheetId="41">'11.1'!$A$1:$K$114</definedName>
    <definedName name="_xlnm.Print_Area" localSheetId="42">'11.2'!$A$1:$Q$45</definedName>
    <definedName name="_xlnm.Print_Area" localSheetId="43">'11.3'!$A$1:$P$57</definedName>
    <definedName name="_xlnm.Print_Area" localSheetId="44">'11.4'!$A$1:$R$121</definedName>
    <definedName name="_xlnm.Print_Area" localSheetId="45">'11.5'!$A$1:$P$62</definedName>
    <definedName name="_xlnm.Print_Area" localSheetId="46">'12.1'!$A$1:$I$143</definedName>
    <definedName name="_xlnm.Print_Area" localSheetId="47">'12.2'!$A$1:$Q$127</definedName>
    <definedName name="_xlnm.Print_Area" localSheetId="48">'12.3'!$A$1:$AE$45</definedName>
    <definedName name="_xlnm.Print_Area" localSheetId="49">'13'!$A$1:$U$25</definedName>
    <definedName name="_xlnm.Print_Area" localSheetId="4">'2'!$A$1:$B$141</definedName>
    <definedName name="_xlnm.Print_Area" localSheetId="5">'3.1'!$A$1:$K$54</definedName>
    <definedName name="_xlnm.Print_Area" localSheetId="6">'3.2'!$A$1:$O$48</definedName>
    <definedName name="_xlnm.Print_Area" localSheetId="7">'3.3'!$A$1:$S$37</definedName>
    <definedName name="_xlnm.Print_Area" localSheetId="8">'3.4'!$A$1:$S$36</definedName>
    <definedName name="_xlnm.Print_Area" localSheetId="9">'3.5'!$A$1:$Q$42</definedName>
    <definedName name="_xlnm.Print_Area" localSheetId="10">'4.1'!$A$1:$N$35</definedName>
    <definedName name="_xlnm.Print_Area" localSheetId="11">'4.2'!$A$1:$N$41</definedName>
    <definedName name="_xlnm.Print_Area" localSheetId="12">'5.1'!$A$1:$H$59</definedName>
    <definedName name="_xlnm.Print_Area" localSheetId="13">'5.2'!$A$1:$J$41</definedName>
    <definedName name="_xlnm.Print_Area" localSheetId="14">'6.1'!$A$1:$Q$27</definedName>
    <definedName name="_xlnm.Print_Area" localSheetId="15">'6.2'!$A$1:$Q$25</definedName>
    <definedName name="_xlnm.Print_Area" localSheetId="16">'6.3'!$A$1:$Q$24</definedName>
    <definedName name="_xlnm.Print_Area" localSheetId="17">'6.4'!$A$1:$M$57</definedName>
    <definedName name="_xlnm.Print_Area" localSheetId="18">'6.5'!$A$1:$M$44</definedName>
    <definedName name="_xlnm.Print_Area" localSheetId="19">'6.6'!$A$1:$I$58</definedName>
    <definedName name="_xlnm.Print_Area" localSheetId="20">'6.7'!$A$1:$L$56</definedName>
    <definedName name="_xlnm.Print_Area" localSheetId="21">'7.1'!$A$1:$L$55</definedName>
    <definedName name="_xlnm.Print_Area" localSheetId="22">'7.2'!$A$1:$K$49</definedName>
    <definedName name="_xlnm.Print_Area" localSheetId="23">'7.3'!$A$1:$G$37</definedName>
    <definedName name="_xlnm.Print_Area" localSheetId="24">'7.4'!$A$1:$L$60</definedName>
    <definedName name="_xlnm.Print_Area" localSheetId="25">'7.5'!$A$1:$M$59</definedName>
    <definedName name="_xlnm.Print_Area" localSheetId="26">'8.1'!$A$1:$O$42</definedName>
    <definedName name="_xlnm.Print_Area" localSheetId="27">'8.2'!$A$1:$O$39</definedName>
    <definedName name="_xlnm.Print_Area" localSheetId="28">'8.3'!$A$1:$P$39</definedName>
    <definedName name="_xlnm.Print_Area" localSheetId="29">'8.4'!$A$1:$P$39</definedName>
    <definedName name="_xlnm.Print_Area" localSheetId="30">'8.5'!$A$1:$P$39</definedName>
    <definedName name="_xlnm.Print_Area" localSheetId="31">'8.6'!$A$1:$P$38</definedName>
    <definedName name="_xlnm.Print_Area" localSheetId="32">'8.7'!$A$1:$R$39</definedName>
    <definedName name="_xlnm.Print_Area" localSheetId="33">'8.8'!$A$1:$R$39</definedName>
    <definedName name="_xlnm.Print_Area" localSheetId="34">'8.9'!$A$1:$I$53</definedName>
    <definedName name="_xlnm.Print_Area" localSheetId="35">'9.1'!$A$1:$K$58</definedName>
    <definedName name="_xlnm.Print_Area" localSheetId="36">'9.2'!$A$1:$K$44</definedName>
    <definedName name="_xlnm.Print_Area" localSheetId="37">'9.3'!$A$1:$J$65</definedName>
    <definedName name="_xlnm.Print_Area" localSheetId="38">'9.4'!$A$1:$N$40</definedName>
    <definedName name="_xlnm.Print_Area" localSheetId="39">'9.5'!$A$1:$M$41</definedName>
    <definedName name="_xlnm.Print_Area" localSheetId="0">'Cover page'!$A$1:$B$2</definedName>
    <definedName name="_xlnm.Print_Area" localSheetId="2">Introduction!$A$1:$A$70</definedName>
    <definedName name="_xlnm.Print_Area" localSheetId="1">'Table of contents'!$A$1:$C$58</definedName>
    <definedName name="OLE_LINK107" localSheetId="2">Introduction!$A$3</definedName>
    <definedName name="OLE_LINK42" localSheetId="4">'2'!$A$4</definedName>
    <definedName name="OLE_LINK42" localSheetId="2">Introduction!$A$4</definedName>
    <definedName name="OLE_LINK43" localSheetId="4">'2'!$A$4</definedName>
    <definedName name="OLE_LINK43" localSheetId="2">Introduction!$A$4</definedName>
    <definedName name="OLE_LINK6" localSheetId="4">'2'!$A$7</definedName>
    <definedName name="OLE_LINK6" localSheetId="2">Introduction!#REF!</definedName>
    <definedName name="OLE_LINK7" localSheetId="4">'2'!$A$7</definedName>
    <definedName name="OLE_LINK7" localSheetId="2">Introduction!#REF!</definedName>
  </definedNames>
  <calcPr calcId="191029" concurrentManualCount="4"/>
</workbook>
</file>

<file path=xl/calcChain.xml><?xml version="1.0" encoding="utf-8"?>
<calcChain xmlns="http://schemas.openxmlformats.org/spreadsheetml/2006/main">
  <c r="E6" i="110" l="1"/>
  <c r="A3" i="177" l="1"/>
  <c r="A3" i="98"/>
  <c r="A3" i="176"/>
  <c r="A3" i="179"/>
  <c r="A3" i="64" l="1"/>
  <c r="A4" i="204"/>
  <c r="A3" i="65"/>
  <c r="A20" i="89"/>
  <c r="F13" i="198" l="1"/>
  <c r="F12" i="198"/>
  <c r="F11" i="198"/>
  <c r="A23" i="192" l="1"/>
  <c r="A22" i="192"/>
  <c r="A21" i="192"/>
  <c r="A20" i="192"/>
  <c r="A19" i="192"/>
  <c r="A18" i="192"/>
  <c r="A17" i="192"/>
  <c r="A16" i="192"/>
  <c r="A15" i="192"/>
  <c r="A14" i="192"/>
  <c r="A13" i="192"/>
  <c r="A12" i="192"/>
  <c r="A11" i="192"/>
  <c r="A10" i="192"/>
  <c r="A9" i="192"/>
  <c r="A8" i="192"/>
  <c r="A7" i="192"/>
  <c r="A6" i="192"/>
  <c r="A5" i="192"/>
  <c r="A4" i="193"/>
  <c r="A38" i="193"/>
  <c r="B62" i="112"/>
  <c r="K64" i="112"/>
  <c r="J65" i="112"/>
  <c r="H62" i="112"/>
  <c r="G64" i="112"/>
  <c r="F65" i="112"/>
  <c r="E6" i="112"/>
  <c r="I6" i="112" s="1"/>
  <c r="F6" i="200" l="1"/>
  <c r="I6" i="200" s="1"/>
  <c r="E6" i="200"/>
  <c r="G6" i="200" s="1"/>
  <c r="J6" i="200" s="1"/>
  <c r="I6" i="110"/>
  <c r="A4" i="170" l="1"/>
  <c r="A4" i="166"/>
  <c r="A6" i="169"/>
  <c r="A4" i="89" l="1"/>
  <c r="B5" i="89"/>
  <c r="H5" i="89" s="1"/>
  <c r="E5" i="89"/>
  <c r="K5" i="89" s="1"/>
  <c r="J7" i="121"/>
  <c r="H7" i="121"/>
  <c r="J4" i="177"/>
  <c r="I4" i="177"/>
  <c r="H4" i="177"/>
  <c r="G4" i="177"/>
  <c r="E18" i="98"/>
  <c r="D18" i="98"/>
  <c r="D19" i="98"/>
  <c r="C18" i="98"/>
  <c r="M5" i="98"/>
  <c r="L5" i="98"/>
  <c r="N4" i="98"/>
  <c r="L4" i="98"/>
  <c r="K4" i="98"/>
  <c r="J4" i="98"/>
  <c r="I4" i="98"/>
  <c r="M26" i="205" l="1"/>
  <c r="L26" i="205"/>
  <c r="L27" i="205" s="1"/>
  <c r="G7" i="174" l="1"/>
  <c r="J7" i="174" s="1"/>
  <c r="I7" i="174" l="1"/>
  <c r="H7" i="174"/>
  <c r="H9" i="169"/>
  <c r="T29" i="123"/>
  <c r="S26" i="205" l="1"/>
  <c r="S27" i="205" s="1"/>
  <c r="T26" i="205" l="1"/>
  <c r="T27" i="205" s="1"/>
  <c r="H7" i="166" l="1"/>
  <c r="F77" i="209" l="1"/>
  <c r="D62" i="112" l="1"/>
  <c r="D8" i="168" l="1"/>
  <c r="F31" i="200" l="1"/>
  <c r="D17" i="110" l="1"/>
  <c r="H9" i="174" l="1"/>
  <c r="K36" i="124" l="1"/>
  <c r="H9" i="166"/>
  <c r="H9" i="170"/>
  <c r="H9" i="171"/>
  <c r="H9" i="172"/>
  <c r="H9" i="173"/>
  <c r="U23" i="169"/>
  <c r="Y9" i="169"/>
  <c r="Q52" i="208" l="1"/>
  <c r="Q31" i="208"/>
  <c r="K59" i="207"/>
  <c r="J59" i="207"/>
  <c r="I59" i="207"/>
  <c r="H59" i="207"/>
  <c r="G59" i="207"/>
  <c r="F59" i="207"/>
  <c r="E59" i="207"/>
  <c r="D59" i="207"/>
  <c r="C59" i="207"/>
  <c r="K58" i="207"/>
  <c r="J58" i="207"/>
  <c r="I58" i="207"/>
  <c r="H58" i="207"/>
  <c r="G58" i="207"/>
  <c r="F58" i="207"/>
  <c r="E58" i="207"/>
  <c r="D58" i="207"/>
  <c r="C58" i="207"/>
  <c r="K57" i="207"/>
  <c r="J57" i="207"/>
  <c r="I57" i="207"/>
  <c r="H57" i="207"/>
  <c r="G57" i="207"/>
  <c r="F57" i="207"/>
  <c r="E57" i="207"/>
  <c r="D57" i="207"/>
  <c r="C57" i="207"/>
  <c r="K31" i="207"/>
  <c r="J31" i="207"/>
  <c r="K30" i="207"/>
  <c r="J30" i="207"/>
  <c r="K29" i="207"/>
  <c r="J29" i="207"/>
  <c r="F26" i="101"/>
  <c r="H15" i="65" l="1"/>
  <c r="E20" i="64" l="1"/>
  <c r="C20" i="64"/>
  <c r="G20" i="64" s="1"/>
  <c r="B8" i="121" l="1"/>
  <c r="H30" i="177"/>
  <c r="G19" i="196" l="1"/>
  <c r="F9" i="198" l="1"/>
  <c r="F8" i="198"/>
  <c r="F7" i="198"/>
  <c r="K12" i="198" l="1"/>
  <c r="K9" i="198"/>
  <c r="K8" i="198"/>
  <c r="Q24" i="176" l="1"/>
  <c r="P24" i="176"/>
  <c r="O24" i="176"/>
  <c r="N24" i="176"/>
  <c r="M24" i="176"/>
  <c r="Q23" i="176"/>
  <c r="P23" i="176"/>
  <c r="O23" i="176"/>
  <c r="N23" i="176"/>
  <c r="M23" i="176"/>
  <c r="Q22" i="176"/>
  <c r="P22" i="176"/>
  <c r="O22" i="176"/>
  <c r="N22" i="176"/>
  <c r="M22" i="176"/>
  <c r="Q21" i="176"/>
  <c r="P21" i="176"/>
  <c r="O21" i="176"/>
  <c r="N21" i="176"/>
  <c r="M21" i="176"/>
  <c r="Q20" i="176"/>
  <c r="P20" i="176"/>
  <c r="O20" i="176"/>
  <c r="N20" i="176"/>
  <c r="M20" i="176"/>
  <c r="Q19" i="176"/>
  <c r="P19" i="176"/>
  <c r="O19" i="176"/>
  <c r="N19" i="176"/>
  <c r="M19" i="176"/>
  <c r="Q18" i="176"/>
  <c r="P18" i="176"/>
  <c r="O18" i="176"/>
  <c r="N18" i="176"/>
  <c r="M18" i="176"/>
  <c r="Q17" i="176"/>
  <c r="P17" i="176"/>
  <c r="O17" i="176"/>
  <c r="N17" i="176"/>
  <c r="M17" i="176"/>
  <c r="Q16" i="176"/>
  <c r="P16" i="176"/>
  <c r="O16" i="176"/>
  <c r="N16" i="176"/>
  <c r="M16" i="176"/>
  <c r="Q15" i="176"/>
  <c r="P15" i="176"/>
  <c r="O15" i="176"/>
  <c r="N15" i="176"/>
  <c r="M15" i="176"/>
  <c r="Q14" i="176"/>
  <c r="P14" i="176"/>
  <c r="O14" i="176"/>
  <c r="N14" i="176"/>
  <c r="M14" i="176"/>
  <c r="Q13" i="176"/>
  <c r="P13" i="176"/>
  <c r="O13" i="176"/>
  <c r="N13" i="176"/>
  <c r="M13" i="176"/>
  <c r="Q12" i="176"/>
  <c r="P12" i="176"/>
  <c r="O12" i="176"/>
  <c r="N12" i="176"/>
  <c r="M12" i="176"/>
  <c r="Q11" i="176"/>
  <c r="P11" i="176"/>
  <c r="O11" i="176"/>
  <c r="N11" i="176"/>
  <c r="M11" i="176"/>
  <c r="Q10" i="176"/>
  <c r="P10" i="176"/>
  <c r="O10" i="176"/>
  <c r="N10" i="176"/>
  <c r="M10" i="176"/>
  <c r="Q9" i="176"/>
  <c r="P9" i="176"/>
  <c r="O9" i="176"/>
  <c r="N9" i="176"/>
  <c r="M9" i="176"/>
  <c r="Q8" i="176"/>
  <c r="P8" i="176"/>
  <c r="O8" i="176"/>
  <c r="N8" i="176"/>
  <c r="M8" i="176"/>
  <c r="Q7" i="176"/>
  <c r="P7" i="176"/>
  <c r="O7" i="176"/>
  <c r="N7" i="176"/>
  <c r="M7" i="176"/>
  <c r="Q6" i="176"/>
  <c r="P6" i="176"/>
  <c r="O6" i="176"/>
  <c r="N6" i="176"/>
  <c r="M6" i="176"/>
  <c r="Q5" i="176"/>
  <c r="P5" i="176"/>
  <c r="O5" i="176"/>
  <c r="N5" i="176"/>
  <c r="M5" i="176"/>
  <c r="N27" i="179" l="1"/>
  <c r="N19" i="179"/>
  <c r="N20" i="179"/>
  <c r="N21" i="179"/>
  <c r="N22" i="179"/>
  <c r="N23" i="179"/>
  <c r="N24" i="179"/>
  <c r="N25" i="179"/>
  <c r="N26" i="179"/>
  <c r="O20" i="179" s="1"/>
  <c r="N28" i="179"/>
  <c r="O24" i="179" l="1"/>
  <c r="O26" i="179"/>
  <c r="O27" i="179"/>
  <c r="O28" i="179"/>
  <c r="O25" i="179"/>
  <c r="O23" i="179"/>
  <c r="O22" i="179"/>
  <c r="O21" i="179"/>
  <c r="O19" i="179"/>
  <c r="K11" i="198"/>
  <c r="D19" i="119" l="1"/>
  <c r="F6" i="119"/>
  <c r="H6" i="119"/>
  <c r="L32" i="101" l="1"/>
  <c r="L33" i="101"/>
  <c r="L34" i="101"/>
  <c r="I14" i="114"/>
  <c r="K13" i="114"/>
  <c r="D21" i="114"/>
  <c r="C21" i="114"/>
  <c r="J26" i="114" s="1"/>
  <c r="D41" i="114"/>
  <c r="K26" i="114" s="1"/>
  <c r="J15" i="114" l="1"/>
  <c r="J19" i="114"/>
  <c r="J23" i="114"/>
  <c r="J27" i="114"/>
  <c r="J16" i="114"/>
  <c r="J20" i="114"/>
  <c r="J24" i="114"/>
  <c r="J17" i="114"/>
  <c r="J21" i="114"/>
  <c r="J25" i="114"/>
  <c r="J14" i="114"/>
  <c r="J18" i="114"/>
  <c r="J22" i="114"/>
  <c r="K19" i="114"/>
  <c r="K27" i="114"/>
  <c r="K16" i="114"/>
  <c r="K20" i="114"/>
  <c r="K24" i="114"/>
  <c r="K15" i="114"/>
  <c r="K23" i="114"/>
  <c r="K17" i="114"/>
  <c r="K21" i="114"/>
  <c r="K25" i="114"/>
  <c r="K14" i="114"/>
  <c r="K18" i="114"/>
  <c r="K22" i="114"/>
  <c r="K28" i="114" l="1"/>
  <c r="J28" i="114"/>
  <c r="T161" i="209"/>
  <c r="U161" i="209"/>
  <c r="V161" i="209"/>
  <c r="W161" i="209"/>
  <c r="X161" i="209"/>
  <c r="T133" i="209"/>
  <c r="U133" i="209"/>
  <c r="V133" i="209"/>
  <c r="W133" i="209"/>
  <c r="X133" i="209"/>
  <c r="T134" i="209"/>
  <c r="U134" i="209"/>
  <c r="V134" i="209"/>
  <c r="W134" i="209"/>
  <c r="X134" i="209"/>
  <c r="T135" i="209"/>
  <c r="U135" i="209"/>
  <c r="V135" i="209"/>
  <c r="W135" i="209"/>
  <c r="X135" i="209"/>
  <c r="T136" i="209"/>
  <c r="U136" i="209"/>
  <c r="V136" i="209"/>
  <c r="W136" i="209"/>
  <c r="X136" i="209"/>
  <c r="T137" i="209"/>
  <c r="U137" i="209"/>
  <c r="V137" i="209"/>
  <c r="W137" i="209"/>
  <c r="X137" i="209"/>
  <c r="T138" i="209"/>
  <c r="U138" i="209"/>
  <c r="V138" i="209"/>
  <c r="W138" i="209"/>
  <c r="X138" i="209"/>
  <c r="T139" i="209"/>
  <c r="U139" i="209"/>
  <c r="V139" i="209"/>
  <c r="W139" i="209"/>
  <c r="X139" i="209"/>
  <c r="T140" i="209"/>
  <c r="U140" i="209"/>
  <c r="V140" i="209"/>
  <c r="W140" i="209"/>
  <c r="X140" i="209"/>
  <c r="T141" i="209"/>
  <c r="U141" i="209"/>
  <c r="V141" i="209"/>
  <c r="W141" i="209"/>
  <c r="X141" i="209"/>
  <c r="T142" i="209"/>
  <c r="U142" i="209"/>
  <c r="V142" i="209"/>
  <c r="W142" i="209"/>
  <c r="X142" i="209"/>
  <c r="T143" i="209"/>
  <c r="U143" i="209"/>
  <c r="V143" i="209"/>
  <c r="W143" i="209"/>
  <c r="X143" i="209"/>
  <c r="T144" i="209"/>
  <c r="U144" i="209"/>
  <c r="V144" i="209"/>
  <c r="W144" i="209"/>
  <c r="X144" i="209"/>
  <c r="T145" i="209"/>
  <c r="U145" i="209"/>
  <c r="V145" i="209"/>
  <c r="W145" i="209"/>
  <c r="X145" i="209"/>
  <c r="T146" i="209"/>
  <c r="U146" i="209"/>
  <c r="V146" i="209"/>
  <c r="W146" i="209"/>
  <c r="X146" i="209"/>
  <c r="T147" i="209"/>
  <c r="U147" i="209"/>
  <c r="V147" i="209"/>
  <c r="W147" i="209"/>
  <c r="X147" i="209"/>
  <c r="T148" i="209"/>
  <c r="U148" i="209"/>
  <c r="V148" i="209"/>
  <c r="W148" i="209"/>
  <c r="X148" i="209"/>
  <c r="T149" i="209"/>
  <c r="U149" i="209"/>
  <c r="V149" i="209"/>
  <c r="W149" i="209"/>
  <c r="X149" i="209"/>
  <c r="T150" i="209"/>
  <c r="U150" i="209"/>
  <c r="V150" i="209"/>
  <c r="W150" i="209"/>
  <c r="X150" i="209"/>
  <c r="T151" i="209"/>
  <c r="U151" i="209"/>
  <c r="V151" i="209"/>
  <c r="W151" i="209"/>
  <c r="X151" i="209"/>
  <c r="T152" i="209"/>
  <c r="U152" i="209"/>
  <c r="V152" i="209"/>
  <c r="W152" i="209"/>
  <c r="X152" i="209"/>
  <c r="T153" i="209"/>
  <c r="U153" i="209"/>
  <c r="V153" i="209"/>
  <c r="W153" i="209"/>
  <c r="X153" i="209"/>
  <c r="T154" i="209"/>
  <c r="U154" i="209"/>
  <c r="V154" i="209"/>
  <c r="W154" i="209"/>
  <c r="X154" i="209"/>
  <c r="T155" i="209"/>
  <c r="U155" i="209"/>
  <c r="V155" i="209"/>
  <c r="W155" i="209"/>
  <c r="X155" i="209"/>
  <c r="T156" i="209"/>
  <c r="U156" i="209"/>
  <c r="V156" i="209"/>
  <c r="W156" i="209"/>
  <c r="X156" i="209"/>
  <c r="T157" i="209"/>
  <c r="U157" i="209"/>
  <c r="V157" i="209"/>
  <c r="W157" i="209"/>
  <c r="X157" i="209"/>
  <c r="T158" i="209"/>
  <c r="U158" i="209"/>
  <c r="V158" i="209"/>
  <c r="W158" i="209"/>
  <c r="X158" i="209"/>
  <c r="T159" i="209"/>
  <c r="U159" i="209"/>
  <c r="V159" i="209"/>
  <c r="W159" i="209"/>
  <c r="X159" i="209"/>
  <c r="T160" i="209"/>
  <c r="U160" i="209"/>
  <c r="V160" i="209"/>
  <c r="W160" i="209"/>
  <c r="X160" i="209"/>
  <c r="X132" i="209"/>
  <c r="W132" i="209"/>
  <c r="V132" i="209"/>
  <c r="U132" i="209"/>
  <c r="T132" i="209"/>
  <c r="T93" i="209"/>
  <c r="T94" i="209"/>
  <c r="T95" i="209"/>
  <c r="T96" i="209"/>
  <c r="T97" i="209"/>
  <c r="T98" i="209"/>
  <c r="T99" i="209"/>
  <c r="T100" i="209"/>
  <c r="T101" i="209"/>
  <c r="T102" i="209"/>
  <c r="T103" i="209"/>
  <c r="T104" i="209"/>
  <c r="T105" i="209"/>
  <c r="T106" i="209"/>
  <c r="T107" i="209"/>
  <c r="T108" i="209"/>
  <c r="T109" i="209"/>
  <c r="T110" i="209"/>
  <c r="T111" i="209"/>
  <c r="T112" i="209"/>
  <c r="T113" i="209"/>
  <c r="T114" i="209"/>
  <c r="T115" i="209"/>
  <c r="T116" i="209"/>
  <c r="T117" i="209"/>
  <c r="T118" i="209"/>
  <c r="T119" i="209"/>
  <c r="T120" i="209"/>
  <c r="T121" i="209"/>
  <c r="T122" i="209"/>
  <c r="T123" i="209"/>
  <c r="T124" i="209"/>
  <c r="T125" i="209"/>
  <c r="T126" i="209"/>
  <c r="T127" i="209"/>
  <c r="T128" i="209"/>
  <c r="T129" i="209"/>
  <c r="T130" i="209"/>
  <c r="T131" i="209"/>
  <c r="U128" i="209"/>
  <c r="V128" i="209"/>
  <c r="W128" i="209"/>
  <c r="X128" i="209"/>
  <c r="U129" i="209"/>
  <c r="V129" i="209"/>
  <c r="W129" i="209"/>
  <c r="X129" i="209"/>
  <c r="U130" i="209"/>
  <c r="V130" i="209"/>
  <c r="W130" i="209"/>
  <c r="X130" i="209"/>
  <c r="U131" i="209"/>
  <c r="V131" i="209"/>
  <c r="W131" i="209"/>
  <c r="X131" i="209"/>
  <c r="U93" i="209"/>
  <c r="V93" i="209"/>
  <c r="W93" i="209"/>
  <c r="X93" i="209"/>
  <c r="U94" i="209"/>
  <c r="V94" i="209"/>
  <c r="W94" i="209"/>
  <c r="X94" i="209"/>
  <c r="U95" i="209"/>
  <c r="V95" i="209"/>
  <c r="W95" i="209"/>
  <c r="X95" i="209"/>
  <c r="U96" i="209"/>
  <c r="V96" i="209"/>
  <c r="W96" i="209"/>
  <c r="X96" i="209"/>
  <c r="U97" i="209"/>
  <c r="V97" i="209"/>
  <c r="W97" i="209"/>
  <c r="X97" i="209"/>
  <c r="U98" i="209"/>
  <c r="V98" i="209"/>
  <c r="W98" i="209"/>
  <c r="X98" i="209"/>
  <c r="U99" i="209"/>
  <c r="V99" i="209"/>
  <c r="W99" i="209"/>
  <c r="X99" i="209"/>
  <c r="U100" i="209"/>
  <c r="V100" i="209"/>
  <c r="W100" i="209"/>
  <c r="X100" i="209"/>
  <c r="U101" i="209"/>
  <c r="V101" i="209"/>
  <c r="W101" i="209"/>
  <c r="X101" i="209"/>
  <c r="U102" i="209"/>
  <c r="V102" i="209"/>
  <c r="W102" i="209"/>
  <c r="X102" i="209"/>
  <c r="U103" i="209"/>
  <c r="V103" i="209"/>
  <c r="W103" i="209"/>
  <c r="X103" i="209"/>
  <c r="U104" i="209"/>
  <c r="V104" i="209"/>
  <c r="W104" i="209"/>
  <c r="X104" i="209"/>
  <c r="U105" i="209"/>
  <c r="V105" i="209"/>
  <c r="W105" i="209"/>
  <c r="X105" i="209"/>
  <c r="U106" i="209"/>
  <c r="V106" i="209"/>
  <c r="W106" i="209"/>
  <c r="X106" i="209"/>
  <c r="U107" i="209"/>
  <c r="V107" i="209"/>
  <c r="W107" i="209"/>
  <c r="X107" i="209"/>
  <c r="U108" i="209"/>
  <c r="V108" i="209"/>
  <c r="W108" i="209"/>
  <c r="X108" i="209"/>
  <c r="U109" i="209"/>
  <c r="V109" i="209"/>
  <c r="W109" i="209"/>
  <c r="X109" i="209"/>
  <c r="U110" i="209"/>
  <c r="V110" i="209"/>
  <c r="W110" i="209"/>
  <c r="X110" i="209"/>
  <c r="U111" i="209"/>
  <c r="V111" i="209"/>
  <c r="W111" i="209"/>
  <c r="X111" i="209"/>
  <c r="U112" i="209"/>
  <c r="V112" i="209"/>
  <c r="W112" i="209"/>
  <c r="X112" i="209"/>
  <c r="U113" i="209"/>
  <c r="V113" i="209"/>
  <c r="W113" i="209"/>
  <c r="X113" i="209"/>
  <c r="U114" i="209"/>
  <c r="V114" i="209"/>
  <c r="W114" i="209"/>
  <c r="X114" i="209"/>
  <c r="U115" i="209"/>
  <c r="V115" i="209"/>
  <c r="W115" i="209"/>
  <c r="X115" i="209"/>
  <c r="U116" i="209"/>
  <c r="V116" i="209"/>
  <c r="W116" i="209"/>
  <c r="X116" i="209"/>
  <c r="U117" i="209"/>
  <c r="V117" i="209"/>
  <c r="W117" i="209"/>
  <c r="X117" i="209"/>
  <c r="U118" i="209"/>
  <c r="V118" i="209"/>
  <c r="W118" i="209"/>
  <c r="X118" i="209"/>
  <c r="U119" i="209"/>
  <c r="V119" i="209"/>
  <c r="W119" i="209"/>
  <c r="X119" i="209"/>
  <c r="U120" i="209"/>
  <c r="V120" i="209"/>
  <c r="W120" i="209"/>
  <c r="X120" i="209"/>
  <c r="U121" i="209"/>
  <c r="V121" i="209"/>
  <c r="W121" i="209"/>
  <c r="X121" i="209"/>
  <c r="U122" i="209"/>
  <c r="V122" i="209"/>
  <c r="W122" i="209"/>
  <c r="X122" i="209"/>
  <c r="U123" i="209"/>
  <c r="V123" i="209"/>
  <c r="W123" i="209"/>
  <c r="X123" i="209"/>
  <c r="U124" i="209"/>
  <c r="V124" i="209"/>
  <c r="W124" i="209"/>
  <c r="X124" i="209"/>
  <c r="U125" i="209"/>
  <c r="V125" i="209"/>
  <c r="W125" i="209"/>
  <c r="X125" i="209"/>
  <c r="U126" i="209"/>
  <c r="V126" i="209"/>
  <c r="W126" i="209"/>
  <c r="X126" i="209"/>
  <c r="U127" i="209"/>
  <c r="V127" i="209"/>
  <c r="W127" i="209"/>
  <c r="X127" i="209"/>
  <c r="X92" i="209"/>
  <c r="W92" i="209"/>
  <c r="V92" i="209"/>
  <c r="T92" i="209"/>
  <c r="U92" i="209"/>
  <c r="X91" i="209"/>
  <c r="W91" i="209"/>
  <c r="V91" i="209"/>
  <c r="U91" i="209"/>
  <c r="G77" i="209" l="1"/>
  <c r="L77" i="209"/>
  <c r="M77" i="209"/>
  <c r="Q77" i="209" l="1"/>
  <c r="P77" i="209"/>
  <c r="F22" i="203"/>
  <c r="D27" i="203"/>
  <c r="O17" i="112" l="1"/>
  <c r="O16" i="112"/>
  <c r="F9" i="169"/>
  <c r="E9" i="169"/>
  <c r="B50" i="219" l="1"/>
  <c r="P91" i="112" l="1"/>
  <c r="P90" i="112"/>
  <c r="P89" i="112"/>
  <c r="P88" i="112"/>
  <c r="P87" i="112"/>
  <c r="P86" i="112"/>
  <c r="P85" i="112"/>
  <c r="O91" i="112"/>
  <c r="O90" i="112"/>
  <c r="O89" i="112"/>
  <c r="O88" i="112"/>
  <c r="O87" i="112"/>
  <c r="O86" i="112"/>
  <c r="O85" i="112"/>
  <c r="O22" i="112"/>
  <c r="O21" i="112"/>
  <c r="O20" i="112"/>
  <c r="O19" i="112"/>
  <c r="O18" i="112"/>
  <c r="N22" i="112"/>
  <c r="N21" i="112"/>
  <c r="N20" i="112"/>
  <c r="N19" i="112"/>
  <c r="N18" i="112"/>
  <c r="N17" i="112"/>
  <c r="N16" i="112"/>
  <c r="O30" i="112" l="1"/>
  <c r="R26" i="205"/>
  <c r="R27" i="205" s="1"/>
  <c r="Q26" i="205"/>
  <c r="Q27" i="205" s="1"/>
  <c r="P26" i="205"/>
  <c r="P27" i="205" s="1"/>
  <c r="O26" i="205"/>
  <c r="O27" i="205" s="1"/>
  <c r="N26" i="205"/>
  <c r="N27" i="205" s="1"/>
  <c r="M27" i="205"/>
  <c r="K26" i="205"/>
  <c r="K27" i="205" s="1"/>
  <c r="J26" i="205"/>
  <c r="J27" i="205" s="1"/>
  <c r="I26" i="205"/>
  <c r="I27" i="205" s="1"/>
  <c r="H26" i="205"/>
  <c r="H27" i="205" s="1"/>
  <c r="G26" i="205"/>
  <c r="G27" i="205" s="1"/>
  <c r="F26" i="205"/>
  <c r="F27" i="205" s="1"/>
  <c r="E26" i="205"/>
  <c r="E27" i="205" s="1"/>
  <c r="D26" i="205"/>
  <c r="D27" i="205" s="1"/>
  <c r="C26" i="205"/>
  <c r="C27" i="205" s="1"/>
  <c r="B26" i="205"/>
  <c r="B27" i="205" s="1"/>
  <c r="I31" i="200" l="1"/>
  <c r="H7" i="200" l="1"/>
  <c r="H8" i="200"/>
  <c r="H9" i="200"/>
  <c r="H10" i="200"/>
  <c r="H11" i="200"/>
  <c r="H12" i="200"/>
  <c r="H13" i="200"/>
  <c r="H14" i="200"/>
  <c r="H15" i="200"/>
  <c r="H16" i="200"/>
  <c r="H17" i="200"/>
  <c r="H20" i="200"/>
  <c r="H21" i="200"/>
  <c r="H22" i="200"/>
  <c r="H23" i="200"/>
  <c r="H24" i="200"/>
  <c r="H25" i="200"/>
  <c r="H26" i="200"/>
  <c r="H27" i="200"/>
  <c r="H28" i="200"/>
  <c r="H29" i="200"/>
  <c r="H30" i="200"/>
  <c r="H11" i="110"/>
  <c r="G33" i="200" l="1"/>
  <c r="G34" i="200"/>
  <c r="G35" i="200"/>
  <c r="G36" i="200"/>
  <c r="G37" i="200"/>
  <c r="G38" i="200"/>
  <c r="G39" i="200"/>
  <c r="G40" i="200"/>
  <c r="G41" i="200"/>
  <c r="G42" i="200"/>
  <c r="G43" i="200"/>
  <c r="D26" i="110" l="1"/>
  <c r="E26" i="110"/>
  <c r="F26" i="110"/>
  <c r="O29" i="123" l="1"/>
  <c r="P29" i="123"/>
  <c r="Q29" i="123"/>
  <c r="R29" i="123"/>
  <c r="S29" i="123"/>
  <c r="U29" i="123"/>
  <c r="N29" i="123"/>
  <c r="Y46" i="208"/>
  <c r="Y45" i="208"/>
  <c r="Y44" i="208"/>
  <c r="Y47" i="208" l="1"/>
  <c r="Y53" i="208" s="1"/>
  <c r="G38" i="169" l="1"/>
  <c r="G19" i="64" l="1"/>
  <c r="D19" i="64"/>
  <c r="C19" i="64"/>
  <c r="F42" i="196" l="1"/>
  <c r="C23" i="134" l="1"/>
  <c r="D23" i="134"/>
  <c r="E23" i="134"/>
  <c r="F23" i="134"/>
  <c r="G23" i="134"/>
  <c r="H23" i="134"/>
  <c r="I23" i="134"/>
  <c r="J23" i="134"/>
  <c r="K23" i="134"/>
  <c r="L23" i="134"/>
  <c r="M23" i="134"/>
  <c r="N23" i="134"/>
  <c r="O23" i="134"/>
  <c r="Q23" i="134"/>
  <c r="B23" i="134"/>
  <c r="A103" i="190" l="1"/>
  <c r="E39" i="132" l="1"/>
  <c r="I33" i="200"/>
  <c r="G20" i="196" l="1"/>
  <c r="G33" i="196"/>
  <c r="F34" i="200" l="1"/>
  <c r="H34" i="200" s="1"/>
  <c r="F35" i="200"/>
  <c r="H35" i="200" s="1"/>
  <c r="F42" i="200"/>
  <c r="H42" i="200" s="1"/>
  <c r="J32" i="200" l="1"/>
  <c r="C51" i="200" l="1"/>
  <c r="C52" i="200"/>
  <c r="C53" i="200"/>
  <c r="C54" i="200"/>
  <c r="C55" i="200"/>
  <c r="C56" i="200"/>
  <c r="C57" i="200"/>
  <c r="C58" i="200"/>
  <c r="C59" i="200"/>
  <c r="C60" i="200"/>
  <c r="C50" i="200"/>
  <c r="I32" i="200"/>
  <c r="J31" i="200"/>
  <c r="J19" i="200"/>
  <c r="I19" i="200"/>
  <c r="J18" i="200"/>
  <c r="I18" i="200"/>
  <c r="G32" i="200"/>
  <c r="F32" i="200"/>
  <c r="H32" i="200" s="1"/>
  <c r="E32" i="200"/>
  <c r="D32" i="200"/>
  <c r="G31" i="200"/>
  <c r="H31" i="200"/>
  <c r="E31" i="200"/>
  <c r="D31" i="200"/>
  <c r="E18" i="200"/>
  <c r="F18" i="200"/>
  <c r="G18" i="200"/>
  <c r="E19" i="200"/>
  <c r="F19" i="200"/>
  <c r="G19" i="200"/>
  <c r="D19" i="200"/>
  <c r="D18" i="200"/>
  <c r="J43" i="200"/>
  <c r="I43" i="200"/>
  <c r="J42" i="200"/>
  <c r="I42" i="200"/>
  <c r="J41" i="200"/>
  <c r="I41" i="200"/>
  <c r="J40" i="200"/>
  <c r="I40" i="200"/>
  <c r="J39" i="200"/>
  <c r="I39" i="200"/>
  <c r="J38" i="200"/>
  <c r="I38" i="200"/>
  <c r="J37" i="200"/>
  <c r="I37" i="200"/>
  <c r="J36" i="200"/>
  <c r="I36" i="200"/>
  <c r="J35" i="200"/>
  <c r="I35" i="200"/>
  <c r="J34" i="200"/>
  <c r="I34" i="200"/>
  <c r="J33" i="200"/>
  <c r="D34" i="200"/>
  <c r="D51" i="200"/>
  <c r="D35" i="200"/>
  <c r="D52" i="200"/>
  <c r="D36" i="200"/>
  <c r="F36" i="200"/>
  <c r="E53" i="200"/>
  <c r="D37" i="200"/>
  <c r="F37" i="200"/>
  <c r="D38" i="200"/>
  <c r="F38" i="200"/>
  <c r="D39" i="200"/>
  <c r="F39" i="200"/>
  <c r="D40" i="200"/>
  <c r="F40" i="200"/>
  <c r="E57" i="200"/>
  <c r="D41" i="200"/>
  <c r="F41" i="200"/>
  <c r="D42" i="200"/>
  <c r="D59" i="200"/>
  <c r="D43" i="200"/>
  <c r="F43" i="200"/>
  <c r="F33" i="200"/>
  <c r="D50" i="200" s="1"/>
  <c r="E50" i="200"/>
  <c r="D33" i="200"/>
  <c r="H18" i="200" l="1"/>
  <c r="H19" i="200"/>
  <c r="D60" i="200"/>
  <c r="H43" i="200"/>
  <c r="H33" i="200"/>
  <c r="I44" i="200"/>
  <c r="D58" i="200"/>
  <c r="H41" i="200"/>
  <c r="D57" i="200"/>
  <c r="H40" i="200"/>
  <c r="D56" i="200"/>
  <c r="H39" i="200"/>
  <c r="D55" i="200"/>
  <c r="H38" i="200"/>
  <c r="D54" i="200"/>
  <c r="H37" i="200"/>
  <c r="D53" i="200"/>
  <c r="H36" i="200"/>
  <c r="G44" i="200"/>
  <c r="E54" i="200"/>
  <c r="E55" i="200"/>
  <c r="E56" i="200"/>
  <c r="J44" i="200"/>
  <c r="E58" i="200"/>
  <c r="D45" i="200"/>
  <c r="E60" i="200"/>
  <c r="D44" i="200"/>
  <c r="E44" i="200"/>
  <c r="E59" i="200"/>
  <c r="E45" i="200"/>
  <c r="J45" i="200"/>
  <c r="F45" i="200"/>
  <c r="F44" i="200"/>
  <c r="I45" i="200"/>
  <c r="G45" i="200"/>
  <c r="E51" i="200"/>
  <c r="E52" i="200"/>
  <c r="H45" i="200" l="1"/>
  <c r="H44" i="200"/>
  <c r="I53" i="110"/>
  <c r="J53" i="110"/>
  <c r="J44" i="110"/>
  <c r="I44" i="110"/>
  <c r="J35" i="110"/>
  <c r="I35" i="110"/>
  <c r="J26" i="110"/>
  <c r="I26" i="110"/>
  <c r="J17" i="110"/>
  <c r="I17" i="110"/>
  <c r="E17" i="110"/>
  <c r="F17" i="110"/>
  <c r="H17" i="110" l="1"/>
  <c r="G32" i="202"/>
  <c r="G31" i="202"/>
  <c r="B27" i="169" l="1"/>
  <c r="B38" i="169" s="1"/>
  <c r="B26" i="169"/>
  <c r="B25" i="169"/>
  <c r="B24" i="169"/>
  <c r="B23" i="169"/>
  <c r="B22" i="169"/>
  <c r="B21" i="169"/>
  <c r="C21" i="169"/>
  <c r="C22" i="169"/>
  <c r="C23" i="169"/>
  <c r="C24" i="169"/>
  <c r="C25" i="169"/>
  <c r="C26" i="169"/>
  <c r="C27" i="169"/>
  <c r="C38" i="169" s="1"/>
  <c r="P371" i="89" l="1"/>
  <c r="O371" i="89"/>
  <c r="B21" i="119" l="1"/>
  <c r="B6" i="122" l="1"/>
  <c r="K8" i="121" l="1"/>
  <c r="I8" i="121"/>
  <c r="F8" i="121"/>
  <c r="C8" i="121"/>
  <c r="R8" i="169" s="1"/>
  <c r="R6" i="166" l="1"/>
  <c r="T6" i="174"/>
  <c r="R6" i="173"/>
  <c r="R6" i="172"/>
  <c r="R6" i="171"/>
  <c r="R6" i="170"/>
  <c r="H59" i="196"/>
  <c r="H58" i="196"/>
  <c r="H46" i="196"/>
  <c r="H45" i="196"/>
  <c r="H33" i="196"/>
  <c r="H32" i="196"/>
  <c r="H20" i="196"/>
  <c r="H19" i="196"/>
  <c r="E59" i="196"/>
  <c r="E58" i="196"/>
  <c r="E46" i="196"/>
  <c r="E45" i="196"/>
  <c r="E33" i="196"/>
  <c r="E32" i="196"/>
  <c r="E20" i="196"/>
  <c r="E19" i="196"/>
  <c r="G59" i="196" l="1"/>
  <c r="D59" i="196"/>
  <c r="F59" i="196" s="1"/>
  <c r="G58" i="196"/>
  <c r="D58" i="196"/>
  <c r="G46" i="196"/>
  <c r="D46" i="196"/>
  <c r="F46" i="196" s="1"/>
  <c r="G45" i="196"/>
  <c r="D45" i="196"/>
  <c r="D33" i="196"/>
  <c r="F33" i="196" s="1"/>
  <c r="G32" i="196"/>
  <c r="D32" i="196"/>
  <c r="D20" i="196"/>
  <c r="D19" i="196"/>
  <c r="F9" i="196"/>
  <c r="F10" i="196"/>
  <c r="F11" i="196"/>
  <c r="F12" i="196"/>
  <c r="F13" i="196"/>
  <c r="F14" i="196"/>
  <c r="F15" i="196"/>
  <c r="F16" i="196"/>
  <c r="F17" i="196"/>
  <c r="F18" i="196"/>
  <c r="F21" i="196"/>
  <c r="F22" i="196"/>
  <c r="F23" i="196"/>
  <c r="F24" i="196"/>
  <c r="F25" i="196"/>
  <c r="F26" i="196"/>
  <c r="F27" i="196"/>
  <c r="F28" i="196"/>
  <c r="F29" i="196"/>
  <c r="F30" i="196"/>
  <c r="F31" i="196"/>
  <c r="F34" i="196"/>
  <c r="F35" i="196"/>
  <c r="F36" i="196"/>
  <c r="F37" i="196"/>
  <c r="F38" i="196"/>
  <c r="F39" i="196"/>
  <c r="F40" i="196"/>
  <c r="F41" i="196"/>
  <c r="F43" i="196"/>
  <c r="F44" i="196"/>
  <c r="F47" i="196"/>
  <c r="F48" i="196"/>
  <c r="F49" i="196"/>
  <c r="F50" i="196"/>
  <c r="F51" i="196"/>
  <c r="F52" i="196"/>
  <c r="F53" i="196"/>
  <c r="F54" i="196"/>
  <c r="F55" i="196"/>
  <c r="F56" i="196"/>
  <c r="F57" i="196"/>
  <c r="F8" i="196"/>
  <c r="F58" i="196" l="1"/>
  <c r="F45" i="196"/>
  <c r="F32" i="196"/>
  <c r="F19" i="196"/>
  <c r="F20" i="196"/>
  <c r="AG51" i="205" l="1"/>
  <c r="AG52" i="205"/>
  <c r="AG53" i="205"/>
  <c r="AG54" i="205"/>
  <c r="AG55" i="205"/>
  <c r="AG56" i="205"/>
  <c r="AG50" i="205"/>
  <c r="AG43" i="205"/>
  <c r="AG44" i="205"/>
  <c r="AG45" i="205"/>
  <c r="AG46" i="205"/>
  <c r="AG47" i="205"/>
  <c r="AG48" i="205"/>
  <c r="AG42" i="205"/>
  <c r="AG39" i="205"/>
  <c r="AG40" i="205"/>
  <c r="AG38" i="205"/>
  <c r="AG37" i="205"/>
  <c r="AG58" i="205" s="1"/>
  <c r="AF37" i="205"/>
  <c r="AE37" i="205"/>
  <c r="AD37" i="205"/>
  <c r="AC37" i="205"/>
  <c r="AB37" i="205"/>
  <c r="AA37" i="205"/>
  <c r="Z37" i="205"/>
  <c r="Y37" i="205"/>
  <c r="X37" i="205"/>
  <c r="AG41" i="205" l="1"/>
  <c r="AG49" i="205"/>
  <c r="U26" i="205"/>
  <c r="U27" i="205" s="1"/>
  <c r="AG61" i="205" l="1"/>
  <c r="AG60" i="205"/>
  <c r="AG59" i="205" l="1"/>
  <c r="A61" i="112"/>
  <c r="E62" i="112" s="1"/>
  <c r="I62" i="112" s="1"/>
  <c r="AF58" i="205" l="1"/>
  <c r="AF49" i="205"/>
  <c r="AF41" i="205"/>
  <c r="AE41" i="205"/>
  <c r="AF60" i="205"/>
  <c r="AF61" i="205" l="1"/>
  <c r="AF59" i="205" s="1"/>
  <c r="AF39" i="205"/>
  <c r="AF40" i="205"/>
  <c r="AF42" i="205"/>
  <c r="AF43" i="205"/>
  <c r="AF44" i="205"/>
  <c r="AF45" i="205"/>
  <c r="AF46" i="205"/>
  <c r="AF47" i="205"/>
  <c r="AF48" i="205"/>
  <c r="AF50" i="205"/>
  <c r="AF51" i="205"/>
  <c r="AF52" i="205"/>
  <c r="AF53" i="205"/>
  <c r="AF54" i="205"/>
  <c r="AF55" i="205"/>
  <c r="AF56" i="205"/>
  <c r="AF38" i="205"/>
  <c r="I40" i="132" l="1"/>
  <c r="K11" i="110" l="1"/>
  <c r="K12" i="110"/>
  <c r="K13" i="110"/>
  <c r="K14" i="110"/>
  <c r="K15" i="110"/>
  <c r="K16" i="110"/>
  <c r="K20" i="110"/>
  <c r="K21" i="110"/>
  <c r="K22" i="110"/>
  <c r="K23" i="110"/>
  <c r="K24" i="110"/>
  <c r="K25" i="110"/>
  <c r="K29" i="110"/>
  <c r="K30" i="110"/>
  <c r="K31" i="110"/>
  <c r="K32" i="110"/>
  <c r="K33" i="110"/>
  <c r="K34" i="110"/>
  <c r="K38" i="110"/>
  <c r="K39" i="110"/>
  <c r="K40" i="110"/>
  <c r="K41" i="110"/>
  <c r="K42" i="110"/>
  <c r="K43" i="110"/>
  <c r="K47" i="110"/>
  <c r="K48" i="110"/>
  <c r="K49" i="110"/>
  <c r="K50" i="110"/>
  <c r="K51" i="110"/>
  <c r="K52" i="110"/>
  <c r="K53" i="110" l="1"/>
  <c r="K26" i="110"/>
  <c r="K44" i="110"/>
  <c r="K35" i="110"/>
  <c r="K17" i="110"/>
  <c r="B18" i="129" l="1"/>
  <c r="C18" i="129"/>
  <c r="D18" i="129"/>
  <c r="E18" i="129"/>
  <c r="F18" i="129"/>
  <c r="G18" i="129"/>
  <c r="H18" i="129"/>
  <c r="I18" i="129"/>
  <c r="J18" i="129"/>
  <c r="K18" i="129"/>
  <c r="L18" i="129"/>
  <c r="M18" i="129"/>
  <c r="N18" i="129"/>
  <c r="O18" i="129"/>
  <c r="P18" i="129"/>
  <c r="Q18" i="129"/>
  <c r="R18" i="129"/>
  <c r="S18" i="129"/>
  <c r="B19" i="129"/>
  <c r="C19" i="129"/>
  <c r="D19" i="129"/>
  <c r="E19" i="129"/>
  <c r="F19" i="129"/>
  <c r="G19" i="129"/>
  <c r="H19" i="129"/>
  <c r="I19" i="129"/>
  <c r="J19" i="129"/>
  <c r="K19" i="129"/>
  <c r="L19" i="129"/>
  <c r="M19" i="129"/>
  <c r="N19" i="129"/>
  <c r="O19" i="129"/>
  <c r="P19" i="129"/>
  <c r="Q19" i="129"/>
  <c r="R19" i="129"/>
  <c r="S19" i="129"/>
  <c r="B20" i="129"/>
  <c r="C20" i="129"/>
  <c r="D20" i="129"/>
  <c r="E20" i="129"/>
  <c r="F20" i="129"/>
  <c r="G20" i="129"/>
  <c r="H20" i="129"/>
  <c r="I20" i="129"/>
  <c r="J20" i="129"/>
  <c r="K20" i="129"/>
  <c r="L20" i="129"/>
  <c r="M20" i="129"/>
  <c r="N20" i="129"/>
  <c r="O20" i="129"/>
  <c r="P20" i="129"/>
  <c r="Q20" i="129"/>
  <c r="R20" i="129"/>
  <c r="S20" i="129"/>
  <c r="B21" i="129"/>
  <c r="C21" i="129"/>
  <c r="D21" i="129"/>
  <c r="E21" i="129"/>
  <c r="F21" i="129"/>
  <c r="G21" i="129"/>
  <c r="H21" i="129"/>
  <c r="I21" i="129"/>
  <c r="J21" i="129"/>
  <c r="K21" i="129"/>
  <c r="L21" i="129"/>
  <c r="M21" i="129"/>
  <c r="N21" i="129"/>
  <c r="O21" i="129"/>
  <c r="P21" i="129"/>
  <c r="Q21" i="129"/>
  <c r="R21" i="129"/>
  <c r="S21" i="129"/>
  <c r="B22" i="129"/>
  <c r="C22" i="129"/>
  <c r="D22" i="129"/>
  <c r="E22" i="129"/>
  <c r="F22" i="129"/>
  <c r="G22" i="129"/>
  <c r="H22" i="129"/>
  <c r="I22" i="129"/>
  <c r="J22" i="129"/>
  <c r="K22" i="129"/>
  <c r="L22" i="129"/>
  <c r="M22" i="129"/>
  <c r="N22" i="129"/>
  <c r="O22" i="129"/>
  <c r="P22" i="129"/>
  <c r="Q22" i="129"/>
  <c r="R22" i="129"/>
  <c r="S22" i="129"/>
  <c r="B23" i="129"/>
  <c r="C23" i="129"/>
  <c r="D23" i="129"/>
  <c r="E23" i="129"/>
  <c r="F23" i="129"/>
  <c r="G23" i="129"/>
  <c r="H23" i="129"/>
  <c r="I23" i="129"/>
  <c r="J23" i="129"/>
  <c r="K23" i="129"/>
  <c r="L23" i="129"/>
  <c r="M23" i="129"/>
  <c r="N23" i="129"/>
  <c r="O23" i="129"/>
  <c r="P23" i="129"/>
  <c r="Q23" i="129"/>
  <c r="R23" i="129"/>
  <c r="S23" i="129"/>
  <c r="B24" i="129"/>
  <c r="B29" i="129" s="1"/>
  <c r="C24" i="129"/>
  <c r="B30" i="129" s="1"/>
  <c r="D24" i="129"/>
  <c r="E24" i="129"/>
  <c r="C29" i="129" s="1"/>
  <c r="F24" i="129"/>
  <c r="C30" i="129" s="1"/>
  <c r="G24" i="129"/>
  <c r="H24" i="129"/>
  <c r="D29" i="129" s="1"/>
  <c r="I24" i="129"/>
  <c r="J24" i="129"/>
  <c r="D30" i="129" s="1"/>
  <c r="K24" i="129"/>
  <c r="L24" i="129"/>
  <c r="M24" i="129"/>
  <c r="N24" i="129"/>
  <c r="O24" i="129"/>
  <c r="P24" i="129"/>
  <c r="Q24" i="129"/>
  <c r="R24" i="129"/>
  <c r="S24" i="129"/>
  <c r="A64" i="134" l="1"/>
  <c r="A65" i="134"/>
  <c r="A66" i="134"/>
  <c r="A67" i="134"/>
  <c r="A68" i="134"/>
  <c r="A69" i="134"/>
  <c r="A70" i="134"/>
  <c r="A71" i="134"/>
  <c r="A72" i="134"/>
  <c r="A73" i="134"/>
  <c r="A74" i="134"/>
  <c r="A75" i="134"/>
  <c r="A76" i="134"/>
  <c r="A77" i="134"/>
  <c r="A78" i="134"/>
  <c r="A79" i="134"/>
  <c r="A80" i="134"/>
  <c r="A81" i="134"/>
  <c r="A82" i="134"/>
  <c r="A63" i="134"/>
  <c r="O85" i="134"/>
  <c r="N85" i="134"/>
  <c r="M85" i="134"/>
  <c r="L85" i="134"/>
  <c r="K85" i="134"/>
  <c r="J85" i="134"/>
  <c r="I85" i="134"/>
  <c r="H85" i="134"/>
  <c r="G85" i="134"/>
  <c r="F85" i="134"/>
  <c r="E85" i="134"/>
  <c r="D85" i="134"/>
  <c r="C85" i="134"/>
  <c r="B85" i="134"/>
  <c r="Q82" i="134"/>
  <c r="Q95" i="134" s="1"/>
  <c r="O82" i="134"/>
  <c r="O95" i="134" s="1"/>
  <c r="N82" i="134"/>
  <c r="N95" i="134" s="1"/>
  <c r="M82" i="134"/>
  <c r="M95" i="134" s="1"/>
  <c r="L82" i="134"/>
  <c r="L95" i="134" s="1"/>
  <c r="K82" i="134"/>
  <c r="K95" i="134" s="1"/>
  <c r="J82" i="134"/>
  <c r="J95" i="134" s="1"/>
  <c r="I82" i="134"/>
  <c r="I95" i="134" s="1"/>
  <c r="H82" i="134"/>
  <c r="H95" i="134" s="1"/>
  <c r="G82" i="134"/>
  <c r="G95" i="134" s="1"/>
  <c r="F82" i="134"/>
  <c r="F95" i="134" s="1"/>
  <c r="E82" i="134"/>
  <c r="E95" i="134" s="1"/>
  <c r="D82" i="134"/>
  <c r="D95" i="134" s="1"/>
  <c r="C82" i="134"/>
  <c r="C95" i="134" s="1"/>
  <c r="B82" i="134"/>
  <c r="B95" i="134" s="1"/>
  <c r="Q81" i="134"/>
  <c r="O81" i="134"/>
  <c r="N81" i="134"/>
  <c r="M81" i="134"/>
  <c r="L81" i="134"/>
  <c r="K81" i="134"/>
  <c r="J81" i="134"/>
  <c r="I81" i="134"/>
  <c r="H81" i="134"/>
  <c r="G81" i="134"/>
  <c r="F81" i="134"/>
  <c r="E81" i="134"/>
  <c r="D81" i="134"/>
  <c r="C81" i="134"/>
  <c r="B81" i="134"/>
  <c r="Q80" i="134"/>
  <c r="O80" i="134"/>
  <c r="N80" i="134"/>
  <c r="M80" i="134"/>
  <c r="L80" i="134"/>
  <c r="K80" i="134"/>
  <c r="J80" i="134"/>
  <c r="I80" i="134"/>
  <c r="H80" i="134"/>
  <c r="G80" i="134"/>
  <c r="F80" i="134"/>
  <c r="E80" i="134"/>
  <c r="D80" i="134"/>
  <c r="C80" i="134"/>
  <c r="B80" i="134"/>
  <c r="Q79" i="134"/>
  <c r="O79" i="134"/>
  <c r="N79" i="134"/>
  <c r="M79" i="134"/>
  <c r="L79" i="134"/>
  <c r="K79" i="134"/>
  <c r="J79" i="134"/>
  <c r="I79" i="134"/>
  <c r="H79" i="134"/>
  <c r="G79" i="134"/>
  <c r="F79" i="134"/>
  <c r="E79" i="134"/>
  <c r="D79" i="134"/>
  <c r="C79" i="134"/>
  <c r="B79" i="134"/>
  <c r="Q78" i="134"/>
  <c r="O78" i="134"/>
  <c r="N78" i="134"/>
  <c r="M78" i="134"/>
  <c r="L78" i="134"/>
  <c r="K78" i="134"/>
  <c r="J78" i="134"/>
  <c r="I78" i="134"/>
  <c r="H78" i="134"/>
  <c r="G78" i="134"/>
  <c r="F78" i="134"/>
  <c r="E78" i="134"/>
  <c r="D78" i="134"/>
  <c r="C78" i="134"/>
  <c r="B78" i="134"/>
  <c r="Q77" i="134"/>
  <c r="O77" i="134"/>
  <c r="N77" i="134"/>
  <c r="M77" i="134"/>
  <c r="L77" i="134"/>
  <c r="K77" i="134"/>
  <c r="J77" i="134"/>
  <c r="I77" i="134"/>
  <c r="H77" i="134"/>
  <c r="G77" i="134"/>
  <c r="F77" i="134"/>
  <c r="E77" i="134"/>
  <c r="D77" i="134"/>
  <c r="C77" i="134"/>
  <c r="B77" i="134"/>
  <c r="Q76" i="134"/>
  <c r="O76" i="134"/>
  <c r="N76" i="134"/>
  <c r="M76" i="134"/>
  <c r="L76" i="134"/>
  <c r="K76" i="134"/>
  <c r="J76" i="134"/>
  <c r="I76" i="134"/>
  <c r="H76" i="134"/>
  <c r="G76" i="134"/>
  <c r="F76" i="134"/>
  <c r="E76" i="134"/>
  <c r="D76" i="134"/>
  <c r="C76" i="134"/>
  <c r="B76" i="134"/>
  <c r="R75" i="134"/>
  <c r="R74" i="134"/>
  <c r="R71" i="134"/>
  <c r="R70" i="134"/>
  <c r="R69" i="134"/>
  <c r="R67" i="134"/>
  <c r="R66" i="134"/>
  <c r="R65" i="134"/>
  <c r="I6" i="150"/>
  <c r="J6" i="150"/>
  <c r="K6" i="150"/>
  <c r="L6" i="150"/>
  <c r="M6" i="150"/>
  <c r="N6" i="150"/>
  <c r="O6" i="150"/>
  <c r="I7" i="150"/>
  <c r="J7" i="150"/>
  <c r="K7" i="150"/>
  <c r="L7" i="150"/>
  <c r="M7" i="150"/>
  <c r="N7" i="150"/>
  <c r="O7" i="150"/>
  <c r="I8" i="150"/>
  <c r="J8" i="150"/>
  <c r="K8" i="150"/>
  <c r="L8" i="150"/>
  <c r="M8" i="150"/>
  <c r="N8" i="150"/>
  <c r="O8" i="150"/>
  <c r="I9" i="150"/>
  <c r="J9" i="150"/>
  <c r="K9" i="150"/>
  <c r="L9" i="150"/>
  <c r="M9" i="150"/>
  <c r="N9" i="150"/>
  <c r="O9" i="150"/>
  <c r="O5" i="150"/>
  <c r="N5" i="150"/>
  <c r="M5" i="150"/>
  <c r="L5" i="150"/>
  <c r="K5" i="150"/>
  <c r="J5" i="150"/>
  <c r="I5" i="150"/>
  <c r="H5" i="150"/>
  <c r="H114" i="112"/>
  <c r="G111" i="112"/>
  <c r="K113" i="112"/>
  <c r="H113" i="112"/>
  <c r="G113" i="112"/>
  <c r="K112" i="112"/>
  <c r="H112" i="112"/>
  <c r="K111" i="112"/>
  <c r="H111" i="112"/>
  <c r="K110" i="112"/>
  <c r="H110" i="112"/>
  <c r="G110" i="112"/>
  <c r="K109" i="112"/>
  <c r="H109" i="112"/>
  <c r="G109" i="112"/>
  <c r="G105" i="112"/>
  <c r="K106" i="112"/>
  <c r="H106" i="112"/>
  <c r="G106" i="112"/>
  <c r="K105" i="112"/>
  <c r="H105" i="112"/>
  <c r="K104" i="112"/>
  <c r="H104" i="112"/>
  <c r="K103" i="112"/>
  <c r="H103" i="112"/>
  <c r="K102" i="112"/>
  <c r="H102" i="112"/>
  <c r="G98" i="112"/>
  <c r="K99" i="112"/>
  <c r="H99" i="112"/>
  <c r="K98" i="112"/>
  <c r="H98" i="112"/>
  <c r="K97" i="112"/>
  <c r="H97" i="112"/>
  <c r="K96" i="112"/>
  <c r="H96" i="112"/>
  <c r="K95" i="112"/>
  <c r="H95" i="112"/>
  <c r="H93" i="112"/>
  <c r="K92" i="112"/>
  <c r="H92" i="112"/>
  <c r="K91" i="112"/>
  <c r="H91" i="112"/>
  <c r="K90" i="112"/>
  <c r="H90" i="112"/>
  <c r="K89" i="112"/>
  <c r="H89" i="112"/>
  <c r="K88" i="112"/>
  <c r="H88" i="112"/>
  <c r="G83" i="112"/>
  <c r="K85" i="112"/>
  <c r="H85" i="112"/>
  <c r="K84" i="112"/>
  <c r="H84" i="112"/>
  <c r="K83" i="112"/>
  <c r="H83" i="112"/>
  <c r="K82" i="112"/>
  <c r="H82" i="112"/>
  <c r="K81" i="112"/>
  <c r="H81" i="112"/>
  <c r="G81" i="112"/>
  <c r="H79" i="112"/>
  <c r="G77" i="112"/>
  <c r="K78" i="112"/>
  <c r="H78" i="112"/>
  <c r="G78" i="112"/>
  <c r="K77" i="112"/>
  <c r="H77" i="112"/>
  <c r="K76" i="112"/>
  <c r="H76" i="112"/>
  <c r="K75" i="112"/>
  <c r="H75" i="112"/>
  <c r="K74" i="112"/>
  <c r="H74" i="112"/>
  <c r="G70" i="112"/>
  <c r="K71" i="112"/>
  <c r="H71" i="112"/>
  <c r="K70" i="112"/>
  <c r="H70" i="112"/>
  <c r="K69" i="112"/>
  <c r="H69" i="112"/>
  <c r="K68" i="112"/>
  <c r="H68" i="112"/>
  <c r="K67" i="112"/>
  <c r="H67" i="112"/>
  <c r="AE61" i="205"/>
  <c r="AD61" i="205"/>
  <c r="AC61" i="205"/>
  <c r="AB61" i="205"/>
  <c r="AA61" i="205"/>
  <c r="Z61" i="205"/>
  <c r="Y61" i="205"/>
  <c r="X61" i="205"/>
  <c r="AE60" i="205"/>
  <c r="AD60" i="205"/>
  <c r="AC60" i="205"/>
  <c r="AB60" i="205"/>
  <c r="AA60" i="205"/>
  <c r="Z60" i="205"/>
  <c r="Z59" i="205" s="1"/>
  <c r="Y60" i="205"/>
  <c r="X60" i="205"/>
  <c r="AE58" i="205"/>
  <c r="AD58" i="205"/>
  <c r="AC58" i="205"/>
  <c r="AB58" i="205"/>
  <c r="AA58" i="205"/>
  <c r="Z58" i="205"/>
  <c r="Y58" i="205"/>
  <c r="X58" i="205"/>
  <c r="AE56" i="205"/>
  <c r="AD56" i="205"/>
  <c r="AC56" i="205"/>
  <c r="AB56" i="205"/>
  <c r="AA56" i="205"/>
  <c r="Z56" i="205"/>
  <c r="Y56" i="205"/>
  <c r="X56" i="205"/>
  <c r="AE55" i="205"/>
  <c r="AD55" i="205"/>
  <c r="AC55" i="205"/>
  <c r="AB55" i="205"/>
  <c r="AA55" i="205"/>
  <c r="Z55" i="205"/>
  <c r="Y55" i="205"/>
  <c r="X55" i="205"/>
  <c r="AE54" i="205"/>
  <c r="AD54" i="205"/>
  <c r="AC54" i="205"/>
  <c r="AB54" i="205"/>
  <c r="AA54" i="205"/>
  <c r="Z54" i="205"/>
  <c r="Y54" i="205"/>
  <c r="X54" i="205"/>
  <c r="AE53" i="205"/>
  <c r="AD53" i="205"/>
  <c r="AC53" i="205"/>
  <c r="AB53" i="205"/>
  <c r="AA53" i="205"/>
  <c r="Z53" i="205"/>
  <c r="Y53" i="205"/>
  <c r="X53" i="205"/>
  <c r="AE52" i="205"/>
  <c r="AD52" i="205"/>
  <c r="AC52" i="205"/>
  <c r="AB52" i="205"/>
  <c r="AA52" i="205"/>
  <c r="Z52" i="205"/>
  <c r="Y52" i="205"/>
  <c r="X52" i="205"/>
  <c r="AE51" i="205"/>
  <c r="AD51" i="205"/>
  <c r="AC51" i="205"/>
  <c r="AB51" i="205"/>
  <c r="AA51" i="205"/>
  <c r="Z51" i="205"/>
  <c r="Y51" i="205"/>
  <c r="X51" i="205"/>
  <c r="AE50" i="205"/>
  <c r="AD50" i="205"/>
  <c r="AC50" i="205"/>
  <c r="AB50" i="205"/>
  <c r="AA50" i="205"/>
  <c r="Z50" i="205"/>
  <c r="Y50" i="205"/>
  <c r="X50" i="205"/>
  <c r="AE49" i="205"/>
  <c r="AD49" i="205"/>
  <c r="AC49" i="205"/>
  <c r="AB49" i="205"/>
  <c r="AA49" i="205"/>
  <c r="Z49" i="205"/>
  <c r="Y49" i="205"/>
  <c r="X49" i="205"/>
  <c r="AE48" i="205"/>
  <c r="AD48" i="205"/>
  <c r="AC48" i="205"/>
  <c r="AB48" i="205"/>
  <c r="AA48" i="205"/>
  <c r="Z48" i="205"/>
  <c r="Y48" i="205"/>
  <c r="X48" i="205"/>
  <c r="AE47" i="205"/>
  <c r="AD47" i="205"/>
  <c r="AC47" i="205"/>
  <c r="AB47" i="205"/>
  <c r="AA47" i="205"/>
  <c r="Z47" i="205"/>
  <c r="Y47" i="205"/>
  <c r="X47" i="205"/>
  <c r="AE46" i="205"/>
  <c r="AD46" i="205"/>
  <c r="AC46" i="205"/>
  <c r="AB46" i="205"/>
  <c r="AA46" i="205"/>
  <c r="Z46" i="205"/>
  <c r="Y46" i="205"/>
  <c r="X46" i="205"/>
  <c r="AE45" i="205"/>
  <c r="AD45" i="205"/>
  <c r="AC45" i="205"/>
  <c r="AB45" i="205"/>
  <c r="AA45" i="205"/>
  <c r="Z45" i="205"/>
  <c r="Y45" i="205"/>
  <c r="X45" i="205"/>
  <c r="AE44" i="205"/>
  <c r="AD44" i="205"/>
  <c r="AC44" i="205"/>
  <c r="AB44" i="205"/>
  <c r="AA44" i="205"/>
  <c r="Z44" i="205"/>
  <c r="Y44" i="205"/>
  <c r="X44" i="205"/>
  <c r="AE43" i="205"/>
  <c r="AD43" i="205"/>
  <c r="AC43" i="205"/>
  <c r="AB43" i="205"/>
  <c r="AA43" i="205"/>
  <c r="Z43" i="205"/>
  <c r="Y43" i="205"/>
  <c r="X43" i="205"/>
  <c r="AE42" i="205"/>
  <c r="AD42" i="205"/>
  <c r="AC42" i="205"/>
  <c r="AB42" i="205"/>
  <c r="AA42" i="205"/>
  <c r="Z42" i="205"/>
  <c r="Y42" i="205"/>
  <c r="X42" i="205"/>
  <c r="AD41" i="205"/>
  <c r="AC41" i="205"/>
  <c r="AB41" i="205"/>
  <c r="AA41" i="205"/>
  <c r="Z41" i="205"/>
  <c r="Y41" i="205"/>
  <c r="X41" i="205"/>
  <c r="AE40" i="205"/>
  <c r="AD40" i="205"/>
  <c r="AC40" i="205"/>
  <c r="AB40" i="205"/>
  <c r="AA40" i="205"/>
  <c r="Z40" i="205"/>
  <c r="Y40" i="205"/>
  <c r="X40" i="205"/>
  <c r="AE39" i="205"/>
  <c r="AD39" i="205"/>
  <c r="AC39" i="205"/>
  <c r="AB39" i="205"/>
  <c r="AA39" i="205"/>
  <c r="Z39" i="205"/>
  <c r="Y39" i="205"/>
  <c r="X39" i="205"/>
  <c r="AE38" i="205"/>
  <c r="AD38" i="205"/>
  <c r="AC38" i="205"/>
  <c r="AB38" i="205"/>
  <c r="AA38" i="205"/>
  <c r="Z38" i="205"/>
  <c r="Y38" i="205"/>
  <c r="X38" i="205"/>
  <c r="AE59" i="205" l="1"/>
  <c r="K107" i="112"/>
  <c r="P79" i="134"/>
  <c r="AD59" i="205"/>
  <c r="G112" i="112"/>
  <c r="G114" i="112" s="1"/>
  <c r="R73" i="134"/>
  <c r="R79" i="134" s="1"/>
  <c r="P77" i="134"/>
  <c r="H72" i="112"/>
  <c r="G71" i="112"/>
  <c r="G92" i="112"/>
  <c r="G84" i="112"/>
  <c r="H86" i="112"/>
  <c r="G82" i="112"/>
  <c r="G85" i="112"/>
  <c r="K79" i="112"/>
  <c r="K72" i="112"/>
  <c r="K93" i="112"/>
  <c r="Y59" i="205"/>
  <c r="AA59" i="205"/>
  <c r="AC59" i="205"/>
  <c r="P82" i="134"/>
  <c r="P81" i="134"/>
  <c r="P78" i="134"/>
  <c r="K86" i="112"/>
  <c r="G99" i="112"/>
  <c r="K114" i="112"/>
  <c r="K100" i="112"/>
  <c r="H107" i="112"/>
  <c r="H100" i="112"/>
  <c r="P95" i="134"/>
  <c r="R64" i="134"/>
  <c r="R68" i="134"/>
  <c r="R77" i="134" s="1"/>
  <c r="R72" i="134"/>
  <c r="P76" i="134"/>
  <c r="P80" i="134"/>
  <c r="G88" i="112"/>
  <c r="G89" i="112"/>
  <c r="G90" i="112"/>
  <c r="G91" i="112"/>
  <c r="G67" i="112"/>
  <c r="G68" i="112"/>
  <c r="G69" i="112"/>
  <c r="G95" i="112"/>
  <c r="G96" i="112"/>
  <c r="G97" i="112"/>
  <c r="G74" i="112"/>
  <c r="G75" i="112"/>
  <c r="G76" i="112"/>
  <c r="G102" i="112"/>
  <c r="G103" i="112"/>
  <c r="G104" i="112"/>
  <c r="AB59" i="205"/>
  <c r="X59" i="205"/>
  <c r="R81" i="134" l="1"/>
  <c r="G86" i="112"/>
  <c r="G100" i="112"/>
  <c r="R78" i="134"/>
  <c r="R82" i="134"/>
  <c r="R95" i="134" s="1"/>
  <c r="R80" i="134"/>
  <c r="R76" i="134"/>
  <c r="G79" i="112"/>
  <c r="G107" i="112"/>
  <c r="G72" i="112"/>
  <c r="G93" i="112"/>
  <c r="E58" i="52" l="1"/>
  <c r="E57" i="52"/>
  <c r="E56" i="52"/>
  <c r="E55" i="52"/>
  <c r="E53" i="52"/>
  <c r="E52" i="52"/>
  <c r="E51" i="52"/>
  <c r="E50" i="52"/>
  <c r="E49" i="52"/>
  <c r="E48" i="52"/>
  <c r="E47" i="52"/>
  <c r="E46" i="52"/>
  <c r="E45" i="52"/>
  <c r="E44" i="52"/>
  <c r="E43" i="52"/>
  <c r="E42" i="52"/>
  <c r="E40" i="52"/>
  <c r="E39" i="52"/>
  <c r="E38" i="52"/>
  <c r="E37" i="52"/>
  <c r="E32" i="52"/>
  <c r="A32" i="52" s="1"/>
  <c r="E28" i="52"/>
  <c r="E27" i="52"/>
  <c r="E26" i="52"/>
  <c r="E24" i="52"/>
  <c r="E21" i="52"/>
  <c r="E18" i="52"/>
  <c r="E15" i="52"/>
  <c r="E14" i="52"/>
  <c r="E10" i="52"/>
  <c r="E9" i="52"/>
  <c r="E8" i="52"/>
  <c r="E7" i="52"/>
  <c r="E6" i="52"/>
  <c r="A53" i="52" l="1"/>
  <c r="B53" i="52"/>
  <c r="A49" i="52"/>
  <c r="B49" i="52"/>
  <c r="A48" i="52"/>
  <c r="B48" i="52"/>
  <c r="A45" i="52"/>
  <c r="B45" i="52"/>
  <c r="A28" i="52"/>
  <c r="B28" i="52"/>
  <c r="B27" i="52"/>
  <c r="A27" i="52"/>
  <c r="A15" i="52"/>
  <c r="B15" i="52"/>
  <c r="A14" i="52"/>
  <c r="B14" i="52"/>
  <c r="A7" i="52"/>
  <c r="B7" i="52"/>
  <c r="A51" i="52"/>
  <c r="B51" i="52"/>
  <c r="B57" i="52"/>
  <c r="A57" i="52"/>
  <c r="A40" i="52"/>
  <c r="B40" i="52"/>
  <c r="B56" i="52"/>
  <c r="A56" i="52"/>
  <c r="A21" i="52"/>
  <c r="B21" i="52"/>
  <c r="A42" i="52"/>
  <c r="B42" i="52"/>
  <c r="A44" i="52"/>
  <c r="B44" i="52"/>
  <c r="A46" i="52"/>
  <c r="B46" i="52"/>
  <c r="A39" i="52"/>
  <c r="B39" i="52"/>
  <c r="A38" i="52"/>
  <c r="B38" i="52"/>
  <c r="A37" i="52"/>
  <c r="B37" i="52"/>
  <c r="B32" i="52"/>
  <c r="A26" i="52"/>
  <c r="B26" i="52"/>
  <c r="A24" i="52"/>
  <c r="B24" i="52"/>
  <c r="B18" i="52"/>
  <c r="A18" i="52"/>
  <c r="B8" i="52"/>
  <c r="A8" i="52"/>
  <c r="B9" i="52"/>
  <c r="A9" i="52"/>
  <c r="A10" i="52"/>
  <c r="B10" i="52"/>
  <c r="A6" i="52"/>
  <c r="B6" i="52"/>
  <c r="B55" i="52"/>
  <c r="A55" i="52"/>
  <c r="B52" i="52"/>
  <c r="A52" i="52"/>
  <c r="B43" i="52"/>
  <c r="A43" i="52"/>
  <c r="A47" i="52"/>
  <c r="B47" i="52"/>
  <c r="B58" i="52"/>
  <c r="A58" i="52"/>
  <c r="A50" i="52"/>
  <c r="B50" i="52"/>
  <c r="E31" i="52"/>
  <c r="E25" i="52"/>
  <c r="E17" i="52"/>
  <c r="E11" i="52"/>
  <c r="E54" i="52"/>
  <c r="E41" i="52"/>
  <c r="E36" i="52"/>
  <c r="E35" i="52"/>
  <c r="E34" i="52"/>
  <c r="E33" i="52"/>
  <c r="E30" i="52"/>
  <c r="E29" i="52"/>
  <c r="E23" i="52"/>
  <c r="E22" i="52"/>
  <c r="E20" i="52"/>
  <c r="E19" i="52"/>
  <c r="E16" i="52"/>
  <c r="E13" i="52"/>
  <c r="E12" i="52"/>
  <c r="E5" i="52"/>
  <c r="E4" i="52"/>
  <c r="E3" i="52"/>
  <c r="A54" i="52" l="1"/>
  <c r="B54" i="52"/>
  <c r="A30" i="52"/>
  <c r="B30" i="52"/>
  <c r="A29" i="52"/>
  <c r="B29" i="52"/>
  <c r="A20" i="52"/>
  <c r="B20" i="52"/>
  <c r="A12" i="52"/>
  <c r="B12" i="52"/>
  <c r="A11" i="52"/>
  <c r="B11" i="52"/>
  <c r="A4" i="52"/>
  <c r="B4" i="52"/>
  <c r="A3" i="52"/>
  <c r="B3" i="52"/>
  <c r="A36" i="52"/>
  <c r="B36" i="52"/>
  <c r="A35" i="52"/>
  <c r="B35" i="52"/>
  <c r="A34" i="52"/>
  <c r="B34" i="52"/>
  <c r="A33" i="52"/>
  <c r="B33" i="52"/>
  <c r="A31" i="52"/>
  <c r="B31" i="52"/>
  <c r="A25" i="52"/>
  <c r="B25" i="52"/>
  <c r="A23" i="52"/>
  <c r="B23" i="52"/>
  <c r="A22" i="52"/>
  <c r="B22" i="52"/>
  <c r="A19" i="52"/>
  <c r="B19" i="52"/>
  <c r="B17" i="52"/>
  <c r="A17" i="52"/>
  <c r="B16" i="52"/>
  <c r="A16" i="52"/>
  <c r="B13" i="52"/>
  <c r="A13" i="52"/>
  <c r="B5" i="52"/>
  <c r="A5" i="52"/>
  <c r="A41" i="52"/>
  <c r="B41" i="52"/>
  <c r="C26" i="204"/>
  <c r="C27" i="204"/>
  <c r="C28" i="204"/>
  <c r="C29" i="204"/>
  <c r="C30" i="204"/>
  <c r="C31" i="204"/>
  <c r="C32" i="204"/>
  <c r="C33" i="204"/>
  <c r="C34" i="204"/>
  <c r="C25" i="204"/>
  <c r="W54" i="208" l="1"/>
  <c r="W52" i="208"/>
  <c r="W53" i="208"/>
  <c r="S54" i="208"/>
  <c r="S52" i="208"/>
  <c r="S53" i="208"/>
  <c r="R52" i="208"/>
  <c r="R53" i="208"/>
  <c r="R54" i="208"/>
  <c r="Y54" i="208"/>
  <c r="Y52" i="208"/>
  <c r="U53" i="208"/>
  <c r="U54" i="208"/>
  <c r="U52" i="208"/>
  <c r="Q53" i="208"/>
  <c r="Q54" i="208"/>
  <c r="V52" i="208"/>
  <c r="V53" i="208"/>
  <c r="V54" i="208"/>
  <c r="X54" i="208"/>
  <c r="X52" i="208"/>
  <c r="X53" i="208"/>
  <c r="T54" i="208"/>
  <c r="T52" i="208"/>
  <c r="T53" i="208"/>
  <c r="P53" i="208"/>
  <c r="P54" i="208"/>
  <c r="P52" i="208"/>
  <c r="U55" i="208" l="1"/>
  <c r="X55" i="208"/>
  <c r="R55" i="208"/>
  <c r="V55" i="208"/>
  <c r="P55" i="208"/>
  <c r="Q55" i="208"/>
  <c r="Y55" i="208"/>
  <c r="T55" i="208"/>
  <c r="W55" i="208"/>
  <c r="S55" i="208"/>
  <c r="B17" i="193" l="1"/>
  <c r="C17" i="193"/>
  <c r="D17" i="193"/>
  <c r="E17" i="193"/>
  <c r="F17" i="193"/>
  <c r="G17" i="193"/>
  <c r="H17" i="193"/>
  <c r="I17" i="193"/>
  <c r="J17" i="193"/>
  <c r="K17" i="193"/>
  <c r="L17" i="193"/>
  <c r="M17" i="193"/>
  <c r="N17" i="193"/>
  <c r="B18" i="193"/>
  <c r="C18" i="193"/>
  <c r="D18" i="193"/>
  <c r="E18" i="193"/>
  <c r="F18" i="193"/>
  <c r="G18" i="193"/>
  <c r="H18" i="193"/>
  <c r="I18" i="193"/>
  <c r="J18" i="193"/>
  <c r="K18" i="193"/>
  <c r="L18" i="193"/>
  <c r="M18" i="193"/>
  <c r="N18" i="193"/>
  <c r="B19" i="193"/>
  <c r="C19" i="193"/>
  <c r="D19" i="193"/>
  <c r="E19" i="193"/>
  <c r="F19" i="193"/>
  <c r="G19" i="193"/>
  <c r="H19" i="193"/>
  <c r="I19" i="193"/>
  <c r="J19" i="193"/>
  <c r="K19" i="193"/>
  <c r="L19" i="193"/>
  <c r="M19" i="193"/>
  <c r="N19" i="193"/>
  <c r="B20" i="193"/>
  <c r="C20" i="193"/>
  <c r="D20" i="193"/>
  <c r="E20" i="193"/>
  <c r="F20" i="193"/>
  <c r="G20" i="193"/>
  <c r="H20" i="193"/>
  <c r="I20" i="193"/>
  <c r="J20" i="193"/>
  <c r="K20" i="193"/>
  <c r="L20" i="193"/>
  <c r="M20" i="193"/>
  <c r="N20" i="193"/>
  <c r="B21" i="193"/>
  <c r="C21" i="193"/>
  <c r="D21" i="193"/>
  <c r="E21" i="193"/>
  <c r="F21" i="193"/>
  <c r="G21" i="193"/>
  <c r="H21" i="193"/>
  <c r="I21" i="193"/>
  <c r="J21" i="193"/>
  <c r="K21" i="193"/>
  <c r="L21" i="193"/>
  <c r="M21" i="193"/>
  <c r="N21" i="193"/>
  <c r="D35" i="110" l="1"/>
  <c r="E35" i="110"/>
  <c r="F35" i="110"/>
  <c r="H7" i="170" l="1"/>
  <c r="N7" i="198" l="1"/>
  <c r="H51" i="110" l="1"/>
  <c r="H7" i="173"/>
  <c r="Q30" i="208" l="1"/>
  <c r="O6" i="208"/>
  <c r="O7" i="208"/>
  <c r="O8" i="208"/>
  <c r="O9" i="208"/>
  <c r="O10" i="208"/>
  <c r="O11" i="208"/>
  <c r="O12" i="208"/>
  <c r="O13" i="208"/>
  <c r="O14" i="208"/>
  <c r="O15" i="208"/>
  <c r="O16" i="208"/>
  <c r="O17" i="208"/>
  <c r="O18" i="208"/>
  <c r="O19" i="208"/>
  <c r="O20" i="208"/>
  <c r="O21" i="208"/>
  <c r="O22" i="208"/>
  <c r="O23" i="208"/>
  <c r="O24" i="208"/>
  <c r="O25" i="208"/>
  <c r="O26" i="208"/>
  <c r="O27" i="208"/>
  <c r="O28" i="208"/>
  <c r="O5" i="208"/>
  <c r="P6" i="208"/>
  <c r="Q6" i="208"/>
  <c r="R6" i="208"/>
  <c r="S6" i="208"/>
  <c r="T6" i="208"/>
  <c r="U6" i="208"/>
  <c r="V6" i="208"/>
  <c r="W6" i="208"/>
  <c r="X6" i="208"/>
  <c r="AC6" i="208" s="1"/>
  <c r="Y6" i="208"/>
  <c r="AD6" i="208" s="1"/>
  <c r="P7" i="208"/>
  <c r="Q7" i="208"/>
  <c r="R7" i="208"/>
  <c r="S7" i="208"/>
  <c r="T7" i="208"/>
  <c r="U7" i="208"/>
  <c r="V7" i="208"/>
  <c r="W7" i="208"/>
  <c r="X7" i="208"/>
  <c r="AC7" i="208" s="1"/>
  <c r="Y7" i="208"/>
  <c r="AD7" i="208" s="1"/>
  <c r="P8" i="208"/>
  <c r="Q8" i="208"/>
  <c r="R8" i="208"/>
  <c r="S8" i="208"/>
  <c r="T8" i="208"/>
  <c r="U8" i="208"/>
  <c r="V8" i="208"/>
  <c r="W8" i="208"/>
  <c r="X8" i="208"/>
  <c r="AC8" i="208" s="1"/>
  <c r="Y8" i="208"/>
  <c r="AD8" i="208" s="1"/>
  <c r="P9" i="208"/>
  <c r="Q9" i="208"/>
  <c r="R9" i="208"/>
  <c r="S9" i="208"/>
  <c r="T9" i="208"/>
  <c r="U9" i="208"/>
  <c r="V9" i="208"/>
  <c r="W9" i="208"/>
  <c r="X9" i="208"/>
  <c r="AC9" i="208" s="1"/>
  <c r="Y9" i="208"/>
  <c r="AD9" i="208" s="1"/>
  <c r="P10" i="208"/>
  <c r="Q10" i="208"/>
  <c r="R10" i="208"/>
  <c r="S10" i="208"/>
  <c r="T10" i="208"/>
  <c r="U10" i="208"/>
  <c r="V10" i="208"/>
  <c r="W10" i="208"/>
  <c r="X10" i="208"/>
  <c r="AC10" i="208" s="1"/>
  <c r="Y10" i="208"/>
  <c r="AD10" i="208" s="1"/>
  <c r="P11" i="208"/>
  <c r="Q11" i="208"/>
  <c r="R11" i="208"/>
  <c r="S11" i="208"/>
  <c r="T11" i="208"/>
  <c r="U11" i="208"/>
  <c r="V11" i="208"/>
  <c r="W11" i="208"/>
  <c r="X11" i="208"/>
  <c r="AC11" i="208" s="1"/>
  <c r="Y11" i="208"/>
  <c r="AD11" i="208" s="1"/>
  <c r="P12" i="208"/>
  <c r="Q12" i="208"/>
  <c r="R12" i="208"/>
  <c r="S12" i="208"/>
  <c r="T12" i="208"/>
  <c r="U12" i="208"/>
  <c r="V12" i="208"/>
  <c r="W12" i="208"/>
  <c r="X12" i="208"/>
  <c r="AC12" i="208" s="1"/>
  <c r="Y12" i="208"/>
  <c r="AD12" i="208" s="1"/>
  <c r="P13" i="208"/>
  <c r="Q13" i="208"/>
  <c r="R13" i="208"/>
  <c r="S13" i="208"/>
  <c r="T13" i="208"/>
  <c r="U13" i="208"/>
  <c r="V13" i="208"/>
  <c r="W13" i="208"/>
  <c r="X13" i="208"/>
  <c r="AC13" i="208" s="1"/>
  <c r="Y13" i="208"/>
  <c r="AD13" i="208" s="1"/>
  <c r="P14" i="208"/>
  <c r="Q14" i="208"/>
  <c r="R14" i="208"/>
  <c r="S14" i="208"/>
  <c r="T14" i="208"/>
  <c r="U14" i="208"/>
  <c r="V14" i="208"/>
  <c r="W14" i="208"/>
  <c r="X14" i="208"/>
  <c r="AC14" i="208" s="1"/>
  <c r="Y14" i="208"/>
  <c r="AD14" i="208" s="1"/>
  <c r="P15" i="208"/>
  <c r="Q15" i="208"/>
  <c r="R15" i="208"/>
  <c r="S15" i="208"/>
  <c r="T15" i="208"/>
  <c r="U15" i="208"/>
  <c r="V15" i="208"/>
  <c r="W15" i="208"/>
  <c r="X15" i="208"/>
  <c r="AC15" i="208" s="1"/>
  <c r="Y15" i="208"/>
  <c r="AD15" i="208" s="1"/>
  <c r="P16" i="208"/>
  <c r="Q16" i="208"/>
  <c r="R16" i="208"/>
  <c r="S16" i="208"/>
  <c r="T16" i="208"/>
  <c r="U16" i="208"/>
  <c r="V16" i="208"/>
  <c r="W16" i="208"/>
  <c r="X16" i="208"/>
  <c r="AC16" i="208" s="1"/>
  <c r="Y16" i="208"/>
  <c r="AD16" i="208" s="1"/>
  <c r="P17" i="208"/>
  <c r="Q17" i="208"/>
  <c r="R17" i="208"/>
  <c r="S17" i="208"/>
  <c r="T17" i="208"/>
  <c r="U17" i="208"/>
  <c r="V17" i="208"/>
  <c r="W17" i="208"/>
  <c r="X17" i="208"/>
  <c r="AC17" i="208" s="1"/>
  <c r="Y17" i="208"/>
  <c r="AD17" i="208" s="1"/>
  <c r="P18" i="208"/>
  <c r="Q18" i="208"/>
  <c r="R18" i="208"/>
  <c r="S18" i="208"/>
  <c r="T18" i="208"/>
  <c r="U18" i="208"/>
  <c r="V18" i="208"/>
  <c r="W18" i="208"/>
  <c r="X18" i="208"/>
  <c r="AC18" i="208" s="1"/>
  <c r="Y18" i="208"/>
  <c r="AD18" i="208" s="1"/>
  <c r="P19" i="208"/>
  <c r="Q19" i="208"/>
  <c r="R19" i="208"/>
  <c r="S19" i="208"/>
  <c r="T19" i="208"/>
  <c r="U19" i="208"/>
  <c r="V19" i="208"/>
  <c r="W19" i="208"/>
  <c r="X19" i="208"/>
  <c r="AC19" i="208" s="1"/>
  <c r="Y19" i="208"/>
  <c r="AD19" i="208" s="1"/>
  <c r="P20" i="208"/>
  <c r="Q20" i="208"/>
  <c r="R20" i="208"/>
  <c r="S20" i="208"/>
  <c r="T20" i="208"/>
  <c r="U20" i="208"/>
  <c r="V20" i="208"/>
  <c r="W20" i="208"/>
  <c r="X20" i="208"/>
  <c r="AC20" i="208" s="1"/>
  <c r="Y20" i="208"/>
  <c r="AD20" i="208" s="1"/>
  <c r="P21" i="208"/>
  <c r="Q21" i="208"/>
  <c r="R21" i="208"/>
  <c r="S21" i="208"/>
  <c r="T21" i="208"/>
  <c r="U21" i="208"/>
  <c r="V21" i="208"/>
  <c r="W21" i="208"/>
  <c r="X21" i="208"/>
  <c r="AC21" i="208" s="1"/>
  <c r="Y21" i="208"/>
  <c r="AD21" i="208" s="1"/>
  <c r="P22" i="208"/>
  <c r="Q22" i="208"/>
  <c r="R22" i="208"/>
  <c r="S22" i="208"/>
  <c r="T22" i="208"/>
  <c r="U22" i="208"/>
  <c r="V22" i="208"/>
  <c r="W22" i="208"/>
  <c r="X22" i="208"/>
  <c r="AC22" i="208" s="1"/>
  <c r="Y22" i="208"/>
  <c r="AD22" i="208" s="1"/>
  <c r="P23" i="208"/>
  <c r="Q23" i="208"/>
  <c r="R23" i="208"/>
  <c r="S23" i="208"/>
  <c r="T23" i="208"/>
  <c r="U23" i="208"/>
  <c r="V23" i="208"/>
  <c r="W23" i="208"/>
  <c r="X23" i="208"/>
  <c r="AC23" i="208" s="1"/>
  <c r="Y23" i="208"/>
  <c r="AD23" i="208" s="1"/>
  <c r="P24" i="208"/>
  <c r="Q24" i="208"/>
  <c r="R24" i="208"/>
  <c r="S24" i="208"/>
  <c r="T24" i="208"/>
  <c r="U24" i="208"/>
  <c r="V24" i="208"/>
  <c r="W24" i="208"/>
  <c r="X24" i="208"/>
  <c r="AC24" i="208" s="1"/>
  <c r="Y24" i="208"/>
  <c r="AD24" i="208" s="1"/>
  <c r="P25" i="208"/>
  <c r="Q25" i="208"/>
  <c r="R25" i="208"/>
  <c r="S25" i="208"/>
  <c r="T25" i="208"/>
  <c r="U25" i="208"/>
  <c r="V25" i="208"/>
  <c r="W25" i="208"/>
  <c r="X25" i="208"/>
  <c r="AC25" i="208" s="1"/>
  <c r="Y25" i="208"/>
  <c r="AD25" i="208" s="1"/>
  <c r="P26" i="208"/>
  <c r="Q26" i="208"/>
  <c r="R26" i="208"/>
  <c r="S26" i="208"/>
  <c r="T26" i="208"/>
  <c r="U26" i="208"/>
  <c r="V26" i="208"/>
  <c r="W26" i="208"/>
  <c r="X26" i="208"/>
  <c r="AC26" i="208" s="1"/>
  <c r="Y26" i="208"/>
  <c r="AD26" i="208" s="1"/>
  <c r="P27" i="208"/>
  <c r="Q27" i="208"/>
  <c r="R27" i="208"/>
  <c r="S27" i="208"/>
  <c r="T27" i="208"/>
  <c r="U27" i="208"/>
  <c r="V27" i="208"/>
  <c r="W27" i="208"/>
  <c r="X27" i="208"/>
  <c r="AC27" i="208" s="1"/>
  <c r="Y27" i="208"/>
  <c r="AD27" i="208" s="1"/>
  <c r="P28" i="208"/>
  <c r="Q28" i="208"/>
  <c r="R28" i="208"/>
  <c r="S28" i="208"/>
  <c r="T28" i="208"/>
  <c r="U28" i="208"/>
  <c r="V28" i="208"/>
  <c r="W28" i="208"/>
  <c r="X28" i="208"/>
  <c r="AC28" i="208" s="1"/>
  <c r="Y28" i="208"/>
  <c r="AD28" i="208" s="1"/>
  <c r="Q5" i="208"/>
  <c r="R5" i="208"/>
  <c r="S5" i="208"/>
  <c r="T5" i="208"/>
  <c r="U5" i="208"/>
  <c r="V5" i="208"/>
  <c r="W5" i="208"/>
  <c r="X5" i="208"/>
  <c r="AC5" i="208" s="1"/>
  <c r="Y5" i="208"/>
  <c r="AD5" i="208" s="1"/>
  <c r="P5" i="208"/>
  <c r="Q4" i="208"/>
  <c r="Q43" i="208" s="1"/>
  <c r="Q51" i="208" s="1"/>
  <c r="R4" i="208"/>
  <c r="R43" i="208" s="1"/>
  <c r="R51" i="208" s="1"/>
  <c r="S4" i="208"/>
  <c r="S43" i="208" s="1"/>
  <c r="S51" i="208" s="1"/>
  <c r="T4" i="208"/>
  <c r="T43" i="208" s="1"/>
  <c r="T51" i="208" s="1"/>
  <c r="U4" i="208"/>
  <c r="U43" i="208" s="1"/>
  <c r="U51" i="208" s="1"/>
  <c r="V4" i="208"/>
  <c r="V43" i="208" s="1"/>
  <c r="V51" i="208" s="1"/>
  <c r="W4" i="208"/>
  <c r="W43" i="208" s="1"/>
  <c r="W51" i="208" s="1"/>
  <c r="X4" i="208"/>
  <c r="Y4" i="208"/>
  <c r="P4" i="208"/>
  <c r="P43" i="208" l="1"/>
  <c r="P51" i="208" s="1"/>
  <c r="AA5" i="208"/>
  <c r="AB5" i="208" s="1"/>
  <c r="AA6" i="208"/>
  <c r="AB6" i="208" s="1"/>
  <c r="AA25" i="208"/>
  <c r="AB25" i="208" s="1"/>
  <c r="AA19" i="208"/>
  <c r="AB19" i="208" s="1"/>
  <c r="AA7" i="208"/>
  <c r="AB7" i="208" s="1"/>
  <c r="AA17" i="208"/>
  <c r="AB17" i="208" s="1"/>
  <c r="AA13" i="208"/>
  <c r="AB13" i="208" s="1"/>
  <c r="AA9" i="208"/>
  <c r="AB9" i="208" s="1"/>
  <c r="AA27" i="208"/>
  <c r="AB27" i="208" s="1"/>
  <c r="AA23" i="208"/>
  <c r="AB23" i="208" s="1"/>
  <c r="AA15" i="208"/>
  <c r="AB15" i="208" s="1"/>
  <c r="AA11" i="208"/>
  <c r="AB11" i="208" s="1"/>
  <c r="AA12" i="208"/>
  <c r="AB12" i="208" s="1"/>
  <c r="AA10" i="208"/>
  <c r="AB10" i="208" s="1"/>
  <c r="AA8" i="208"/>
  <c r="AB8" i="208" s="1"/>
  <c r="AA21" i="208"/>
  <c r="AB21" i="208" s="1"/>
  <c r="Y43" i="208"/>
  <c r="Y51" i="208" s="1"/>
  <c r="AD4" i="208"/>
  <c r="AA28" i="208"/>
  <c r="AB28" i="208" s="1"/>
  <c r="AA26" i="208"/>
  <c r="AB26" i="208" s="1"/>
  <c r="AA24" i="208"/>
  <c r="AB24" i="208" s="1"/>
  <c r="AA22" i="208"/>
  <c r="AB22" i="208" s="1"/>
  <c r="AA20" i="208"/>
  <c r="AB20" i="208" s="1"/>
  <c r="AA18" i="208"/>
  <c r="AB18" i="208" s="1"/>
  <c r="AA16" i="208"/>
  <c r="AB16" i="208" s="1"/>
  <c r="AA14" i="208"/>
  <c r="AB14" i="208" s="1"/>
  <c r="X43" i="208"/>
  <c r="X51" i="208" s="1"/>
  <c r="AC4" i="208"/>
  <c r="P40" i="208"/>
  <c r="P36" i="208"/>
  <c r="P32" i="208"/>
  <c r="P39" i="208"/>
  <c r="P35" i="208"/>
  <c r="P38" i="208"/>
  <c r="P34" i="208"/>
  <c r="P31" i="208"/>
  <c r="P37" i="208"/>
  <c r="P33" i="208"/>
  <c r="L59" i="207"/>
  <c r="L58" i="207"/>
  <c r="L57" i="207"/>
  <c r="L31" i="207"/>
  <c r="L30" i="207"/>
  <c r="Q40" i="208" s="1"/>
  <c r="Q39" i="208"/>
  <c r="Q38" i="208"/>
  <c r="Q37" i="208"/>
  <c r="Q36" i="208"/>
  <c r="Q35" i="208"/>
  <c r="Q34" i="208"/>
  <c r="Q33" i="208"/>
  <c r="Q32" i="208"/>
  <c r="L29" i="207"/>
  <c r="Y48" i="208" s="1"/>
  <c r="Y49" i="208" s="1"/>
  <c r="B20" i="98" l="1"/>
  <c r="B21" i="98"/>
  <c r="B22" i="98"/>
  <c r="B23" i="98"/>
  <c r="B24" i="98"/>
  <c r="B25" i="98"/>
  <c r="B26" i="98"/>
  <c r="B27" i="98"/>
  <c r="B28" i="98"/>
  <c r="B19" i="98"/>
  <c r="N11" i="198" l="1"/>
  <c r="N13" i="198"/>
  <c r="N12" i="198"/>
  <c r="K13" i="198"/>
  <c r="E32" i="203" l="1"/>
  <c r="D26" i="204" l="1"/>
  <c r="E26" i="204"/>
  <c r="F26" i="204"/>
  <c r="D27" i="204"/>
  <c r="E27" i="204"/>
  <c r="F27" i="204"/>
  <c r="D28" i="204"/>
  <c r="E28" i="204"/>
  <c r="F28" i="204"/>
  <c r="D29" i="204"/>
  <c r="E29" i="204"/>
  <c r="F29" i="204"/>
  <c r="D30" i="204"/>
  <c r="E30" i="204"/>
  <c r="F30" i="204"/>
  <c r="D31" i="204"/>
  <c r="E31" i="204"/>
  <c r="F31" i="204"/>
  <c r="D32" i="204"/>
  <c r="E32" i="204"/>
  <c r="F32" i="204"/>
  <c r="D33" i="204"/>
  <c r="E33" i="204"/>
  <c r="F33" i="204"/>
  <c r="F25" i="204"/>
  <c r="E25" i="204"/>
  <c r="D25" i="204"/>
  <c r="F24" i="204"/>
  <c r="E24" i="204"/>
  <c r="D24" i="204"/>
  <c r="A19" i="203" l="1"/>
  <c r="A29" i="203"/>
  <c r="A27" i="203"/>
  <c r="A21" i="203"/>
  <c r="F32" i="203"/>
  <c r="D32" i="203"/>
  <c r="F33" i="203"/>
  <c r="B15" i="203"/>
  <c r="D33" i="203"/>
  <c r="F24" i="203"/>
  <c r="F20" i="203" l="1"/>
  <c r="C35" i="203"/>
  <c r="F27" i="203"/>
  <c r="F18" i="203"/>
  <c r="E33" i="203"/>
  <c r="C36" i="203"/>
  <c r="B29" i="203"/>
  <c r="B27" i="203"/>
  <c r="B21" i="203"/>
  <c r="B19" i="203"/>
  <c r="F10" i="203"/>
  <c r="E6" i="203"/>
  <c r="B6" i="203"/>
  <c r="E10" i="203"/>
  <c r="D15" i="203" s="1"/>
  <c r="D16" i="203" l="1"/>
  <c r="D28" i="203" s="1"/>
  <c r="F28" i="203" s="1"/>
  <c r="H32" i="202"/>
  <c r="H31" i="202"/>
  <c r="H4" i="202" l="1"/>
  <c r="I4" i="202"/>
  <c r="H6" i="202"/>
  <c r="H5" i="202"/>
  <c r="D28" i="129" l="1"/>
  <c r="C28" i="129"/>
  <c r="B28" i="129"/>
  <c r="E49" i="200" l="1"/>
  <c r="D49" i="200"/>
  <c r="G8" i="174" l="1"/>
  <c r="J8" i="174" s="1"/>
  <c r="H8" i="174"/>
  <c r="G9" i="174"/>
  <c r="J9" i="174" s="1"/>
  <c r="G10" i="174"/>
  <c r="H10" i="174"/>
  <c r="G11" i="174"/>
  <c r="H11" i="174"/>
  <c r="G12" i="174"/>
  <c r="H12" i="174"/>
  <c r="G13" i="174"/>
  <c r="H13" i="174"/>
  <c r="G14" i="174"/>
  <c r="H14" i="174"/>
  <c r="G15" i="174"/>
  <c r="H15" i="174"/>
  <c r="G16" i="174"/>
  <c r="H16" i="174"/>
  <c r="G17" i="174"/>
  <c r="H17" i="174"/>
  <c r="G18" i="174"/>
  <c r="H18" i="174"/>
  <c r="D22" i="177" l="1"/>
  <c r="D23" i="177"/>
  <c r="D24" i="177"/>
  <c r="D25" i="177"/>
  <c r="D26" i="177"/>
  <c r="D27" i="177"/>
  <c r="D28" i="177"/>
  <c r="D29" i="177"/>
  <c r="D30" i="177"/>
  <c r="D31" i="177"/>
  <c r="D32" i="177"/>
  <c r="D21" i="177"/>
  <c r="M20" i="198" l="1"/>
  <c r="M21" i="198"/>
  <c r="M19" i="198"/>
  <c r="B20" i="198"/>
  <c r="L20" i="198" s="1"/>
  <c r="C20" i="198"/>
  <c r="B21" i="198"/>
  <c r="L21" i="198" s="1"/>
  <c r="C21" i="198"/>
  <c r="C19" i="198"/>
  <c r="B19" i="198"/>
  <c r="L19" i="198" s="1"/>
  <c r="M14" i="198"/>
  <c r="L14" i="198"/>
  <c r="J14" i="198"/>
  <c r="I14" i="198"/>
  <c r="H14" i="198"/>
  <c r="G14" i="198"/>
  <c r="E14" i="198"/>
  <c r="D14" i="198"/>
  <c r="N8" i="198"/>
  <c r="N9" i="198"/>
  <c r="K7" i="198"/>
  <c r="J10" i="198"/>
  <c r="L10" i="198"/>
  <c r="M10" i="198"/>
  <c r="K14" i="198" l="1"/>
  <c r="N14" i="198"/>
  <c r="N10" i="198"/>
  <c r="F14" i="198"/>
  <c r="C20" i="98"/>
  <c r="D20" i="98"/>
  <c r="E20" i="98"/>
  <c r="C21" i="98"/>
  <c r="D21" i="98"/>
  <c r="E21" i="98"/>
  <c r="C22" i="98"/>
  <c r="D22" i="98"/>
  <c r="E22" i="98"/>
  <c r="C23" i="98"/>
  <c r="D23" i="98"/>
  <c r="E23" i="98"/>
  <c r="C24" i="98"/>
  <c r="D24" i="98"/>
  <c r="E24" i="98"/>
  <c r="C25" i="98"/>
  <c r="D25" i="98"/>
  <c r="E25" i="98"/>
  <c r="C26" i="98"/>
  <c r="D26" i="98"/>
  <c r="E26" i="98"/>
  <c r="C27" i="98"/>
  <c r="D27" i="98"/>
  <c r="E27" i="98"/>
  <c r="D28" i="98"/>
  <c r="E28" i="98"/>
  <c r="E19" i="98"/>
  <c r="C19" i="98"/>
  <c r="I10" i="198"/>
  <c r="H10" i="198"/>
  <c r="G10" i="198"/>
  <c r="E10" i="198"/>
  <c r="D10" i="198"/>
  <c r="K10" i="198" l="1"/>
  <c r="F10" i="198"/>
  <c r="C28" i="98" l="1"/>
  <c r="D9" i="121" l="1"/>
  <c r="K57" i="112" l="1"/>
  <c r="K50" i="112"/>
  <c r="K43" i="112"/>
  <c r="K36" i="112"/>
  <c r="K29" i="112"/>
  <c r="K22" i="112"/>
  <c r="K15" i="112"/>
  <c r="H57" i="112"/>
  <c r="H50" i="112"/>
  <c r="H43" i="112"/>
  <c r="H36" i="112"/>
  <c r="H29" i="112"/>
  <c r="H22" i="112"/>
  <c r="H15" i="112"/>
  <c r="H42" i="110" l="1"/>
  <c r="H33" i="110"/>
  <c r="H24" i="110"/>
  <c r="H15" i="110"/>
  <c r="Q36" i="124" l="1"/>
  <c r="C19" i="170"/>
  <c r="D19" i="170"/>
  <c r="B19" i="170"/>
  <c r="D6" i="122" l="1"/>
  <c r="C6" i="122"/>
  <c r="E6" i="122" s="1"/>
  <c r="E8" i="121"/>
  <c r="J20" i="98"/>
  <c r="J21" i="98"/>
  <c r="J22" i="98"/>
  <c r="J23" i="98"/>
  <c r="J24" i="98"/>
  <c r="J25" i="98"/>
  <c r="J26" i="98"/>
  <c r="J27" i="98"/>
  <c r="J28" i="98"/>
  <c r="J19" i="98"/>
  <c r="M19" i="179"/>
  <c r="B20" i="179"/>
  <c r="B21" i="179"/>
  <c r="B22" i="179"/>
  <c r="B23" i="179"/>
  <c r="B24" i="179"/>
  <c r="B25" i="179"/>
  <c r="B26" i="179"/>
  <c r="B27" i="179"/>
  <c r="B28" i="179"/>
  <c r="B19" i="179"/>
  <c r="E27" i="121" l="1"/>
  <c r="E16" i="64" l="1"/>
  <c r="B23" i="193" l="1"/>
  <c r="B36" i="193" s="1"/>
  <c r="O17" i="193" l="1"/>
  <c r="P17" i="193"/>
  <c r="O18" i="193"/>
  <c r="P18" i="193"/>
  <c r="O19" i="193"/>
  <c r="P19" i="193"/>
  <c r="O20" i="193"/>
  <c r="P20" i="193"/>
  <c r="O21" i="193"/>
  <c r="P21" i="193"/>
  <c r="C22" i="193"/>
  <c r="D22" i="193"/>
  <c r="E22" i="193"/>
  <c r="F22" i="193"/>
  <c r="G22" i="193"/>
  <c r="H22" i="193"/>
  <c r="I22" i="193"/>
  <c r="J22" i="193"/>
  <c r="K22" i="193"/>
  <c r="L22" i="193"/>
  <c r="M22" i="193"/>
  <c r="N22" i="193"/>
  <c r="O22" i="193"/>
  <c r="P22" i="193"/>
  <c r="C23" i="193"/>
  <c r="C36" i="193" s="1"/>
  <c r="D23" i="193"/>
  <c r="D36" i="193" s="1"/>
  <c r="E23" i="193"/>
  <c r="E36" i="193" s="1"/>
  <c r="F23" i="193"/>
  <c r="F36" i="193" s="1"/>
  <c r="G23" i="193"/>
  <c r="G36" i="193" s="1"/>
  <c r="H23" i="193"/>
  <c r="H36" i="193" s="1"/>
  <c r="I23" i="193"/>
  <c r="I36" i="193" s="1"/>
  <c r="J23" i="193"/>
  <c r="J36" i="193" s="1"/>
  <c r="K23" i="193"/>
  <c r="K36" i="193" s="1"/>
  <c r="L23" i="193"/>
  <c r="L36" i="193" s="1"/>
  <c r="M23" i="193"/>
  <c r="M36" i="193" s="1"/>
  <c r="N23" i="193"/>
  <c r="N36" i="193" s="1"/>
  <c r="O23" i="193"/>
  <c r="O36" i="193" s="1"/>
  <c r="P23" i="193"/>
  <c r="P36" i="193" s="1"/>
  <c r="B22" i="193"/>
  <c r="O26" i="193"/>
  <c r="N26" i="193"/>
  <c r="M26" i="193"/>
  <c r="L26" i="193"/>
  <c r="K26" i="193"/>
  <c r="J26" i="193"/>
  <c r="I26" i="193"/>
  <c r="H26" i="193"/>
  <c r="G26" i="193"/>
  <c r="F26" i="193"/>
  <c r="E26" i="193"/>
  <c r="D26" i="193"/>
  <c r="C26" i="193"/>
  <c r="B26" i="193"/>
  <c r="A23" i="193"/>
  <c r="A22" i="193"/>
  <c r="A21" i="193"/>
  <c r="A20" i="193"/>
  <c r="A19" i="193"/>
  <c r="A18" i="193"/>
  <c r="A17" i="193"/>
  <c r="A16" i="193"/>
  <c r="A15" i="193"/>
  <c r="A14" i="193"/>
  <c r="A13" i="193"/>
  <c r="A12" i="193"/>
  <c r="A11" i="193"/>
  <c r="A10" i="193"/>
  <c r="A9" i="193"/>
  <c r="A8" i="193"/>
  <c r="A7" i="193"/>
  <c r="A6" i="193"/>
  <c r="A5" i="193"/>
  <c r="B24" i="119"/>
  <c r="J16" i="64" s="1"/>
  <c r="Y24" i="169" l="1"/>
  <c r="Y25" i="169"/>
  <c r="Y26" i="169"/>
  <c r="Y27" i="169"/>
  <c r="Y28" i="169"/>
  <c r="Y29" i="169"/>
  <c r="Y30" i="169"/>
  <c r="Y31" i="169"/>
  <c r="Y32" i="169"/>
  <c r="Y23" i="169"/>
  <c r="Y10" i="169"/>
  <c r="Y11" i="169"/>
  <c r="Y12" i="169"/>
  <c r="Y13" i="169"/>
  <c r="Y14" i="169"/>
  <c r="Y15" i="169"/>
  <c r="Y16" i="169"/>
  <c r="Y17" i="169"/>
  <c r="Y18" i="169"/>
  <c r="Y19" i="169"/>
  <c r="Y20" i="169"/>
  <c r="Y8" i="169"/>
  <c r="T32" i="169"/>
  <c r="T24" i="169"/>
  <c r="T25" i="169"/>
  <c r="T26" i="169"/>
  <c r="T27" i="169"/>
  <c r="T28" i="169"/>
  <c r="T29" i="169"/>
  <c r="T30" i="169"/>
  <c r="T31" i="169"/>
  <c r="T23" i="169"/>
  <c r="C26" i="192" l="1"/>
  <c r="D26" i="192"/>
  <c r="E26" i="192"/>
  <c r="F26" i="192"/>
  <c r="G26" i="192"/>
  <c r="H26" i="192"/>
  <c r="I26" i="192"/>
  <c r="J26" i="192"/>
  <c r="K26" i="192"/>
  <c r="L26" i="192"/>
  <c r="M26" i="192"/>
  <c r="N26" i="192"/>
  <c r="O26" i="192"/>
  <c r="P26" i="192"/>
  <c r="Q26" i="192"/>
  <c r="R26" i="192"/>
  <c r="S26" i="192"/>
  <c r="T26" i="192"/>
  <c r="U26" i="192"/>
  <c r="V26" i="192"/>
  <c r="W26" i="192"/>
  <c r="X26" i="192"/>
  <c r="Y26" i="192"/>
  <c r="Z26" i="192"/>
  <c r="AA26" i="192"/>
  <c r="AB26" i="192"/>
  <c r="AC26" i="192"/>
  <c r="AD26" i="192"/>
  <c r="AE26" i="192"/>
  <c r="C27" i="192"/>
  <c r="D27" i="192"/>
  <c r="E27" i="192"/>
  <c r="F27" i="192"/>
  <c r="G27" i="192"/>
  <c r="H27" i="192"/>
  <c r="I27" i="192"/>
  <c r="J27" i="192"/>
  <c r="K27" i="192"/>
  <c r="L27" i="192"/>
  <c r="M27" i="192"/>
  <c r="N27" i="192"/>
  <c r="O27" i="192"/>
  <c r="P27" i="192"/>
  <c r="Q27" i="192"/>
  <c r="R27" i="192"/>
  <c r="S27" i="192"/>
  <c r="T27" i="192"/>
  <c r="U27" i="192"/>
  <c r="V27" i="192"/>
  <c r="W27" i="192"/>
  <c r="X27" i="192"/>
  <c r="Y27" i="192"/>
  <c r="Z27" i="192"/>
  <c r="AA27" i="192"/>
  <c r="AB27" i="192"/>
  <c r="AC27" i="192"/>
  <c r="AD27" i="192"/>
  <c r="AE27" i="192"/>
  <c r="B27" i="192"/>
  <c r="B26" i="192"/>
  <c r="A27" i="192"/>
  <c r="B9" i="150" l="1"/>
  <c r="C9" i="150"/>
  <c r="D9" i="150"/>
  <c r="E9" i="150"/>
  <c r="F9" i="150"/>
  <c r="G9" i="150"/>
  <c r="H9" i="150"/>
  <c r="P9" i="150" l="1"/>
  <c r="C26" i="134"/>
  <c r="D26" i="134"/>
  <c r="E26" i="134"/>
  <c r="F26" i="134"/>
  <c r="G26" i="134"/>
  <c r="H26" i="134"/>
  <c r="I26" i="134"/>
  <c r="J26" i="134"/>
  <c r="K26" i="134"/>
  <c r="L26" i="134"/>
  <c r="M26" i="134"/>
  <c r="N26" i="134"/>
  <c r="O26" i="134"/>
  <c r="B26" i="134"/>
  <c r="H58" i="112" l="1"/>
  <c r="H51" i="112"/>
  <c r="H44" i="112"/>
  <c r="G32" i="112"/>
  <c r="G28" i="112"/>
  <c r="G18" i="112"/>
  <c r="G12" i="112"/>
  <c r="G57" i="112"/>
  <c r="H56" i="112"/>
  <c r="H55" i="112"/>
  <c r="H54" i="112"/>
  <c r="H53" i="112"/>
  <c r="H49" i="112"/>
  <c r="H48" i="112"/>
  <c r="H47" i="112"/>
  <c r="H46" i="112"/>
  <c r="H42" i="112"/>
  <c r="H41" i="112"/>
  <c r="H40" i="112"/>
  <c r="H39" i="112"/>
  <c r="H35" i="112"/>
  <c r="H34" i="112"/>
  <c r="H33" i="112"/>
  <c r="H32" i="112"/>
  <c r="H28" i="112"/>
  <c r="H27" i="112"/>
  <c r="H26" i="112"/>
  <c r="H25" i="112"/>
  <c r="G22" i="112"/>
  <c r="H21" i="112"/>
  <c r="H20" i="112"/>
  <c r="G20" i="112"/>
  <c r="H19" i="112"/>
  <c r="H18" i="112"/>
  <c r="H14" i="112"/>
  <c r="H13" i="112"/>
  <c r="H12" i="112"/>
  <c r="H11" i="112"/>
  <c r="G14" i="112"/>
  <c r="K14" i="112"/>
  <c r="K13" i="112"/>
  <c r="K12" i="112"/>
  <c r="K11" i="112"/>
  <c r="K16" i="112" l="1"/>
  <c r="G25" i="112"/>
  <c r="G55" i="112"/>
  <c r="G27" i="112"/>
  <c r="H23" i="112"/>
  <c r="G19" i="112"/>
  <c r="G21" i="112"/>
  <c r="G56" i="112"/>
  <c r="G49" i="112"/>
  <c r="G43" i="112"/>
  <c r="G35" i="112"/>
  <c r="H30" i="112"/>
  <c r="G26" i="112"/>
  <c r="G46" i="112"/>
  <c r="G48" i="112"/>
  <c r="G50" i="112"/>
  <c r="G47" i="112"/>
  <c r="G36" i="112"/>
  <c r="G34" i="112"/>
  <c r="H37" i="112"/>
  <c r="G29" i="112"/>
  <c r="G53" i="112"/>
  <c r="G42" i="112"/>
  <c r="G40" i="112"/>
  <c r="G33" i="112"/>
  <c r="G13" i="112"/>
  <c r="G54" i="112"/>
  <c r="G39" i="112"/>
  <c r="G41" i="112"/>
  <c r="H16" i="112"/>
  <c r="G15" i="112"/>
  <c r="G11" i="112"/>
  <c r="G16" i="112" s="1"/>
  <c r="G23" i="112" l="1"/>
  <c r="G30" i="112"/>
  <c r="G58" i="112"/>
  <c r="G51" i="112"/>
  <c r="G37" i="112"/>
  <c r="G44" i="112"/>
  <c r="D32" i="132"/>
  <c r="D31" i="132"/>
  <c r="D30" i="132"/>
  <c r="D29" i="132"/>
  <c r="B23" i="119"/>
  <c r="I44" i="132" l="1"/>
  <c r="I43" i="132"/>
  <c r="I42" i="132"/>
  <c r="I41" i="132"/>
  <c r="C39" i="132"/>
  <c r="D39" i="132"/>
  <c r="F39" i="132"/>
  <c r="B39" i="132"/>
  <c r="F53" i="110" l="1"/>
  <c r="E53" i="110"/>
  <c r="D53" i="110"/>
  <c r="H52" i="110"/>
  <c r="H50" i="110"/>
  <c r="H49" i="110"/>
  <c r="H48" i="110"/>
  <c r="H47" i="110"/>
  <c r="F44" i="110"/>
  <c r="E44" i="110"/>
  <c r="D44" i="110"/>
  <c r="H43" i="110"/>
  <c r="H41" i="110"/>
  <c r="H40" i="110"/>
  <c r="H39" i="110"/>
  <c r="H38" i="110"/>
  <c r="H34" i="110"/>
  <c r="H32" i="110"/>
  <c r="H31" i="110"/>
  <c r="H30" i="110"/>
  <c r="H29" i="110"/>
  <c r="H25" i="110"/>
  <c r="H23" i="110"/>
  <c r="H22" i="110"/>
  <c r="H21" i="110"/>
  <c r="H20" i="110"/>
  <c r="G11" i="110"/>
  <c r="H53" i="110" l="1"/>
  <c r="G49" i="110"/>
  <c r="G47" i="110"/>
  <c r="G48" i="110"/>
  <c r="G52" i="110"/>
  <c r="G50" i="110"/>
  <c r="G51" i="110"/>
  <c r="G39" i="110"/>
  <c r="G43" i="110"/>
  <c r="G40" i="110"/>
  <c r="G41" i="110"/>
  <c r="G42" i="110"/>
  <c r="G38" i="110"/>
  <c r="G31" i="110"/>
  <c r="G29" i="110"/>
  <c r="G32" i="110"/>
  <c r="G33" i="110"/>
  <c r="G34" i="110"/>
  <c r="G30" i="110"/>
  <c r="G21" i="110"/>
  <c r="G25" i="110"/>
  <c r="G22" i="110"/>
  <c r="G20" i="110"/>
  <c r="G24" i="110"/>
  <c r="G23" i="110"/>
  <c r="H44" i="110"/>
  <c r="H35" i="110"/>
  <c r="H26" i="110"/>
  <c r="G16" i="110"/>
  <c r="G53" i="110" l="1"/>
  <c r="G44" i="110"/>
  <c r="G26" i="110"/>
  <c r="G35" i="110"/>
  <c r="H12" i="110" l="1"/>
  <c r="H13" i="110"/>
  <c r="H14" i="110"/>
  <c r="H16" i="110"/>
  <c r="H20" i="177" l="1"/>
  <c r="H22" i="177"/>
  <c r="H23" i="177"/>
  <c r="H24" i="177"/>
  <c r="H25" i="177"/>
  <c r="H26" i="177"/>
  <c r="H27" i="177"/>
  <c r="H28" i="177"/>
  <c r="H29" i="177"/>
  <c r="H21" i="177"/>
  <c r="G22" i="177"/>
  <c r="G23" i="177"/>
  <c r="G24" i="177"/>
  <c r="G25" i="177"/>
  <c r="G26" i="177"/>
  <c r="G27" i="177"/>
  <c r="G28" i="177"/>
  <c r="G29" i="177"/>
  <c r="G30" i="177"/>
  <c r="G21" i="177"/>
  <c r="M20" i="179" l="1"/>
  <c r="M21" i="179"/>
  <c r="M22" i="179"/>
  <c r="M23" i="179"/>
  <c r="M24" i="179"/>
  <c r="M25" i="179"/>
  <c r="M26" i="179"/>
  <c r="M27" i="179"/>
  <c r="M28" i="179"/>
  <c r="D20" i="179"/>
  <c r="E20" i="179"/>
  <c r="C20" i="179"/>
  <c r="D21" i="179"/>
  <c r="E21" i="179"/>
  <c r="C21" i="179"/>
  <c r="D22" i="179"/>
  <c r="E22" i="179"/>
  <c r="C22" i="179"/>
  <c r="D23" i="179"/>
  <c r="E23" i="179"/>
  <c r="C23" i="179"/>
  <c r="D24" i="179"/>
  <c r="E24" i="179"/>
  <c r="C24" i="179"/>
  <c r="D25" i="179"/>
  <c r="E25" i="179"/>
  <c r="C25" i="179"/>
  <c r="D26" i="179"/>
  <c r="E26" i="179"/>
  <c r="C26" i="179"/>
  <c r="D27" i="179"/>
  <c r="E27" i="179"/>
  <c r="C27" i="179"/>
  <c r="D28" i="179"/>
  <c r="E28" i="179"/>
  <c r="C28" i="179"/>
  <c r="C19" i="179"/>
  <c r="E19" i="179"/>
  <c r="D19" i="179"/>
  <c r="K18" i="98" l="1"/>
  <c r="K20" i="98"/>
  <c r="K21" i="98"/>
  <c r="K22" i="98"/>
  <c r="K23" i="98"/>
  <c r="K24" i="98"/>
  <c r="K25" i="98"/>
  <c r="K26" i="98"/>
  <c r="K27" i="98"/>
  <c r="K28" i="98"/>
  <c r="K19" i="98"/>
  <c r="L30" i="176" l="1"/>
  <c r="M30" i="176"/>
  <c r="N30" i="176"/>
  <c r="O30" i="176"/>
  <c r="L31" i="176"/>
  <c r="M31" i="176"/>
  <c r="N31" i="176"/>
  <c r="O31" i="176"/>
  <c r="L32" i="176"/>
  <c r="M32" i="176"/>
  <c r="N32" i="176"/>
  <c r="O32" i="176"/>
  <c r="L33" i="176"/>
  <c r="M33" i="176"/>
  <c r="N33" i="176"/>
  <c r="O33" i="176"/>
  <c r="L34" i="176"/>
  <c r="M34" i="176"/>
  <c r="N34" i="176"/>
  <c r="O34" i="176"/>
  <c r="L35" i="176"/>
  <c r="M35" i="176"/>
  <c r="N35" i="176"/>
  <c r="O35" i="176"/>
  <c r="L36" i="176"/>
  <c r="M36" i="176"/>
  <c r="N36" i="176"/>
  <c r="O36" i="176"/>
  <c r="L37" i="176"/>
  <c r="M37" i="176"/>
  <c r="N37" i="176"/>
  <c r="O37" i="176"/>
  <c r="L38" i="176"/>
  <c r="M38" i="176"/>
  <c r="N38" i="176"/>
  <c r="O38" i="176"/>
  <c r="M29" i="176"/>
  <c r="N29" i="176"/>
  <c r="O29" i="176"/>
  <c r="L29" i="176"/>
  <c r="M28" i="176"/>
  <c r="N28" i="176"/>
  <c r="O28" i="176"/>
  <c r="L28" i="176"/>
  <c r="K30" i="176"/>
  <c r="K31" i="176"/>
  <c r="K32" i="176"/>
  <c r="K33" i="176"/>
  <c r="K34" i="176"/>
  <c r="K35" i="176"/>
  <c r="K36" i="176"/>
  <c r="K37" i="176"/>
  <c r="K38" i="176"/>
  <c r="K29" i="176"/>
  <c r="M8" i="124" l="1"/>
  <c r="N8" i="124"/>
  <c r="O8" i="124"/>
  <c r="P8" i="124"/>
  <c r="M9" i="124"/>
  <c r="N9" i="124"/>
  <c r="O9" i="124"/>
  <c r="P9" i="124"/>
  <c r="M10" i="124"/>
  <c r="N10" i="124"/>
  <c r="O10" i="124"/>
  <c r="P10" i="124"/>
  <c r="M11" i="124"/>
  <c r="N11" i="124"/>
  <c r="O11" i="124"/>
  <c r="P11" i="124"/>
  <c r="M12" i="124"/>
  <c r="N12" i="124"/>
  <c r="O12" i="124"/>
  <c r="P12" i="124"/>
  <c r="M13" i="124"/>
  <c r="N13" i="124"/>
  <c r="O13" i="124"/>
  <c r="P13" i="124"/>
  <c r="M14" i="124"/>
  <c r="N14" i="124"/>
  <c r="O14" i="124"/>
  <c r="P14" i="124"/>
  <c r="M15" i="124"/>
  <c r="N15" i="124"/>
  <c r="O15" i="124"/>
  <c r="P15" i="124"/>
  <c r="M16" i="124"/>
  <c r="N16" i="124"/>
  <c r="O16" i="124"/>
  <c r="P16" i="124"/>
  <c r="M17" i="124"/>
  <c r="N17" i="124"/>
  <c r="O17" i="124"/>
  <c r="P17" i="124"/>
  <c r="M18" i="124"/>
  <c r="N18" i="124"/>
  <c r="O18" i="124"/>
  <c r="P18" i="124"/>
  <c r="G8" i="124"/>
  <c r="U10" i="169" s="1"/>
  <c r="H8" i="124"/>
  <c r="V10" i="169" s="1"/>
  <c r="I8" i="124"/>
  <c r="W10" i="169" s="1"/>
  <c r="J8" i="124"/>
  <c r="X10" i="169" s="1"/>
  <c r="G9" i="124"/>
  <c r="U11" i="169" s="1"/>
  <c r="H9" i="124"/>
  <c r="V11" i="169" s="1"/>
  <c r="I9" i="124"/>
  <c r="W11" i="169" s="1"/>
  <c r="J9" i="124"/>
  <c r="X11" i="169" s="1"/>
  <c r="G10" i="124"/>
  <c r="U12" i="169" s="1"/>
  <c r="H10" i="124"/>
  <c r="V12" i="169" s="1"/>
  <c r="I10" i="124"/>
  <c r="W12" i="169" s="1"/>
  <c r="J10" i="124"/>
  <c r="X12" i="169" s="1"/>
  <c r="G11" i="124"/>
  <c r="U13" i="169" s="1"/>
  <c r="H11" i="124"/>
  <c r="V13" i="169" s="1"/>
  <c r="I11" i="124"/>
  <c r="W13" i="169" s="1"/>
  <c r="J11" i="124"/>
  <c r="X13" i="169" s="1"/>
  <c r="G12" i="124"/>
  <c r="U14" i="169" s="1"/>
  <c r="H12" i="124"/>
  <c r="V14" i="169" s="1"/>
  <c r="I12" i="124"/>
  <c r="W14" i="169" s="1"/>
  <c r="J12" i="124"/>
  <c r="X14" i="169" s="1"/>
  <c r="G13" i="124"/>
  <c r="U15" i="169" s="1"/>
  <c r="H13" i="124"/>
  <c r="V15" i="169" s="1"/>
  <c r="I13" i="124"/>
  <c r="W15" i="169" s="1"/>
  <c r="J13" i="124"/>
  <c r="X15" i="169" s="1"/>
  <c r="G14" i="124"/>
  <c r="U16" i="169" s="1"/>
  <c r="H14" i="124"/>
  <c r="V16" i="169" s="1"/>
  <c r="I14" i="124"/>
  <c r="W16" i="169" s="1"/>
  <c r="J14" i="124"/>
  <c r="X16" i="169" s="1"/>
  <c r="G15" i="124"/>
  <c r="U17" i="169" s="1"/>
  <c r="H15" i="124"/>
  <c r="V17" i="169" s="1"/>
  <c r="I15" i="124"/>
  <c r="W17" i="169" s="1"/>
  <c r="J15" i="124"/>
  <c r="X17" i="169" s="1"/>
  <c r="G16" i="124"/>
  <c r="U18" i="169" s="1"/>
  <c r="H16" i="124"/>
  <c r="V18" i="169" s="1"/>
  <c r="I16" i="124"/>
  <c r="W18" i="169" s="1"/>
  <c r="J16" i="124"/>
  <c r="X18" i="169" s="1"/>
  <c r="G17" i="124"/>
  <c r="U19" i="169" s="1"/>
  <c r="H17" i="124"/>
  <c r="V19" i="169" s="1"/>
  <c r="I17" i="124"/>
  <c r="W19" i="169" s="1"/>
  <c r="J17" i="124"/>
  <c r="X19" i="169" s="1"/>
  <c r="G18" i="124"/>
  <c r="U20" i="169" s="1"/>
  <c r="H18" i="124"/>
  <c r="V20" i="169" s="1"/>
  <c r="I18" i="124"/>
  <c r="W20" i="169" s="1"/>
  <c r="J18" i="124"/>
  <c r="X20" i="169" s="1"/>
  <c r="H19" i="124"/>
  <c r="W23" i="169"/>
  <c r="X23" i="169"/>
  <c r="U24" i="169"/>
  <c r="W24" i="169"/>
  <c r="X24" i="169"/>
  <c r="V25" i="169"/>
  <c r="W25" i="169"/>
  <c r="X25" i="169"/>
  <c r="U26" i="169"/>
  <c r="W26" i="169"/>
  <c r="X26" i="169"/>
  <c r="U27" i="169"/>
  <c r="V27" i="169"/>
  <c r="W27" i="169"/>
  <c r="X27" i="169"/>
  <c r="U28" i="169"/>
  <c r="W28" i="169"/>
  <c r="X28" i="169"/>
  <c r="U29" i="169"/>
  <c r="V29" i="169"/>
  <c r="W29" i="169"/>
  <c r="X29" i="169"/>
  <c r="U30" i="169"/>
  <c r="W30" i="169"/>
  <c r="X30" i="169"/>
  <c r="U31" i="169"/>
  <c r="W31" i="169"/>
  <c r="X31" i="169"/>
  <c r="I7" i="124"/>
  <c r="W9" i="169" s="1"/>
  <c r="P7" i="124"/>
  <c r="J7" i="124"/>
  <c r="X9" i="169" s="1"/>
  <c r="O7" i="124"/>
  <c r="N7" i="124"/>
  <c r="H7" i="124"/>
  <c r="V9" i="169" s="1"/>
  <c r="M7" i="124"/>
  <c r="G7" i="124"/>
  <c r="U9" i="169" s="1"/>
  <c r="B8" i="124"/>
  <c r="C8" i="124"/>
  <c r="D8" i="124"/>
  <c r="E8" i="124"/>
  <c r="B9" i="124"/>
  <c r="C9" i="124"/>
  <c r="D9" i="124"/>
  <c r="E9" i="124"/>
  <c r="B10" i="124"/>
  <c r="C10" i="124"/>
  <c r="D10" i="124"/>
  <c r="E10" i="124"/>
  <c r="B11" i="124"/>
  <c r="C11" i="124"/>
  <c r="D11" i="124"/>
  <c r="E11" i="124"/>
  <c r="B12" i="124"/>
  <c r="C12" i="124"/>
  <c r="D12" i="124"/>
  <c r="E12" i="124"/>
  <c r="B13" i="124"/>
  <c r="C13" i="124"/>
  <c r="D13" i="124"/>
  <c r="E13" i="124"/>
  <c r="B14" i="124"/>
  <c r="C14" i="124"/>
  <c r="D14" i="124"/>
  <c r="E14" i="124"/>
  <c r="B15" i="124"/>
  <c r="C15" i="124"/>
  <c r="D15" i="124"/>
  <c r="E15" i="124"/>
  <c r="B16" i="124"/>
  <c r="C16" i="124"/>
  <c r="D16" i="124"/>
  <c r="E16" i="124"/>
  <c r="B17" i="124"/>
  <c r="C17" i="124"/>
  <c r="D17" i="124"/>
  <c r="E17" i="124"/>
  <c r="B18" i="124"/>
  <c r="C18" i="124"/>
  <c r="D18" i="124"/>
  <c r="E18" i="124"/>
  <c r="E7" i="124"/>
  <c r="D7" i="124"/>
  <c r="C7" i="124"/>
  <c r="B7" i="124"/>
  <c r="Z9" i="169" l="1"/>
  <c r="Z27" i="169"/>
  <c r="Z29" i="169"/>
  <c r="Z20" i="169"/>
  <c r="Z19" i="169"/>
  <c r="Z18" i="169"/>
  <c r="Z17" i="169"/>
  <c r="Z16" i="169"/>
  <c r="Z15" i="169"/>
  <c r="Z14" i="169"/>
  <c r="Z13" i="169"/>
  <c r="Z12" i="169"/>
  <c r="Z11" i="169"/>
  <c r="Z10" i="169"/>
  <c r="V26" i="169"/>
  <c r="Z26" i="169" s="1"/>
  <c r="V28" i="169"/>
  <c r="Z28" i="169" s="1"/>
  <c r="V23" i="169"/>
  <c r="Z23" i="169" s="1"/>
  <c r="V31" i="169"/>
  <c r="Z31" i="169" s="1"/>
  <c r="V30" i="169"/>
  <c r="Z30" i="169" s="1"/>
  <c r="V24" i="169"/>
  <c r="Z24" i="169" s="1"/>
  <c r="U25" i="169"/>
  <c r="Z25" i="169" s="1"/>
  <c r="L7" i="124"/>
  <c r="F7" i="124"/>
  <c r="D25" i="174"/>
  <c r="D36" i="174" s="1"/>
  <c r="C25" i="174"/>
  <c r="C36" i="174" s="1"/>
  <c r="D24" i="174"/>
  <c r="C24" i="174"/>
  <c r="D23" i="174"/>
  <c r="C23" i="174"/>
  <c r="D22" i="174"/>
  <c r="C22" i="174"/>
  <c r="D21" i="174"/>
  <c r="C21" i="174"/>
  <c r="D20" i="174"/>
  <c r="C20" i="174"/>
  <c r="D19" i="174"/>
  <c r="C19" i="174"/>
  <c r="F25" i="174"/>
  <c r="F36" i="174" s="1"/>
  <c r="E25" i="174"/>
  <c r="E36" i="174" s="1"/>
  <c r="F24" i="174"/>
  <c r="E24" i="174"/>
  <c r="F23" i="174"/>
  <c r="E23" i="174"/>
  <c r="F22" i="174"/>
  <c r="E22" i="174"/>
  <c r="F21" i="174"/>
  <c r="E21" i="174"/>
  <c r="F20" i="174"/>
  <c r="E20" i="174"/>
  <c r="F19" i="174"/>
  <c r="E19" i="174"/>
  <c r="M36" i="174" l="1"/>
  <c r="N35" i="174"/>
  <c r="M35" i="174"/>
  <c r="N34" i="174"/>
  <c r="M34" i="174"/>
  <c r="N33" i="174"/>
  <c r="M33" i="174"/>
  <c r="N32" i="174"/>
  <c r="M32" i="174"/>
  <c r="N31" i="174"/>
  <c r="M31" i="174"/>
  <c r="N30" i="174"/>
  <c r="M30" i="174"/>
  <c r="N29" i="174"/>
  <c r="M29" i="174"/>
  <c r="N28" i="174"/>
  <c r="M28" i="174"/>
  <c r="N27" i="174"/>
  <c r="M27" i="174"/>
  <c r="N26" i="174"/>
  <c r="H25" i="174"/>
  <c r="H36" i="174" s="1"/>
  <c r="D32" i="202" s="1"/>
  <c r="G25" i="174"/>
  <c r="B25" i="174"/>
  <c r="A25" i="174"/>
  <c r="M24" i="174"/>
  <c r="H24" i="174"/>
  <c r="G24" i="174"/>
  <c r="B24" i="174"/>
  <c r="A24" i="174"/>
  <c r="N23" i="174"/>
  <c r="M23" i="174"/>
  <c r="H23" i="174"/>
  <c r="G23" i="174"/>
  <c r="B23" i="174"/>
  <c r="A23" i="174"/>
  <c r="N22" i="174"/>
  <c r="M22" i="174"/>
  <c r="H22" i="174"/>
  <c r="G22" i="174"/>
  <c r="B22" i="174"/>
  <c r="A22" i="174"/>
  <c r="N21" i="174"/>
  <c r="M21" i="174"/>
  <c r="H21" i="174"/>
  <c r="G21" i="174"/>
  <c r="B21" i="174"/>
  <c r="A21" i="174"/>
  <c r="N20" i="174"/>
  <c r="M20" i="174"/>
  <c r="H20" i="174"/>
  <c r="G20" i="174"/>
  <c r="B20" i="174"/>
  <c r="A20" i="174"/>
  <c r="N19" i="174"/>
  <c r="M19" i="174"/>
  <c r="H19" i="174"/>
  <c r="G19" i="174"/>
  <c r="B19" i="174"/>
  <c r="A19" i="174"/>
  <c r="N18" i="174"/>
  <c r="M18" i="174"/>
  <c r="J18" i="174"/>
  <c r="I18" i="174"/>
  <c r="A18" i="174"/>
  <c r="N17" i="174"/>
  <c r="M17" i="174"/>
  <c r="J17" i="174"/>
  <c r="I17" i="174"/>
  <c r="A17" i="174"/>
  <c r="N16" i="174"/>
  <c r="M16" i="174"/>
  <c r="J16" i="174"/>
  <c r="I16" i="174"/>
  <c r="A16" i="174"/>
  <c r="N15" i="174"/>
  <c r="M15" i="174"/>
  <c r="J15" i="174"/>
  <c r="I15" i="174"/>
  <c r="A15" i="174"/>
  <c r="N14" i="174"/>
  <c r="J14" i="174"/>
  <c r="I14" i="174"/>
  <c r="A14" i="174"/>
  <c r="J13" i="174"/>
  <c r="I13" i="174"/>
  <c r="A13" i="174"/>
  <c r="J12" i="174"/>
  <c r="I12" i="174"/>
  <c r="A12" i="174"/>
  <c r="J11" i="174"/>
  <c r="I11" i="174"/>
  <c r="A11" i="174"/>
  <c r="J10" i="174"/>
  <c r="I10" i="174"/>
  <c r="A10" i="174"/>
  <c r="I9" i="174"/>
  <c r="A9" i="174"/>
  <c r="I8" i="174"/>
  <c r="A8" i="174"/>
  <c r="A7" i="174"/>
  <c r="A4" i="174"/>
  <c r="D34" i="202" l="1"/>
  <c r="B36" i="174"/>
  <c r="G36" i="174"/>
  <c r="D31" i="202" s="1"/>
  <c r="N36" i="174"/>
  <c r="J25" i="174"/>
  <c r="J21" i="174"/>
  <c r="J19" i="174"/>
  <c r="J23" i="174"/>
  <c r="J20" i="174"/>
  <c r="J22" i="174"/>
  <c r="J24" i="174"/>
  <c r="J36" i="174" l="1"/>
  <c r="N24" i="174"/>
  <c r="H17" i="173"/>
  <c r="H13" i="173"/>
  <c r="H8" i="173"/>
  <c r="H10" i="173"/>
  <c r="H11" i="173"/>
  <c r="H12" i="173"/>
  <c r="H14" i="173"/>
  <c r="H15" i="173"/>
  <c r="H16" i="173"/>
  <c r="H18" i="173"/>
  <c r="C19" i="173" l="1"/>
  <c r="H19" i="173" s="1"/>
  <c r="D19" i="173"/>
  <c r="C20" i="173"/>
  <c r="H20" i="173" s="1"/>
  <c r="D20" i="173"/>
  <c r="C21" i="173"/>
  <c r="H21" i="173" s="1"/>
  <c r="D21" i="173"/>
  <c r="C22" i="173"/>
  <c r="H22" i="173" s="1"/>
  <c r="D22" i="173"/>
  <c r="C23" i="173"/>
  <c r="H23" i="173" s="1"/>
  <c r="D23" i="173"/>
  <c r="C24" i="173"/>
  <c r="H24" i="173" s="1"/>
  <c r="D24" i="173"/>
  <c r="C25" i="173"/>
  <c r="F31" i="202" s="1"/>
  <c r="D25" i="173"/>
  <c r="F32" i="202" s="1"/>
  <c r="K36" i="173"/>
  <c r="L35" i="173"/>
  <c r="K35" i="173"/>
  <c r="L34" i="173"/>
  <c r="K34" i="173"/>
  <c r="L33" i="173"/>
  <c r="K33" i="173"/>
  <c r="L32" i="173"/>
  <c r="K32" i="173"/>
  <c r="L31" i="173"/>
  <c r="K31" i="173"/>
  <c r="L30" i="173"/>
  <c r="K30" i="173"/>
  <c r="L29" i="173"/>
  <c r="K29" i="173"/>
  <c r="L28" i="173"/>
  <c r="K28" i="173"/>
  <c r="L27" i="173"/>
  <c r="K27" i="173"/>
  <c r="L26" i="173"/>
  <c r="B25" i="173"/>
  <c r="A25" i="173"/>
  <c r="K24" i="173"/>
  <c r="B24" i="173"/>
  <c r="A24" i="173"/>
  <c r="L23" i="173"/>
  <c r="K23" i="173"/>
  <c r="B23" i="173"/>
  <c r="A23" i="173"/>
  <c r="L22" i="173"/>
  <c r="K22" i="173"/>
  <c r="B22" i="173"/>
  <c r="A22" i="173"/>
  <c r="L21" i="173"/>
  <c r="K21" i="173"/>
  <c r="B21" i="173"/>
  <c r="A21" i="173"/>
  <c r="L20" i="173"/>
  <c r="K20" i="173"/>
  <c r="B20" i="173"/>
  <c r="A20" i="173"/>
  <c r="L19" i="173"/>
  <c r="K19" i="173"/>
  <c r="B19" i="173"/>
  <c r="A19" i="173"/>
  <c r="L18" i="173"/>
  <c r="K18" i="173"/>
  <c r="G18" i="173"/>
  <c r="F18" i="173"/>
  <c r="E18" i="173"/>
  <c r="A18" i="173"/>
  <c r="L17" i="173"/>
  <c r="K17" i="173"/>
  <c r="G17" i="173"/>
  <c r="F17" i="173"/>
  <c r="E17" i="173"/>
  <c r="A17" i="173"/>
  <c r="L16" i="173"/>
  <c r="K16" i="173"/>
  <c r="G16" i="173"/>
  <c r="F16" i="173"/>
  <c r="E16" i="173"/>
  <c r="A16" i="173"/>
  <c r="L15" i="173"/>
  <c r="K15" i="173"/>
  <c r="G15" i="173"/>
  <c r="F15" i="173"/>
  <c r="E15" i="173"/>
  <c r="A15" i="173"/>
  <c r="G14" i="173"/>
  <c r="F14" i="173"/>
  <c r="E14" i="173"/>
  <c r="A14" i="173"/>
  <c r="G13" i="173"/>
  <c r="F13" i="173"/>
  <c r="E13" i="173"/>
  <c r="A13" i="173"/>
  <c r="G12" i="173"/>
  <c r="F12" i="173"/>
  <c r="E12" i="173"/>
  <c r="A12" i="173"/>
  <c r="G11" i="173"/>
  <c r="F11" i="173"/>
  <c r="E11" i="173"/>
  <c r="A11" i="173"/>
  <c r="G10" i="173"/>
  <c r="F10" i="173"/>
  <c r="E10" i="173"/>
  <c r="A10" i="173"/>
  <c r="G9" i="173"/>
  <c r="F9" i="173"/>
  <c r="E9" i="173"/>
  <c r="A9" i="173"/>
  <c r="G8" i="173"/>
  <c r="F8" i="173"/>
  <c r="E8" i="173"/>
  <c r="A8" i="173"/>
  <c r="G7" i="173"/>
  <c r="F7" i="173"/>
  <c r="E7" i="173"/>
  <c r="A7" i="173"/>
  <c r="A4" i="173"/>
  <c r="K36" i="172"/>
  <c r="L35" i="172"/>
  <c r="K35" i="172"/>
  <c r="L34" i="172"/>
  <c r="K34" i="172"/>
  <c r="L33" i="172"/>
  <c r="K33" i="172"/>
  <c r="L32" i="172"/>
  <c r="K32" i="172"/>
  <c r="L31" i="172"/>
  <c r="K31" i="172"/>
  <c r="L30" i="172"/>
  <c r="K30" i="172"/>
  <c r="L29" i="172"/>
  <c r="K29" i="172"/>
  <c r="L28" i="172"/>
  <c r="K28" i="172"/>
  <c r="L27" i="172"/>
  <c r="K27" i="172"/>
  <c r="L26" i="172"/>
  <c r="D25" i="172"/>
  <c r="P25" i="124" s="1"/>
  <c r="G6" i="202" s="1"/>
  <c r="C32" i="202" s="1"/>
  <c r="C25" i="172"/>
  <c r="H25" i="172" s="1"/>
  <c r="B25" i="172"/>
  <c r="A25" i="172"/>
  <c r="K24" i="172"/>
  <c r="D24" i="172"/>
  <c r="P24" i="124" s="1"/>
  <c r="C24" i="172"/>
  <c r="B24" i="172"/>
  <c r="E24" i="124" s="1"/>
  <c r="A24" i="172"/>
  <c r="L23" i="172"/>
  <c r="K23" i="172"/>
  <c r="D23" i="172"/>
  <c r="P23" i="124" s="1"/>
  <c r="C23" i="172"/>
  <c r="B23" i="172"/>
  <c r="A23" i="172"/>
  <c r="L22" i="172"/>
  <c r="K22" i="172"/>
  <c r="D22" i="172"/>
  <c r="C22" i="172"/>
  <c r="B22" i="172"/>
  <c r="E22" i="124" s="1"/>
  <c r="A22" i="172"/>
  <c r="L21" i="172"/>
  <c r="K21" i="172"/>
  <c r="D21" i="172"/>
  <c r="P21" i="124" s="1"/>
  <c r="C21" i="172"/>
  <c r="B21" i="172"/>
  <c r="A21" i="172"/>
  <c r="L20" i="172"/>
  <c r="K20" i="172"/>
  <c r="D20" i="172"/>
  <c r="P20" i="124" s="1"/>
  <c r="C20" i="172"/>
  <c r="B20" i="172"/>
  <c r="E20" i="124" s="1"/>
  <c r="A20" i="172"/>
  <c r="L19" i="172"/>
  <c r="K19" i="172"/>
  <c r="D19" i="172"/>
  <c r="P19" i="124" s="1"/>
  <c r="C19" i="172"/>
  <c r="B19" i="172"/>
  <c r="A19" i="172"/>
  <c r="L18" i="172"/>
  <c r="K18" i="172"/>
  <c r="H18" i="172"/>
  <c r="G18" i="172"/>
  <c r="F18" i="172"/>
  <c r="E18" i="172"/>
  <c r="A18" i="172"/>
  <c r="L17" i="172"/>
  <c r="K17" i="172"/>
  <c r="H17" i="172"/>
  <c r="G17" i="172"/>
  <c r="F17" i="172"/>
  <c r="E17" i="172"/>
  <c r="A17" i="172"/>
  <c r="L16" i="172"/>
  <c r="K16" i="172"/>
  <c r="H16" i="172"/>
  <c r="G16" i="172"/>
  <c r="F16" i="172"/>
  <c r="E16" i="172"/>
  <c r="A16" i="172"/>
  <c r="L15" i="172"/>
  <c r="K15" i="172"/>
  <c r="H15" i="172"/>
  <c r="G15" i="172"/>
  <c r="F15" i="172"/>
  <c r="E15" i="172"/>
  <c r="A15" i="172"/>
  <c r="H14" i="172"/>
  <c r="G14" i="172"/>
  <c r="F14" i="172"/>
  <c r="E14" i="172"/>
  <c r="A14" i="172"/>
  <c r="H13" i="172"/>
  <c r="G13" i="172"/>
  <c r="F13" i="172"/>
  <c r="E13" i="172"/>
  <c r="A13" i="172"/>
  <c r="H12" i="172"/>
  <c r="G12" i="172"/>
  <c r="F12" i="172"/>
  <c r="E12" i="172"/>
  <c r="A12" i="172"/>
  <c r="H11" i="172"/>
  <c r="G11" i="172"/>
  <c r="F11" i="172"/>
  <c r="E11" i="172"/>
  <c r="A11" i="172"/>
  <c r="H10" i="172"/>
  <c r="G10" i="172"/>
  <c r="F10" i="172"/>
  <c r="E10" i="172"/>
  <c r="A10" i="172"/>
  <c r="G9" i="172"/>
  <c r="F9" i="172"/>
  <c r="E9" i="172"/>
  <c r="A9" i="172"/>
  <c r="H8" i="172"/>
  <c r="G8" i="172"/>
  <c r="F8" i="172"/>
  <c r="E8" i="172"/>
  <c r="A8" i="172"/>
  <c r="H7" i="172"/>
  <c r="G7" i="172"/>
  <c r="F7" i="172"/>
  <c r="E7" i="172"/>
  <c r="A7" i="172"/>
  <c r="A4" i="172"/>
  <c r="K36" i="171"/>
  <c r="L35" i="171"/>
  <c r="K35" i="171"/>
  <c r="L34" i="171"/>
  <c r="K34" i="171"/>
  <c r="L33" i="171"/>
  <c r="K33" i="171"/>
  <c r="L32" i="171"/>
  <c r="K32" i="171"/>
  <c r="L31" i="171"/>
  <c r="K31" i="171"/>
  <c r="L30" i="171"/>
  <c r="K30" i="171"/>
  <c r="L29" i="171"/>
  <c r="K29" i="171"/>
  <c r="L28" i="171"/>
  <c r="K28" i="171"/>
  <c r="L27" i="171"/>
  <c r="K27" i="171"/>
  <c r="L26" i="171"/>
  <c r="D25" i="171"/>
  <c r="C25" i="171"/>
  <c r="B25" i="171"/>
  <c r="A25" i="171"/>
  <c r="K24" i="171"/>
  <c r="D24" i="171"/>
  <c r="O24" i="124" s="1"/>
  <c r="C24" i="171"/>
  <c r="B24" i="171"/>
  <c r="D24" i="124" s="1"/>
  <c r="A24" i="171"/>
  <c r="L23" i="171"/>
  <c r="K23" i="171"/>
  <c r="D23" i="171"/>
  <c r="O23" i="124" s="1"/>
  <c r="C23" i="171"/>
  <c r="B23" i="171"/>
  <c r="D23" i="124" s="1"/>
  <c r="A23" i="171"/>
  <c r="L22" i="171"/>
  <c r="K22" i="171"/>
  <c r="D22" i="171"/>
  <c r="O22" i="124" s="1"/>
  <c r="C22" i="171"/>
  <c r="B22" i="171"/>
  <c r="D22" i="124" s="1"/>
  <c r="A22" i="171"/>
  <c r="L21" i="171"/>
  <c r="K21" i="171"/>
  <c r="D21" i="171"/>
  <c r="O21" i="124" s="1"/>
  <c r="C21" i="171"/>
  <c r="B21" i="171"/>
  <c r="D21" i="124" s="1"/>
  <c r="A21" i="171"/>
  <c r="L20" i="171"/>
  <c r="K20" i="171"/>
  <c r="D20" i="171"/>
  <c r="O20" i="124" s="1"/>
  <c r="C20" i="171"/>
  <c r="B20" i="171"/>
  <c r="D20" i="124" s="1"/>
  <c r="A20" i="171"/>
  <c r="L19" i="171"/>
  <c r="K19" i="171"/>
  <c r="D19" i="171"/>
  <c r="O19" i="124" s="1"/>
  <c r="C19" i="171"/>
  <c r="B19" i="171"/>
  <c r="D19" i="124" s="1"/>
  <c r="A19" i="171"/>
  <c r="L18" i="171"/>
  <c r="K18" i="171"/>
  <c r="H18" i="171"/>
  <c r="G18" i="171"/>
  <c r="F18" i="171"/>
  <c r="E18" i="171"/>
  <c r="A18" i="171"/>
  <c r="L17" i="171"/>
  <c r="K17" i="171"/>
  <c r="H17" i="171"/>
  <c r="G17" i="171"/>
  <c r="F17" i="171"/>
  <c r="E17" i="171"/>
  <c r="A17" i="171"/>
  <c r="L16" i="171"/>
  <c r="K16" i="171"/>
  <c r="H16" i="171"/>
  <c r="G16" i="171"/>
  <c r="F16" i="171"/>
  <c r="E16" i="171"/>
  <c r="A16" i="171"/>
  <c r="L15" i="171"/>
  <c r="K15" i="171"/>
  <c r="H15" i="171"/>
  <c r="G15" i="171"/>
  <c r="F15" i="171"/>
  <c r="E15" i="171"/>
  <c r="A15" i="171"/>
  <c r="H14" i="171"/>
  <c r="G14" i="171"/>
  <c r="F14" i="171"/>
  <c r="E14" i="171"/>
  <c r="A14" i="171"/>
  <c r="H13" i="171"/>
  <c r="G13" i="171"/>
  <c r="F13" i="171"/>
  <c r="E13" i="171"/>
  <c r="A13" i="171"/>
  <c r="H12" i="171"/>
  <c r="G12" i="171"/>
  <c r="F12" i="171"/>
  <c r="E12" i="171"/>
  <c r="A12" i="171"/>
  <c r="H11" i="171"/>
  <c r="G11" i="171"/>
  <c r="F11" i="171"/>
  <c r="E11" i="171"/>
  <c r="A11" i="171"/>
  <c r="H10" i="171"/>
  <c r="G10" i="171"/>
  <c r="F10" i="171"/>
  <c r="E10" i="171"/>
  <c r="A10" i="171"/>
  <c r="G9" i="171"/>
  <c r="F9" i="171"/>
  <c r="E9" i="171"/>
  <c r="A9" i="171"/>
  <c r="H8" i="171"/>
  <c r="G8" i="171"/>
  <c r="F8" i="171"/>
  <c r="E8" i="171"/>
  <c r="A8" i="171"/>
  <c r="H7" i="171"/>
  <c r="G7" i="171"/>
  <c r="F7" i="171"/>
  <c r="E7" i="171"/>
  <c r="A7" i="171"/>
  <c r="A4" i="171"/>
  <c r="K36" i="170"/>
  <c r="L35" i="170"/>
  <c r="K35" i="170"/>
  <c r="L34" i="170"/>
  <c r="K34" i="170"/>
  <c r="L33" i="170"/>
  <c r="K33" i="170"/>
  <c r="L32" i="170"/>
  <c r="K32" i="170"/>
  <c r="L31" i="170"/>
  <c r="K31" i="170"/>
  <c r="L30" i="170"/>
  <c r="K30" i="170"/>
  <c r="L29" i="170"/>
  <c r="K29" i="170"/>
  <c r="L28" i="170"/>
  <c r="K28" i="170"/>
  <c r="L27" i="170"/>
  <c r="K27" i="170"/>
  <c r="L26" i="170"/>
  <c r="D25" i="170"/>
  <c r="C25" i="170"/>
  <c r="B25" i="170"/>
  <c r="A25" i="170"/>
  <c r="K24" i="170"/>
  <c r="D24" i="170"/>
  <c r="N24" i="124" s="1"/>
  <c r="C24" i="170"/>
  <c r="H24" i="124" s="1"/>
  <c r="B24" i="170"/>
  <c r="C24" i="124" s="1"/>
  <c r="A24" i="170"/>
  <c r="L23" i="170"/>
  <c r="K23" i="170"/>
  <c r="D23" i="170"/>
  <c r="N23" i="124" s="1"/>
  <c r="C23" i="170"/>
  <c r="H23" i="124" s="1"/>
  <c r="B23" i="170"/>
  <c r="C23" i="124" s="1"/>
  <c r="A23" i="170"/>
  <c r="L22" i="170"/>
  <c r="K22" i="170"/>
  <c r="D22" i="170"/>
  <c r="N22" i="124" s="1"/>
  <c r="C22" i="170"/>
  <c r="H22" i="124" s="1"/>
  <c r="B22" i="170"/>
  <c r="C22" i="124" s="1"/>
  <c r="A22" i="170"/>
  <c r="L21" i="170"/>
  <c r="K21" i="170"/>
  <c r="D21" i="170"/>
  <c r="N21" i="124" s="1"/>
  <c r="C21" i="170"/>
  <c r="H21" i="124" s="1"/>
  <c r="B21" i="170"/>
  <c r="C21" i="124" s="1"/>
  <c r="A21" i="170"/>
  <c r="L20" i="170"/>
  <c r="K20" i="170"/>
  <c r="D20" i="170"/>
  <c r="N20" i="124" s="1"/>
  <c r="C20" i="170"/>
  <c r="B20" i="170"/>
  <c r="C20" i="124" s="1"/>
  <c r="A20" i="170"/>
  <c r="L19" i="170"/>
  <c r="K19" i="170"/>
  <c r="H19" i="170"/>
  <c r="N19" i="124"/>
  <c r="A19" i="170"/>
  <c r="L18" i="170"/>
  <c r="K18" i="170"/>
  <c r="H18" i="170"/>
  <c r="G18" i="170"/>
  <c r="F18" i="170"/>
  <c r="E18" i="170"/>
  <c r="A18" i="170"/>
  <c r="L17" i="170"/>
  <c r="K17" i="170"/>
  <c r="H17" i="170"/>
  <c r="G17" i="170"/>
  <c r="F17" i="170"/>
  <c r="E17" i="170"/>
  <c r="A17" i="170"/>
  <c r="L16" i="170"/>
  <c r="K16" i="170"/>
  <c r="H16" i="170"/>
  <c r="G16" i="170"/>
  <c r="F16" i="170"/>
  <c r="E16" i="170"/>
  <c r="A16" i="170"/>
  <c r="L15" i="170"/>
  <c r="K15" i="170"/>
  <c r="H15" i="170"/>
  <c r="G15" i="170"/>
  <c r="F15" i="170"/>
  <c r="E15" i="170"/>
  <c r="A15" i="170"/>
  <c r="H14" i="170"/>
  <c r="G14" i="170"/>
  <c r="F14" i="170"/>
  <c r="E14" i="170"/>
  <c r="A14" i="170"/>
  <c r="H13" i="170"/>
  <c r="G13" i="170"/>
  <c r="F13" i="170"/>
  <c r="E13" i="170"/>
  <c r="A13" i="170"/>
  <c r="H12" i="170"/>
  <c r="G12" i="170"/>
  <c r="F12" i="170"/>
  <c r="E12" i="170"/>
  <c r="A12" i="170"/>
  <c r="H11" i="170"/>
  <c r="G11" i="170"/>
  <c r="F11" i="170"/>
  <c r="E11" i="170"/>
  <c r="A11" i="170"/>
  <c r="H10" i="170"/>
  <c r="G10" i="170"/>
  <c r="F10" i="170"/>
  <c r="E10" i="170"/>
  <c r="A10" i="170"/>
  <c r="G9" i="170"/>
  <c r="F9" i="170"/>
  <c r="E9" i="170"/>
  <c r="A9" i="170"/>
  <c r="H8" i="170"/>
  <c r="G8" i="170"/>
  <c r="F8" i="170"/>
  <c r="E8" i="170"/>
  <c r="A8" i="170"/>
  <c r="G7" i="170"/>
  <c r="F7" i="170"/>
  <c r="E7" i="170"/>
  <c r="A7" i="170"/>
  <c r="G8" i="166"/>
  <c r="G9" i="166"/>
  <c r="G10" i="166"/>
  <c r="G11" i="166"/>
  <c r="G12" i="166"/>
  <c r="G13" i="166"/>
  <c r="G14" i="166"/>
  <c r="G15" i="166"/>
  <c r="G16" i="166"/>
  <c r="G17" i="166"/>
  <c r="G18" i="166"/>
  <c r="G7" i="166"/>
  <c r="H8" i="166"/>
  <c r="H10" i="166"/>
  <c r="H11" i="166"/>
  <c r="H12" i="166"/>
  <c r="H13" i="166"/>
  <c r="H14" i="166"/>
  <c r="H15" i="166"/>
  <c r="H16" i="166"/>
  <c r="H17" i="166"/>
  <c r="H18" i="166"/>
  <c r="H10" i="169"/>
  <c r="H11" i="169"/>
  <c r="H12" i="169"/>
  <c r="H13" i="169"/>
  <c r="H14" i="169"/>
  <c r="H15" i="169"/>
  <c r="H16" i="169"/>
  <c r="H17" i="169"/>
  <c r="H18" i="169"/>
  <c r="H19" i="169"/>
  <c r="H20" i="169"/>
  <c r="K38" i="169"/>
  <c r="L37" i="169"/>
  <c r="K37" i="169"/>
  <c r="L36" i="169"/>
  <c r="K36" i="169"/>
  <c r="L35" i="169"/>
  <c r="K35" i="169"/>
  <c r="L34" i="169"/>
  <c r="K34" i="169"/>
  <c r="L33" i="169"/>
  <c r="K33" i="169"/>
  <c r="L32" i="169"/>
  <c r="K32" i="169"/>
  <c r="L31" i="169"/>
  <c r="K31" i="169"/>
  <c r="L30" i="169"/>
  <c r="K30" i="169"/>
  <c r="L29" i="169"/>
  <c r="K29" i="169"/>
  <c r="L28" i="169"/>
  <c r="D27" i="169"/>
  <c r="D38" i="169" s="1"/>
  <c r="L38" i="169"/>
  <c r="A27" i="169"/>
  <c r="K26" i="169"/>
  <c r="D26" i="169"/>
  <c r="A26" i="169"/>
  <c r="L25" i="169"/>
  <c r="K25" i="169"/>
  <c r="D25" i="169"/>
  <c r="A25" i="169"/>
  <c r="L24" i="169"/>
  <c r="K24" i="169"/>
  <c r="D24" i="169"/>
  <c r="A24" i="169"/>
  <c r="L23" i="169"/>
  <c r="K23" i="169"/>
  <c r="D23" i="169"/>
  <c r="A23" i="169"/>
  <c r="L22" i="169"/>
  <c r="K22" i="169"/>
  <c r="D22" i="169"/>
  <c r="A22" i="169"/>
  <c r="L21" i="169"/>
  <c r="K21" i="169"/>
  <c r="D21" i="169"/>
  <c r="A21" i="169"/>
  <c r="L20" i="169"/>
  <c r="K20" i="169"/>
  <c r="F20" i="169"/>
  <c r="E20" i="169"/>
  <c r="A20" i="169"/>
  <c r="T20" i="169" s="1"/>
  <c r="L19" i="169"/>
  <c r="K19" i="169"/>
  <c r="F19" i="169"/>
  <c r="E19" i="169"/>
  <c r="A19" i="169"/>
  <c r="T19" i="169" s="1"/>
  <c r="L18" i="169"/>
  <c r="K18" i="169"/>
  <c r="F18" i="169"/>
  <c r="E18" i="169"/>
  <c r="A18" i="169"/>
  <c r="T18" i="169" s="1"/>
  <c r="L17" i="169"/>
  <c r="K17" i="169"/>
  <c r="F17" i="169"/>
  <c r="E17" i="169"/>
  <c r="A17" i="169"/>
  <c r="T17" i="169" s="1"/>
  <c r="L16" i="169"/>
  <c r="F16" i="169"/>
  <c r="E16" i="169"/>
  <c r="A16" i="169"/>
  <c r="T16" i="169" s="1"/>
  <c r="F15" i="169"/>
  <c r="E15" i="169"/>
  <c r="A15" i="169"/>
  <c r="T15" i="169" s="1"/>
  <c r="F14" i="169"/>
  <c r="E14" i="169"/>
  <c r="A14" i="169"/>
  <c r="T14" i="169" s="1"/>
  <c r="F13" i="169"/>
  <c r="E13" i="169"/>
  <c r="A13" i="169"/>
  <c r="T13" i="169" s="1"/>
  <c r="F12" i="169"/>
  <c r="E12" i="169"/>
  <c r="A12" i="169"/>
  <c r="T12" i="169" s="1"/>
  <c r="F11" i="169"/>
  <c r="E11" i="169"/>
  <c r="A11" i="169"/>
  <c r="T11" i="169" s="1"/>
  <c r="F10" i="169"/>
  <c r="E10" i="169"/>
  <c r="A10" i="169"/>
  <c r="T10" i="169" s="1"/>
  <c r="A9" i="169"/>
  <c r="T9" i="169" s="1"/>
  <c r="B36" i="173" l="1"/>
  <c r="L36" i="173" s="1"/>
  <c r="F34" i="202"/>
  <c r="F23" i="173"/>
  <c r="D36" i="173"/>
  <c r="I25" i="174"/>
  <c r="E27" i="169"/>
  <c r="E38" i="169" s="1"/>
  <c r="H20" i="124"/>
  <c r="H25" i="124"/>
  <c r="E5" i="202" s="1"/>
  <c r="F20" i="173"/>
  <c r="C36" i="173"/>
  <c r="H25" i="173"/>
  <c r="F22" i="172"/>
  <c r="P22" i="124"/>
  <c r="E23" i="172"/>
  <c r="E23" i="124"/>
  <c r="J25" i="124"/>
  <c r="G5" i="202" s="1"/>
  <c r="C31" i="202" s="1"/>
  <c r="H19" i="172"/>
  <c r="J19" i="124"/>
  <c r="F19" i="172"/>
  <c r="E19" i="124"/>
  <c r="F21" i="172"/>
  <c r="E21" i="124"/>
  <c r="H21" i="172"/>
  <c r="J21" i="124"/>
  <c r="H23" i="172"/>
  <c r="J23" i="124"/>
  <c r="D36" i="172"/>
  <c r="P36" i="124" s="1"/>
  <c r="H20" i="172"/>
  <c r="J20" i="124"/>
  <c r="H22" i="172"/>
  <c r="J22" i="124"/>
  <c r="H24" i="172"/>
  <c r="J24" i="124"/>
  <c r="B36" i="172"/>
  <c r="E25" i="124"/>
  <c r="G8" i="202" s="1"/>
  <c r="C34" i="202" s="1"/>
  <c r="H20" i="171"/>
  <c r="I20" i="124"/>
  <c r="H24" i="171"/>
  <c r="I24" i="124"/>
  <c r="H22" i="171"/>
  <c r="I22" i="124"/>
  <c r="B36" i="171"/>
  <c r="D25" i="124"/>
  <c r="F8" i="202" s="1"/>
  <c r="H25" i="171"/>
  <c r="I25" i="124"/>
  <c r="F5" i="202" s="1"/>
  <c r="H19" i="171"/>
  <c r="I19" i="124"/>
  <c r="H21" i="171"/>
  <c r="I21" i="124"/>
  <c r="H23" i="171"/>
  <c r="I23" i="124"/>
  <c r="D36" i="171"/>
  <c r="O36" i="124" s="1"/>
  <c r="O25" i="124"/>
  <c r="F6" i="202" s="1"/>
  <c r="H21" i="170"/>
  <c r="E19" i="170"/>
  <c r="C19" i="124"/>
  <c r="B36" i="170"/>
  <c r="C25" i="124"/>
  <c r="E8" i="202" s="1"/>
  <c r="D36" i="170"/>
  <c r="N36" i="124" s="1"/>
  <c r="N25" i="124"/>
  <c r="E6" i="202" s="1"/>
  <c r="G19" i="170"/>
  <c r="G24" i="173"/>
  <c r="G20" i="173"/>
  <c r="E23" i="169"/>
  <c r="I21" i="174"/>
  <c r="G21" i="170"/>
  <c r="G23" i="170"/>
  <c r="I19" i="174"/>
  <c r="I23" i="174"/>
  <c r="G25" i="170"/>
  <c r="I20" i="174"/>
  <c r="I22" i="174"/>
  <c r="I24" i="174"/>
  <c r="F21" i="169"/>
  <c r="F25" i="169"/>
  <c r="F23" i="170"/>
  <c r="F22" i="170"/>
  <c r="E22" i="173"/>
  <c r="G22" i="173"/>
  <c r="F19" i="173"/>
  <c r="F24" i="173"/>
  <c r="F21" i="173"/>
  <c r="F22" i="173"/>
  <c r="F25" i="173"/>
  <c r="F36" i="173" s="1"/>
  <c r="E20" i="173"/>
  <c r="E24" i="173"/>
  <c r="G25" i="173"/>
  <c r="E19" i="173"/>
  <c r="E21" i="173"/>
  <c r="E23" i="173"/>
  <c r="E25" i="173"/>
  <c r="E36" i="173" s="1"/>
  <c r="G19" i="173"/>
  <c r="G21" i="173"/>
  <c r="G23" i="173"/>
  <c r="E19" i="172"/>
  <c r="E25" i="172"/>
  <c r="E36" i="172" s="1"/>
  <c r="C36" i="172"/>
  <c r="J36" i="124" s="1"/>
  <c r="X32" i="169" s="1"/>
  <c r="E21" i="172"/>
  <c r="F24" i="172"/>
  <c r="F23" i="172"/>
  <c r="F20" i="172"/>
  <c r="G20" i="172"/>
  <c r="G24" i="172"/>
  <c r="G19" i="172"/>
  <c r="E20" i="172"/>
  <c r="G21" i="172"/>
  <c r="E22" i="172"/>
  <c r="G23" i="172"/>
  <c r="E24" i="172"/>
  <c r="G25" i="172"/>
  <c r="G22" i="172"/>
  <c r="F25" i="172"/>
  <c r="F36" i="172" s="1"/>
  <c r="H36" i="172"/>
  <c r="H23" i="170"/>
  <c r="F19" i="170"/>
  <c r="E23" i="170"/>
  <c r="F19" i="171"/>
  <c r="F21" i="171"/>
  <c r="F22" i="171"/>
  <c r="F23" i="171"/>
  <c r="F24" i="171"/>
  <c r="E20" i="171"/>
  <c r="F20" i="171"/>
  <c r="E22" i="171"/>
  <c r="E24" i="171"/>
  <c r="G19" i="171"/>
  <c r="G21" i="171"/>
  <c r="G25" i="171"/>
  <c r="E19" i="171"/>
  <c r="G20" i="171"/>
  <c r="E21" i="171"/>
  <c r="G22" i="171"/>
  <c r="E23" i="171"/>
  <c r="G24" i="171"/>
  <c r="E25" i="171"/>
  <c r="E36" i="171" s="1"/>
  <c r="C36" i="171"/>
  <c r="I36" i="124" s="1"/>
  <c r="W32" i="169" s="1"/>
  <c r="G23" i="171"/>
  <c r="F25" i="171"/>
  <c r="F36" i="171" s="1"/>
  <c r="E22" i="170"/>
  <c r="F20" i="170"/>
  <c r="F21" i="170"/>
  <c r="F24" i="170"/>
  <c r="E25" i="170"/>
  <c r="E36" i="170" s="1"/>
  <c r="E20" i="170"/>
  <c r="E21" i="170"/>
  <c r="E24" i="170"/>
  <c r="H25" i="170"/>
  <c r="C36" i="170"/>
  <c r="H36" i="124" s="1"/>
  <c r="V32" i="169" s="1"/>
  <c r="G20" i="170"/>
  <c r="G22" i="170"/>
  <c r="G24" i="170"/>
  <c r="H20" i="170"/>
  <c r="H22" i="170"/>
  <c r="H24" i="170"/>
  <c r="F25" i="170"/>
  <c r="F36" i="170" s="1"/>
  <c r="F24" i="169"/>
  <c r="E21" i="169"/>
  <c r="E22" i="169"/>
  <c r="E26" i="169"/>
  <c r="F22" i="169"/>
  <c r="F26" i="169"/>
  <c r="F23" i="169"/>
  <c r="E24" i="169"/>
  <c r="E25" i="169"/>
  <c r="F27" i="169"/>
  <c r="F38" i="169" s="1"/>
  <c r="I36" i="174"/>
  <c r="L36" i="172" l="1"/>
  <c r="E36" i="124"/>
  <c r="L36" i="171"/>
  <c r="D36" i="124"/>
  <c r="L36" i="170"/>
  <c r="C36" i="124"/>
  <c r="G36" i="170"/>
  <c r="L24" i="170"/>
  <c r="L24" i="173"/>
  <c r="G36" i="173"/>
  <c r="H36" i="173"/>
  <c r="L24" i="172"/>
  <c r="G36" i="172"/>
  <c r="H36" i="170"/>
  <c r="L24" i="171"/>
  <c r="H36" i="171"/>
  <c r="G36" i="171"/>
  <c r="H38" i="169"/>
  <c r="L26" i="169"/>
  <c r="B25" i="166" l="1"/>
  <c r="B25" i="124" s="1"/>
  <c r="D8" i="202" s="1"/>
  <c r="B23" i="166"/>
  <c r="B23" i="124" s="1"/>
  <c r="B21" i="166"/>
  <c r="B21" i="124" s="1"/>
  <c r="B20" i="166"/>
  <c r="B20" i="124" s="1"/>
  <c r="B19" i="166"/>
  <c r="B19" i="124" s="1"/>
  <c r="E7" i="166"/>
  <c r="L28" i="166"/>
  <c r="L26" i="166"/>
  <c r="L17" i="166"/>
  <c r="L15" i="166"/>
  <c r="K16" i="166"/>
  <c r="K17" i="166"/>
  <c r="K18" i="166"/>
  <c r="K19" i="166"/>
  <c r="K20" i="166"/>
  <c r="K21" i="166"/>
  <c r="K22" i="166"/>
  <c r="K23" i="166"/>
  <c r="K24" i="166"/>
  <c r="K15" i="166"/>
  <c r="K28" i="166"/>
  <c r="K29" i="166"/>
  <c r="K30" i="166"/>
  <c r="K31" i="166"/>
  <c r="K32" i="166"/>
  <c r="K33" i="166"/>
  <c r="K34" i="166"/>
  <c r="K35" i="166"/>
  <c r="K36" i="166"/>
  <c r="K27" i="166"/>
  <c r="L29" i="166"/>
  <c r="L27" i="166"/>
  <c r="I8" i="202" l="1"/>
  <c r="I34" i="202" s="1"/>
  <c r="B34" i="202"/>
  <c r="L16" i="166"/>
  <c r="K10" i="101" l="1"/>
  <c r="K31" i="101"/>
  <c r="K30" i="101"/>
  <c r="K29" i="101"/>
  <c r="K28" i="101"/>
  <c r="K27" i="101"/>
  <c r="K26" i="101"/>
  <c r="K25" i="101"/>
  <c r="K24" i="101"/>
  <c r="K23" i="101"/>
  <c r="K22" i="101"/>
  <c r="K21" i="101"/>
  <c r="K20" i="101"/>
  <c r="K19" i="101"/>
  <c r="K18" i="101"/>
  <c r="K17" i="101"/>
  <c r="K16" i="101"/>
  <c r="K15" i="101"/>
  <c r="K14" i="101"/>
  <c r="K13" i="101"/>
  <c r="K12" i="101"/>
  <c r="K11" i="101"/>
  <c r="K9" i="101"/>
  <c r="K8" i="101"/>
  <c r="F9" i="101"/>
  <c r="F10" i="101"/>
  <c r="F11" i="101"/>
  <c r="F12" i="101"/>
  <c r="F13" i="101"/>
  <c r="F14" i="101"/>
  <c r="F15" i="101"/>
  <c r="F16" i="101"/>
  <c r="F17" i="101"/>
  <c r="F18" i="101"/>
  <c r="F19" i="101"/>
  <c r="F20" i="101"/>
  <c r="F21" i="101"/>
  <c r="F22" i="101"/>
  <c r="F23" i="101"/>
  <c r="F24" i="101"/>
  <c r="F25" i="101"/>
  <c r="F27" i="101"/>
  <c r="F28" i="101"/>
  <c r="F29" i="101"/>
  <c r="F30" i="101"/>
  <c r="F31" i="101"/>
  <c r="F8" i="101"/>
  <c r="C32" i="101"/>
  <c r="D32" i="101"/>
  <c r="E32" i="101"/>
  <c r="G32" i="101"/>
  <c r="H32" i="101"/>
  <c r="I32" i="101"/>
  <c r="J32" i="101"/>
  <c r="C33" i="101"/>
  <c r="D33" i="101"/>
  <c r="E33" i="101"/>
  <c r="G33" i="101"/>
  <c r="H33" i="101"/>
  <c r="I33" i="101"/>
  <c r="J33" i="101"/>
  <c r="C34" i="101"/>
  <c r="D34" i="101"/>
  <c r="E34" i="101"/>
  <c r="G34" i="101"/>
  <c r="H34" i="101"/>
  <c r="I34" i="101"/>
  <c r="J34" i="101"/>
  <c r="B34" i="101"/>
  <c r="B33" i="101"/>
  <c r="B32" i="101"/>
  <c r="F34" i="101" l="1"/>
  <c r="K32" i="101"/>
  <c r="F32" i="101"/>
  <c r="K33" i="101"/>
  <c r="F33" i="101"/>
  <c r="K34" i="101"/>
  <c r="D20" i="64" l="1"/>
  <c r="M16" i="64"/>
  <c r="G24" i="119"/>
  <c r="G23" i="119"/>
  <c r="G22" i="119"/>
  <c r="G21" i="119"/>
  <c r="G20" i="119"/>
  <c r="G19" i="119"/>
  <c r="G18" i="119"/>
  <c r="H24" i="119" l="1"/>
  <c r="N9" i="121" l="1"/>
  <c r="E35" i="168" l="1"/>
  <c r="E33" i="168"/>
  <c r="E34" i="168"/>
  <c r="E32" i="168"/>
  <c r="D36" i="168"/>
  <c r="D35" i="168"/>
  <c r="D33" i="168"/>
  <c r="D34" i="168"/>
  <c r="D32" i="168"/>
  <c r="C36" i="168"/>
  <c r="C35" i="168"/>
  <c r="C33" i="168"/>
  <c r="C34" i="168"/>
  <c r="C32" i="168"/>
  <c r="L15" i="168"/>
  <c r="L8" i="168"/>
  <c r="J15" i="168"/>
  <c r="G15" i="168"/>
  <c r="D15" i="168"/>
  <c r="J10" i="168"/>
  <c r="J9" i="168"/>
  <c r="J8" i="168"/>
  <c r="G10" i="168"/>
  <c r="G9" i="168"/>
  <c r="G8" i="168"/>
  <c r="D9" i="168"/>
  <c r="D10" i="168"/>
  <c r="M19" i="168"/>
  <c r="E11" i="168"/>
  <c r="E24" i="168" s="1"/>
  <c r="F11" i="168"/>
  <c r="F25" i="168" s="1"/>
  <c r="E15" i="204" s="1"/>
  <c r="E34" i="204" s="1"/>
  <c r="H11" i="168"/>
  <c r="H23" i="168" s="1"/>
  <c r="I11" i="168"/>
  <c r="I24" i="168" s="1"/>
  <c r="K11" i="168"/>
  <c r="K25" i="168" s="1"/>
  <c r="J15" i="204" s="1"/>
  <c r="C11" i="168"/>
  <c r="C23" i="168" s="1"/>
  <c r="N19" i="168"/>
  <c r="L19" i="168"/>
  <c r="N15" i="168"/>
  <c r="L9" i="168"/>
  <c r="N9" i="168"/>
  <c r="L10" i="168"/>
  <c r="N10" i="168"/>
  <c r="N8" i="168"/>
  <c r="E36" i="168"/>
  <c r="B36" i="168"/>
  <c r="B34" i="168"/>
  <c r="B33" i="168"/>
  <c r="B32" i="168"/>
  <c r="E31" i="168"/>
  <c r="J32" i="168" s="1"/>
  <c r="D31" i="168"/>
  <c r="I32" i="168" s="1"/>
  <c r="C31" i="168"/>
  <c r="H32" i="168" s="1"/>
  <c r="K24" i="168" l="1"/>
  <c r="K23" i="168"/>
  <c r="E37" i="168"/>
  <c r="J33" i="168" s="1"/>
  <c r="M10" i="168"/>
  <c r="H24" i="168"/>
  <c r="D37" i="168"/>
  <c r="I33" i="168" s="1"/>
  <c r="F23" i="168"/>
  <c r="E25" i="168"/>
  <c r="D15" i="204" s="1"/>
  <c r="E23" i="168"/>
  <c r="C37" i="168"/>
  <c r="H33" i="168" s="1"/>
  <c r="M9" i="168"/>
  <c r="C25" i="168"/>
  <c r="B15" i="204" s="1"/>
  <c r="D34" i="204" s="1"/>
  <c r="C24" i="168"/>
  <c r="D11" i="168"/>
  <c r="D23" i="168" s="1"/>
  <c r="I25" i="168"/>
  <c r="H15" i="204" s="1"/>
  <c r="F34" i="204" s="1"/>
  <c r="H25" i="168"/>
  <c r="G15" i="204" s="1"/>
  <c r="G11" i="168"/>
  <c r="J11" i="168"/>
  <c r="F24" i="168"/>
  <c r="I23" i="168"/>
  <c r="M8" i="168"/>
  <c r="M15" i="168"/>
  <c r="N11" i="168"/>
  <c r="L11" i="168"/>
  <c r="E8" i="166"/>
  <c r="F8" i="166"/>
  <c r="E9" i="166"/>
  <c r="F9" i="166"/>
  <c r="E10" i="166"/>
  <c r="F10" i="166"/>
  <c r="E11" i="166"/>
  <c r="F11" i="166"/>
  <c r="E12" i="166"/>
  <c r="F12" i="166"/>
  <c r="E13" i="166"/>
  <c r="F13" i="166"/>
  <c r="E14" i="166"/>
  <c r="F14" i="166"/>
  <c r="E15" i="166"/>
  <c r="F15" i="166"/>
  <c r="E16" i="166"/>
  <c r="F16" i="166"/>
  <c r="E17" i="166"/>
  <c r="F17" i="166"/>
  <c r="E18" i="166"/>
  <c r="F18" i="166"/>
  <c r="F7" i="166"/>
  <c r="D25" i="168" l="1"/>
  <c r="C15" i="204" s="1"/>
  <c r="K33" i="168"/>
  <c r="D24" i="168"/>
  <c r="N25" i="168"/>
  <c r="M15" i="204" s="1"/>
  <c r="N24" i="168"/>
  <c r="N23" i="168"/>
  <c r="J25" i="168"/>
  <c r="I15" i="204" s="1"/>
  <c r="J24" i="168"/>
  <c r="J23" i="168"/>
  <c r="L23" i="168"/>
  <c r="L25" i="168"/>
  <c r="K15" i="204" s="1"/>
  <c r="L24" i="168"/>
  <c r="M11" i="168"/>
  <c r="G23" i="168"/>
  <c r="G25" i="168"/>
  <c r="F15" i="204" s="1"/>
  <c r="G24" i="168"/>
  <c r="D25" i="166"/>
  <c r="C25" i="166"/>
  <c r="G25" i="124" s="1"/>
  <c r="D5" i="202" s="1"/>
  <c r="B31" i="202" s="1"/>
  <c r="I31" i="202" s="1"/>
  <c r="B36" i="166"/>
  <c r="A25" i="166"/>
  <c r="D24" i="166"/>
  <c r="M24" i="124" s="1"/>
  <c r="C24" i="166"/>
  <c r="G24" i="124" s="1"/>
  <c r="B24" i="166"/>
  <c r="A24" i="166"/>
  <c r="D23" i="166"/>
  <c r="M23" i="124" s="1"/>
  <c r="C23" i="166"/>
  <c r="G23" i="124" s="1"/>
  <c r="L34" i="166"/>
  <c r="A23" i="166"/>
  <c r="D22" i="166"/>
  <c r="M22" i="124" s="1"/>
  <c r="C22" i="166"/>
  <c r="G22" i="124" s="1"/>
  <c r="B22" i="166"/>
  <c r="A22" i="166"/>
  <c r="D21" i="166"/>
  <c r="M21" i="124" s="1"/>
  <c r="C21" i="166"/>
  <c r="G21" i="124" s="1"/>
  <c r="L32" i="166"/>
  <c r="A21" i="166"/>
  <c r="D20" i="166"/>
  <c r="M20" i="124" s="1"/>
  <c r="C20" i="166"/>
  <c r="G20" i="124" s="1"/>
  <c r="L31" i="166"/>
  <c r="A20" i="166"/>
  <c r="D19" i="166"/>
  <c r="M19" i="124" s="1"/>
  <c r="C19" i="166"/>
  <c r="G19" i="124" s="1"/>
  <c r="L30" i="166"/>
  <c r="A19" i="166"/>
  <c r="A18" i="166"/>
  <c r="A17" i="166"/>
  <c r="A16" i="166"/>
  <c r="A15" i="166"/>
  <c r="A14" i="166"/>
  <c r="A13" i="166"/>
  <c r="A12" i="166"/>
  <c r="A11" i="166"/>
  <c r="A10" i="166"/>
  <c r="A9" i="166"/>
  <c r="A8" i="166"/>
  <c r="A7" i="166"/>
  <c r="R7" i="124"/>
  <c r="L18" i="124"/>
  <c r="F18" i="124"/>
  <c r="F22" i="124" s="1"/>
  <c r="F8" i="124"/>
  <c r="F9" i="124"/>
  <c r="F19" i="124" s="1"/>
  <c r="F10" i="124"/>
  <c r="F11" i="124"/>
  <c r="F12" i="124"/>
  <c r="F23" i="124" s="1"/>
  <c r="F13" i="124"/>
  <c r="F14" i="124"/>
  <c r="F15" i="124"/>
  <c r="F21" i="124" s="1"/>
  <c r="F16" i="124"/>
  <c r="F17" i="124"/>
  <c r="B33" i="202" l="1"/>
  <c r="H33" i="202"/>
  <c r="E33" i="202"/>
  <c r="G33" i="202"/>
  <c r="F33" i="202"/>
  <c r="D33" i="202"/>
  <c r="C33" i="202"/>
  <c r="L35" i="166"/>
  <c r="B24" i="124"/>
  <c r="D36" i="166"/>
  <c r="M36" i="124" s="1"/>
  <c r="M25" i="124"/>
  <c r="D6" i="202" s="1"/>
  <c r="B32" i="202" s="1"/>
  <c r="I32" i="202" s="1"/>
  <c r="L33" i="166"/>
  <c r="B22" i="124"/>
  <c r="L36" i="166"/>
  <c r="B36" i="124"/>
  <c r="F36" i="124" s="1"/>
  <c r="F24" i="124"/>
  <c r="F20" i="124"/>
  <c r="F25" i="124"/>
  <c r="G19" i="166"/>
  <c r="H19" i="166"/>
  <c r="H21" i="166"/>
  <c r="G21" i="166"/>
  <c r="G23" i="166"/>
  <c r="H23" i="166"/>
  <c r="G24" i="166"/>
  <c r="H24" i="166"/>
  <c r="G20" i="166"/>
  <c r="H20" i="166"/>
  <c r="G22" i="166"/>
  <c r="H22" i="166"/>
  <c r="G25" i="166"/>
  <c r="H25" i="166"/>
  <c r="C36" i="166"/>
  <c r="F19" i="166"/>
  <c r="F20" i="166"/>
  <c r="F21" i="166"/>
  <c r="F22" i="166"/>
  <c r="F23" i="166"/>
  <c r="F24" i="166"/>
  <c r="M25" i="168"/>
  <c r="L15" i="204" s="1"/>
  <c r="M24" i="168"/>
  <c r="M23" i="168"/>
  <c r="E19" i="166"/>
  <c r="E20" i="166"/>
  <c r="E21" i="166"/>
  <c r="E22" i="166"/>
  <c r="E23" i="166"/>
  <c r="E24" i="166"/>
  <c r="E25" i="166"/>
  <c r="E36" i="166" s="1"/>
  <c r="F25" i="166"/>
  <c r="F36" i="166" s="1"/>
  <c r="A3" i="123"/>
  <c r="D4" i="203" s="1"/>
  <c r="B42" i="90"/>
  <c r="D36" i="90"/>
  <c r="D26" i="90"/>
  <c r="D27" i="90"/>
  <c r="D28" i="90"/>
  <c r="D29" i="90"/>
  <c r="D30" i="90"/>
  <c r="D31" i="90"/>
  <c r="D32" i="90"/>
  <c r="D33" i="90"/>
  <c r="D34" i="90"/>
  <c r="D35" i="90"/>
  <c r="D25" i="90"/>
  <c r="C29" i="90"/>
  <c r="C25" i="90"/>
  <c r="D24" i="90"/>
  <c r="C24" i="90"/>
  <c r="C36" i="90"/>
  <c r="G36" i="124" l="1"/>
  <c r="G36" i="166"/>
  <c r="H36" i="166"/>
  <c r="L23" i="166"/>
  <c r="L24" i="166"/>
  <c r="L20" i="166"/>
  <c r="L22" i="166"/>
  <c r="L18" i="166"/>
  <c r="L19" i="166"/>
  <c r="L21" i="166"/>
  <c r="B21" i="64"/>
  <c r="B22" i="64"/>
  <c r="B23" i="64"/>
  <c r="B24" i="64"/>
  <c r="B25" i="64"/>
  <c r="B26" i="64"/>
  <c r="B27" i="64"/>
  <c r="B28" i="64"/>
  <c r="B29" i="64"/>
  <c r="B20" i="64"/>
  <c r="U32" i="169" l="1"/>
  <c r="Z32" i="169" s="1"/>
  <c r="C26" i="90" l="1"/>
  <c r="C27" i="90"/>
  <c r="C28" i="90"/>
  <c r="C30" i="90"/>
  <c r="C31" i="90"/>
  <c r="C32" i="90"/>
  <c r="C33" i="90"/>
  <c r="C34" i="90"/>
  <c r="C35" i="90"/>
  <c r="H8" i="150" l="1"/>
  <c r="G8" i="150"/>
  <c r="F8" i="150"/>
  <c r="E8" i="150"/>
  <c r="D8" i="150"/>
  <c r="C8" i="150"/>
  <c r="B8" i="150"/>
  <c r="H7" i="150"/>
  <c r="G7" i="150"/>
  <c r="F7" i="150"/>
  <c r="E7" i="150"/>
  <c r="D7" i="150"/>
  <c r="C7" i="150"/>
  <c r="B7" i="150"/>
  <c r="H6" i="150"/>
  <c r="G6" i="150"/>
  <c r="F6" i="150"/>
  <c r="E6" i="150"/>
  <c r="D6" i="150"/>
  <c r="C6" i="150"/>
  <c r="B6" i="150"/>
  <c r="G5" i="150"/>
  <c r="F5" i="150"/>
  <c r="E5" i="150"/>
  <c r="D5" i="150"/>
  <c r="C5" i="150"/>
  <c r="B5" i="150"/>
  <c r="Q36" i="134"/>
  <c r="O36" i="134"/>
  <c r="N36" i="134"/>
  <c r="M36" i="134"/>
  <c r="L36" i="134"/>
  <c r="E36" i="134"/>
  <c r="A23" i="134"/>
  <c r="Q22" i="134"/>
  <c r="O22" i="134"/>
  <c r="N22" i="134"/>
  <c r="M22" i="134"/>
  <c r="L22" i="134"/>
  <c r="K22" i="134"/>
  <c r="J22" i="134"/>
  <c r="I22" i="134"/>
  <c r="H22" i="134"/>
  <c r="G22" i="134"/>
  <c r="F22" i="134"/>
  <c r="E22" i="134"/>
  <c r="D22" i="134"/>
  <c r="C22" i="134"/>
  <c r="B22" i="134"/>
  <c r="A22" i="134"/>
  <c r="Q21" i="134"/>
  <c r="O21" i="134"/>
  <c r="N21" i="134"/>
  <c r="M21" i="134"/>
  <c r="L21" i="134"/>
  <c r="K21" i="134"/>
  <c r="J21" i="134"/>
  <c r="I21" i="134"/>
  <c r="H21" i="134"/>
  <c r="G21" i="134"/>
  <c r="F21" i="134"/>
  <c r="E21" i="134"/>
  <c r="D21" i="134"/>
  <c r="C21" i="134"/>
  <c r="B21" i="134"/>
  <c r="A21" i="134"/>
  <c r="Q20" i="134"/>
  <c r="O20" i="134"/>
  <c r="N20" i="134"/>
  <c r="M20" i="134"/>
  <c r="L20" i="134"/>
  <c r="K20" i="134"/>
  <c r="J20" i="134"/>
  <c r="I20" i="134"/>
  <c r="H20" i="134"/>
  <c r="G20" i="134"/>
  <c r="F20" i="134"/>
  <c r="E20" i="134"/>
  <c r="D20" i="134"/>
  <c r="C20" i="134"/>
  <c r="B20" i="134"/>
  <c r="A20" i="134"/>
  <c r="Q19" i="134"/>
  <c r="O19" i="134"/>
  <c r="N19" i="134"/>
  <c r="M19" i="134"/>
  <c r="L19" i="134"/>
  <c r="K19" i="134"/>
  <c r="J19" i="134"/>
  <c r="I19" i="134"/>
  <c r="H19" i="134"/>
  <c r="G19" i="134"/>
  <c r="F19" i="134"/>
  <c r="E19" i="134"/>
  <c r="D19" i="134"/>
  <c r="C19" i="134"/>
  <c r="B19" i="134"/>
  <c r="A19" i="134"/>
  <c r="Q18" i="134"/>
  <c r="O18" i="134"/>
  <c r="N18" i="134"/>
  <c r="M18" i="134"/>
  <c r="L18" i="134"/>
  <c r="K18" i="134"/>
  <c r="J18" i="134"/>
  <c r="I18" i="134"/>
  <c r="H18" i="134"/>
  <c r="G18" i="134"/>
  <c r="F18" i="134"/>
  <c r="E18" i="134"/>
  <c r="D18" i="134"/>
  <c r="C18" i="134"/>
  <c r="B18" i="134"/>
  <c r="A18" i="134"/>
  <c r="Q17" i="134"/>
  <c r="O17" i="134"/>
  <c r="N17" i="134"/>
  <c r="M17" i="134"/>
  <c r="L17" i="134"/>
  <c r="K17" i="134"/>
  <c r="J17" i="134"/>
  <c r="I17" i="134"/>
  <c r="H17" i="134"/>
  <c r="G17" i="134"/>
  <c r="F17" i="134"/>
  <c r="E17" i="134"/>
  <c r="D17" i="134"/>
  <c r="C17" i="134"/>
  <c r="B17" i="134"/>
  <c r="A17" i="134"/>
  <c r="R16" i="134"/>
  <c r="A16" i="134"/>
  <c r="R15" i="134"/>
  <c r="A15" i="134"/>
  <c r="A14" i="134"/>
  <c r="A13" i="134"/>
  <c r="R12" i="134"/>
  <c r="A12" i="134"/>
  <c r="A11" i="134"/>
  <c r="R10" i="134"/>
  <c r="A10" i="134"/>
  <c r="R9" i="134"/>
  <c r="A9" i="134"/>
  <c r="R8" i="134"/>
  <c r="A8" i="134"/>
  <c r="R7" i="134"/>
  <c r="A7" i="134"/>
  <c r="R6" i="134"/>
  <c r="A6" i="134"/>
  <c r="A5" i="134"/>
  <c r="A4" i="134"/>
  <c r="I27" i="114"/>
  <c r="I26" i="114"/>
  <c r="I25" i="114"/>
  <c r="I24" i="114"/>
  <c r="I23" i="114"/>
  <c r="I22" i="114"/>
  <c r="I21" i="114"/>
  <c r="I20" i="114"/>
  <c r="I19" i="114"/>
  <c r="I18" i="114"/>
  <c r="I17" i="114"/>
  <c r="I16" i="114"/>
  <c r="I15" i="114"/>
  <c r="J13" i="114"/>
  <c r="K56" i="112"/>
  <c r="K55" i="112"/>
  <c r="K54" i="112"/>
  <c r="K53" i="112"/>
  <c r="K49" i="112"/>
  <c r="K48" i="112"/>
  <c r="K47" i="112"/>
  <c r="K46" i="112"/>
  <c r="K42" i="112"/>
  <c r="K41" i="112"/>
  <c r="K40" i="112"/>
  <c r="K39" i="112"/>
  <c r="K35" i="112"/>
  <c r="K34" i="112"/>
  <c r="K33" i="112"/>
  <c r="K32" i="112"/>
  <c r="K28" i="112"/>
  <c r="K27" i="112"/>
  <c r="K26" i="112"/>
  <c r="K25" i="112"/>
  <c r="K21" i="112"/>
  <c r="K20" i="112"/>
  <c r="K19" i="112"/>
  <c r="K18" i="112"/>
  <c r="J24" i="132"/>
  <c r="I24" i="132"/>
  <c r="H24" i="132"/>
  <c r="G24" i="132"/>
  <c r="E24" i="132"/>
  <c r="E32" i="132" s="1"/>
  <c r="D24" i="132"/>
  <c r="E31" i="132" s="1"/>
  <c r="C24" i="132"/>
  <c r="E30" i="132" s="1"/>
  <c r="B24" i="132"/>
  <c r="E29" i="132" s="1"/>
  <c r="A24" i="132"/>
  <c r="J23" i="132"/>
  <c r="I23" i="132"/>
  <c r="H23" i="132"/>
  <c r="G23" i="132"/>
  <c r="E23" i="132"/>
  <c r="D23" i="132"/>
  <c r="C23" i="132"/>
  <c r="B23" i="132"/>
  <c r="A23" i="132"/>
  <c r="J22" i="132"/>
  <c r="I22" i="132"/>
  <c r="H22" i="132"/>
  <c r="G22" i="132"/>
  <c r="E22" i="132"/>
  <c r="D22" i="132"/>
  <c r="C22" i="132"/>
  <c r="B22" i="132"/>
  <c r="A22" i="132"/>
  <c r="J21" i="132"/>
  <c r="I21" i="132"/>
  <c r="H21" i="132"/>
  <c r="G21" i="132"/>
  <c r="E21" i="132"/>
  <c r="D21" i="132"/>
  <c r="C21" i="132"/>
  <c r="B21" i="132"/>
  <c r="A21" i="132"/>
  <c r="J20" i="132"/>
  <c r="I20" i="132"/>
  <c r="H20" i="132"/>
  <c r="G20" i="132"/>
  <c r="E20" i="132"/>
  <c r="D20" i="132"/>
  <c r="C20" i="132"/>
  <c r="B20" i="132"/>
  <c r="A20" i="132"/>
  <c r="J19" i="132"/>
  <c r="I19" i="132"/>
  <c r="H19" i="132"/>
  <c r="G19" i="132"/>
  <c r="E19" i="132"/>
  <c r="D19" i="132"/>
  <c r="C19" i="132"/>
  <c r="B19" i="132"/>
  <c r="A19" i="132"/>
  <c r="J18" i="132"/>
  <c r="I18" i="132"/>
  <c r="H18" i="132"/>
  <c r="G18" i="132"/>
  <c r="E18" i="132"/>
  <c r="D18" i="132"/>
  <c r="C18" i="132"/>
  <c r="B18" i="132"/>
  <c r="A18" i="132"/>
  <c r="A17" i="132"/>
  <c r="A16" i="132"/>
  <c r="A15" i="132"/>
  <c r="A14" i="132"/>
  <c r="A13" i="132"/>
  <c r="A12" i="132"/>
  <c r="A11" i="132"/>
  <c r="A10" i="132"/>
  <c r="A9" i="132"/>
  <c r="A8" i="132"/>
  <c r="A7" i="132"/>
  <c r="A6" i="132"/>
  <c r="A4" i="132"/>
  <c r="Q5" i="128"/>
  <c r="P5" i="128"/>
  <c r="O5" i="128"/>
  <c r="N5" i="128"/>
  <c r="A25" i="124"/>
  <c r="A24" i="124"/>
  <c r="A23" i="124"/>
  <c r="A22" i="124"/>
  <c r="A21" i="124"/>
  <c r="A20" i="124"/>
  <c r="A19" i="124"/>
  <c r="R18" i="124"/>
  <c r="A18" i="124"/>
  <c r="R17" i="124"/>
  <c r="L17" i="124"/>
  <c r="A17" i="124"/>
  <c r="R16" i="124"/>
  <c r="L16" i="124"/>
  <c r="A16" i="124"/>
  <c r="R15" i="124"/>
  <c r="L15" i="124"/>
  <c r="A15" i="124"/>
  <c r="R14" i="124"/>
  <c r="L14" i="124"/>
  <c r="A14" i="124"/>
  <c r="R13" i="124"/>
  <c r="L13" i="124"/>
  <c r="A13" i="124"/>
  <c r="R12" i="124"/>
  <c r="L12" i="124"/>
  <c r="A12" i="124"/>
  <c r="R11" i="124"/>
  <c r="L11" i="124"/>
  <c r="A11" i="124"/>
  <c r="R10" i="124"/>
  <c r="L10" i="124"/>
  <c r="A10" i="124"/>
  <c r="R9" i="124"/>
  <c r="L9" i="124"/>
  <c r="A9" i="124"/>
  <c r="R8" i="124"/>
  <c r="L8" i="124"/>
  <c r="A8" i="124"/>
  <c r="A7" i="124"/>
  <c r="A4" i="124"/>
  <c r="D30" i="65"/>
  <c r="C30" i="65"/>
  <c r="D29" i="65"/>
  <c r="C29" i="65"/>
  <c r="D28" i="65"/>
  <c r="C28" i="65"/>
  <c r="D27" i="65"/>
  <c r="C27" i="65"/>
  <c r="D26" i="65"/>
  <c r="C26" i="65"/>
  <c r="D25" i="65"/>
  <c r="C25" i="65"/>
  <c r="D24" i="65"/>
  <c r="C24" i="65"/>
  <c r="D23" i="65"/>
  <c r="C23" i="65"/>
  <c r="D22" i="65"/>
  <c r="C22" i="65"/>
  <c r="D21" i="65"/>
  <c r="C21" i="65"/>
  <c r="D20" i="65"/>
  <c r="H56" i="90"/>
  <c r="G56" i="90"/>
  <c r="H55" i="90"/>
  <c r="G55" i="90"/>
  <c r="H54" i="90"/>
  <c r="G54" i="90"/>
  <c r="H53" i="90"/>
  <c r="G53" i="90"/>
  <c r="H52" i="90"/>
  <c r="G52" i="90"/>
  <c r="H51" i="90"/>
  <c r="G51" i="90"/>
  <c r="H50" i="90"/>
  <c r="G50" i="90"/>
  <c r="H49" i="90"/>
  <c r="G49" i="90"/>
  <c r="H48" i="90"/>
  <c r="G48" i="90"/>
  <c r="H47" i="90"/>
  <c r="G47" i="90"/>
  <c r="A18" i="90"/>
  <c r="B36" i="90" s="1"/>
  <c r="A17" i="90"/>
  <c r="B35" i="90" s="1"/>
  <c r="A16" i="90"/>
  <c r="B34" i="90" s="1"/>
  <c r="A15" i="90"/>
  <c r="B33" i="90" s="1"/>
  <c r="A14" i="90"/>
  <c r="B32" i="90" s="1"/>
  <c r="A13" i="90"/>
  <c r="B31" i="90" s="1"/>
  <c r="A12" i="90"/>
  <c r="B30" i="90" s="1"/>
  <c r="A11" i="90"/>
  <c r="B29" i="90" s="1"/>
  <c r="A10" i="90"/>
  <c r="B28" i="90" s="1"/>
  <c r="A9" i="90"/>
  <c r="B27" i="90" s="1"/>
  <c r="A8" i="90"/>
  <c r="B26" i="90" s="1"/>
  <c r="A7" i="90"/>
  <c r="B25" i="90" s="1"/>
  <c r="K36" i="89"/>
  <c r="J36" i="89"/>
  <c r="K35" i="89"/>
  <c r="J35" i="89"/>
  <c r="K34" i="89"/>
  <c r="J34" i="89"/>
  <c r="K33" i="89"/>
  <c r="J33" i="89"/>
  <c r="K32" i="89"/>
  <c r="J32" i="89"/>
  <c r="K31" i="89"/>
  <c r="J31" i="89"/>
  <c r="K30" i="89"/>
  <c r="J30" i="89"/>
  <c r="K29" i="89"/>
  <c r="J29" i="89"/>
  <c r="K28" i="89"/>
  <c r="J28" i="89"/>
  <c r="K27" i="89"/>
  <c r="J27" i="89"/>
  <c r="K26" i="89"/>
  <c r="J26" i="89"/>
  <c r="K25" i="89"/>
  <c r="J25" i="89"/>
  <c r="J24" i="89"/>
  <c r="A19" i="89"/>
  <c r="I36" i="89" s="1"/>
  <c r="A18" i="89"/>
  <c r="I35" i="89" s="1"/>
  <c r="A17" i="89"/>
  <c r="I34" i="89" s="1"/>
  <c r="A16" i="89"/>
  <c r="I33" i="89" s="1"/>
  <c r="A15" i="89"/>
  <c r="I32" i="89" s="1"/>
  <c r="A14" i="89"/>
  <c r="I31" i="89" s="1"/>
  <c r="A13" i="89"/>
  <c r="I30" i="89" s="1"/>
  <c r="A12" i="89"/>
  <c r="I29" i="89" s="1"/>
  <c r="A11" i="89"/>
  <c r="I28" i="89" s="1"/>
  <c r="A10" i="89"/>
  <c r="I27" i="89" s="1"/>
  <c r="A9" i="89"/>
  <c r="I26" i="89" s="1"/>
  <c r="A8" i="89"/>
  <c r="I25" i="89" s="1"/>
  <c r="K24" i="89"/>
  <c r="C56" i="64"/>
  <c r="D55" i="64"/>
  <c r="C55" i="64"/>
  <c r="D54" i="64"/>
  <c r="C54" i="64"/>
  <c r="D53" i="64"/>
  <c r="C53" i="64"/>
  <c r="D52" i="64"/>
  <c r="C52" i="64"/>
  <c r="D51" i="64"/>
  <c r="C51" i="64"/>
  <c r="D50" i="64"/>
  <c r="C50" i="64"/>
  <c r="D49" i="64"/>
  <c r="C49" i="64"/>
  <c r="D48" i="64"/>
  <c r="C48" i="64"/>
  <c r="D47" i="64"/>
  <c r="C47" i="64"/>
  <c r="F29" i="64"/>
  <c r="E29" i="64"/>
  <c r="D29" i="64"/>
  <c r="F28" i="64"/>
  <c r="E28" i="64"/>
  <c r="D28" i="64"/>
  <c r="C28" i="64"/>
  <c r="G28" i="64" s="1"/>
  <c r="F27" i="64"/>
  <c r="E27" i="64"/>
  <c r="D27" i="64"/>
  <c r="C27" i="64"/>
  <c r="G27" i="64" s="1"/>
  <c r="F26" i="64"/>
  <c r="E26" i="64"/>
  <c r="D26" i="64"/>
  <c r="C26" i="64"/>
  <c r="G26" i="64" s="1"/>
  <c r="F25" i="64"/>
  <c r="E25" i="64"/>
  <c r="D25" i="64"/>
  <c r="C25" i="64"/>
  <c r="G25" i="64" s="1"/>
  <c r="F24" i="64"/>
  <c r="E24" i="64"/>
  <c r="D24" i="64"/>
  <c r="C24" i="64"/>
  <c r="G24" i="64" s="1"/>
  <c r="F23" i="64"/>
  <c r="E23" i="64"/>
  <c r="D23" i="64"/>
  <c r="C23" i="64"/>
  <c r="G23" i="64" s="1"/>
  <c r="F22" i="64"/>
  <c r="E22" i="64"/>
  <c r="D22" i="64"/>
  <c r="C22" i="64"/>
  <c r="G22" i="64" s="1"/>
  <c r="F21" i="64"/>
  <c r="E21" i="64"/>
  <c r="D21" i="64"/>
  <c r="C21" i="64"/>
  <c r="G21" i="64" s="1"/>
  <c r="F20" i="64"/>
  <c r="D46" i="64"/>
  <c r="E24" i="119"/>
  <c r="K16" i="64" s="1"/>
  <c r="D24" i="119"/>
  <c r="C24" i="119"/>
  <c r="A24" i="119"/>
  <c r="E23" i="119"/>
  <c r="F23" i="119" s="1"/>
  <c r="D23" i="119"/>
  <c r="C23" i="119"/>
  <c r="A23" i="119"/>
  <c r="E22" i="119"/>
  <c r="D22" i="119"/>
  <c r="C22" i="119"/>
  <c r="B22" i="119"/>
  <c r="A22" i="119"/>
  <c r="E21" i="119"/>
  <c r="F21" i="119" s="1"/>
  <c r="D21" i="119"/>
  <c r="C21" i="119"/>
  <c r="A21" i="119"/>
  <c r="E20" i="119"/>
  <c r="D20" i="119"/>
  <c r="C20" i="119"/>
  <c r="B20" i="119"/>
  <c r="H20" i="119" s="1"/>
  <c r="A20" i="119"/>
  <c r="E19" i="119"/>
  <c r="C19" i="119"/>
  <c r="B19" i="119"/>
  <c r="A19" i="119"/>
  <c r="E18" i="119"/>
  <c r="D18" i="119"/>
  <c r="C18" i="119"/>
  <c r="B18" i="119"/>
  <c r="A18" i="119"/>
  <c r="N17" i="119"/>
  <c r="M17" i="119"/>
  <c r="L17" i="119"/>
  <c r="H17" i="119"/>
  <c r="Q17" i="119" s="1"/>
  <c r="F17" i="119"/>
  <c r="A17" i="119"/>
  <c r="P17" i="119" s="1"/>
  <c r="N16" i="119"/>
  <c r="M16" i="119"/>
  <c r="L16" i="119"/>
  <c r="H16" i="119"/>
  <c r="Q16" i="119" s="1"/>
  <c r="F16" i="119"/>
  <c r="A16" i="119"/>
  <c r="P16" i="119" s="1"/>
  <c r="N15" i="119"/>
  <c r="M15" i="119"/>
  <c r="L15" i="119"/>
  <c r="H15" i="119"/>
  <c r="Q15" i="119" s="1"/>
  <c r="F15" i="119"/>
  <c r="A15" i="119"/>
  <c r="P15" i="119" s="1"/>
  <c r="N14" i="119"/>
  <c r="M14" i="119"/>
  <c r="L14" i="119"/>
  <c r="H14" i="119"/>
  <c r="Q14" i="119" s="1"/>
  <c r="F14" i="119"/>
  <c r="A14" i="119"/>
  <c r="P14" i="119" s="1"/>
  <c r="N13" i="119"/>
  <c r="M13" i="119"/>
  <c r="L13" i="119"/>
  <c r="H13" i="119"/>
  <c r="Q13" i="119" s="1"/>
  <c r="F13" i="119"/>
  <c r="A13" i="119"/>
  <c r="P13" i="119" s="1"/>
  <c r="N12" i="119"/>
  <c r="M12" i="119"/>
  <c r="L12" i="119"/>
  <c r="H12" i="119"/>
  <c r="Q12" i="119" s="1"/>
  <c r="F12" i="119"/>
  <c r="A12" i="119"/>
  <c r="P12" i="119" s="1"/>
  <c r="N11" i="119"/>
  <c r="M11" i="119"/>
  <c r="L11" i="119"/>
  <c r="H11" i="119"/>
  <c r="Q11" i="119" s="1"/>
  <c r="F11" i="119"/>
  <c r="A11" i="119"/>
  <c r="P11" i="119" s="1"/>
  <c r="N10" i="119"/>
  <c r="M10" i="119"/>
  <c r="L10" i="119"/>
  <c r="H10" i="119"/>
  <c r="Q10" i="119" s="1"/>
  <c r="F10" i="119"/>
  <c r="A10" i="119"/>
  <c r="P10" i="119" s="1"/>
  <c r="N9" i="119"/>
  <c r="M9" i="119"/>
  <c r="L9" i="119"/>
  <c r="H9" i="119"/>
  <c r="Q9" i="119" s="1"/>
  <c r="F9" i="119"/>
  <c r="A9" i="119"/>
  <c r="P9" i="119" s="1"/>
  <c r="N8" i="119"/>
  <c r="M8" i="119"/>
  <c r="L8" i="119"/>
  <c r="H8" i="119"/>
  <c r="Q8" i="119" s="1"/>
  <c r="F8" i="119"/>
  <c r="A8" i="119"/>
  <c r="P8" i="119" s="1"/>
  <c r="N7" i="119"/>
  <c r="M7" i="119"/>
  <c r="L7" i="119"/>
  <c r="H7" i="119"/>
  <c r="Q7" i="119" s="1"/>
  <c r="F7" i="119"/>
  <c r="A7" i="119"/>
  <c r="P7" i="119" s="1"/>
  <c r="N6" i="119"/>
  <c r="M6" i="119"/>
  <c r="L6" i="119"/>
  <c r="Q6" i="119"/>
  <c r="A6" i="119"/>
  <c r="P6" i="119" s="1"/>
  <c r="Q5" i="119"/>
  <c r="N5" i="119"/>
  <c r="M5" i="119"/>
  <c r="L5" i="119"/>
  <c r="A5" i="119"/>
  <c r="H25" i="122"/>
  <c r="A25" i="122"/>
  <c r="A24" i="122"/>
  <c r="A23" i="122"/>
  <c r="A22" i="122"/>
  <c r="N11" i="122" s="1"/>
  <c r="A21" i="122"/>
  <c r="N10" i="122" s="1"/>
  <c r="A20" i="122"/>
  <c r="N9" i="122" s="1"/>
  <c r="A19" i="122"/>
  <c r="N8" i="122" s="1"/>
  <c r="A18" i="122"/>
  <c r="A17" i="122"/>
  <c r="A16" i="122"/>
  <c r="A15" i="122"/>
  <c r="A14" i="122"/>
  <c r="A13" i="122"/>
  <c r="A12" i="122"/>
  <c r="A11" i="122"/>
  <c r="A10" i="122"/>
  <c r="A9" i="122"/>
  <c r="A8" i="122"/>
  <c r="A7" i="122"/>
  <c r="J25" i="122"/>
  <c r="A5" i="122"/>
  <c r="D5" i="122"/>
  <c r="B5" i="122"/>
  <c r="K27" i="121"/>
  <c r="K36" i="134" s="1"/>
  <c r="J27" i="121"/>
  <c r="I27" i="121"/>
  <c r="I36" i="134" s="1"/>
  <c r="H27" i="121"/>
  <c r="F27" i="121"/>
  <c r="D25" i="122"/>
  <c r="C27" i="121"/>
  <c r="C36" i="134" s="1"/>
  <c r="B27" i="121"/>
  <c r="K26" i="121"/>
  <c r="J26" i="121"/>
  <c r="I26" i="121"/>
  <c r="H26" i="121"/>
  <c r="F26" i="121"/>
  <c r="E24" i="122" s="1"/>
  <c r="E26" i="121"/>
  <c r="C26" i="121"/>
  <c r="B26" i="121"/>
  <c r="K25" i="121"/>
  <c r="J25" i="121"/>
  <c r="I25" i="121"/>
  <c r="H25" i="121"/>
  <c r="F25" i="121"/>
  <c r="E23" i="122" s="1"/>
  <c r="E25" i="121"/>
  <c r="C25" i="121"/>
  <c r="H25" i="169" s="1"/>
  <c r="B25" i="121"/>
  <c r="K24" i="121"/>
  <c r="J24" i="121"/>
  <c r="I24" i="121"/>
  <c r="H24" i="121"/>
  <c r="F24" i="121"/>
  <c r="E22" i="122" s="1"/>
  <c r="E24" i="121"/>
  <c r="C24" i="121"/>
  <c r="B24" i="121"/>
  <c r="B22" i="122" s="1"/>
  <c r="O11" i="122" s="1"/>
  <c r="K23" i="121"/>
  <c r="J23" i="121"/>
  <c r="I23" i="121"/>
  <c r="H23" i="121"/>
  <c r="F23" i="121"/>
  <c r="E21" i="122" s="1"/>
  <c r="E23" i="121"/>
  <c r="C23" i="121"/>
  <c r="H23" i="169" s="1"/>
  <c r="B23" i="121"/>
  <c r="K22" i="121"/>
  <c r="J22" i="121"/>
  <c r="I22" i="121"/>
  <c r="H22" i="121"/>
  <c r="F22" i="121"/>
  <c r="E20" i="122" s="1"/>
  <c r="E22" i="121"/>
  <c r="C22" i="121"/>
  <c r="H22" i="169" s="1"/>
  <c r="B22" i="121"/>
  <c r="K21" i="121"/>
  <c r="J21" i="121"/>
  <c r="I21" i="121"/>
  <c r="H21" i="121"/>
  <c r="F21" i="121"/>
  <c r="E19" i="122" s="1"/>
  <c r="E21" i="121"/>
  <c r="C21" i="121"/>
  <c r="B21" i="121"/>
  <c r="O20" i="121"/>
  <c r="N20" i="121"/>
  <c r="M20" i="121"/>
  <c r="G20" i="121"/>
  <c r="D20" i="121"/>
  <c r="O19" i="121"/>
  <c r="N19" i="121"/>
  <c r="M19" i="121"/>
  <c r="G19" i="121"/>
  <c r="D19" i="121"/>
  <c r="O18" i="121"/>
  <c r="N18" i="121"/>
  <c r="M18" i="121"/>
  <c r="G18" i="121"/>
  <c r="D18" i="121"/>
  <c r="O17" i="121"/>
  <c r="N17" i="121"/>
  <c r="M17" i="121"/>
  <c r="G17" i="121"/>
  <c r="D17" i="121"/>
  <c r="O16" i="121"/>
  <c r="N16" i="121"/>
  <c r="M16" i="121"/>
  <c r="G16" i="121"/>
  <c r="D16" i="121"/>
  <c r="O15" i="121"/>
  <c r="N15" i="121"/>
  <c r="M15" i="121"/>
  <c r="G15" i="121"/>
  <c r="D15" i="121"/>
  <c r="O14" i="121"/>
  <c r="N14" i="121"/>
  <c r="M14" i="121"/>
  <c r="G14" i="121"/>
  <c r="D14" i="121"/>
  <c r="O13" i="121"/>
  <c r="N13" i="121"/>
  <c r="M13" i="121"/>
  <c r="G13" i="121"/>
  <c r="D13" i="121"/>
  <c r="O12" i="121"/>
  <c r="N12" i="121"/>
  <c r="M12" i="121"/>
  <c r="G12" i="121"/>
  <c r="D12" i="121"/>
  <c r="O11" i="121"/>
  <c r="N11" i="121"/>
  <c r="M11" i="121"/>
  <c r="G11" i="121"/>
  <c r="D11" i="121"/>
  <c r="O10" i="121"/>
  <c r="N10" i="121"/>
  <c r="M10" i="121"/>
  <c r="G10" i="121"/>
  <c r="D10" i="121"/>
  <c r="O9" i="121"/>
  <c r="M9" i="121"/>
  <c r="G9" i="121"/>
  <c r="N8" i="121"/>
  <c r="J8" i="121"/>
  <c r="H8" i="121"/>
  <c r="J21" i="64" l="1"/>
  <c r="J20" i="64"/>
  <c r="J22" i="64"/>
  <c r="J24" i="64"/>
  <c r="J23" i="64"/>
  <c r="J25" i="64"/>
  <c r="J27" i="64"/>
  <c r="J28" i="64"/>
  <c r="J26" i="64"/>
  <c r="B36" i="134"/>
  <c r="B7" i="122"/>
  <c r="E22" i="65"/>
  <c r="E30" i="65"/>
  <c r="E21" i="65"/>
  <c r="E24" i="65"/>
  <c r="E25" i="65"/>
  <c r="E26" i="65"/>
  <c r="E27" i="65"/>
  <c r="E28" i="65"/>
  <c r="E29" i="65"/>
  <c r="E23" i="65"/>
  <c r="K23" i="112"/>
  <c r="D21" i="121"/>
  <c r="R5" i="134"/>
  <c r="R17" i="134" s="1"/>
  <c r="P23" i="134"/>
  <c r="F16" i="64"/>
  <c r="J36" i="134"/>
  <c r="E15" i="122"/>
  <c r="F36" i="134"/>
  <c r="C16" i="64"/>
  <c r="H36" i="134"/>
  <c r="B24" i="122"/>
  <c r="B23" i="122"/>
  <c r="K37" i="112"/>
  <c r="K51" i="112"/>
  <c r="K30" i="112"/>
  <c r="K44" i="112"/>
  <c r="K58" i="112"/>
  <c r="E8" i="122"/>
  <c r="D23" i="121"/>
  <c r="F4" i="202"/>
  <c r="W8" i="169"/>
  <c r="W22" i="169" s="1"/>
  <c r="G4" i="202"/>
  <c r="X8" i="169"/>
  <c r="X22" i="169" s="1"/>
  <c r="D4" i="202"/>
  <c r="U8" i="169"/>
  <c r="U22" i="169" s="1"/>
  <c r="E4" i="202"/>
  <c r="V8" i="169"/>
  <c r="V22" i="169" s="1"/>
  <c r="F19" i="119"/>
  <c r="F18" i="119"/>
  <c r="F22" i="119"/>
  <c r="K7" i="119"/>
  <c r="N10" i="150"/>
  <c r="I10" i="150"/>
  <c r="F10" i="150"/>
  <c r="E10" i="150"/>
  <c r="O8" i="121"/>
  <c r="E13" i="122"/>
  <c r="C19" i="122"/>
  <c r="H21" i="169"/>
  <c r="C22" i="122"/>
  <c r="H24" i="169"/>
  <c r="C24" i="122"/>
  <c r="H26" i="169"/>
  <c r="C18" i="122"/>
  <c r="H27" i="169"/>
  <c r="C26" i="177"/>
  <c r="C27" i="177"/>
  <c r="K15" i="119"/>
  <c r="C24" i="177"/>
  <c r="C28" i="177"/>
  <c r="C32" i="177"/>
  <c r="C22" i="177"/>
  <c r="C30" i="177"/>
  <c r="C23" i="177"/>
  <c r="C31" i="177"/>
  <c r="C21" i="177"/>
  <c r="C25" i="177"/>
  <c r="C29" i="177"/>
  <c r="B18" i="122"/>
  <c r="B16" i="64"/>
  <c r="H16" i="64" s="1"/>
  <c r="M10" i="150"/>
  <c r="J10" i="150"/>
  <c r="B10" i="150"/>
  <c r="E33" i="132"/>
  <c r="E25" i="122"/>
  <c r="E9" i="122"/>
  <c r="E14" i="122"/>
  <c r="E16" i="122"/>
  <c r="E17" i="122"/>
  <c r="P12" i="121"/>
  <c r="P16" i="121"/>
  <c r="P20" i="121"/>
  <c r="D20" i="122"/>
  <c r="D24" i="122"/>
  <c r="D22" i="122"/>
  <c r="D21" i="122"/>
  <c r="C10" i="150"/>
  <c r="G10" i="150"/>
  <c r="K10" i="150"/>
  <c r="O10" i="150"/>
  <c r="D10" i="150"/>
  <c r="H10" i="150"/>
  <c r="L10" i="150"/>
  <c r="P20" i="134"/>
  <c r="P19" i="134"/>
  <c r="R14" i="134"/>
  <c r="R20" i="134" s="1"/>
  <c r="R18" i="134"/>
  <c r="R11" i="134"/>
  <c r="P22" i="134"/>
  <c r="P18" i="134"/>
  <c r="R13" i="134"/>
  <c r="P17" i="134"/>
  <c r="P21" i="134"/>
  <c r="P5" i="150"/>
  <c r="P8" i="150"/>
  <c r="P6" i="150"/>
  <c r="P7" i="150"/>
  <c r="K20" i="132"/>
  <c r="K24" i="132"/>
  <c r="K19" i="132"/>
  <c r="K23" i="132"/>
  <c r="K21" i="132"/>
  <c r="F19" i="132"/>
  <c r="F21" i="132"/>
  <c r="F24" i="132"/>
  <c r="F23" i="132"/>
  <c r="K18" i="132"/>
  <c r="K22" i="132"/>
  <c r="F18" i="132"/>
  <c r="F22" i="132"/>
  <c r="F20" i="132"/>
  <c r="G12" i="110"/>
  <c r="G14" i="110"/>
  <c r="G13" i="110"/>
  <c r="G15" i="110"/>
  <c r="R21" i="124"/>
  <c r="R19" i="124"/>
  <c r="R20" i="124"/>
  <c r="R24" i="124"/>
  <c r="L20" i="124"/>
  <c r="R22" i="124"/>
  <c r="L21" i="124"/>
  <c r="L24" i="124"/>
  <c r="R23" i="124"/>
  <c r="R25" i="124"/>
  <c r="L22" i="124"/>
  <c r="H22" i="119"/>
  <c r="H18" i="119"/>
  <c r="D14" i="122"/>
  <c r="D18" i="122"/>
  <c r="L25" i="124"/>
  <c r="L19" i="124"/>
  <c r="L23" i="124"/>
  <c r="D8" i="122"/>
  <c r="B13" i="122"/>
  <c r="B16" i="122"/>
  <c r="P11" i="121"/>
  <c r="P15" i="121"/>
  <c r="P19" i="121"/>
  <c r="D25" i="121"/>
  <c r="B10" i="122"/>
  <c r="N21" i="121"/>
  <c r="B9" i="122"/>
  <c r="B12" i="122"/>
  <c r="B15" i="122"/>
  <c r="B21" i="122"/>
  <c r="O10" i="122" s="1"/>
  <c r="B25" i="122"/>
  <c r="P13" i="121"/>
  <c r="P17" i="121"/>
  <c r="B19" i="122"/>
  <c r="B20" i="122"/>
  <c r="O9" i="122" s="1"/>
  <c r="B11" i="122"/>
  <c r="B17" i="122"/>
  <c r="F20" i="119"/>
  <c r="H21" i="119"/>
  <c r="H19" i="119"/>
  <c r="H23" i="119"/>
  <c r="F24" i="119"/>
  <c r="L16" i="64" s="1"/>
  <c r="K11" i="119"/>
  <c r="G25" i="121"/>
  <c r="E7" i="122"/>
  <c r="E11" i="122"/>
  <c r="E12" i="122"/>
  <c r="E18" i="122"/>
  <c r="C12" i="122"/>
  <c r="O21" i="121"/>
  <c r="P10" i="121"/>
  <c r="P14" i="121"/>
  <c r="P18" i="121"/>
  <c r="D27" i="121"/>
  <c r="C10" i="122"/>
  <c r="C16" i="122"/>
  <c r="C23" i="122"/>
  <c r="C9" i="122"/>
  <c r="C20" i="122"/>
  <c r="C21" i="122"/>
  <c r="C15" i="122"/>
  <c r="G21" i="121"/>
  <c r="G22" i="121"/>
  <c r="G24" i="121"/>
  <c r="D10" i="122"/>
  <c r="D19" i="122"/>
  <c r="D22" i="121"/>
  <c r="D24" i="121"/>
  <c r="D26" i="121"/>
  <c r="C7" i="122"/>
  <c r="B8" i="122"/>
  <c r="D9" i="122"/>
  <c r="E10" i="122"/>
  <c r="C11" i="122"/>
  <c r="D12" i="122"/>
  <c r="C13" i="122"/>
  <c r="B14" i="122"/>
  <c r="D16" i="122"/>
  <c r="C17" i="122"/>
  <c r="C25" i="122"/>
  <c r="K8" i="119"/>
  <c r="K12" i="119"/>
  <c r="K16" i="119"/>
  <c r="P9" i="121"/>
  <c r="G26" i="121"/>
  <c r="D15" i="122"/>
  <c r="D23" i="122"/>
  <c r="G23" i="121"/>
  <c r="G27" i="121"/>
  <c r="D7" i="122"/>
  <c r="C8" i="122"/>
  <c r="D11" i="122"/>
  <c r="D13" i="122"/>
  <c r="C14" i="122"/>
  <c r="D17" i="122"/>
  <c r="K6" i="119"/>
  <c r="K10" i="119"/>
  <c r="K14" i="119"/>
  <c r="K9" i="119"/>
  <c r="K13" i="119"/>
  <c r="K17" i="119"/>
  <c r="R21" i="134" l="1"/>
  <c r="I5" i="202"/>
  <c r="G7" i="202" s="1"/>
  <c r="L36" i="124"/>
  <c r="I6" i="202"/>
  <c r="R36" i="124"/>
  <c r="I16" i="64"/>
  <c r="R23" i="134"/>
  <c r="D16" i="64"/>
  <c r="D56" i="64" s="1"/>
  <c r="D36" i="134"/>
  <c r="G16" i="64"/>
  <c r="G36" i="134"/>
  <c r="C29" i="64"/>
  <c r="G29" i="64" s="1"/>
  <c r="J29" i="64" s="1"/>
  <c r="P10" i="150"/>
  <c r="G17" i="110"/>
  <c r="O8" i="122"/>
  <c r="O22" i="122" s="1"/>
  <c r="R19" i="134"/>
  <c r="R22" i="134"/>
  <c r="O23" i="122"/>
  <c r="P36" i="134" l="1"/>
  <c r="D7" i="202"/>
  <c r="H7" i="202"/>
  <c r="F7" i="202"/>
  <c r="E7" i="202"/>
  <c r="R36" i="134"/>
  <c r="I7" i="202" l="1"/>
  <c r="I33" i="202"/>
</calcChain>
</file>

<file path=xl/sharedStrings.xml><?xml version="1.0" encoding="utf-8"?>
<sst xmlns="http://schemas.openxmlformats.org/spreadsheetml/2006/main" count="1501" uniqueCount="563">
  <si>
    <t xml:space="preserve"> </t>
  </si>
  <si>
    <t>CNG</t>
  </si>
  <si>
    <t>DOM</t>
  </si>
  <si>
    <t>DS</t>
  </si>
  <si>
    <t>DTG</t>
  </si>
  <si>
    <t>EG.D</t>
  </si>
  <si>
    <t>GasNet</t>
  </si>
  <si>
    <t>Green Gas</t>
  </si>
  <si>
    <t>KHO</t>
  </si>
  <si>
    <t>KS</t>
  </si>
  <si>
    <t>LDS</t>
  </si>
  <si>
    <t>LNG</t>
  </si>
  <si>
    <t>Moravia GS</t>
  </si>
  <si>
    <t>NET4GAS</t>
  </si>
  <si>
    <t>NTL</t>
  </si>
  <si>
    <t>OP</t>
  </si>
  <si>
    <t>PKS</t>
  </si>
  <si>
    <t>PP Distribuce</t>
  </si>
  <si>
    <t>PPE</t>
  </si>
  <si>
    <t>PPL</t>
  </si>
  <si>
    <t>RDS</t>
  </si>
  <si>
    <t>STL</t>
  </si>
  <si>
    <t>VP</t>
  </si>
  <si>
    <t>VS</t>
  </si>
  <si>
    <t>VTL</t>
  </si>
  <si>
    <t>Výroba plynu v ČR</t>
  </si>
  <si>
    <t>Spotřeba zemního plynu v ČR</t>
  </si>
  <si>
    <t>GWh</t>
  </si>
  <si>
    <t>Celkem</t>
  </si>
  <si>
    <t>MWh</t>
  </si>
  <si>
    <t>A</t>
  </si>
  <si>
    <t>A1</t>
  </si>
  <si>
    <t>A2</t>
  </si>
  <si>
    <t>B</t>
  </si>
  <si>
    <t>C</t>
  </si>
  <si>
    <t>D</t>
  </si>
  <si>
    <t>E</t>
  </si>
  <si>
    <t>F</t>
  </si>
  <si>
    <t>G</t>
  </si>
  <si>
    <t>M</t>
  </si>
  <si>
    <t>Z</t>
  </si>
  <si>
    <t>A+A1+A2+M</t>
  </si>
  <si>
    <t>Rozdíl</t>
  </si>
  <si>
    <t>°C</t>
  </si>
  <si>
    <t xml:space="preserve">             °C</t>
  </si>
  <si>
    <t>X</t>
  </si>
  <si>
    <t>2012 - 2021</t>
  </si>
  <si>
    <t>:1</t>
  </si>
  <si>
    <t xml:space="preserve"> PP Distribuce</t>
  </si>
  <si>
    <t xml:space="preserve"> GasNet</t>
  </si>
  <si>
    <t xml:space="preserve"> Celkem ČR</t>
  </si>
  <si>
    <t>Pražská plynárenská Distribuce, a.s.</t>
  </si>
  <si>
    <t>GasNet, s.r.o.</t>
  </si>
  <si>
    <t>EG.D, a.s.</t>
  </si>
  <si>
    <t xml:space="preserve"> EG.D</t>
  </si>
  <si>
    <t xml:space="preserve"> Ostatní společnosti</t>
  </si>
  <si>
    <t xml:space="preserve">VTL </t>
  </si>
  <si>
    <t xml:space="preserve">STL </t>
  </si>
  <si>
    <t xml:space="preserve">NTL </t>
  </si>
  <si>
    <t>NET4GAS, s.r.o.</t>
  </si>
  <si>
    <t>RDS + LDS</t>
  </si>
  <si>
    <t>RDS + PPS</t>
  </si>
  <si>
    <t>RDS + LDS + PPS</t>
  </si>
  <si>
    <t>15 - 25</t>
  </si>
  <si>
    <t>25 - 45</t>
  </si>
  <si>
    <t>45 - 63</t>
  </si>
  <si>
    <t>63 - 630</t>
  </si>
  <si>
    <t>MO+DOM</t>
  </si>
  <si>
    <t xml:space="preserve">Pardubický kraj </t>
  </si>
  <si>
    <t>Plzeňský kraj</t>
  </si>
  <si>
    <t>Hlavní město Praha</t>
  </si>
  <si>
    <t>Středočeský kraj</t>
  </si>
  <si>
    <t xml:space="preserve">Ústecký kraj </t>
  </si>
  <si>
    <t>Kraj Vysočina</t>
  </si>
  <si>
    <t>Zlínský kraj</t>
  </si>
  <si>
    <t xml:space="preserve"> Celkem</t>
  </si>
  <si>
    <t xml:space="preserve"> OP+VS+PKS</t>
  </si>
  <si>
    <t>*</t>
  </si>
  <si>
    <t>MND ES</t>
  </si>
  <si>
    <t>GS CZ</t>
  </si>
  <si>
    <t>plyn.statistika@eru.gov.cz</t>
  </si>
  <si>
    <r>
      <rPr>
        <b/>
        <sz val="24"/>
        <color rgb="FF1A3366"/>
        <rFont val="Arial"/>
        <family val="2"/>
        <charset val="238"/>
      </rPr>
      <t xml:space="preserve">YEARLY REPORT ON THE OPERATION 
OF THE CZECH GAS SYSTEM
</t>
    </r>
    <r>
      <rPr>
        <b/>
        <sz val="24"/>
        <color rgb="FFE53A2E"/>
        <rFont val="Arial"/>
        <family val="2"/>
        <charset val="238"/>
      </rPr>
      <t>2023</t>
    </r>
  </si>
  <si>
    <t>13 MAP OF THE CZECH GAS SYSTEM</t>
  </si>
  <si>
    <t>The gas transmission system and storage facilities in the CR</t>
  </si>
  <si>
    <t>Statistics and Quality Monitoring Unit</t>
  </si>
  <si>
    <t>Released in</t>
  </si>
  <si>
    <t>3.2 Yearly balance in the Czech gas system - diagram</t>
  </si>
  <si>
    <t>Gas balance for 2023 (bcm)</t>
  </si>
  <si>
    <t>CONTENTS</t>
  </si>
  <si>
    <t>INTRODUCTION</t>
  </si>
  <si>
    <t>1 ABBREVIATIONS AND DEFINITIONS</t>
  </si>
  <si>
    <t>Balancing difference in the TS</t>
  </si>
  <si>
    <t>Daily physical gas quantity for fuelling compression stations (fuel gas) plus other gas, which represents unmetered values of the difference-causing quantities in the total balance in the transmission system</t>
  </si>
  <si>
    <t>Actual</t>
  </si>
  <si>
    <t>Actually metered natural gas consumption</t>
  </si>
  <si>
    <t>Adjusted</t>
  </si>
  <si>
    <t>Natural gas consumption adjusted to the long-term normal temperature determined by the Czech Hydrometeorological Institute</t>
  </si>
  <si>
    <t>BTS</t>
  </si>
  <si>
    <t>Compressed Natural Gas</t>
  </si>
  <si>
    <t>Customers</t>
  </si>
  <si>
    <t>Gas consumption in all customer categories</t>
  </si>
  <si>
    <t>Difference</t>
  </si>
  <si>
    <t>The difference between average temperature and the long-term normal</t>
  </si>
  <si>
    <t>Households (customer category)</t>
  </si>
  <si>
    <t>Distribution system</t>
  </si>
  <si>
    <t>DSO</t>
  </si>
  <si>
    <t>Distribution system operators</t>
  </si>
  <si>
    <t>Daily temperature gradient (change in gas consumption caused by a unit change in temperature)</t>
  </si>
  <si>
    <t>EG</t>
  </si>
  <si>
    <t>Electricity generation</t>
  </si>
  <si>
    <t>EG.D, a.s. ‒ a company operating a regional distribution system</t>
  </si>
  <si>
    <t xml:space="preserve">GasNet, s.r.o. ‒ a company operating a regional distribution system </t>
  </si>
  <si>
    <t>Green Gas DPB, a.s. ‒ a company operating a local distribution system</t>
  </si>
  <si>
    <t>HD_C</t>
  </si>
  <si>
    <t>High demand customers (customer category)</t>
  </si>
  <si>
    <t>Heating season</t>
  </si>
  <si>
    <t>The 1st and 4th quarter of the year</t>
  </si>
  <si>
    <t>HP</t>
  </si>
  <si>
    <t>Heat production</t>
  </si>
  <si>
    <t>Reference hourly reading</t>
  </si>
  <si>
    <t>Compression station</t>
  </si>
  <si>
    <t>LD_C</t>
  </si>
  <si>
    <t>Low demand customers (customer category)</t>
  </si>
  <si>
    <t>Local distribution system</t>
  </si>
  <si>
    <t>Liquefied Natural Gas</t>
  </si>
  <si>
    <t>MD_C</t>
  </si>
  <si>
    <t>Medium demand customers (customer category)</t>
  </si>
  <si>
    <t>Moravia Gas Storage a.s. ‒ a company operating a UGS facility</t>
  </si>
  <si>
    <t>NET4GAS, s.r.o., the company that operates the gas transmission system, the TSO</t>
  </si>
  <si>
    <t>Low-pressure gas pipeline (up to 5 kPa)</t>
  </si>
  <si>
    <t>OG</t>
  </si>
  <si>
    <t>Other gas (includes own use, losses and change in the line pack in distribution systems)</t>
  </si>
  <si>
    <t>Other companies</t>
  </si>
  <si>
    <t>NET4GAS, s.r.o., all LDS, gas producers</t>
  </si>
  <si>
    <t>Gas for fuelling compression stations in the gas transmission system</t>
  </si>
  <si>
    <t>Pražská plynárenská Distribuce, a.s. ‒ a company operating a regional distribution system</t>
  </si>
  <si>
    <t>Combined cycle power station</t>
  </si>
  <si>
    <t>Cross-border gas pipeline</t>
  </si>
  <si>
    <t>R</t>
  </si>
  <si>
    <t>Region</t>
  </si>
  <si>
    <t>Regional distribution system</t>
  </si>
  <si>
    <t>Intermediate-pressure gas pipeline (from 5 kPa to 0.4 MPa)</t>
  </si>
  <si>
    <t>The normal</t>
  </si>
  <si>
    <t>Long-term normal temperature (“the normal”) calculated by the Czech Hydrometeorological Institute for the gas industry</t>
  </si>
  <si>
    <t>TS</t>
  </si>
  <si>
    <t>Transmission system</t>
  </si>
  <si>
    <t>TSO</t>
  </si>
  <si>
    <t>Transmission system operator</t>
  </si>
  <si>
    <t>UGS</t>
  </si>
  <si>
    <t>Underground gas storage facility</t>
  </si>
  <si>
    <t>Gas production</t>
  </si>
  <si>
    <t>Gas producers’ own use</t>
  </si>
  <si>
    <t>High-pressure pipeline (from 0.4 MPa)</t>
  </si>
  <si>
    <t>Gas Storage CZ, s.r.o. – a company operating UGS facilities</t>
  </si>
  <si>
    <t>MND Energy Storage a.s. ‒ a company operating a UGS facility</t>
  </si>
  <si>
    <t>2 COMMENTARY</t>
  </si>
  <si>
    <t>3 GAS SYSTEM</t>
  </si>
  <si>
    <t>3.1 Yearly balance in the Czech gas system</t>
  </si>
  <si>
    <r>
      <t>th m</t>
    </r>
    <r>
      <rPr>
        <b/>
        <vertAlign val="superscript"/>
        <sz val="8"/>
        <rFont val="Arial"/>
        <family val="2"/>
        <charset val="238"/>
        <scheme val="minor"/>
      </rPr>
      <t>3</t>
    </r>
    <r>
      <rPr>
        <b/>
        <sz val="8"/>
        <rFont val="Arial"/>
        <family val="2"/>
        <charset val="238"/>
        <scheme val="minor"/>
      </rPr>
      <t>/yr</t>
    </r>
  </si>
  <si>
    <t>MWh/yr</t>
  </si>
  <si>
    <t>Gas flow into/from the Czech gas system</t>
  </si>
  <si>
    <t>Into CR</t>
  </si>
  <si>
    <t>Via BTS</t>
  </si>
  <si>
    <t>Via PPL</t>
  </si>
  <si>
    <t>Total</t>
  </si>
  <si>
    <t>From CR</t>
  </si>
  <si>
    <t>Net balance 
into/from CR</t>
  </si>
  <si>
    <t>Gas flow from/into UGS that form part of the Czech gas system</t>
  </si>
  <si>
    <t>From UGS</t>
  </si>
  <si>
    <t>Into UGS</t>
  </si>
  <si>
    <t>Net balance from/into UGS</t>
  </si>
  <si>
    <t>Total stores in UGS</t>
  </si>
  <si>
    <t>Gas production in the CR</t>
  </si>
  <si>
    <t>From VP to DS</t>
  </si>
  <si>
    <t>Gas consumption in the CR</t>
  </si>
  <si>
    <t>Consumption in LDS not included in RDS</t>
  </si>
  <si>
    <t>Gas production (VS)</t>
  </si>
  <si>
    <t>Customers connected directly to TS</t>
  </si>
  <si>
    <t>Total CR</t>
  </si>
  <si>
    <t>OG+VS+PKS</t>
  </si>
  <si>
    <t>Balancing difference in the TS</t>
  </si>
  <si>
    <t>Note: The opposite signs of values in volumetric and energy units of the ‘Balancing difference in the transmission system’ are due to the different gross calorific values at entry into and exit from the gas system. It represents unmetered values of the difference-causing quantities in the total balance in the transmission system.</t>
  </si>
  <si>
    <t>Period</t>
  </si>
  <si>
    <r>
      <t>million m</t>
    </r>
    <r>
      <rPr>
        <b/>
        <vertAlign val="superscript"/>
        <sz val="8"/>
        <rFont val="Arial"/>
        <family val="2"/>
        <charset val="238"/>
        <scheme val="minor"/>
      </rPr>
      <t>3</t>
    </r>
  </si>
  <si>
    <t>Gas production in the CR (total including VS)</t>
  </si>
  <si>
    <t>Balancing difference 
in the TS</t>
  </si>
  <si>
    <t>Gas consumption 
in the CR</t>
  </si>
  <si>
    <t>From CR</t>
  </si>
  <si>
    <t>From 
UGS</t>
  </si>
  <si>
    <t>Into 
UGS</t>
  </si>
  <si>
    <t>January</t>
  </si>
  <si>
    <t>February</t>
  </si>
  <si>
    <t>March</t>
  </si>
  <si>
    <t>April</t>
  </si>
  <si>
    <t>May</t>
  </si>
  <si>
    <t>June</t>
  </si>
  <si>
    <t>July</t>
  </si>
  <si>
    <t>August</t>
  </si>
  <si>
    <t>September</t>
  </si>
  <si>
    <t>October</t>
  </si>
  <si>
    <t>November</t>
  </si>
  <si>
    <t>December</t>
  </si>
  <si>
    <t>1Q</t>
  </si>
  <si>
    <t>2Q</t>
  </si>
  <si>
    <t>3Q</t>
  </si>
  <si>
    <t>4Q</t>
  </si>
  <si>
    <t>1H</t>
  </si>
  <si>
    <t>2H</t>
  </si>
  <si>
    <t>Year</t>
  </si>
  <si>
    <r>
      <t>Gas flows (million m</t>
    </r>
    <r>
      <rPr>
        <b/>
        <vertAlign val="superscript"/>
        <sz val="10"/>
        <color rgb="FF1A3366"/>
        <rFont val="Arial"/>
        <family val="2"/>
        <charset val="238"/>
        <scheme val="minor"/>
      </rPr>
      <t>3</t>
    </r>
    <r>
      <rPr>
        <b/>
        <sz val="10"/>
        <color rgb="FF1A3366"/>
        <rFont val="Arial"/>
        <family val="2"/>
        <charset val="238"/>
        <scheme val="minor"/>
      </rPr>
      <t>)</t>
    </r>
  </si>
  <si>
    <t>3.3 Balance in the Czech gas system in 2023</t>
  </si>
  <si>
    <t>3.4 Balance in the Czech gas system over the last 10 years</t>
  </si>
  <si>
    <r>
      <t>Gas flow into/from the Czech gas system (million m</t>
    </r>
    <r>
      <rPr>
        <b/>
        <vertAlign val="superscript"/>
        <sz val="10"/>
        <color rgb="FF1A3366"/>
        <rFont val="Arial"/>
        <family val="2"/>
        <charset val="238"/>
        <scheme val="minor"/>
      </rPr>
      <t>3</t>
    </r>
    <r>
      <rPr>
        <b/>
        <sz val="10"/>
        <color rgb="FF1A3366"/>
        <rFont val="Arial"/>
        <family val="2"/>
        <charset val="238"/>
        <scheme val="minor"/>
      </rPr>
      <t>)</t>
    </r>
  </si>
  <si>
    <t>Annual gas inflows into the CR: their percentages of the largest gas flow 
(in 2021) over the past 10 years</t>
  </si>
  <si>
    <t>3.5 Gas flow into/from the Czech gas system, including DS, by entry/exit country over the last 10 years</t>
  </si>
  <si>
    <t>Gas flow into the Czech gas system, 
including distribution systems, by entry country</t>
  </si>
  <si>
    <t>Gas flow from the Czech gas system, 
including distribution systems, by exit country</t>
  </si>
  <si>
    <t>Net balance into/from CR</t>
  </si>
  <si>
    <t>Germany</t>
  </si>
  <si>
    <t>Slovakia</t>
  </si>
  <si>
    <t>Poland</t>
  </si>
  <si>
    <t>Austria</t>
  </si>
  <si>
    <r>
      <t>Gas flow into the Czech gas system, 
including distribution systems, by entry country (million m</t>
    </r>
    <r>
      <rPr>
        <b/>
        <vertAlign val="superscript"/>
        <sz val="10"/>
        <color rgb="FF1A3366"/>
        <rFont val="Arial"/>
        <family val="2"/>
        <charset val="238"/>
        <scheme val="minor"/>
      </rPr>
      <t>3</t>
    </r>
    <r>
      <rPr>
        <b/>
        <sz val="10"/>
        <color rgb="FF1A3366"/>
        <rFont val="Arial"/>
        <family val="2"/>
        <charset val="238"/>
        <scheme val="minor"/>
      </rPr>
      <t>)</t>
    </r>
  </si>
  <si>
    <r>
      <t>Gas flow from the Czech gas system, 
including distribution systems, by exit country (million m</t>
    </r>
    <r>
      <rPr>
        <b/>
        <vertAlign val="superscript"/>
        <sz val="10"/>
        <color rgb="FF1A3366"/>
        <rFont val="Arial"/>
        <family val="2"/>
        <charset val="238"/>
        <scheme val="minor"/>
      </rPr>
      <t>3</t>
    </r>
    <r>
      <rPr>
        <b/>
        <sz val="10"/>
        <color rgb="FF1A3366"/>
        <rFont val="Arial"/>
        <family val="2"/>
        <charset val="238"/>
        <scheme val="minor"/>
      </rPr>
      <t>)</t>
    </r>
  </si>
  <si>
    <t>4 UNDERGROUND GAS STORAGE FACILITIES</t>
  </si>
  <si>
    <t>4.1 Gas flow from/into UGS that form part of the Czech gas system</t>
  </si>
  <si>
    <t>SSOs</t>
  </si>
  <si>
    <t>Number of UGS facilities for the CR’s needs</t>
  </si>
  <si>
    <t>Gas flow from/into UGS</t>
  </si>
  <si>
    <t>Level of operating stores
as at 31 December</t>
  </si>
  <si>
    <t>Highest level of operating stores</t>
  </si>
  <si>
    <t>Maximum level of operating stores</t>
  </si>
  <si>
    <t>Achieved level of stores as a percentage of the maximum level of operating stores</t>
  </si>
  <si>
    <t xml:space="preserve">Highest achieved daily gas withdrawal </t>
  </si>
  <si>
    <t>Maximum daily gas withdrawal capacity</t>
  </si>
  <si>
    <t>Achieved daily withdrawal as a percentage of the maximum gas withdrawal capacity</t>
  </si>
  <si>
    <t>At the end of preceding year</t>
  </si>
  <si>
    <t>At the end of the year under review</t>
  </si>
  <si>
    <t>SSOs’ shares of the highest achieved level of operating stores</t>
  </si>
  <si>
    <t>SSOs’ shares of the highest daily gas withdrawal</t>
  </si>
  <si>
    <t>Note: Any differences between stored gas levels and withdrawal from and injection into UGS facilities are due to geological losses, own use, transfer of gas to the cushion, or increase in the stored reserves in the UGS facilities.</t>
  </si>
  <si>
    <t>4.2 Gas flow from/into UGS that form part of the Czech gas system over the last 10 years</t>
  </si>
  <si>
    <t xml:space="preserve"> Level of operating stores
 as at 31 December</t>
  </si>
  <si>
    <r>
      <t>Gas flow from/into UGS that form part of the Czech gas system 
(million m</t>
    </r>
    <r>
      <rPr>
        <b/>
        <vertAlign val="superscript"/>
        <sz val="10"/>
        <color theme="3"/>
        <rFont val="Arial"/>
        <family val="2"/>
        <charset val="238"/>
        <scheme val="minor"/>
      </rPr>
      <t>3</t>
    </r>
    <r>
      <rPr>
        <b/>
        <sz val="10"/>
        <color theme="3"/>
        <rFont val="Arial"/>
        <family val="2"/>
        <charset val="238"/>
        <scheme val="minor"/>
      </rPr>
      <t>)</t>
    </r>
  </si>
  <si>
    <r>
      <t>Highest level of operating stores
(million m</t>
    </r>
    <r>
      <rPr>
        <b/>
        <vertAlign val="superscript"/>
        <sz val="10"/>
        <color theme="3"/>
        <rFont val="Arial"/>
        <family val="2"/>
        <charset val="238"/>
        <scheme val="minor"/>
      </rPr>
      <t>3</t>
    </r>
    <r>
      <rPr>
        <b/>
        <sz val="10"/>
        <color theme="3"/>
        <rFont val="Arial"/>
        <family val="2"/>
        <charset val="238"/>
        <scheme val="minor"/>
      </rPr>
      <t>)</t>
    </r>
  </si>
  <si>
    <t>Note: Any differences between stored gas levels and withdrawal from and injection into UGS facilities are due to geological losses, own use, transfer of gas to the cushion, or increase in the stored reserves in the UGS facilities. Moravia Gas Storage a.s. commissioned the Dambořice UGS facility on 1 July 2016.</t>
  </si>
  <si>
    <t>5 PRODUCTION OF ALL GASES</t>
  </si>
  <si>
    <t>5.1 Production of all gases in the Czech Republic</t>
  </si>
  <si>
    <t>Gas type</t>
  </si>
  <si>
    <t xml:space="preserve">
Type of production</t>
  </si>
  <si>
    <r>
      <t>thousands m</t>
    </r>
    <r>
      <rPr>
        <b/>
        <vertAlign val="superscript"/>
        <sz val="8"/>
        <rFont val="Arial"/>
        <family val="2"/>
        <charset val="238"/>
        <scheme val="minor"/>
      </rPr>
      <t xml:space="preserve">3 </t>
    </r>
  </si>
  <si>
    <t>Y/y change</t>
  </si>
  <si>
    <t>Total gas production, 
including losses 
and own use</t>
  </si>
  <si>
    <t>Natural gas for distribution</t>
  </si>
  <si>
    <t>Carbonic natural gas</t>
  </si>
  <si>
    <t>Natural gas (LNG)</t>
  </si>
  <si>
    <t>Propane, butane and their mixtures</t>
  </si>
  <si>
    <t>Coke-oven gas</t>
  </si>
  <si>
    <t>Mine gas</t>
  </si>
  <si>
    <t>Landfill gas</t>
  </si>
  <si>
    <t>Biogas</t>
  </si>
  <si>
    <t>Producer gas</t>
  </si>
  <si>
    <t>Biomethane</t>
  </si>
  <si>
    <t>Other</t>
  </si>
  <si>
    <t>Total natural gas production</t>
  </si>
  <si>
    <t>All gases</t>
  </si>
  <si>
    <t>Gas supply from the production installation to customers connected directly to the gas production installation</t>
  </si>
  <si>
    <t>5.2 Natural gas production in the Czech Republic over the last 10 years</t>
  </si>
  <si>
    <t>Number of gas production installations in the CR</t>
  </si>
  <si>
    <t>Total gas production, including losses and own use</t>
  </si>
  <si>
    <r>
      <t>Total gas production, including losses and own use in 2023
(million m</t>
    </r>
    <r>
      <rPr>
        <b/>
        <vertAlign val="superscript"/>
        <sz val="10"/>
        <color theme="3"/>
        <rFont val="Arial"/>
        <family val="2"/>
        <charset val="238"/>
        <scheme val="minor"/>
      </rPr>
      <t>3</t>
    </r>
    <r>
      <rPr>
        <b/>
        <sz val="10"/>
        <color theme="3"/>
        <rFont val="Arial"/>
        <family val="2"/>
        <charset val="238"/>
        <scheme val="minor"/>
      </rPr>
      <t>)</t>
    </r>
  </si>
  <si>
    <r>
      <t>Total gas production, including losses and own use between 2014 and 2023
(million m</t>
    </r>
    <r>
      <rPr>
        <b/>
        <vertAlign val="superscript"/>
        <sz val="10"/>
        <color theme="3"/>
        <rFont val="Arial"/>
        <family val="2"/>
        <charset val="238"/>
        <scheme val="minor"/>
      </rPr>
      <t>3</t>
    </r>
    <r>
      <rPr>
        <b/>
        <sz val="10"/>
        <color theme="3"/>
        <rFont val="Arial"/>
        <family val="2"/>
        <charset val="238"/>
        <scheme val="minor"/>
      </rPr>
      <t>)</t>
    </r>
  </si>
  <si>
    <t>Note: The total gas production in 2017, including losses and own use, does not include gas supply to customers connected directly to the gas production installation. 
Trial LNG supply of Spolgas s.r.o. to the distribution network of GasNet, s.r.o.</t>
  </si>
  <si>
    <t>6 NATURAL GAS CONSUMPTION</t>
  </si>
  <si>
    <t>6.2 Share of natural gas consumption in each period of the year in total annual consumption in the CR</t>
  </si>
  <si>
    <t>Share of consumption in each period of the year in total annual gas consumption</t>
  </si>
  <si>
    <t>Share of actual monthly consumption in total annual gas consumption</t>
  </si>
  <si>
    <t>Share of actual consumption in the heating season in the total annual gas consumption in 2023</t>
  </si>
  <si>
    <t>Share of actual quarterly consumption in total annual gas consumption in 2023</t>
  </si>
  <si>
    <t>Temperature in °C</t>
  </si>
  <si>
    <t>Difference from normal</t>
  </si>
  <si>
    <r>
      <rPr>
        <sz val="8"/>
        <color theme="1"/>
        <rFont val="Arial"/>
        <family val="2"/>
        <charset val="238"/>
        <scheme val="minor"/>
      </rPr>
      <t>Average</t>
    </r>
    <r>
      <rPr>
        <b/>
        <sz val="8"/>
        <color theme="1"/>
        <rFont val="Arial"/>
        <family val="2"/>
        <charset val="238"/>
        <scheme val="minor"/>
      </rPr>
      <t xml:space="preserve">
2023</t>
    </r>
  </si>
  <si>
    <r>
      <rPr>
        <sz val="8"/>
        <color theme="1"/>
        <rFont val="Arial"/>
        <family val="2"/>
        <charset val="238"/>
        <scheme val="minor"/>
      </rPr>
      <t>Max</t>
    </r>
    <r>
      <rPr>
        <b/>
        <sz val="8"/>
        <color theme="1"/>
        <rFont val="Arial"/>
        <family val="2"/>
        <charset val="238"/>
        <scheme val="minor"/>
      </rPr>
      <t xml:space="preserve">
2023</t>
    </r>
  </si>
  <si>
    <r>
      <rPr>
        <sz val="8"/>
        <color theme="1"/>
        <rFont val="Arial"/>
        <family val="2"/>
        <charset val="238"/>
        <scheme val="minor"/>
      </rPr>
      <t>Min</t>
    </r>
    <r>
      <rPr>
        <b/>
        <sz val="8"/>
        <color theme="1"/>
        <rFont val="Arial"/>
        <family val="2"/>
        <charset val="238"/>
        <scheme val="minor"/>
      </rPr>
      <t xml:space="preserve">
2023</t>
    </r>
  </si>
  <si>
    <t>Average
2022</t>
  </si>
  <si>
    <t>Change on 2022</t>
  </si>
  <si>
    <t>6.4 Natural gas consumption in the Czech Republic over the last 10 years</t>
  </si>
  <si>
    <t>Difference Adjusted-Actual</t>
  </si>
  <si>
    <t>Air temperature in the Czech Republic (°C)</t>
  </si>
  <si>
    <t>Average</t>
  </si>
  <si>
    <t>Y/y difference</t>
  </si>
  <si>
    <t>Average temperature (°C)</t>
  </si>
  <si>
    <t>Maximum daily gas consumption</t>
  </si>
  <si>
    <t>Minimum daily gas consumption</t>
  </si>
  <si>
    <t>at temperature</t>
  </si>
  <si>
    <t>Consumption</t>
  </si>
  <si>
    <t>Temperature</t>
  </si>
  <si>
    <t>6.6 Daily temperature gradient (DTG) and model natural gas consumption in the Czech Republic</t>
  </si>
  <si>
    <t>6.1 Natural gas consumption in the Czech Republic in 2023</t>
  </si>
  <si>
    <t>6.3 Air temperature in the Czech Republic in 2023</t>
  </si>
  <si>
    <t>6.5 Daily maximum and minimum natural gas consumption in the Czech Republic in 2023</t>
  </si>
  <si>
    <t>Current DTG</t>
  </si>
  <si>
    <t>Long-term DTG</t>
  </si>
  <si>
    <t>Daily model consumption</t>
  </si>
  <si>
    <t>±1.0°C</t>
  </si>
  <si>
    <t>at 0°C</t>
  </si>
  <si>
    <t>at -12°C</t>
  </si>
  <si>
    <r>
      <t>Maximum daily temperature gradient in the CR recorded over the last 10 years (million m</t>
    </r>
    <r>
      <rPr>
        <b/>
        <vertAlign val="superscript"/>
        <sz val="10"/>
        <color theme="3"/>
        <rFont val="Arial"/>
        <family val="2"/>
        <charset val="238"/>
        <scheme val="minor"/>
      </rPr>
      <t>3</t>
    </r>
    <r>
      <rPr>
        <b/>
        <sz val="10"/>
        <color theme="3"/>
        <rFont val="Arial"/>
        <family val="2"/>
        <charset val="238"/>
        <scheme val="minor"/>
      </rPr>
      <t>)</t>
    </r>
  </si>
  <si>
    <t>6.7 Daily natural gas consumption in the Czech Republic 
over the last 10 years</t>
  </si>
  <si>
    <t>Maximum gas consumption</t>
  </si>
  <si>
    <t>Minimum gas consumption</t>
  </si>
  <si>
    <t>Ratio of 
max and min 
gas consumption</t>
  </si>
  <si>
    <t>Average gas consumption</t>
  </si>
  <si>
    <t>at temperature (°C)</t>
  </si>
  <si>
    <t>7 REFERENCE HOURLY READING</t>
  </si>
  <si>
    <t>7.1 Reference hourly reading broken down by distribution system in the CR</t>
  </si>
  <si>
    <t>Hour</t>
  </si>
  <si>
    <r>
      <t>thousands m</t>
    </r>
    <r>
      <rPr>
        <b/>
        <vertAlign val="superscript"/>
        <sz val="8"/>
        <rFont val="Arial"/>
        <family val="2"/>
        <charset val="238"/>
        <scheme val="minor"/>
      </rPr>
      <t>3</t>
    </r>
    <r>
      <rPr>
        <b/>
        <sz val="8"/>
        <rFont val="Arial"/>
        <family val="2"/>
        <charset val="238"/>
        <scheme val="minor"/>
      </rPr>
      <t>/h</t>
    </r>
  </si>
  <si>
    <t>MWh/h</t>
  </si>
  <si>
    <t>Temperature in the CR</t>
  </si>
  <si>
    <t>Max</t>
  </si>
  <si>
    <t>Min</t>
  </si>
  <si>
    <r>
      <t>Hourly gas consumption in the CR (thousands m</t>
    </r>
    <r>
      <rPr>
        <b/>
        <vertAlign val="superscript"/>
        <sz val="10"/>
        <color theme="3"/>
        <rFont val="Arial"/>
        <family val="2"/>
        <charset val="238"/>
        <scheme val="minor"/>
      </rPr>
      <t>3</t>
    </r>
    <r>
      <rPr>
        <b/>
        <sz val="10"/>
        <color theme="3"/>
        <rFont val="Arial"/>
        <family val="2"/>
        <charset val="238"/>
        <scheme val="minor"/>
      </rPr>
      <t>/h)</t>
    </r>
  </si>
  <si>
    <t>7.2 Balance in the Czech gas system on the KHO day</t>
  </si>
  <si>
    <t>KHO - 7 February 2023</t>
  </si>
  <si>
    <t>Gas flow into/from the Czech gas system</t>
  </si>
  <si>
    <t>Customers connected directly to the TS</t>
  </si>
  <si>
    <t xml:space="preserve">Note: Hourly gas flows into/from the gas system are not available and are shown as an average value here. </t>
  </si>
  <si>
    <t>7.3 Balance in the Czech gas system on the KHO day - diagram</t>
  </si>
  <si>
    <r>
      <t>Daily balance (thousands m</t>
    </r>
    <r>
      <rPr>
        <b/>
        <vertAlign val="superscript"/>
        <sz val="10"/>
        <color rgb="FF1A3366"/>
        <rFont val="Arial"/>
        <family val="2"/>
        <charset val="238"/>
        <scheme val="minor"/>
      </rPr>
      <t>3</t>
    </r>
    <r>
      <rPr>
        <b/>
        <sz val="10"/>
        <color rgb="FF1A3366"/>
        <rFont val="Arial"/>
        <family val="2"/>
        <charset val="238"/>
        <scheme val="minor"/>
      </rPr>
      <t>)</t>
    </r>
  </si>
  <si>
    <t>7.4 Reference hourly reading in the CR over the last 10 years</t>
  </si>
  <si>
    <t>Hour\Date</t>
  </si>
  <si>
    <r>
      <t>th m</t>
    </r>
    <r>
      <rPr>
        <b/>
        <vertAlign val="superscript"/>
        <sz val="8"/>
        <rFont val="Arial"/>
        <family val="2"/>
        <charset val="238"/>
        <scheme val="minor"/>
      </rPr>
      <t>3</t>
    </r>
  </si>
  <si>
    <t>7.5 Reference hourly reading in the CR over the last 10 years - charts</t>
  </si>
  <si>
    <r>
      <t>Hourly consumption on the KHO day (thousands m</t>
    </r>
    <r>
      <rPr>
        <b/>
        <vertAlign val="superscript"/>
        <sz val="10"/>
        <color theme="3"/>
        <rFont val="Arial"/>
        <family val="2"/>
        <charset val="238"/>
        <scheme val="minor"/>
      </rPr>
      <t>3</t>
    </r>
    <r>
      <rPr>
        <b/>
        <sz val="10"/>
        <color theme="3"/>
        <rFont val="Arial"/>
        <family val="2"/>
        <charset val="238"/>
        <scheme val="minor"/>
      </rPr>
      <t>/h)</t>
    </r>
  </si>
  <si>
    <r>
      <t>Maximum hourly consumption on the KHO day (thousands m</t>
    </r>
    <r>
      <rPr>
        <b/>
        <vertAlign val="superscript"/>
        <sz val="10"/>
        <color theme="3"/>
        <rFont val="Arial"/>
        <family val="2"/>
        <charset val="238"/>
        <scheme val="minor"/>
      </rPr>
      <t>3</t>
    </r>
    <r>
      <rPr>
        <b/>
        <sz val="10"/>
        <color theme="3"/>
        <rFont val="Arial"/>
        <family val="2"/>
        <charset val="238"/>
        <scheme val="minor"/>
      </rPr>
      <t>/h)</t>
    </r>
  </si>
  <si>
    <t>Percentage shares of gas sources covering the total KHO day</t>
  </si>
  <si>
    <t>Range 2014 - 2021</t>
  </si>
  <si>
    <t>Gas flow from abroad for the CR</t>
  </si>
  <si>
    <t>Gas flow from storage facilities for the CR</t>
  </si>
  <si>
    <t>8 NATURAL GAS CONSUMPTION BY CUSTOMER CATEGORY AND BY WAY OF USE</t>
  </si>
  <si>
    <t>Number of customers at the end of the period</t>
  </si>
  <si>
    <t>Total natural gas consumption</t>
  </si>
  <si>
    <t>Average air temperature</t>
  </si>
  <si>
    <t>Year-on-year change in total consumption</t>
  </si>
  <si>
    <t>Total consumption</t>
  </si>
  <si>
    <t>Average consumption per customer</t>
  </si>
  <si>
    <t>Note: The increase in the number of customers in 2017 was caused by adding customers in LDS, the monitoring of which started on 1 January 2017. In the whole chapter 8, the data on supply to CNG stations are included in each of the demand categories.</t>
  </si>
  <si>
    <r>
      <t>Natural gas consumption in the year under review (thousands m</t>
    </r>
    <r>
      <rPr>
        <b/>
        <vertAlign val="superscript"/>
        <sz val="10"/>
        <color theme="3"/>
        <rFont val="Arial"/>
        <family val="2"/>
        <charset val="238"/>
        <scheme val="minor"/>
      </rPr>
      <t>3</t>
    </r>
    <r>
      <rPr>
        <b/>
        <sz val="10"/>
        <color theme="3"/>
        <rFont val="Arial"/>
        <family val="2"/>
        <charset val="238"/>
        <scheme val="minor"/>
      </rPr>
      <t>)</t>
    </r>
  </si>
  <si>
    <t>8.1 Natural gas consumption in the Czech Republic in 2023 and over the last 10 years</t>
  </si>
  <si>
    <r>
      <t>Natural gas consumption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</si>
  <si>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over the last 10 years</t>
  </si>
  <si>
    <t>Natural gas consumption</t>
  </si>
  <si>
    <t>The category’s share of total consumption in the CR</t>
  </si>
  <si>
    <t>Note: In the whole chapter 8, the data on supply to CNG stations are included in each of the demand categories.</t>
  </si>
  <si>
    <r>
      <t>Natural gas supply to CNG stations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</si>
  <si>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supply to CNG stations over the last 10 years 
(thousands m</t>
    </r>
    <r>
      <rPr>
        <b/>
        <vertAlign val="superscript"/>
        <sz val="10"/>
        <color theme="3"/>
        <rFont val="Arial"/>
        <family val="2"/>
        <charset val="238"/>
        <scheme val="minor"/>
      </rPr>
      <t>3</t>
    </r>
    <r>
      <rPr>
        <b/>
        <sz val="10"/>
        <color theme="3"/>
        <rFont val="Arial"/>
        <family val="2"/>
        <charset val="238"/>
        <scheme val="minor"/>
      </rPr>
      <t>)</t>
    </r>
  </si>
  <si>
    <t>Number of CNG stations over the last 10 years</t>
  </si>
  <si>
    <t>8.2 Natural gas consumption in the HD_C category in 2023 and over the last 10 years</t>
  </si>
  <si>
    <r>
      <t>Natural gas consumption in the MD_C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</si>
  <si>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MD_C category over the last 10 years (thousands m</t>
    </r>
    <r>
      <rPr>
        <b/>
        <vertAlign val="superscript"/>
        <sz val="10"/>
        <color theme="3"/>
        <rFont val="Arial"/>
        <family val="2"/>
        <charset val="238"/>
        <scheme val="minor"/>
      </rPr>
      <t>3</t>
    </r>
    <r>
      <rPr>
        <b/>
        <sz val="10"/>
        <color theme="3"/>
        <rFont val="Arial"/>
        <family val="2"/>
        <charset val="238"/>
        <scheme val="minor"/>
      </rPr>
      <t>)</t>
    </r>
  </si>
  <si>
    <t>8.4 Natural gas consumption in the LD_C category in 2023 and over the last 10 years</t>
  </si>
  <si>
    <r>
      <t>Natural gas consumption in the LD_C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</si>
  <si>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LD_C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</si>
  <si>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LD_C category over the last 10 years</t>
  </si>
  <si>
    <t>8.5 Natural gas consumption in the DOM category in 2023 and over the last 10 years</t>
  </si>
  <si>
    <r>
      <t>Gas consumption in the DOM category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</si>
  <si>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in the DOM category over the last 10 years (thousands m</t>
    </r>
    <r>
      <rPr>
        <b/>
        <vertAlign val="superscript"/>
        <sz val="10"/>
        <color theme="3"/>
        <rFont val="Arial"/>
        <family val="2"/>
        <charset val="238"/>
        <scheme val="minor"/>
      </rPr>
      <t>3</t>
    </r>
    <r>
      <rPr>
        <b/>
        <sz val="10"/>
        <color theme="3"/>
        <rFont val="Arial"/>
        <family val="2"/>
        <charset val="238"/>
        <scheme val="minor"/>
      </rPr>
      <t>)</t>
    </r>
  </si>
  <si>
    <t>Number of customers in the DOM category over the last 10 years</t>
  </si>
  <si>
    <t>8.6 Natural gas supply to CNG stations in the Czech Republic in 2023 and over the last 10 years</t>
  </si>
  <si>
    <t>Number of CNG stations</t>
  </si>
  <si>
    <t>Supply to CNG stations</t>
  </si>
  <si>
    <t>CNG’s share of total consumption in the CR</t>
  </si>
  <si>
    <t>Y/y change in supply to CNG stations</t>
  </si>
  <si>
    <t>Total supply</t>
  </si>
  <si>
    <t>Average supply per CNG station</t>
  </si>
  <si>
    <t>Note: The data for the period from 2014 to 2016 were provided by the Czech Gas Association. In the whole chapter 8, the data on supply to CNG stations are included in each of the demand categories.</t>
  </si>
  <si>
    <t>8.7 Natural gas consumption in the CR for electricity generation in 2023 and over the last 10 years</t>
  </si>
  <si>
    <t>Number of generating plants</t>
  </si>
  <si>
    <t>Natural gas consumption in the CR for electricity generation</t>
  </si>
  <si>
    <t>Electricity generation’s share of total consumption in the CR</t>
  </si>
  <si>
    <t>Y/y change in consumption for electricity generation</t>
  </si>
  <si>
    <t>Number of electricity generating plants over the last 10 years</t>
  </si>
  <si>
    <r>
      <t>Natural gas consumption for electricity generation 
in the year under review (thousands m</t>
    </r>
    <r>
      <rPr>
        <b/>
        <vertAlign val="superscript"/>
        <sz val="10"/>
        <color theme="3"/>
        <rFont val="Arial"/>
        <family val="2"/>
        <charset val="238"/>
        <scheme val="minor"/>
      </rPr>
      <t>3</t>
    </r>
    <r>
      <rPr>
        <b/>
        <sz val="10"/>
        <color theme="3"/>
        <rFont val="Arial"/>
        <family val="2"/>
        <charset val="238"/>
        <scheme val="minor"/>
      </rPr>
      <t>)</t>
    </r>
  </si>
  <si>
    <r>
      <t>Natural gas consumption for electricity generation 
over the last 10 years (thousands m</t>
    </r>
    <r>
      <rPr>
        <b/>
        <vertAlign val="superscript"/>
        <sz val="10"/>
        <color theme="3"/>
        <rFont val="Arial"/>
        <family val="2"/>
        <charset val="238"/>
        <scheme val="minor"/>
      </rPr>
      <t>3</t>
    </r>
    <r>
      <rPr>
        <b/>
        <sz val="10"/>
        <color theme="3"/>
        <rFont val="Arial"/>
        <family val="2"/>
        <charset val="238"/>
        <scheme val="minor"/>
      </rPr>
      <t>)</t>
    </r>
  </si>
  <si>
    <t>Note: All data on natural gas consumption for electricity generation are included in each of the demand categories. PPE in the Ústecký Region was put in full operation in July 2013 and PPE in the Karlovarský Region used natural gas as its primary fuel from July 2020 to December 2021 and in November 2023.</t>
  </si>
  <si>
    <t>Number of customers</t>
  </si>
  <si>
    <r>
      <t>thousands m</t>
    </r>
    <r>
      <rPr>
        <b/>
        <vertAlign val="superscript"/>
        <sz val="8"/>
        <rFont val="Arial"/>
        <family val="2"/>
        <charset val="238"/>
        <scheme val="minor"/>
      </rPr>
      <t>3</t>
    </r>
  </si>
  <si>
    <t>8.9 Natural gas consumption broken down by customer category and way of use in the Czech Republic</t>
  </si>
  <si>
    <t>Natural gas consumption in the CR by customer category</t>
  </si>
  <si>
    <r>
      <t>Gas consumption (th m</t>
    </r>
    <r>
      <rPr>
        <b/>
        <vertAlign val="superscript"/>
        <sz val="8"/>
        <rFont val="Arial"/>
        <family val="2"/>
        <charset val="238"/>
        <scheme val="minor"/>
      </rPr>
      <t>3</t>
    </r>
    <r>
      <rPr>
        <b/>
        <sz val="8"/>
        <rFont val="Arial"/>
        <family val="2"/>
        <charset val="238"/>
        <scheme val="minor"/>
      </rPr>
      <t>)</t>
    </r>
  </si>
  <si>
    <t>Gas consumption (MWh)</t>
  </si>
  <si>
    <t>Share</t>
  </si>
  <si>
    <t>Natural gas consumption in the CR by way of use</t>
  </si>
  <si>
    <t>Businesses</t>
  </si>
  <si>
    <t>Customers/installations/
stations</t>
  </si>
  <si>
    <t>Note: Some plants that generate electricity (EG) and produce heat (HP) from natural gas produce combined heat and power (CHP), and they are therefore shown in the table for both electricity and heat producing plants. The Total item already does not include 'duplicate' plants.</t>
  </si>
  <si>
    <t>9 NATURAL GAS CONSUMPTION BY DISTRIBUTION SYSTEM</t>
  </si>
  <si>
    <t>Category</t>
  </si>
  <si>
    <t>Other companies *</t>
  </si>
  <si>
    <t>* Other companies include gas supply to customers connected directly to the gas transmission system and fuel gas (PKS), i.e. gas for fuelling compression stations of NET4GAS, s.r.o., supply in island LDS (not included in RDS), all local distribution systems that are connected to RDS (the numbers of customers and CNG stations are only shown; gas consumption is included in RDS) and gas producers’ own use (VS).</t>
  </si>
  <si>
    <t xml:space="preserve"> Other companies</t>
  </si>
  <si>
    <t xml:space="preserve"> Total</t>
  </si>
  <si>
    <t>Gas companies’ shares of gas consumption 
in 2023</t>
  </si>
  <si>
    <r>
      <t>Gas consumption attributable to gas companies 
in 2023 (million m</t>
    </r>
    <r>
      <rPr>
        <b/>
        <vertAlign val="superscript"/>
        <sz val="10"/>
        <color theme="3"/>
        <rFont val="Arial"/>
        <family val="2"/>
        <charset val="238"/>
        <scheme val="minor"/>
      </rPr>
      <t>3</t>
    </r>
    <r>
      <rPr>
        <b/>
        <sz val="10"/>
        <color theme="3"/>
        <rFont val="Arial"/>
        <family val="2"/>
        <charset val="238"/>
        <scheme val="minor"/>
      </rPr>
      <t>)</t>
    </r>
  </si>
  <si>
    <t>Air temperature in 2023 (°C)</t>
  </si>
  <si>
    <t>Maximum</t>
  </si>
  <si>
    <t>Minimum</t>
  </si>
  <si>
    <t>9.2 Natural gas consumption by gas system in the Czech Republic in 2023</t>
  </si>
  <si>
    <t>9.3 Gas quantities distributed through local distribution systems in the Czech Republic</t>
  </si>
  <si>
    <t>Type of distribution</t>
  </si>
  <si>
    <r>
      <t>LDS in RDS</t>
    </r>
    <r>
      <rPr>
        <b/>
        <vertAlign val="superscript"/>
        <sz val="8"/>
        <rFont val="Arial"/>
        <family val="2"/>
        <charset val="238"/>
        <scheme val="minor"/>
      </rPr>
      <t>1)</t>
    </r>
  </si>
  <si>
    <t>Total distribution of natural gas</t>
  </si>
  <si>
    <r>
      <t>LDS outside RDS</t>
    </r>
    <r>
      <rPr>
        <b/>
        <vertAlign val="superscript"/>
        <sz val="8"/>
        <rFont val="Arial"/>
        <family val="2"/>
        <charset val="238"/>
        <scheme val="minor"/>
      </rPr>
      <t>2)</t>
    </r>
  </si>
  <si>
    <t>Total LDS</t>
  </si>
  <si>
    <r>
      <t>Gas quantities distributed through local distribution systems in the CR (million m</t>
    </r>
    <r>
      <rPr>
        <b/>
        <vertAlign val="superscript"/>
        <sz val="10"/>
        <color theme="3"/>
        <rFont val="Arial"/>
        <family val="2"/>
        <charset val="238"/>
        <scheme val="minor"/>
      </rPr>
      <t>3</t>
    </r>
    <r>
      <rPr>
        <b/>
        <sz val="10"/>
        <color theme="3"/>
        <rFont val="Arial"/>
        <family val="2"/>
        <charset val="238"/>
        <scheme val="minor"/>
      </rPr>
      <t>)</t>
    </r>
  </si>
  <si>
    <r>
      <rPr>
        <vertAlign val="superscript"/>
        <sz val="8"/>
        <rFont val="Arial"/>
        <family val="2"/>
        <charset val="238"/>
        <scheme val="minor"/>
      </rPr>
      <t>1)</t>
    </r>
    <r>
      <rPr>
        <sz val="8"/>
        <rFont val="Arial"/>
        <family val="2"/>
        <charset val="238"/>
        <scheme val="minor"/>
      </rPr>
      <t xml:space="preserve"> LDS in RDS ‒ All local distribution systems that are connected to regional distribution systems.</t>
    </r>
  </si>
  <si>
    <r>
      <rPr>
        <vertAlign val="superscript"/>
        <sz val="8"/>
        <rFont val="Arial"/>
        <family val="2"/>
        <charset val="238"/>
        <scheme val="minor"/>
      </rPr>
      <t>2)</t>
    </r>
    <r>
      <rPr>
        <sz val="8"/>
        <rFont val="Arial"/>
        <family val="2"/>
        <charset val="238"/>
        <scheme val="minor"/>
      </rPr>
      <t xml:space="preserve"> LDS outside RDS ‒ All local distribution systems that are not connected to regional distribution systems (island operations, LNG).</t>
    </r>
  </si>
  <si>
    <t>9.4 Gas pipeline lengths of gas systems in the Czech Republic by pressure</t>
  </si>
  <si>
    <t>Gas pipeline lengths on 31 December 2023 (in m)</t>
  </si>
  <si>
    <t>Without service pipes</t>
  </si>
  <si>
    <t>Service pipes</t>
  </si>
  <si>
    <t>Including service pipes</t>
  </si>
  <si>
    <t>Regional distribution system operators (RDS)</t>
  </si>
  <si>
    <t>Local distribution system operators (LDS)</t>
  </si>
  <si>
    <t>Transmission system operator (TSO)</t>
  </si>
  <si>
    <t>Czech Republic</t>
  </si>
  <si>
    <t>9.5 Pipeline lengths of gas systems in the Czech Republic by pressure level over the last 10 years</t>
  </si>
  <si>
    <t>Pipeline lengths on 31 December of the year (in m)</t>
  </si>
  <si>
    <t>Pipeline lengths between 2014 and 2023 (without service pipes)</t>
  </si>
  <si>
    <t>10 TARIFF STATISTICS BY DEMAND CATEGORY AND OFF-TAKE BAND IN THE CZECH REPUBLIC OVER THE LAST 10 YEARS</t>
  </si>
  <si>
    <t>Categories and bands (MWh)</t>
  </si>
  <si>
    <t>Distributed quantity</t>
  </si>
  <si>
    <t>Number of supply points</t>
  </si>
  <si>
    <t>Note:</t>
  </si>
  <si>
    <t>HD_C+MD_C</t>
  </si>
  <si>
    <t>Connected directly to TS</t>
  </si>
  <si>
    <t>Off-take from a long-distance pipeline</t>
  </si>
  <si>
    <t>Off-take from a local network</t>
  </si>
  <si>
    <t>0 - 1.89</t>
  </si>
  <si>
    <t>1.89 - 7.56</t>
  </si>
  <si>
    <t>7.56 - 15</t>
  </si>
  <si>
    <t>TOTAL</t>
  </si>
  <si>
    <t>HD_C+MD_C ‒ distributed quantity (MWh)</t>
  </si>
  <si>
    <t>LD_C ‒ distributed quantity (MWh)</t>
  </si>
  <si>
    <t>DOM ‒ distributed quantity (MWh)</t>
  </si>
  <si>
    <t>HD_C+MD_C / LD_C+DOM ‒ distributed quantity (MWh)</t>
  </si>
  <si>
    <t>Off-take from a long-distance pipeline</t>
  </si>
  <si>
    <t>Off-take from a local network</t>
  </si>
  <si>
    <t>LD_C+DOM</t>
  </si>
  <si>
    <t>11 NATURAL GAS CONSUMPTION BY REGION</t>
  </si>
  <si>
    <t>Number of customers on
 31 Dec 2023</t>
  </si>
  <si>
    <t>Jihočeský Region</t>
  </si>
  <si>
    <t>Jihomoravský Region</t>
  </si>
  <si>
    <t>Karlovarský Region</t>
  </si>
  <si>
    <t>Královéhradecký Region</t>
  </si>
  <si>
    <t>Liberecký Region</t>
  </si>
  <si>
    <t>Moravskoslezský Region</t>
  </si>
  <si>
    <t xml:space="preserve">Olomoucký Region </t>
  </si>
  <si>
    <t xml:space="preserve">Pardubický Region </t>
  </si>
  <si>
    <t>Plzeňský Region</t>
  </si>
  <si>
    <t>Prague</t>
  </si>
  <si>
    <t>Středočeský Region</t>
  </si>
  <si>
    <t xml:space="preserve">Ústecký Region </t>
  </si>
  <si>
    <t>Vysočina Region</t>
  </si>
  <si>
    <t>Zlínský Region</t>
  </si>
  <si>
    <t>11.2 Natural gas consumption and customer numbers by Region in the Czech Republic</t>
  </si>
  <si>
    <t>Regions
(ordered by consumption size)</t>
  </si>
  <si>
    <r>
      <t>th m</t>
    </r>
    <r>
      <rPr>
        <b/>
        <vertAlign val="superscript"/>
        <sz val="8"/>
        <color theme="4" tint="-0.499984740745262"/>
        <rFont val="Arial"/>
        <family val="2"/>
        <charset val="238"/>
        <scheme val="minor"/>
      </rPr>
      <t>3</t>
    </r>
  </si>
  <si>
    <t>Gas consumption 
in 2023</t>
  </si>
  <si>
    <t xml:space="preserve"> Ústecký Region</t>
  </si>
  <si>
    <t xml:space="preserve"> Středočeský Region</t>
  </si>
  <si>
    <t xml:space="preserve"> Jihomoravský Region</t>
  </si>
  <si>
    <t xml:space="preserve"> Moravskoslezský Region</t>
  </si>
  <si>
    <t xml:space="preserve"> Prague</t>
  </si>
  <si>
    <t xml:space="preserve"> Olomoucký Region</t>
  </si>
  <si>
    <t xml:space="preserve"> Zlínský Region</t>
  </si>
  <si>
    <t xml:space="preserve"> Plzeňský Region</t>
  </si>
  <si>
    <t xml:space="preserve"> Pardubický Region</t>
  </si>
  <si>
    <t xml:space="preserve"> Královéhradecký Region</t>
  </si>
  <si>
    <t xml:space="preserve"> Vysočina Region</t>
  </si>
  <si>
    <t xml:space="preserve"> Liberecký Region</t>
  </si>
  <si>
    <t xml:space="preserve"> Jihočeský Region</t>
  </si>
  <si>
    <t xml:space="preserve"> Karlovarský Region</t>
  </si>
  <si>
    <t>Regions
(ordered by customer base)</t>
  </si>
  <si>
    <t>Number of customers 
on 31 Dec 2023</t>
  </si>
  <si>
    <t>Regions’ shares of the total consumption 
of customers in the CR</t>
  </si>
  <si>
    <t>Regions’ shares of the total number 
of customers in the CR</t>
  </si>
  <si>
    <t xml:space="preserve"> Customers</t>
  </si>
  <si>
    <t xml:space="preserve"> Jihočeský R.</t>
  </si>
  <si>
    <t xml:space="preserve"> Jihomoravský R.</t>
  </si>
  <si>
    <t xml:space="preserve"> Karlovarský R.</t>
  </si>
  <si>
    <t xml:space="preserve"> Královéhradecký R.</t>
  </si>
  <si>
    <t xml:space="preserve"> Liberecký R.</t>
  </si>
  <si>
    <t xml:space="preserve"> Moravskoslezský R.</t>
  </si>
  <si>
    <t xml:space="preserve"> Olomoucký R.</t>
  </si>
  <si>
    <t xml:space="preserve"> Pardubický R.</t>
  </si>
  <si>
    <t xml:space="preserve"> Plzeňský R.</t>
  </si>
  <si>
    <t xml:space="preserve"> Středočeský R.</t>
  </si>
  <si>
    <t xml:space="preserve"> Ústecký R.</t>
  </si>
  <si>
    <t xml:space="preserve"> Vysočina R.</t>
  </si>
  <si>
    <t xml:space="preserve"> Zlínský R.</t>
  </si>
  <si>
    <t>High demand customers</t>
  </si>
  <si>
    <t>Medium demand customers</t>
  </si>
  <si>
    <t>Low demand customers</t>
  </si>
  <si>
    <t>Households</t>
  </si>
  <si>
    <t>CNG stations</t>
  </si>
  <si>
    <t xml:space="preserve"> Total R.</t>
  </si>
  <si>
    <t xml:space="preserve"> OG+VS+PKS</t>
  </si>
  <si>
    <r>
      <t>Natural gas consumption by Region over the last 10 years (million m</t>
    </r>
    <r>
      <rPr>
        <b/>
        <vertAlign val="superscript"/>
        <sz val="10"/>
        <color rgb="FF1A3366"/>
        <rFont val="Arial"/>
        <family val="2"/>
        <charset val="238"/>
        <scheme val="minor"/>
      </rPr>
      <t>3</t>
    </r>
    <r>
      <rPr>
        <b/>
        <sz val="10"/>
        <color rgb="FF1A3366"/>
        <rFont val="Arial"/>
        <family val="2"/>
        <charset val="238"/>
        <scheme val="minor"/>
      </rPr>
      <t>)</t>
    </r>
  </si>
  <si>
    <r>
      <t>Natural gas consumption in each of the Regions over the last 10 years (million m</t>
    </r>
    <r>
      <rPr>
        <b/>
        <vertAlign val="superscript"/>
        <sz val="10"/>
        <color theme="3"/>
        <rFont val="Arial"/>
        <family val="2"/>
        <charset val="238"/>
        <scheme val="minor"/>
      </rPr>
      <t>3</t>
    </r>
    <r>
      <rPr>
        <b/>
        <sz val="10"/>
        <color theme="3"/>
        <rFont val="Arial"/>
        <family val="2"/>
        <charset val="238"/>
        <scheme val="minor"/>
      </rPr>
      <t>)</t>
    </r>
  </si>
  <si>
    <t>Natural gas consumption by Region in 2023 (GWh)</t>
  </si>
  <si>
    <r>
      <t>Natural gas consumption by Region in 2023 (million m</t>
    </r>
    <r>
      <rPr>
        <b/>
        <vertAlign val="superscript"/>
        <sz val="10"/>
        <color rgb="FF1A3366"/>
        <rFont val="Arial"/>
        <family val="2"/>
        <charset val="238"/>
        <scheme val="minor"/>
      </rPr>
      <t>3</t>
    </r>
    <r>
      <rPr>
        <b/>
        <sz val="10"/>
        <color rgb="FF1A3366"/>
        <rFont val="Arial"/>
        <family val="2"/>
        <charset val="238"/>
        <scheme val="minor"/>
      </rPr>
      <t>)</t>
    </r>
  </si>
  <si>
    <t>11.4 Natural gas consumption by Region (R.) in 2023 and over the last 10 years</t>
  </si>
  <si>
    <t>Natural gas consumption by Region over the last 10 years (GWh)</t>
  </si>
  <si>
    <t>Total natural gas consumption in the CR broken down by Region over the last 10 years (GWh)</t>
  </si>
  <si>
    <t>11.5 Air temperature by Region (R.) in 2023 and over the last 10 years</t>
  </si>
  <si>
    <t>Air temperature by Region in 2023 (°C)</t>
  </si>
  <si>
    <t>Air temperature by Region over the last 10 years (°C)</t>
  </si>
  <si>
    <t>12 HISTORICAL DATA</t>
  </si>
  <si>
    <t>12.1 Natural gas and town gas consumption in the Czech Republic over the last 70 years</t>
  </si>
  <si>
    <t>Actual annual consumption</t>
  </si>
  <si>
    <t>Maximum daily consumption</t>
  </si>
  <si>
    <t>Town gas</t>
  </si>
  <si>
    <t>Natural gas</t>
  </si>
  <si>
    <t>* The last supply of town gas in the CR was discontinued in June 1996.</t>
  </si>
  <si>
    <r>
      <t>Actual annual consumption (million m</t>
    </r>
    <r>
      <rPr>
        <b/>
        <vertAlign val="superscript"/>
        <sz val="10"/>
        <color theme="3"/>
        <rFont val="Arial"/>
        <family val="2"/>
        <charset val="238"/>
        <scheme val="minor"/>
      </rPr>
      <t>3</t>
    </r>
    <r>
      <rPr>
        <b/>
        <sz val="10"/>
        <color theme="3"/>
        <rFont val="Arial"/>
        <family val="2"/>
        <charset val="238"/>
        <scheme val="minor"/>
      </rPr>
      <t>)</t>
    </r>
  </si>
  <si>
    <r>
      <t>Maximum daily consumption (million m</t>
    </r>
    <r>
      <rPr>
        <b/>
        <vertAlign val="superscript"/>
        <sz val="10"/>
        <color theme="3"/>
        <rFont val="Arial"/>
        <family val="2"/>
        <charset val="238"/>
        <scheme val="minor"/>
      </rPr>
      <t>3</t>
    </r>
    <r>
      <rPr>
        <b/>
        <sz val="10"/>
        <color theme="3"/>
        <rFont val="Arial"/>
        <family val="2"/>
        <charset val="238"/>
        <scheme val="minor"/>
      </rPr>
      <t>)</t>
    </r>
  </si>
  <si>
    <t>12.2 Natural gas consumption by demand category in the Czech Republic over the last 70 years</t>
  </si>
  <si>
    <t>From 1981 to 2004, the high demand category (gas supply from long-distance pipelines) and medium demand category (gas supply from local networks) were determined based on different criteria.</t>
  </si>
  <si>
    <t>Natural gas supply to CNG stations and natural gas consumption for electricity generation are included in the relevant demand category.</t>
  </si>
  <si>
    <t>From 1954 to 1996, natural gas supply for town gas production was added to the high demand category.</t>
  </si>
  <si>
    <r>
      <t>Total natural gas consumption by demand category (million m</t>
    </r>
    <r>
      <rPr>
        <b/>
        <vertAlign val="superscript"/>
        <sz val="10"/>
        <color theme="3"/>
        <rFont val="Arial"/>
        <family val="2"/>
        <charset val="238"/>
        <scheme val="minor"/>
      </rPr>
      <t>3</t>
    </r>
    <r>
      <rPr>
        <b/>
        <sz val="10"/>
        <color theme="3"/>
        <rFont val="Arial"/>
        <family val="2"/>
        <charset val="238"/>
        <scheme val="minor"/>
      </rPr>
      <t>)</t>
    </r>
  </si>
  <si>
    <r>
      <t>Distributed gas quantity in each demand category (million m</t>
    </r>
    <r>
      <rPr>
        <b/>
        <vertAlign val="superscript"/>
        <sz val="10"/>
        <color theme="3"/>
        <rFont val="Arial"/>
        <family val="2"/>
        <charset val="238"/>
        <scheme val="minor"/>
      </rPr>
      <t>3</t>
    </r>
    <r>
      <rPr>
        <b/>
        <sz val="10"/>
        <color theme="3"/>
        <rFont val="Arial"/>
        <family val="2"/>
        <charset val="238"/>
        <scheme val="minor"/>
      </rPr>
      <t>)</t>
    </r>
  </si>
  <si>
    <t>12.3 Average air temperature in the Czech Republic over the last 30 years</t>
  </si>
  <si>
    <t>Average air temperature in the CR (°C)</t>
  </si>
  <si>
    <t>Annual average air temperature in the CR (°C)</t>
  </si>
  <si>
    <r>
      <t xml:space="preserve">  Aggregate gas quantity in thousands m</t>
    </r>
    <r>
      <rPr>
        <b/>
        <vertAlign val="superscript"/>
        <sz val="10"/>
        <color rgb="FF1A3366"/>
        <rFont val="Arial"/>
        <family val="2"/>
        <charset val="238"/>
        <scheme val="minor"/>
      </rPr>
      <t>3</t>
    </r>
    <r>
      <rPr>
        <b/>
        <sz val="10"/>
        <color rgb="FF1A3366"/>
        <rFont val="Arial"/>
        <family val="2"/>
        <charset val="238"/>
        <scheme val="minor"/>
      </rPr>
      <t>/day</t>
    </r>
  </si>
  <si>
    <t>High season</t>
  </si>
  <si>
    <t>Low season</t>
  </si>
  <si>
    <t>Connected 
to RDS</t>
  </si>
  <si>
    <t>Connected 
to LDS</t>
  </si>
  <si>
    <t>Consumption 
in LDS not included in RDS</t>
  </si>
  <si>
    <t xml:space="preserve">Consumption 
in RDS
</t>
  </si>
  <si>
    <t>Gas production 
in the CR</t>
  </si>
  <si>
    <t>Consumption 
in RDS</t>
  </si>
  <si>
    <t>Cross-border transfer station (interconnector)</t>
  </si>
  <si>
    <t xml:space="preserve">The tariff statistics in Chapter 10 show the sum of data received from RDS operators and the TSO as part of regulatory reporting under Section 20 of the Energy Act. The item ‘distributed quantity’ does not contain illegal off-take and leakages caused by network disruption billed to third parties.  </t>
  </si>
  <si>
    <r>
      <t>Note: The Ústecký and Karlovarský Regions include PPE, which have a major impact on the whole Region’s gas consumption. 
When gas supply to the PPE is deducted, gas consumption is 685.669 million m</t>
    </r>
    <r>
      <rPr>
        <vertAlign val="superscript"/>
        <sz val="8"/>
        <rFont val="Arial"/>
        <family val="2"/>
        <charset val="238"/>
        <scheme val="minor"/>
      </rPr>
      <t>3</t>
    </r>
    <r>
      <rPr>
        <sz val="8"/>
        <rFont val="Arial"/>
        <family val="2"/>
        <charset val="238"/>
        <scheme val="minor"/>
      </rPr>
      <t>, i.e. 7,483,276 MWh in the Ústecký Region.
When gas supply to the PPE is deducted, gas consumption is 177.517 million m</t>
    </r>
    <r>
      <rPr>
        <vertAlign val="superscript"/>
        <sz val="8"/>
        <rFont val="Arial"/>
        <family val="2"/>
        <charset val="238"/>
        <scheme val="minor"/>
      </rPr>
      <t>3</t>
    </r>
    <r>
      <rPr>
        <sz val="8"/>
        <rFont val="Arial"/>
        <family val="2"/>
        <charset val="238"/>
        <scheme val="minor"/>
      </rPr>
      <t>, i.e. 1,936,242 MWh in the Karlovarský Region.</t>
    </r>
  </si>
  <si>
    <t>8.3 Natural gas consumption in the MD_C category in 2023 and over the last 10 years</t>
  </si>
  <si>
    <t>8.8 Natural gas consumption in the CR by customer category in 2023 and over the last 10 years</t>
  </si>
  <si>
    <r>
      <t>The daily temperature gradient, which indicates the change in gas consumption caused by a unit change in temperature, ranged from 0.739 to 1.421 million m</t>
    </r>
    <r>
      <rPr>
        <vertAlign val="superscript"/>
        <sz val="11"/>
        <rFont val="Arial"/>
        <family val="2"/>
        <charset val="238"/>
        <scheme val="minor"/>
      </rPr>
      <t>3</t>
    </r>
    <r>
      <rPr>
        <sz val="11"/>
        <rFont val="Arial"/>
        <family val="2"/>
        <charset val="238"/>
        <scheme val="minor"/>
      </rPr>
      <t>/day/°C (8,107 to 15,480 MWh/day/°C) throughout the 2023 heating season, i.e. from January to March and from October to December. Summer seasons see the weakest relationship between gas consumption and temperature; in summer, the daily temperature gradient dropped to as low as 0.019 million m</t>
    </r>
    <r>
      <rPr>
        <vertAlign val="superscript"/>
        <sz val="11"/>
        <rFont val="Arial"/>
        <family val="2"/>
        <charset val="238"/>
        <scheme val="minor"/>
      </rPr>
      <t>3</t>
    </r>
    <r>
      <rPr>
        <sz val="11"/>
        <rFont val="Arial"/>
        <family val="2"/>
        <charset val="238"/>
        <scheme val="minor"/>
      </rPr>
      <t>/day/°C (210 MWh/day/°C). Daily gas consumption in 2023 ranged from 6.476 to 41.450 million m</t>
    </r>
    <r>
      <rPr>
        <vertAlign val="superscript"/>
        <sz val="11"/>
        <rFont val="Arial"/>
        <family val="2"/>
        <charset val="238"/>
        <scheme val="minor"/>
      </rPr>
      <t>3</t>
    </r>
    <r>
      <rPr>
        <sz val="11"/>
        <rFont val="Arial"/>
        <family val="2"/>
        <charset val="238"/>
        <scheme val="minor"/>
      </rPr>
      <t xml:space="preserve"> (70,973 to 450,006 MWh) with the ratio of the lowest and highest consumption amounting to 6.4:1. The maximum daily consumption of natural gas of 41.450 million m</t>
    </r>
    <r>
      <rPr>
        <vertAlign val="superscript"/>
        <sz val="11"/>
        <rFont val="Arial"/>
        <family val="2"/>
        <charset val="238"/>
        <scheme val="minor"/>
      </rPr>
      <t>3</t>
    </r>
    <r>
      <rPr>
        <sz val="11"/>
        <rFont val="Arial"/>
        <family val="2"/>
        <charset val="238"/>
        <scheme val="minor"/>
      </rPr>
      <t xml:space="preserve"> (470,006 MWh) was recorded on Tuesday 7 February, when the average daily temperature was -6.1 °C. Retroactively for that day, the reference hourly reading (KHO) was declared; it represents hourly gas supply and consumption values from gas businesses, on the basis of which the reference hourly reading in the Czech gas system is determined. These readings suggested that hourly consumption peaked during the morning and afternoon hours, while a more significant decline in consumption occurred during the night. Between 08:00 and 09:00, gas consumption peaked at 2.104 million m</t>
    </r>
    <r>
      <rPr>
        <vertAlign val="superscript"/>
        <sz val="11"/>
        <rFont val="Arial"/>
        <family val="2"/>
        <charset val="238"/>
        <scheme val="minor"/>
      </rPr>
      <t>3</t>
    </r>
    <r>
      <rPr>
        <sz val="11"/>
        <rFont val="Arial"/>
        <family val="2"/>
        <charset val="238"/>
        <scheme val="minor"/>
      </rPr>
      <t xml:space="preserve"> (22,709 MWh) while the average temperature was -9.1 °C for that hour. The overall evaluation of the reference hourly reading in the Czech gas system is shown in detail in Chapter 7.
In terms of gas consumption by customer category, in 2023 the high-demand category took the largest share (as usual) of total gas consumption, 48.2%, followed by the household category with 26.1%, the low-demand category with 14.4%, and the medium-demand category with 9.9%. Other gas, which includes own use, losses, changes in the line pack in distribution systems, and gas producers’ own use, accounted for 1.5% of the country’s total gas consumption. In terms of gas use, the business sector took the largest share of total consumption: 49.8%, followed by households: 26.1%, heat production: 13.7%, electricity generation: 7.7%, and supply to CNG stations: 1.3%. Chapter 8 shows the total share of each of the demand categories in total natural gas consumption in the Czech Republic in 2023 and over the past ten years.
As at 31 December 2023, a total of 2,752,442 customers were connected to the gas system in the Czech Republic. Households accounted for more than 92% of them. The largest numbers of household gas customers are in Prague, the Jihomoravský Region, and the Moravskoslezský Region. Over the last ten years, the number of all customers declined by 96,720. In 2023, the number of customers declined by 28,842 year-on-year, which is the second largest ever drop. The largest number of connected customers over the last ten years, 2,849,162, was seen in 2014. A detailed breakdown of gas consumption and gas pipeline length by distribution system is presented in Chapter 9. Historical data shows the development of natural gas and town gas consumption and customer numbers between 1954 and 2023. In that period, the gas system experienced vigorous development in all segments of gas demand, including the infrastructure. In the 1980s and 1990s, the gradual conversion from town gas to natural gas (with the last town gas supply discontinued in June 1996) contributed to the growth in natural gas consumption. Since 2001, when the highest ever annual natural gas consumption (9.8 bcm, 102.6 TWh) was achieved, consumption was stable and between 2007 and 2015 it even declined quite significantly. The flat and then declining consumption was mainly attributable to changes in energy prices, the end of governmental subsidies for connections to gas supply, the slowdown in the gradual rollout of gas networks in the regions, reductions in the energy intensity of loads (thermal insulation of buildings, modernisation of appliances), companies’ pressures for cost cutting, savings in outlays on energy in periods with transitional temperatures, the absence of major projects for connecting new high-demand customers, etc. With the exception of 2018, between 2015 and 2021 consumption was gradually rising and reached 9.4 bcm, i.e. 100.7 TWh. However, this increase was truncated in 2022 by the warfare developments in Ukraine and the associated impacts on the energy sector. In 2023, natural gas consumption even dropped to the consumption level of 1992 when, moreover, town gas was still supplied at 1.5 bcm/year, i.e. 7.4 TWh. In 2006, the highest daily consumption of natural gas was measured, 67.6 million m</t>
    </r>
    <r>
      <rPr>
        <vertAlign val="superscript"/>
        <sz val="11"/>
        <rFont val="Arial"/>
        <family val="2"/>
        <charset val="238"/>
        <scheme val="minor"/>
      </rPr>
      <t>3</t>
    </r>
    <r>
      <rPr>
        <sz val="11"/>
        <rFont val="Arial"/>
        <family val="2"/>
        <charset val="238"/>
        <scheme val="minor"/>
      </rPr>
      <t xml:space="preserve"> (713.3 GWh), and 2009 saw the largest number of connected customers, 2,871,547 (Chapter 12). The historical data is complete with average air temperatures between 1994 and 2023. </t>
    </r>
  </si>
  <si>
    <t>via BTS</t>
  </si>
  <si>
    <t>Gas flow into/from the Czech gas system via BTS</t>
  </si>
  <si>
    <t>Gas flow into/from the Czech gas system via PPL</t>
  </si>
  <si>
    <t xml:space="preserve">Under Section 17 (7) (m) of Act No 458/2000 (the Energy Act) as amended, the Energy Regulatory Office (ERO) publishes the Yearly Report on the Operation of the Czech Gas System for 2023. The statistics contained herein are mainly intended for Czech governmental authorities and institutions and those of the European Union, and the expert circles. 
In this report, the ERO discloses all available operating and technical data representing physical gas flows. The ERO obtains data for the yearly report under ERO Public Notice 404/2016 on the particulars and structure of the returns required for preparing reports on the operation of systems in energy industries, including the dates, scope and rules for preparing the returns (the statistics public notice), which came into effect on 1 January 2017. Under its competences set out in Section 20a (4) (e) of Act No 458/2000, the Energy Act, the market operator prepares its monthly and yearly statistics of the electricity and gas markets, which supplement the ERO’s statistics with trading data. 
All details of the methodology for reporting data for the ERO statistics are specified in the ERO’s Explanatory Statement 9/2018 of 14 September 2018 on the method of completing the returns under the statistics public notice for the gas industry. The Explanatory Statement and the current returns are posted on the ERO’s website. 
All of the data contained herein comes from information received from licensed entities: gas producers and distribution system operators, the gas transmission system operator, and storage system operators. 
This Yearly Report on the Operation of the Czech Gas System for 2023 follows up on the ERO’s earlier reports released in preceding years and offers information about the gas industry’s key statistics for 2023, including their development over the past ten years. Its respective chapters contain statistics on gas balance, production and consumption by category, including gas consumption for electricity generation. The report also contains an evaluation of cross-border gas flows, gas storage, some regional evaluations, and tariff statistics. The Yearly Report for 2023 relies on the data in the report for Q4 2023 and contains some more accurate data. </t>
  </si>
  <si>
    <t>Gas supply from the production installation to 
the distribution system</t>
  </si>
  <si>
    <t>Number of customers on 
31 Dec 2023</t>
  </si>
  <si>
    <t>Number of customers in the MD_C category over the last 10 years</t>
  </si>
  <si>
    <r>
      <t>In 2023, natural gas was supplied continuously to customers’ requirements, specifically at the standard off-take level, which means full off-take in line with the daily gas off-take as agreed in contracts (public notice 344/2012 on states of emergency in the gas system and on methods of ensuring the security standard of gas supply, as amended).
Natural gas inflows from abroad into the Czech gas system (imports into the Czech Republic) totalled 7,833 million m</t>
    </r>
    <r>
      <rPr>
        <vertAlign val="superscript"/>
        <sz val="11"/>
        <rFont val="Arial"/>
        <family val="2"/>
        <charset val="238"/>
        <scheme val="minor"/>
      </rPr>
      <t>3</t>
    </r>
    <r>
      <rPr>
        <sz val="11"/>
        <rFont val="Arial"/>
        <family val="2"/>
        <charset val="238"/>
        <scheme val="minor"/>
      </rPr>
      <t xml:space="preserve"> (85,663 GWh) in 2023, down by almost three quarters (71.1%) year-on-year, the drop being due to the geopolitical situation caused by the Russian invasion and the developments related with the invasion. Almost all natural gas was imported via cross-border transfer stations on the German-Czech border. The flow of natural gas from the Czech gas system to other countries (exports from the Czech Republic) totalled only 1,024 million m</t>
    </r>
    <r>
      <rPr>
        <vertAlign val="superscript"/>
        <sz val="11"/>
        <rFont val="Arial"/>
        <family val="2"/>
        <charset val="238"/>
        <scheme val="minor"/>
      </rPr>
      <t>3</t>
    </r>
    <r>
      <rPr>
        <sz val="11"/>
        <rFont val="Arial"/>
        <family val="2"/>
        <charset val="238"/>
        <scheme val="minor"/>
      </rPr>
      <t xml:space="preserve"> (11,207 GWh). The balances in the Czech gas system are specified in Chapter 3. 
Natural gas flows from the underground gas storage facilities (gas withdrawal) that form part of the Czech gas system totalled 1,863 million m</t>
    </r>
    <r>
      <rPr>
        <vertAlign val="superscript"/>
        <sz val="11"/>
        <rFont val="Arial"/>
        <family val="2"/>
        <charset val="238"/>
        <scheme val="minor"/>
      </rPr>
      <t>3</t>
    </r>
    <r>
      <rPr>
        <sz val="11"/>
        <rFont val="Arial"/>
        <family val="2"/>
        <charset val="238"/>
        <scheme val="minor"/>
      </rPr>
      <t xml:space="preserve"> (20,139 GWh). On the other hand, natural gas flows into the gas storage facilities (gas injection) amounted to 2,022 million m</t>
    </r>
    <r>
      <rPr>
        <vertAlign val="superscript"/>
        <sz val="11"/>
        <rFont val="Arial"/>
        <family val="2"/>
        <charset val="238"/>
        <scheme val="minor"/>
      </rPr>
      <t>3</t>
    </r>
    <r>
      <rPr>
        <sz val="11"/>
        <rFont val="Arial"/>
        <family val="2"/>
        <charset val="238"/>
        <scheme val="minor"/>
      </rPr>
      <t xml:space="preserve"> (22,128 GWh). In the storage facilities located in the Czech Republic, operating gas stores amounted to 3,063 million m</t>
    </r>
    <r>
      <rPr>
        <vertAlign val="superscript"/>
        <sz val="11"/>
        <rFont val="Arial"/>
        <family val="2"/>
        <charset val="238"/>
        <scheme val="minor"/>
      </rPr>
      <t>3</t>
    </r>
    <r>
      <rPr>
        <sz val="11"/>
        <rFont val="Arial"/>
        <family val="2"/>
        <charset val="238"/>
        <scheme val="minor"/>
      </rPr>
      <t xml:space="preserve"> (33,293 GWh) at the end of the year. Separate gas flows from/into storage facilities in 2023 and for the last ten years are shown in Chapter 4.
Natural gas production in the Czech Republic amounted to 88 million m</t>
    </r>
    <r>
      <rPr>
        <vertAlign val="superscript"/>
        <sz val="11"/>
        <rFont val="Arial"/>
        <family val="2"/>
        <charset val="238"/>
        <scheme val="minor"/>
      </rPr>
      <t>3</t>
    </r>
    <r>
      <rPr>
        <sz val="11"/>
        <rFont val="Arial"/>
        <family val="2"/>
        <charset val="238"/>
        <scheme val="minor"/>
      </rPr>
      <t xml:space="preserve"> (960 GWh), meeting 1.3% of total gas consumption. Natural gas production fell by 40.4% year-on-year. The report also shows the production of other gases with supply to distribution networks, gas supply to directly connected customers, and gas producers’ own use. All these details, including a year-on-year comparison, are set out in Chapter 5.
In 2023, natural gas consumption in the Czech Republic totalled 6,759 million m</t>
    </r>
    <r>
      <rPr>
        <vertAlign val="superscript"/>
        <sz val="11"/>
        <rFont val="Arial"/>
        <family val="2"/>
        <charset val="238"/>
        <scheme val="minor"/>
      </rPr>
      <t>3</t>
    </r>
    <r>
      <rPr>
        <sz val="11"/>
        <rFont val="Arial"/>
        <family val="2"/>
        <charset val="238"/>
        <scheme val="minor"/>
      </rPr>
      <t>, i.e. 73,742 GWh (in the Czech Republic, the average gross calorific value was 10.91 kWh/m</t>
    </r>
    <r>
      <rPr>
        <vertAlign val="superscript"/>
        <sz val="11"/>
        <rFont val="Arial"/>
        <family val="2"/>
        <charset val="238"/>
        <scheme val="minor"/>
      </rPr>
      <t>3</t>
    </r>
    <r>
      <rPr>
        <sz val="11"/>
        <rFont val="Arial"/>
        <family val="2"/>
        <charset val="238"/>
        <scheme val="minor"/>
      </rPr>
      <t>, i.e. 39.28 MJ/m</t>
    </r>
    <r>
      <rPr>
        <vertAlign val="superscript"/>
        <sz val="11"/>
        <rFont val="Arial"/>
        <family val="2"/>
        <charset val="238"/>
        <scheme val="minor"/>
      </rPr>
      <t>3</t>
    </r>
    <r>
      <rPr>
        <sz val="11"/>
        <rFont val="Arial"/>
        <family val="2"/>
        <charset val="238"/>
        <scheme val="minor"/>
      </rPr>
      <t>). Compared with 2022, actual consumption decreased by 10.4%. The average annual temperature was 9.9 °C, and the difference from long-term normal temperature was +1.4 °C and from average temperature in 2022 it differed by +0.5 °C. Gas consumption in the heating season accounted for around 68% of the total annual consumption. The lowest monthly consumption was measured in July (281 million m</t>
    </r>
    <r>
      <rPr>
        <vertAlign val="superscript"/>
        <sz val="11"/>
        <rFont val="Arial"/>
        <family val="2"/>
        <charset val="238"/>
        <scheme val="minor"/>
      </rPr>
      <t>3</t>
    </r>
    <r>
      <rPr>
        <sz val="11"/>
        <rFont val="Arial"/>
        <family val="2"/>
        <charset val="238"/>
        <scheme val="minor"/>
      </rPr>
      <t>, i.e. 3,082 GWh), while the peak consumption was registered in January (892 million m</t>
    </r>
    <r>
      <rPr>
        <vertAlign val="superscript"/>
        <sz val="11"/>
        <rFont val="Arial"/>
        <family val="2"/>
        <charset val="238"/>
        <scheme val="minor"/>
      </rPr>
      <t>3</t>
    </r>
    <r>
      <rPr>
        <sz val="11"/>
        <rFont val="Arial"/>
        <family val="2"/>
        <charset val="238"/>
        <scheme val="minor"/>
      </rPr>
      <t>, i.e. 9,715 GWh). A decrease in consumption compared with the same period of 2022 was registered in all months of the year under review, most of all in January (21.4%) and in September (21.2%). Adjusted to long-term normal temperature using temperature gradients, in 2023 natural gas consumption amounted to 7,153 million m</t>
    </r>
    <r>
      <rPr>
        <vertAlign val="superscript"/>
        <sz val="11"/>
        <rFont val="Arial"/>
        <family val="2"/>
        <charset val="238"/>
        <scheme val="minor"/>
      </rPr>
      <t>3</t>
    </r>
    <r>
      <rPr>
        <sz val="11"/>
        <rFont val="Arial"/>
        <family val="2"/>
        <charset val="238"/>
        <scheme val="minor"/>
      </rPr>
      <t>, i.e. 78,045 GWh, down by 8.1% year-on-year. Chapter 6 offers an overall evaluation of natural gas consumption in the Czech Republic in 2023, including a year-on-year comparison, development of consumption over the past ten years, and ambient temperatures.
Following two years of significant decline in consumption, in 2023 the smallest quantity of gas was consumed in the Czech Republic for more than thirty years. On the other hand, in the years preceding those two years, natural gas consumption was experiencing a gradual growth, despite small fluctuations, which was abruptly ended in 2022. The end of the growth, associated with the largest drop in consumption, by 20%, marked the end of 2022. In 2023, consumption dropped again year-on-year, specifically by more than one tenth. While 2021 saw the highest value of consumption from 2005, since 2022 consumption has been declining due to the war in Ukraine with its adverse impacts on energy markets. Together with all the other EU countries, the Czech Republic was compelled to coordinate measures intended to reduce natural gas consumption. In the summer of 2022, the European Council adopted a Regulation aimed at reducing gas demand by 15%. Supported by warmer weather in the winter months of 2022, the adoption of a number of austerity measures and customers’ transition to other energy sources helped to reduce natural gas consumption by 20% year-on-year in 2022 and in 2023 by another 10.4%, which constitutes a difference between consumption in 2021 and in 2023 of around 2.7 bcm (27 TWh). In addition to the above aspects, natural gas consumption in the Czech Republic is also heavily influenced by air temperatures, which have been above the long-term normal temperature (8.5 °C) for almost the whole of the ten-year period. At the same time, a change of 1 °C in the average annual temperature causes a difference of about 280 million m</t>
    </r>
    <r>
      <rPr>
        <vertAlign val="superscript"/>
        <sz val="11"/>
        <rFont val="Arial"/>
        <family val="2"/>
        <charset val="238"/>
        <scheme val="minor"/>
      </rPr>
      <t>3</t>
    </r>
    <r>
      <rPr>
        <sz val="11"/>
        <rFont val="Arial"/>
        <family val="2"/>
        <charset val="238"/>
        <scheme val="minor"/>
      </rPr>
      <t xml:space="preserve"> (3,055 GWh) in gas consumption.</t>
    </r>
  </si>
  <si>
    <t>9.1 Natural gas consumption by gas system, customer category, and CNG in the Czech Republic</t>
  </si>
  <si>
    <t>11.1 Natural gas consumption by Region, customer category, and CNG in the Czech Republic</t>
  </si>
  <si>
    <t>11.3 Numbers of customers by Region (R.), customer category, 
and CNG in the Czech Republic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</si>
</sst>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_-;\-* #,##0_-;_-* &quot;-&quot;_-;_-@_-"/>
    <numFmt numFmtId="165" formatCode="_-* #,##0.00_-;\-* #,##0.00_-;_-* &quot;-&quot;??_-;_-@_-"/>
    <numFmt numFmtId="166" formatCode="0.0%"/>
    <numFmt numFmtId="167" formatCode="0.000"/>
    <numFmt numFmtId="168" formatCode="0.0"/>
    <numFmt numFmtId="169" formatCode="#,##0.0"/>
    <numFmt numFmtId="170" formatCode="d/m;@"/>
    <numFmt numFmtId="171" formatCode="0.0000"/>
    <numFmt numFmtId="172" formatCode="#,##0.000"/>
    <numFmt numFmtId="173" formatCode="#,##0.000000"/>
    <numFmt numFmtId="174" formatCode="h:mm;@"/>
    <numFmt numFmtId="175" formatCode="#,##0.0000"/>
    <numFmt numFmtId="176" formatCode="#,##0_ ;\-#,##0\ "/>
    <numFmt numFmtId="177" formatCode="\$#,##0\ ;\(\$#,##0\)"/>
    <numFmt numFmtId="178" formatCode="#,##0.00000"/>
    <numFmt numFmtId="179" formatCode="#,##0.000000000"/>
    <numFmt numFmtId="180" formatCode="#,##0.0000000"/>
    <numFmt numFmtId="181" formatCode="0.00%;[Red]\-0.00%"/>
    <numFmt numFmtId="182" formatCode="#,###,##0.00;[Red]\-#,###,##0.00"/>
    <numFmt numFmtId="183" formatCode="#,###,##0;[Red]\-#,###,##0"/>
    <numFmt numFmtId="184" formatCode="#,##0.0_);[Red]\(#,##0.0\)"/>
    <numFmt numFmtId="185" formatCode="&quot;$&quot;#,##0.00"/>
    <numFmt numFmtId="186" formatCode="_-* #,##0\ _C_Z_K_-;\-* #,##0\ _C_Z_K_-;_-* &quot;-&quot;\ _C_Z_K_-;_-@_-"/>
    <numFmt numFmtId="187" formatCode="\$#,##0.00\ ;\(\$#,##0.00\)"/>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 &quot;Kc&quot;;\-#,##0\ &quot;Kc&quot;"/>
    <numFmt numFmtId="193" formatCode="0.00_);[Red]\-0.00"/>
    <numFmt numFmtId="194" formatCode="mm\/yyyy"/>
  </numFmts>
  <fonts count="228">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8"/>
      <name val="Arial"/>
      <family val="2"/>
      <charset val="238"/>
    </font>
    <font>
      <u/>
      <sz val="10"/>
      <color indexed="12"/>
      <name val="Arial"/>
      <family val="2"/>
      <charset val="238"/>
    </font>
    <font>
      <sz val="10"/>
      <color indexed="8"/>
      <name val="Arial"/>
      <family val="2"/>
    </font>
    <font>
      <b/>
      <sz val="10"/>
      <color indexed="8"/>
      <name val="Arial"/>
      <family val="2"/>
    </font>
    <font>
      <sz val="10"/>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color rgb="FF000000"/>
      <name val="Tahoma"/>
      <family val="2"/>
      <charset val="238"/>
    </font>
    <font>
      <b/>
      <sz val="10"/>
      <color rgb="FF000000"/>
      <name val="Tahoma"/>
      <family val="2"/>
      <charset val="238"/>
    </font>
    <font>
      <sz val="8"/>
      <name val="Arial Narrow"/>
      <family val="2"/>
      <charset val="238"/>
    </font>
    <font>
      <b/>
      <sz val="8"/>
      <name val="Arial Narrow"/>
      <family val="2"/>
      <charset val="238"/>
    </font>
    <font>
      <b/>
      <sz val="8"/>
      <color theme="9" tint="-0.249977111117893"/>
      <name val="Arial Narrow"/>
      <family val="2"/>
      <charset val="238"/>
    </font>
    <font>
      <sz val="10"/>
      <name val="Arial Narrow"/>
      <family val="2"/>
      <charset val="238"/>
    </font>
    <font>
      <sz val="8"/>
      <color theme="8" tint="-0.249977111117893"/>
      <name val="Arial Narrow"/>
      <family val="2"/>
      <charset val="238"/>
    </font>
    <font>
      <sz val="8"/>
      <color theme="1" tint="0.499984740745262"/>
      <name val="Arial Narrow"/>
      <family val="2"/>
      <charset val="238"/>
    </font>
    <font>
      <sz val="8"/>
      <color theme="1"/>
      <name val="Arial Narrow"/>
      <family val="2"/>
      <charset val="238"/>
    </font>
    <font>
      <b/>
      <sz val="12"/>
      <color theme="8" tint="-0.499984740745262"/>
      <name val="Arial Narrow"/>
      <family val="2"/>
      <charset val="238"/>
    </font>
    <font>
      <b/>
      <sz val="12"/>
      <name val="Arial Narrow"/>
      <family val="2"/>
      <charset val="238"/>
    </font>
    <font>
      <sz val="8"/>
      <color theme="0"/>
      <name val="Arial Narrow"/>
      <family val="2"/>
      <charset val="238"/>
    </font>
    <font>
      <sz val="8"/>
      <color theme="0" tint="-0.499984740745262"/>
      <name val="Arial Narrow"/>
      <family val="2"/>
      <charset val="238"/>
    </font>
    <font>
      <sz val="8"/>
      <color rgb="FFFF0000"/>
      <name val="Arial Narrow"/>
      <family val="2"/>
      <charset val="238"/>
    </font>
    <font>
      <sz val="10"/>
      <color rgb="FF000000"/>
      <name val="Arial Narrow"/>
      <family val="2"/>
      <charset val="238"/>
    </font>
    <font>
      <b/>
      <sz val="10"/>
      <color rgb="FF000000"/>
      <name val="Arial Narrow"/>
      <family val="2"/>
      <charset val="238"/>
    </font>
    <font>
      <sz val="8"/>
      <color theme="4" tint="-0.249977111117893"/>
      <name val="Arial Narrow"/>
      <family val="2"/>
      <charset val="238"/>
    </font>
    <font>
      <sz val="8"/>
      <color theme="4" tint="-0.499984740745262"/>
      <name val="Arial Narrow"/>
      <family val="2"/>
      <charset val="238"/>
    </font>
    <font>
      <sz val="10"/>
      <name val="Arial CE"/>
      <family val="2"/>
      <charset val="238"/>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sz val="8"/>
      <color rgb="FF00B0F0"/>
      <name val="Arial Narrow"/>
      <family val="2"/>
      <charset val="238"/>
    </font>
    <font>
      <sz val="11"/>
      <name val="Arial"/>
      <family val="2"/>
      <charset val="238"/>
      <scheme val="minor"/>
    </font>
    <font>
      <sz val="8"/>
      <name val="Arial"/>
      <family val="2"/>
      <charset val="238"/>
      <scheme val="minor"/>
    </font>
    <font>
      <sz val="8"/>
      <color rgb="FF00B0F0"/>
      <name val="Arial"/>
      <family val="2"/>
      <charset val="238"/>
      <scheme val="minor"/>
    </font>
    <font>
      <sz val="8"/>
      <color theme="4" tint="-0.499984740745262"/>
      <name val="Arial"/>
      <family val="2"/>
      <charset val="238"/>
      <scheme val="minor"/>
    </font>
    <font>
      <b/>
      <sz val="12"/>
      <color theme="0"/>
      <name val="Arial"/>
      <family val="2"/>
      <charset val="238"/>
      <scheme val="minor"/>
    </font>
    <font>
      <sz val="8"/>
      <color theme="0"/>
      <name val="Arial"/>
      <family val="2"/>
      <charset val="238"/>
      <scheme val="minor"/>
    </font>
    <font>
      <b/>
      <sz val="12"/>
      <name val="Arial"/>
      <family val="2"/>
      <charset val="238"/>
      <scheme val="minor"/>
    </font>
    <font>
      <sz val="10"/>
      <name val="Arial"/>
      <family val="2"/>
      <charset val="238"/>
      <scheme val="minor"/>
    </font>
    <font>
      <vertAlign val="superscript"/>
      <sz val="8"/>
      <name val="Arial"/>
      <family val="2"/>
      <charset val="238"/>
      <scheme val="minor"/>
    </font>
    <font>
      <sz val="8"/>
      <color theme="9" tint="-0.249977111117893"/>
      <name val="Arial"/>
      <family val="2"/>
      <charset val="238"/>
      <scheme val="minor"/>
    </font>
    <font>
      <sz val="8"/>
      <color theme="5" tint="-0.249977111117893"/>
      <name val="Arial"/>
      <family val="2"/>
      <charset val="238"/>
      <scheme val="minor"/>
    </font>
    <font>
      <sz val="8"/>
      <color theme="1" tint="0.499984740745262"/>
      <name val="Arial"/>
      <family val="2"/>
      <charset val="238"/>
      <scheme val="minor"/>
    </font>
    <font>
      <sz val="12"/>
      <name val="Arial"/>
      <family val="2"/>
      <charset val="238"/>
      <scheme val="minor"/>
    </font>
    <font>
      <b/>
      <sz val="14"/>
      <name val="Arial"/>
      <family val="2"/>
      <charset val="238"/>
      <scheme val="minor"/>
    </font>
    <font>
      <b/>
      <sz val="8"/>
      <name val="Arial"/>
      <family val="2"/>
      <charset val="238"/>
      <scheme val="minor"/>
    </font>
    <font>
      <b/>
      <sz val="8"/>
      <color theme="9" tint="-0.249977111117893"/>
      <name val="Arial"/>
      <family val="2"/>
      <charset val="238"/>
      <scheme val="minor"/>
    </font>
    <font>
      <sz val="8"/>
      <color theme="4" tint="-0.249977111117893"/>
      <name val="Arial"/>
      <family val="2"/>
      <charset val="238"/>
      <scheme val="minor"/>
    </font>
    <font>
      <b/>
      <i/>
      <sz val="8"/>
      <color rgb="FF00B0F0"/>
      <name val="Arial"/>
      <family val="2"/>
      <charset val="238"/>
      <scheme val="minor"/>
    </font>
    <font>
      <sz val="10"/>
      <color theme="0"/>
      <name val="Arial"/>
      <family val="2"/>
      <charset val="238"/>
      <scheme val="minor"/>
    </font>
    <font>
      <sz val="9"/>
      <name val="Arial"/>
      <family val="2"/>
      <charset val="238"/>
      <scheme val="minor"/>
    </font>
    <font>
      <sz val="10"/>
      <color rgb="FF00B0F0"/>
      <name val="Arial"/>
      <family val="2"/>
      <charset val="238"/>
      <scheme val="minor"/>
    </font>
    <font>
      <b/>
      <sz val="10"/>
      <name val="Arial"/>
      <family val="2"/>
      <charset val="238"/>
      <scheme val="minor"/>
    </font>
    <font>
      <b/>
      <sz val="8"/>
      <color theme="0"/>
      <name val="Arial"/>
      <family val="2"/>
      <charset val="238"/>
      <scheme val="minor"/>
    </font>
    <font>
      <sz val="8"/>
      <color theme="1" tint="0.34998626667073579"/>
      <name val="Arial"/>
      <family val="2"/>
      <charset val="238"/>
      <scheme val="minor"/>
    </font>
    <font>
      <sz val="8"/>
      <color theme="1"/>
      <name val="Arial"/>
      <family val="2"/>
      <charset val="238"/>
      <scheme val="minor"/>
    </font>
    <font>
      <b/>
      <sz val="8"/>
      <color theme="1"/>
      <name val="Arial"/>
      <family val="2"/>
      <charset val="238"/>
      <scheme val="minor"/>
    </font>
    <font>
      <sz val="8"/>
      <color theme="8" tint="-0.249977111117893"/>
      <name val="Arial"/>
      <family val="2"/>
      <charset val="238"/>
      <scheme val="minor"/>
    </font>
    <font>
      <sz val="12"/>
      <color theme="4" tint="-0.249977111117893"/>
      <name val="Arial"/>
      <family val="2"/>
      <charset val="238"/>
      <scheme val="minor"/>
    </font>
    <font>
      <b/>
      <sz val="8"/>
      <color indexed="9"/>
      <name val="Arial"/>
      <family val="2"/>
      <charset val="238"/>
      <scheme val="minor"/>
    </font>
    <font>
      <sz val="12"/>
      <color theme="1"/>
      <name val="Arial"/>
      <family val="2"/>
      <charset val="238"/>
      <scheme val="minor"/>
    </font>
    <font>
      <b/>
      <sz val="12"/>
      <color theme="1"/>
      <name val="Arial"/>
      <family val="2"/>
      <charset val="238"/>
      <scheme val="minor"/>
    </font>
    <font>
      <b/>
      <sz val="8"/>
      <color rgb="FF00B0F0"/>
      <name val="Arial"/>
      <family val="2"/>
      <charset val="238"/>
      <scheme val="minor"/>
    </font>
    <font>
      <sz val="12"/>
      <color theme="4" tint="-0.499984740745262"/>
      <name val="Arial"/>
      <family val="2"/>
      <charset val="238"/>
      <scheme val="minor"/>
    </font>
    <font>
      <b/>
      <sz val="12"/>
      <color theme="8" tint="-0.499984740745262"/>
      <name val="Arial"/>
      <family val="2"/>
      <charset val="238"/>
      <scheme val="minor"/>
    </font>
    <font>
      <sz val="8"/>
      <color theme="3" tint="0.39997558519241921"/>
      <name val="Arial"/>
      <family val="2"/>
      <charset val="238"/>
      <scheme val="minor"/>
    </font>
    <font>
      <sz val="9"/>
      <color theme="0"/>
      <name val="Arial"/>
      <family val="2"/>
      <charset val="238"/>
      <scheme val="minor"/>
    </font>
    <font>
      <sz val="8"/>
      <color theme="0" tint="-0.34998626667073579"/>
      <name val="Arial"/>
      <family val="2"/>
      <charset val="238"/>
      <scheme val="minor"/>
    </font>
    <font>
      <sz val="10"/>
      <color theme="4" tint="-0.249977111117893"/>
      <name val="Arial"/>
      <family val="2"/>
      <charset val="238"/>
      <scheme val="minor"/>
    </font>
    <font>
      <sz val="8"/>
      <color rgb="FFFF0000"/>
      <name val="Arial"/>
      <family val="2"/>
      <charset val="238"/>
      <scheme val="minor"/>
    </font>
    <font>
      <i/>
      <sz val="8"/>
      <name val="Arial"/>
      <family val="2"/>
      <charset val="238"/>
      <scheme val="minor"/>
    </font>
    <font>
      <sz val="11"/>
      <color rgb="FF000000"/>
      <name val="Arial"/>
      <family val="2"/>
      <charset val="238"/>
      <scheme val="minor"/>
    </font>
    <font>
      <sz val="8"/>
      <color theme="5" tint="-0.499984740745262"/>
      <name val="Arial"/>
      <family val="2"/>
      <charset val="238"/>
      <scheme val="minor"/>
    </font>
    <font>
      <i/>
      <sz val="8"/>
      <color theme="1"/>
      <name val="Arial"/>
      <family val="2"/>
      <charset val="238"/>
      <scheme val="minor"/>
    </font>
    <font>
      <sz val="12"/>
      <color theme="3" tint="0.39997558519241921"/>
      <name val="Arial"/>
      <family val="2"/>
      <charset val="238"/>
      <scheme val="minor"/>
    </font>
    <font>
      <sz val="7"/>
      <name val="Arial"/>
      <family val="2"/>
      <charset val="238"/>
      <scheme val="minor"/>
    </font>
    <font>
      <sz val="8"/>
      <color theme="1" tint="0.249977111117893"/>
      <name val="Arial"/>
      <family val="2"/>
      <charset val="238"/>
      <scheme val="minor"/>
    </font>
    <font>
      <sz val="10"/>
      <color theme="1" tint="0.34998626667073579"/>
      <name val="Arial"/>
      <family val="2"/>
      <charset val="238"/>
      <scheme val="minor"/>
    </font>
    <font>
      <sz val="8"/>
      <color theme="2" tint="-0.749992370372631"/>
      <name val="Arial"/>
      <family val="2"/>
      <charset val="238"/>
      <scheme val="minor"/>
    </font>
    <font>
      <sz val="10"/>
      <color theme="1" tint="0.249977111117893"/>
      <name val="Arial"/>
      <family val="2"/>
      <charset val="238"/>
      <scheme val="minor"/>
    </font>
    <font>
      <sz val="10"/>
      <color theme="2" tint="-0.749992370372631"/>
      <name val="Arial"/>
      <family val="2"/>
      <charset val="238"/>
      <scheme val="minor"/>
    </font>
    <font>
      <sz val="7"/>
      <color theme="1"/>
      <name val="Arial"/>
      <family val="2"/>
      <charset val="238"/>
      <scheme val="minor"/>
    </font>
    <font>
      <b/>
      <sz val="12"/>
      <color theme="4" tint="-0.249977111117893"/>
      <name val="Arial"/>
      <family val="2"/>
      <charset val="238"/>
      <scheme val="minor"/>
    </font>
    <font>
      <sz val="10"/>
      <color theme="1"/>
      <name val="Arial"/>
      <family val="2"/>
      <charset val="238"/>
      <scheme val="minor"/>
    </font>
    <font>
      <sz val="9.6"/>
      <name val="Arial"/>
      <family val="2"/>
      <charset val="238"/>
      <scheme val="minor"/>
    </font>
    <font>
      <sz val="7.5"/>
      <name val="Arial"/>
      <family val="2"/>
      <charset val="238"/>
      <scheme val="minor"/>
    </font>
    <font>
      <sz val="12"/>
      <name val="Arial Narrow"/>
      <family val="2"/>
      <charset val="238"/>
    </font>
    <font>
      <b/>
      <i/>
      <sz val="8"/>
      <color rgb="FF000099"/>
      <name val="Arial"/>
      <family val="2"/>
      <charset val="238"/>
      <scheme val="minor"/>
    </font>
    <font>
      <sz val="11"/>
      <color rgb="FF006100"/>
      <name val="Arial"/>
      <family val="2"/>
      <charset val="238"/>
      <scheme val="minor"/>
    </font>
    <font>
      <sz val="11"/>
      <color rgb="FF9C6500"/>
      <name val="Arial"/>
      <family val="2"/>
      <charset val="238"/>
      <scheme val="minor"/>
    </font>
    <font>
      <b/>
      <sz val="10"/>
      <color theme="3"/>
      <name val="Arial"/>
      <family val="2"/>
      <charset val="238"/>
      <scheme val="minor"/>
    </font>
    <font>
      <sz val="10"/>
      <color theme="4"/>
      <name val="Arial"/>
      <family val="2"/>
      <charset val="238"/>
      <scheme val="minor"/>
    </font>
    <font>
      <sz val="10"/>
      <color theme="3"/>
      <name val="Arial"/>
      <family val="2"/>
      <charset val="238"/>
      <scheme val="minor"/>
    </font>
    <font>
      <sz val="10"/>
      <color rgb="FF005DA2"/>
      <name val="Arial"/>
      <family val="2"/>
      <charset val="238"/>
      <scheme val="minor"/>
    </font>
    <font>
      <b/>
      <sz val="10"/>
      <color rgb="FF005DA2"/>
      <name val="Arial"/>
      <family val="2"/>
      <charset val="238"/>
      <scheme val="minor"/>
    </font>
    <font>
      <sz val="10"/>
      <name val="Arial CE"/>
      <family val="2"/>
      <charset val="238"/>
    </font>
    <font>
      <sz val="10"/>
      <name val="Helv"/>
      <charset val="238"/>
    </font>
    <font>
      <sz val="10"/>
      <name val="MS Sans Serif"/>
      <family val="2"/>
      <charset val="238"/>
    </font>
    <font>
      <sz val="11"/>
      <color indexed="8"/>
      <name val="Calibri"/>
      <family val="2"/>
      <charset val="238"/>
    </font>
    <font>
      <sz val="11"/>
      <color indexed="9"/>
      <name val="Calibri"/>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sz val="12"/>
      <name val="System"/>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sz val="11"/>
      <color theme="1"/>
      <name val="Arial"/>
      <family val="2"/>
      <charset val="238"/>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0"/>
      <name val="Times New Roman"/>
      <family val="1"/>
      <charset val="238"/>
    </font>
    <font>
      <sz val="11"/>
      <color theme="1"/>
      <name val="Arial"/>
      <family val="2"/>
      <scheme val="minor"/>
    </font>
    <font>
      <sz val="12"/>
      <name val="Times New Roman"/>
      <family val="1"/>
      <charset val="238"/>
    </font>
    <font>
      <sz val="11"/>
      <color indexed="10"/>
      <name val="Calibri"/>
      <family val="2"/>
      <charset val="238"/>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b/>
      <sz val="16"/>
      <color indexed="23"/>
      <name val="Arial"/>
      <family val="2"/>
      <charset val="238"/>
    </font>
    <font>
      <sz val="8"/>
      <color indexed="14"/>
      <name val="Arial"/>
      <family val="2"/>
    </font>
    <font>
      <b/>
      <sz val="18"/>
      <color indexed="62"/>
      <name val="Cambria"/>
      <family val="2"/>
    </font>
    <font>
      <sz val="11"/>
      <color indexed="17"/>
      <name val="Calibri"/>
      <family val="2"/>
      <charset val="238"/>
    </font>
    <font>
      <sz val="10"/>
      <name val="Helv"/>
    </font>
    <font>
      <b/>
      <sz val="8"/>
      <color indexed="8"/>
      <name val="Helv"/>
    </font>
    <font>
      <sz val="11"/>
      <color indexed="62"/>
      <name val="Calibri"/>
      <family val="2"/>
      <charset val="238"/>
    </font>
    <font>
      <b/>
      <sz val="11"/>
      <color indexed="10"/>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name val="Arial"/>
      <family val="2"/>
      <charset val="238"/>
      <scheme val="minor"/>
    </font>
    <font>
      <sz val="8"/>
      <color theme="0" tint="-0.249977111117893"/>
      <name val="Arial"/>
      <family val="2"/>
      <charset val="238"/>
      <scheme val="minor"/>
    </font>
    <font>
      <sz val="11"/>
      <color theme="0"/>
      <name val="Arial"/>
      <family val="2"/>
      <charset val="238"/>
      <scheme val="minor"/>
    </font>
    <font>
      <sz val="12"/>
      <color rgb="FF000000"/>
      <name val="Arial"/>
      <family val="2"/>
      <charset val="238"/>
      <scheme val="minor"/>
    </font>
    <font>
      <sz val="10"/>
      <color theme="0"/>
      <name val="Arial Narrow"/>
      <family val="2"/>
      <charset val="238"/>
    </font>
    <font>
      <b/>
      <sz val="7"/>
      <name val="Arial"/>
      <family val="2"/>
      <charset val="238"/>
      <scheme val="minor"/>
    </font>
    <font>
      <b/>
      <sz val="17"/>
      <color rgb="FF153366"/>
      <name val="Arial"/>
      <family val="2"/>
      <charset val="238"/>
      <scheme val="minor"/>
    </font>
    <font>
      <sz val="10"/>
      <color rgb="FFFF0000"/>
      <name val="Arial"/>
      <family val="2"/>
      <charset val="238"/>
      <scheme val="minor"/>
    </font>
    <font>
      <sz val="12"/>
      <color theme="0"/>
      <name val="Arial"/>
      <family val="2"/>
      <charset val="238"/>
      <scheme val="minor"/>
    </font>
    <font>
      <sz val="16"/>
      <name val="Arial"/>
      <family val="2"/>
      <charset val="238"/>
    </font>
    <font>
      <b/>
      <sz val="14"/>
      <color theme="3"/>
      <name val="Arial"/>
      <family val="2"/>
      <charset val="238"/>
      <scheme val="minor"/>
    </font>
    <font>
      <b/>
      <i/>
      <sz val="10"/>
      <color theme="3"/>
      <name val="Arial"/>
      <family val="2"/>
      <charset val="238"/>
      <scheme val="minor"/>
    </font>
    <font>
      <sz val="8"/>
      <color theme="3"/>
      <name val="Arial"/>
      <family val="2"/>
      <charset val="238"/>
      <scheme val="minor"/>
    </font>
    <font>
      <sz val="12"/>
      <color theme="3"/>
      <name val="Arial"/>
      <family val="2"/>
      <charset val="238"/>
      <scheme val="minor"/>
    </font>
    <font>
      <sz val="8"/>
      <color theme="3"/>
      <name val="Arial Narrow"/>
      <family val="2"/>
      <charset val="238"/>
    </font>
    <font>
      <b/>
      <vertAlign val="superscript"/>
      <sz val="8"/>
      <name val="Arial"/>
      <family val="2"/>
      <charset val="238"/>
      <scheme val="minor"/>
    </font>
    <font>
      <b/>
      <sz val="14"/>
      <color theme="4"/>
      <name val="Arial"/>
      <family val="2"/>
      <charset val="238"/>
      <scheme val="minor"/>
    </font>
    <font>
      <sz val="8"/>
      <color rgb="FF596387"/>
      <name val="Arial"/>
      <family val="2"/>
      <charset val="238"/>
      <scheme val="minor"/>
    </font>
    <font>
      <b/>
      <sz val="8"/>
      <color theme="4" tint="-0.499984740745262"/>
      <name val="Arial"/>
      <family val="2"/>
      <charset val="238"/>
      <scheme val="minor"/>
    </font>
    <font>
      <b/>
      <sz val="8"/>
      <color theme="2" tint="-0.749992370372631"/>
      <name val="Arial"/>
      <family val="2"/>
      <charset val="238"/>
      <scheme val="minor"/>
    </font>
    <font>
      <b/>
      <vertAlign val="superscript"/>
      <sz val="8"/>
      <color theme="4" tint="-0.499984740745262"/>
      <name val="Arial"/>
      <family val="2"/>
      <charset val="238"/>
      <scheme val="minor"/>
    </font>
    <font>
      <b/>
      <sz val="12"/>
      <color theme="4" tint="-0.499984740745262"/>
      <name val="Arial"/>
      <family val="2"/>
      <charset val="238"/>
      <scheme val="minor"/>
    </font>
    <font>
      <b/>
      <sz val="8"/>
      <color theme="3"/>
      <name val="Arial"/>
      <family val="2"/>
      <charset val="238"/>
      <scheme val="minor"/>
    </font>
    <font>
      <b/>
      <sz val="4.5"/>
      <name val="Arial"/>
      <family val="2"/>
      <charset val="238"/>
      <scheme val="minor"/>
    </font>
    <font>
      <b/>
      <sz val="16"/>
      <color theme="3"/>
      <name val="Arial"/>
      <family val="2"/>
      <charset val="238"/>
      <scheme val="minor"/>
    </font>
    <font>
      <vertAlign val="superscript"/>
      <sz val="11"/>
      <name val="Arial"/>
      <family val="2"/>
      <charset val="238"/>
      <scheme val="minor"/>
    </font>
    <font>
      <b/>
      <sz val="10"/>
      <color rgb="FF1A3366"/>
      <name val="Arial"/>
      <family val="2"/>
      <charset val="238"/>
      <scheme val="minor"/>
    </font>
    <font>
      <sz val="16"/>
      <color rgb="FF1A3366"/>
      <name val="Arial"/>
      <family val="2"/>
      <charset val="238"/>
      <scheme val="minor"/>
    </font>
    <font>
      <b/>
      <sz val="24"/>
      <color rgb="FF1A3366"/>
      <name val="Arial"/>
      <family val="2"/>
      <charset val="238"/>
    </font>
    <font>
      <b/>
      <sz val="24"/>
      <color rgb="FFE53A2E"/>
      <name val="Arial"/>
      <family val="2"/>
      <charset val="238"/>
    </font>
    <font>
      <b/>
      <sz val="24"/>
      <name val="Arial"/>
      <family val="2"/>
      <charset val="238"/>
    </font>
    <font>
      <b/>
      <sz val="16"/>
      <color rgb="FF1A3366"/>
      <name val="Arial"/>
      <family val="2"/>
      <charset val="238"/>
      <scheme val="minor"/>
    </font>
    <font>
      <sz val="8"/>
      <color rgb="FF1A3366"/>
      <name val="Arial"/>
      <family val="2"/>
      <charset val="238"/>
      <scheme val="minor"/>
    </font>
    <font>
      <b/>
      <sz val="14"/>
      <color rgb="FF1A3366"/>
      <name val="Arial"/>
      <family val="2"/>
      <charset val="238"/>
      <scheme val="minor"/>
    </font>
    <font>
      <b/>
      <sz val="8"/>
      <color rgb="FF1A3366"/>
      <name val="Arial"/>
      <family val="2"/>
      <charset val="238"/>
      <scheme val="minor"/>
    </font>
    <font>
      <sz val="10"/>
      <color rgb="FF1A3366"/>
      <name val="Arial"/>
      <family val="2"/>
      <charset val="238"/>
      <scheme val="minor"/>
    </font>
    <font>
      <b/>
      <sz val="12"/>
      <color rgb="FF1A3366"/>
      <name val="Arial"/>
      <family val="2"/>
      <charset val="238"/>
      <scheme val="minor"/>
    </font>
    <font>
      <sz val="14"/>
      <color theme="4" tint="-0.499984740745262"/>
      <name val="Arial Narrow"/>
      <family val="2"/>
      <charset val="238"/>
    </font>
    <font>
      <b/>
      <sz val="12"/>
      <color theme="3"/>
      <name val="Arial"/>
      <family val="2"/>
      <charset val="238"/>
      <scheme val="minor"/>
    </font>
    <font>
      <b/>
      <sz val="16"/>
      <color theme="4"/>
      <name val="Arial"/>
      <family val="2"/>
      <charset val="238"/>
      <scheme val="minor"/>
    </font>
    <font>
      <sz val="8"/>
      <color rgb="FF1A3366"/>
      <name val="Arial Narrow"/>
      <family val="2"/>
      <charset val="238"/>
    </font>
    <font>
      <sz val="10"/>
      <color rgb="FF1A3366"/>
      <name val="Arial Narrow"/>
      <family val="2"/>
      <charset val="238"/>
    </font>
    <font>
      <b/>
      <sz val="7.5"/>
      <name val="Arial"/>
      <family val="2"/>
      <charset val="238"/>
      <scheme val="minor"/>
    </font>
    <font>
      <b/>
      <vertAlign val="superscript"/>
      <sz val="10"/>
      <color rgb="FF1A3366"/>
      <name val="Arial"/>
      <family val="2"/>
      <charset val="238"/>
      <scheme val="minor"/>
    </font>
    <font>
      <b/>
      <vertAlign val="superscript"/>
      <sz val="10"/>
      <color theme="3"/>
      <name val="Arial"/>
      <family val="2"/>
      <charset val="238"/>
      <scheme val="minor"/>
    </font>
    <font>
      <sz val="11"/>
      <name val="Arial"/>
      <family val="2"/>
      <charset val="238"/>
    </font>
    <font>
      <b/>
      <sz val="11"/>
      <color rgb="FFE53A2E"/>
      <name val="Arial"/>
      <family val="2"/>
      <charset val="238"/>
    </font>
    <font>
      <b/>
      <sz val="10"/>
      <color theme="0"/>
      <name val="Arial"/>
      <family val="2"/>
      <charset val="238"/>
      <scheme val="minor"/>
    </font>
    <font>
      <sz val="6"/>
      <color theme="1"/>
      <name val="Arial"/>
      <family val="2"/>
      <charset val="238"/>
      <scheme val="minor"/>
    </font>
    <font>
      <b/>
      <sz val="6"/>
      <color theme="1"/>
      <name val="Arial"/>
      <family val="2"/>
      <charset val="238"/>
      <scheme val="minor"/>
    </font>
    <font>
      <sz val="12"/>
      <color rgb="FF1A3366"/>
      <name val="Arial"/>
      <family val="2"/>
      <charset val="238"/>
      <scheme val="minor"/>
    </font>
    <font>
      <b/>
      <sz val="11"/>
      <color rgb="FF1A3366"/>
      <name val="Arial"/>
      <family val="2"/>
      <charset val="238"/>
      <scheme val="minor"/>
    </font>
    <font>
      <sz val="11"/>
      <color rgb="FF1A3366"/>
      <name val="Arial"/>
      <family val="2"/>
      <charset val="238"/>
      <scheme val="minor"/>
    </font>
    <font>
      <sz val="11"/>
      <color theme="3"/>
      <name val="Arial"/>
      <family val="2"/>
      <charset val="238"/>
    </font>
    <font>
      <sz val="12"/>
      <color rgb="FFFF0000"/>
      <name val="Arial"/>
      <family val="2"/>
      <charset val="238"/>
      <scheme val="minor"/>
    </font>
    <font>
      <b/>
      <sz val="12"/>
      <color rgb="FFFF0000"/>
      <name val="Arial"/>
      <family val="2"/>
      <charset val="238"/>
      <scheme val="minor"/>
    </font>
    <font>
      <sz val="11"/>
      <name val="Arial"/>
      <family val="2"/>
      <charset val="238"/>
      <scheme val="major"/>
    </font>
    <font>
      <sz val="11"/>
      <color rgb="FFFF0000"/>
      <name val="Arial"/>
      <family val="2"/>
      <charset val="238"/>
      <scheme val="minor"/>
    </font>
    <font>
      <sz val="9"/>
      <color theme="2" tint="-0.499984740745262"/>
      <name val="Arial"/>
      <family val="2"/>
      <charset val="238"/>
      <scheme val="minor"/>
    </font>
  </fonts>
  <fills count="77">
    <fill>
      <patternFill patternType="none"/>
    </fill>
    <fill>
      <patternFill patternType="gray125"/>
    </fill>
    <fill>
      <patternFill patternType="solid">
        <fgColor indexed="40"/>
      </patternFill>
    </fill>
    <fill>
      <patternFill patternType="solid">
        <fgColor theme="0"/>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1" tint="0.14999847407452621"/>
        <bgColor indexed="64"/>
      </patternFill>
    </fill>
    <fill>
      <patternFill patternType="solid">
        <fgColor indexed="22"/>
        <bgColor indexed="64"/>
      </patternFill>
    </fill>
    <fill>
      <patternFill patternType="solid">
        <fgColor rgb="FFC6EFCE"/>
      </patternFill>
    </fill>
    <fill>
      <patternFill patternType="solid">
        <fgColor rgb="FFFFEB9C"/>
      </patternFill>
    </fill>
    <fill>
      <patternFill patternType="gray0625">
        <fgColor indexed="26"/>
        <bgColor indexed="26"/>
      </patternFill>
    </fill>
    <fill>
      <patternFill patternType="solid">
        <fgColor indexed="26"/>
        <bgColor indexed="26"/>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auto="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6"/>
      </patternFill>
    </fill>
    <fill>
      <patternFill patternType="solid">
        <fgColor indexed="15"/>
      </patternFill>
    </fill>
    <fill>
      <patternFill patternType="solid">
        <fgColor indexed="55"/>
      </patternFill>
    </fill>
    <fill>
      <patternFill patternType="solid">
        <fgColor indexed="12"/>
      </patternFill>
    </fill>
    <fill>
      <patternFill patternType="lightUp">
        <fgColor indexed="48"/>
        <bgColor indexed="41"/>
      </patternFill>
    </fill>
    <fill>
      <patternFill patternType="solid">
        <fgColor indexed="54"/>
      </patternFill>
    </fill>
    <fill>
      <patternFill patternType="solid">
        <fgColor indexed="22"/>
      </patternFill>
    </fill>
    <fill>
      <patternFill patternType="solid">
        <fgColor indexed="23"/>
        <bgColor indexed="64"/>
      </patternFill>
    </fill>
    <fill>
      <patternFill patternType="solid">
        <fgColor indexed="23"/>
      </patternFill>
    </fill>
    <fill>
      <patternFill patternType="solid">
        <fgColor indexed="55"/>
        <bgColor indexed="64"/>
      </patternFill>
    </fill>
    <fill>
      <patternFill patternType="solid">
        <fgColor indexed="31"/>
        <bgColor indexed="64"/>
      </patternFill>
    </fill>
    <fill>
      <patternFill patternType="solid">
        <fgColor indexed="9"/>
      </patternFill>
    </fill>
    <fill>
      <patternFill patternType="solid">
        <fgColor indexed="35"/>
        <bgColor indexed="64"/>
      </patternFill>
    </fill>
    <fill>
      <patternFill patternType="solid">
        <fgColor indexed="20"/>
      </patternFill>
    </fill>
    <fill>
      <patternFill patternType="solid">
        <fgColor indexed="56"/>
      </patternFill>
    </fill>
    <fill>
      <patternFill patternType="solid">
        <fgColor indexed="49"/>
      </patternFill>
    </fill>
    <fill>
      <patternFill patternType="solid">
        <fgColor theme="3"/>
        <bgColor indexed="64"/>
      </patternFill>
    </fill>
    <fill>
      <patternFill patternType="solid">
        <fgColor rgb="FF596387"/>
        <bgColor indexed="64"/>
      </patternFill>
    </fill>
    <fill>
      <patternFill patternType="solid">
        <fgColor rgb="FF646363"/>
        <bgColor indexed="64"/>
      </patternFill>
    </fill>
    <fill>
      <patternFill patternType="solid">
        <fgColor rgb="FF9D9D9C"/>
        <bgColor indexed="64"/>
      </patternFill>
    </fill>
    <fill>
      <patternFill patternType="solid">
        <fgColor theme="8"/>
        <bgColor indexed="64"/>
      </patternFill>
    </fill>
    <fill>
      <patternFill patternType="solid">
        <fgColor rgb="FFD0D0D0"/>
        <bgColor indexed="64"/>
      </patternFill>
    </fill>
    <fill>
      <patternFill patternType="solid">
        <fgColor rgb="FF9196B0"/>
        <bgColor indexed="64"/>
      </patternFill>
    </fill>
    <fill>
      <patternFill patternType="solid">
        <fgColor rgb="FF1A3366"/>
        <bgColor indexed="64"/>
      </patternFill>
    </fill>
    <fill>
      <patternFill patternType="solid">
        <fgColor rgb="FFE53A2E"/>
        <bgColor indexed="64"/>
      </patternFill>
    </fill>
  </fills>
  <borders count="39">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style="thin">
        <color indexed="64"/>
      </left>
      <right/>
      <top style="thin">
        <color auto="1"/>
      </top>
      <bottom style="thin">
        <color indexed="64"/>
      </bottom>
      <diagonal/>
    </border>
    <border>
      <left/>
      <right/>
      <top style="double">
        <color indexed="8"/>
      </top>
      <bottom/>
      <diagonal/>
    </border>
    <border>
      <left style="thick">
        <color theme="0"/>
      </left>
      <right style="thick">
        <color theme="0"/>
      </right>
      <top/>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auto="1"/>
      </top>
      <bottom style="hair">
        <color indexed="64"/>
      </bottom>
      <diagonal/>
    </border>
    <border>
      <left/>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536">
    <xf numFmtId="0" fontId="0" fillId="0" borderId="0"/>
    <xf numFmtId="9" fontId="15" fillId="0" borderId="0" applyFont="0" applyFill="0" applyBorder="0" applyAlignment="0" applyProtection="0"/>
    <xf numFmtId="4" fontId="18" fillId="2" borderId="1" applyNumberFormat="0" applyProtection="0">
      <alignment horizontal="left" vertical="center" indent="1"/>
    </xf>
    <xf numFmtId="0" fontId="15" fillId="0" borderId="0"/>
    <xf numFmtId="0" fontId="17" fillId="0" borderId="0" applyNumberFormat="0" applyFill="0" applyBorder="0" applyAlignment="0" applyProtection="0">
      <alignment vertical="top"/>
      <protection locked="0"/>
    </xf>
    <xf numFmtId="9" fontId="15" fillId="0" borderId="0" applyFont="0" applyFill="0" applyBorder="0" applyAlignment="0" applyProtection="0"/>
    <xf numFmtId="0" fontId="15" fillId="0" borderId="0"/>
    <xf numFmtId="0" fontId="14" fillId="0" borderId="0"/>
    <xf numFmtId="9" fontId="15" fillId="0" borderId="0" applyFont="0" applyFill="0" applyBorder="0" applyAlignment="0" applyProtection="0"/>
    <xf numFmtId="4" fontId="19" fillId="4" borderId="1" applyNumberFormat="0" applyProtection="0">
      <alignment vertical="center"/>
    </xf>
    <xf numFmtId="4" fontId="19" fillId="5" borderId="1" applyNumberFormat="0" applyProtection="0">
      <alignment horizontal="left" vertical="center" indent="1"/>
    </xf>
    <xf numFmtId="4" fontId="19" fillId="6" borderId="0" applyNumberFormat="0" applyProtection="0">
      <alignment horizontal="left" vertical="center" indent="1"/>
    </xf>
    <xf numFmtId="4" fontId="18" fillId="7" borderId="1" applyNumberFormat="0" applyProtection="0">
      <alignment horizontal="right" vertical="center"/>
    </xf>
    <xf numFmtId="0" fontId="20" fillId="0" borderId="0"/>
    <xf numFmtId="0" fontId="13" fillId="0" borderId="0"/>
    <xf numFmtId="0" fontId="15" fillId="0" borderId="0"/>
    <xf numFmtId="2" fontId="15" fillId="0" borderId="0" applyFont="0" applyFill="0" applyBorder="0" applyAlignment="0" applyProtection="0"/>
    <xf numFmtId="0" fontId="12" fillId="0" borderId="0"/>
    <xf numFmtId="0" fontId="15" fillId="0" borderId="0"/>
    <xf numFmtId="0" fontId="15" fillId="0" borderId="0"/>
    <xf numFmtId="4" fontId="21" fillId="5" borderId="1" applyNumberFormat="0" applyProtection="0">
      <alignment vertical="center"/>
    </xf>
    <xf numFmtId="0" fontId="19" fillId="5" borderId="1" applyNumberFormat="0" applyProtection="0">
      <alignment horizontal="left" vertical="top" indent="1"/>
    </xf>
    <xf numFmtId="4" fontId="18" fillId="8" borderId="1" applyNumberFormat="0" applyProtection="0">
      <alignment horizontal="right" vertical="center"/>
    </xf>
    <xf numFmtId="4" fontId="18" fillId="9" borderId="1" applyNumberFormat="0" applyProtection="0">
      <alignment horizontal="right" vertical="center"/>
    </xf>
    <xf numFmtId="4" fontId="18" fillId="10" borderId="1" applyNumberFormat="0" applyProtection="0">
      <alignment horizontal="right" vertical="center"/>
    </xf>
    <xf numFmtId="4" fontId="18" fillId="11" borderId="1" applyNumberFormat="0" applyProtection="0">
      <alignment horizontal="right" vertical="center"/>
    </xf>
    <xf numFmtId="4" fontId="18" fillId="12" borderId="1" applyNumberFormat="0" applyProtection="0">
      <alignment horizontal="right" vertical="center"/>
    </xf>
    <xf numFmtId="4" fontId="18" fillId="13" borderId="1" applyNumberFormat="0" applyProtection="0">
      <alignment horizontal="right" vertical="center"/>
    </xf>
    <xf numFmtId="4" fontId="18" fillId="14" borderId="1" applyNumberFormat="0" applyProtection="0">
      <alignment horizontal="right" vertical="center"/>
    </xf>
    <xf numFmtId="4" fontId="18" fillId="15" borderId="1" applyNumberFormat="0" applyProtection="0">
      <alignment horizontal="right" vertical="center"/>
    </xf>
    <xf numFmtId="4" fontId="18" fillId="16" borderId="1" applyNumberFormat="0" applyProtection="0">
      <alignment horizontal="right" vertical="center"/>
    </xf>
    <xf numFmtId="4" fontId="19" fillId="0" borderId="0" applyNumberFormat="0" applyProtection="0">
      <alignment horizontal="left" vertical="center" indent="1"/>
    </xf>
    <xf numFmtId="4" fontId="18" fillId="7" borderId="0" applyNumberFormat="0" applyProtection="0">
      <alignment horizontal="left" vertical="center" indent="1"/>
    </xf>
    <xf numFmtId="4" fontId="22" fillId="17" borderId="0" applyNumberFormat="0" applyProtection="0">
      <alignment horizontal="left" vertical="center" indent="1"/>
    </xf>
    <xf numFmtId="4" fontId="18" fillId="2" borderId="1" applyNumberFormat="0" applyProtection="0">
      <alignment horizontal="right" vertical="center"/>
    </xf>
    <xf numFmtId="4" fontId="23" fillId="7" borderId="0" applyNumberFormat="0" applyProtection="0">
      <alignment horizontal="left" vertical="center" indent="1"/>
    </xf>
    <xf numFmtId="4" fontId="23" fillId="6" borderId="0" applyNumberFormat="0" applyProtection="0">
      <alignment horizontal="left" vertical="center" indent="1"/>
    </xf>
    <xf numFmtId="0" fontId="15" fillId="17" borderId="1" applyNumberFormat="0" applyProtection="0">
      <alignment horizontal="left" vertical="center" indent="1"/>
    </xf>
    <xf numFmtId="0" fontId="15" fillId="17" borderId="1" applyNumberFormat="0" applyProtection="0">
      <alignment horizontal="left" vertical="top" indent="1"/>
    </xf>
    <xf numFmtId="0" fontId="15" fillId="6" borderId="1" applyNumberFormat="0" applyProtection="0">
      <alignment horizontal="left" vertical="center" indent="1"/>
    </xf>
    <xf numFmtId="0" fontId="15" fillId="6" borderId="1" applyNumberFormat="0" applyProtection="0">
      <alignment horizontal="left" vertical="top" indent="1"/>
    </xf>
    <xf numFmtId="0" fontId="15" fillId="18" borderId="1" applyNumberFormat="0" applyProtection="0">
      <alignment horizontal="left" vertical="center" indent="1"/>
    </xf>
    <xf numFmtId="0" fontId="15" fillId="18" borderId="1" applyNumberFormat="0" applyProtection="0">
      <alignment horizontal="left" vertical="top" indent="1"/>
    </xf>
    <xf numFmtId="0" fontId="15" fillId="19" borderId="1" applyNumberFormat="0" applyProtection="0">
      <alignment horizontal="left" vertical="center" indent="1"/>
    </xf>
    <xf numFmtId="0" fontId="15" fillId="19" borderId="1" applyNumberFormat="0" applyProtection="0">
      <alignment horizontal="left" vertical="top" indent="1"/>
    </xf>
    <xf numFmtId="4" fontId="18" fillId="20" borderId="1" applyNumberFormat="0" applyProtection="0">
      <alignment vertical="center"/>
    </xf>
    <xf numFmtId="4" fontId="24" fillId="20" borderId="1" applyNumberFormat="0" applyProtection="0">
      <alignment vertical="center"/>
    </xf>
    <xf numFmtId="4" fontId="18" fillId="20" borderId="1" applyNumberFormat="0" applyProtection="0">
      <alignment horizontal="left" vertical="center" indent="1"/>
    </xf>
    <xf numFmtId="0" fontId="18" fillId="20" borderId="1" applyNumberFormat="0" applyProtection="0">
      <alignment horizontal="left" vertical="top" indent="1"/>
    </xf>
    <xf numFmtId="4" fontId="24" fillId="7" borderId="1" applyNumberFormat="0" applyProtection="0">
      <alignment horizontal="right" vertical="center"/>
    </xf>
    <xf numFmtId="0" fontId="18" fillId="6" borderId="1" applyNumberFormat="0" applyProtection="0">
      <alignment horizontal="left" vertical="top" indent="1"/>
    </xf>
    <xf numFmtId="4" fontId="25" fillId="0" borderId="0" applyNumberFormat="0" applyProtection="0">
      <alignment horizontal="left" vertical="center" indent="1"/>
    </xf>
    <xf numFmtId="4" fontId="26" fillId="7" borderId="1" applyNumberFormat="0" applyProtection="0">
      <alignment horizontal="right" vertical="center"/>
    </xf>
    <xf numFmtId="0" fontId="15" fillId="0" borderId="0"/>
    <xf numFmtId="0" fontId="11" fillId="0" borderId="0"/>
    <xf numFmtId="0" fontId="10" fillId="0" borderId="0"/>
    <xf numFmtId="0" fontId="9" fillId="0" borderId="0"/>
    <xf numFmtId="0" fontId="15" fillId="0" borderId="0"/>
    <xf numFmtId="0" fontId="8" fillId="0" borderId="0"/>
    <xf numFmtId="0" fontId="8" fillId="0" borderId="0"/>
    <xf numFmtId="9"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5" fillId="0" borderId="0"/>
    <xf numFmtId="0" fontId="8" fillId="0" borderId="0"/>
    <xf numFmtId="0" fontId="8" fillId="0" borderId="0"/>
    <xf numFmtId="0" fontId="8" fillId="0" borderId="0"/>
    <xf numFmtId="0" fontId="45" fillId="0" borderId="0"/>
    <xf numFmtId="0" fontId="45" fillId="21" borderId="4" applyNumberFormat="0" applyFont="0" applyFill="0" applyAlignment="0" applyProtection="0"/>
    <xf numFmtId="0" fontId="45" fillId="21" borderId="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3" fontId="45" fillId="21" borderId="0" applyFont="0" applyFill="0" applyBorder="0" applyAlignment="0" applyProtection="0"/>
    <xf numFmtId="0" fontId="46" fillId="21" borderId="0" applyNumberFormat="0" applyFont="0" applyFill="0" applyBorder="0" applyAlignment="0" applyProtection="0"/>
    <xf numFmtId="0" fontId="46" fillId="21" borderId="0" applyNumberFormat="0" applyFont="0" applyFill="0" applyBorder="0" applyAlignment="0" applyProtection="0"/>
    <xf numFmtId="177" fontId="45" fillId="21" borderId="0" applyFont="0" applyFill="0" applyBorder="0" applyAlignment="0" applyProtection="0"/>
    <xf numFmtId="0" fontId="45" fillId="0" borderId="0"/>
    <xf numFmtId="0" fontId="15" fillId="0" borderId="0"/>
    <xf numFmtId="2" fontId="45" fillId="21" borderId="0" applyFont="0" applyFill="0" applyBorder="0" applyAlignment="0" applyProtection="0"/>
    <xf numFmtId="0" fontId="47" fillId="21" borderId="0" applyNumberFormat="0" applyFill="0" applyBorder="0" applyAlignment="0" applyProtection="0"/>
    <xf numFmtId="0" fontId="48" fillId="21" borderId="0" applyNumberFormat="0" applyFill="0" applyBorder="0" applyAlignment="0" applyProtection="0"/>
    <xf numFmtId="0" fontId="7" fillId="0" borderId="0"/>
    <xf numFmtId="9" fontId="7" fillId="0" borderId="0" applyFont="0" applyFill="0" applyBorder="0" applyAlignment="0" applyProtection="0"/>
    <xf numFmtId="1" fontId="49" fillId="0" borderId="0">
      <alignment horizontal="left"/>
      <protection hidden="1"/>
    </xf>
    <xf numFmtId="1" fontId="50" fillId="0" borderId="0">
      <protection hidden="1"/>
    </xf>
    <xf numFmtId="0" fontId="15" fillId="0" borderId="0"/>
    <xf numFmtId="0" fontId="15" fillId="0" borderId="0"/>
    <xf numFmtId="0" fontId="6" fillId="0" borderId="0"/>
    <xf numFmtId="0" fontId="5" fillId="0" borderId="0"/>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2"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3" fontId="49"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1"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83" fontId="50" fillId="0" borderId="6">
      <alignment horizontal="righ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 fontId="50" fillId="0" borderId="7">
      <alignment horizontal="left"/>
      <protection hidden="1"/>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1" fontId="49" fillId="26" borderId="6">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183" fontId="49" fillId="27" borderId="6" applyBorder="0">
      <alignment horizontal="right"/>
      <protection locked="0"/>
    </xf>
    <xf numFmtId="0" fontId="116" fillId="0" borderId="0"/>
    <xf numFmtId="0" fontId="117" fillId="0" borderId="0"/>
    <xf numFmtId="0" fontId="116" fillId="0" borderId="0" applyFont="0" applyFill="0" applyBorder="0" applyAlignment="0" applyProtection="0"/>
    <xf numFmtId="0" fontId="116" fillId="0" borderId="0" applyFont="0" applyFill="0" applyBorder="0" applyAlignment="0" applyProtection="0"/>
    <xf numFmtId="0" fontId="118" fillId="0" borderId="0"/>
    <xf numFmtId="0" fontId="118" fillId="0" borderId="0"/>
    <xf numFmtId="0" fontId="119" fillId="28" borderId="0" applyNumberFormat="0" applyBorder="0" applyAlignment="0" applyProtection="0"/>
    <xf numFmtId="0" fontId="119" fillId="9" borderId="0" applyNumberFormat="0" applyBorder="0" applyAlignment="0" applyProtection="0"/>
    <xf numFmtId="0" fontId="119" fillId="29" borderId="0" applyNumberFormat="0" applyBorder="0" applyAlignment="0" applyProtection="0"/>
    <xf numFmtId="0" fontId="119" fillId="30"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19" fillId="31" borderId="0" applyNumberFormat="0" applyBorder="0" applyAlignment="0" applyProtection="0"/>
    <xf numFmtId="0" fontId="119" fillId="9" borderId="0" applyNumberFormat="0" applyBorder="0" applyAlignment="0" applyProtection="0"/>
    <xf numFmtId="0" fontId="119" fillId="4" borderId="0" applyNumberFormat="0" applyBorder="0" applyAlignment="0" applyProtection="0"/>
    <xf numFmtId="0" fontId="119" fillId="8"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20" fillId="31"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8" borderId="0" applyNumberFormat="0" applyBorder="0" applyAlignment="0" applyProtection="0"/>
    <xf numFmtId="0" fontId="120" fillId="31" borderId="0" applyNumberFormat="0" applyBorder="0" applyAlignment="0" applyProtection="0"/>
    <xf numFmtId="0" fontId="120" fillId="9"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122" fillId="34" borderId="0" applyNumberFormat="0" applyBorder="0" applyAlignment="0" applyProtection="0"/>
    <xf numFmtId="0" fontId="121" fillId="35" borderId="0" applyNumberFormat="0" applyBorder="0" applyAlignment="0" applyProtection="0"/>
    <xf numFmtId="0" fontId="121" fillId="36" borderId="0" applyNumberFormat="0" applyBorder="0" applyAlignment="0" applyProtection="0"/>
    <xf numFmtId="0" fontId="122" fillId="37" borderId="0" applyNumberFormat="0" applyBorder="0" applyAlignment="0" applyProtection="0"/>
    <xf numFmtId="0" fontId="121" fillId="38" borderId="0" applyNumberFormat="0" applyBorder="0" applyAlignment="0" applyProtection="0"/>
    <xf numFmtId="0" fontId="121" fillId="39" borderId="0" applyNumberFormat="0" applyBorder="0" applyAlignment="0" applyProtection="0"/>
    <xf numFmtId="0" fontId="122" fillId="40" borderId="0" applyNumberFormat="0" applyBorder="0" applyAlignment="0" applyProtection="0"/>
    <xf numFmtId="0" fontId="121" fillId="35" borderId="0" applyNumberFormat="0" applyBorder="0" applyAlignment="0" applyProtection="0"/>
    <xf numFmtId="0" fontId="121" fillId="41" borderId="0" applyNumberFormat="0" applyBorder="0" applyAlignment="0" applyProtection="0"/>
    <xf numFmtId="0" fontId="122" fillId="36"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2" fillId="34" borderId="0" applyNumberFormat="0" applyBorder="0" applyAlignment="0" applyProtection="0"/>
    <xf numFmtId="0" fontId="121" fillId="27" borderId="0" applyNumberFormat="0" applyBorder="0" applyAlignment="0" applyProtection="0"/>
    <xf numFmtId="0" fontId="121" fillId="44" borderId="0" applyNumberFormat="0" applyBorder="0" applyAlignment="0" applyProtection="0"/>
    <xf numFmtId="0" fontId="122" fillId="45" borderId="0" applyNumberFormat="0" applyBorder="0" applyAlignment="0" applyProtection="0"/>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184" fontId="15" fillId="0" borderId="0" applyFill="0" applyBorder="0" applyAlignment="0"/>
    <xf numFmtId="184" fontId="15" fillId="0" borderId="0" applyFill="0" applyBorder="0" applyAlignment="0"/>
    <xf numFmtId="184" fontId="15" fillId="0" borderId="0" applyFill="0" applyBorder="0" applyAlignment="0"/>
    <xf numFmtId="184" fontId="15" fillId="0" borderId="0" applyFill="0" applyBorder="0" applyAlignment="0"/>
    <xf numFmtId="1" fontId="16" fillId="0" borderId="8" applyAlignment="0">
      <alignment horizontal="left" vertical="center"/>
    </xf>
    <xf numFmtId="185" fontId="125" fillId="5" borderId="9" applyNumberFormat="0" applyFont="0" applyFill="0" applyBorder="0" applyAlignment="0">
      <alignment horizontal="center"/>
    </xf>
    <xf numFmtId="185" fontId="125" fillId="5" borderId="9" applyNumberFormat="0" applyFont="0" applyFill="0" applyBorder="0" applyAlignment="0">
      <alignment horizontal="center"/>
    </xf>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8" fillId="0" borderId="0" applyNumberFormat="0" applyFill="0" applyBorder="0" applyAlignment="0" applyProtection="0"/>
    <xf numFmtId="0" fontId="129" fillId="0" borderId="0" applyNumberFormat="0" applyAlignment="0">
      <alignment horizontal="left"/>
    </xf>
    <xf numFmtId="0" fontId="130" fillId="0" borderId="0" applyNumberFormat="0" applyAlignment="0">
      <alignment horizontal="left"/>
    </xf>
    <xf numFmtId="0" fontId="129" fillId="0" borderId="0" applyNumberFormat="0" applyAlignment="0">
      <alignment horizontal="left"/>
    </xf>
    <xf numFmtId="0" fontId="129" fillId="0" borderId="0" applyNumberFormat="0" applyAlignment="0">
      <alignment horizontal="left"/>
    </xf>
    <xf numFmtId="0" fontId="131" fillId="0" borderId="0" applyNumberFormat="0" applyAlignment="0"/>
    <xf numFmtId="0" fontId="132" fillId="0" borderId="0" applyNumberFormat="0" applyAlignment="0"/>
    <xf numFmtId="0" fontId="131" fillId="0" borderId="0" applyNumberFormat="0" applyAlignment="0"/>
    <xf numFmtId="0" fontId="132" fillId="0" borderId="0" applyNumberFormat="0" applyAlignment="0"/>
    <xf numFmtId="4" fontId="127" fillId="0" borderId="0" applyFill="0" applyBorder="0" applyAlignment="0" applyProtection="0"/>
    <xf numFmtId="4" fontId="127" fillId="0" borderId="0" applyFill="0" applyBorder="0" applyAlignment="0" applyProtection="0"/>
    <xf numFmtId="4" fontId="127" fillId="0" borderId="0" applyFill="0" applyBorder="0" applyAlignment="0" applyProtection="0"/>
    <xf numFmtId="0" fontId="133" fillId="0" borderId="0">
      <alignment horizontal="center" vertical="center"/>
    </xf>
    <xf numFmtId="0" fontId="133" fillId="46" borderId="0">
      <alignment horizontal="center" vertical="center"/>
    </xf>
    <xf numFmtId="0" fontId="133" fillId="47" borderId="0">
      <alignment horizontal="center" vertical="center"/>
    </xf>
    <xf numFmtId="0" fontId="133" fillId="48" borderId="0">
      <alignment horizontal="center" vertical="center"/>
    </xf>
    <xf numFmtId="15" fontId="118" fillId="0" borderId="0"/>
    <xf numFmtId="15" fontId="118" fillId="0" borderId="0"/>
    <xf numFmtId="15" fontId="118" fillId="0" borderId="0"/>
    <xf numFmtId="15" fontId="118"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135" fillId="0" borderId="0" applyNumberFormat="0" applyAlignment="0">
      <alignment horizontal="left"/>
    </xf>
    <xf numFmtId="0" fontId="136"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38" fontId="137" fillId="23" borderId="0" applyNumberFormat="0" applyBorder="0" applyAlignment="0" applyProtection="0"/>
    <xf numFmtId="0" fontId="138" fillId="0" borderId="12" applyNumberFormat="0" applyAlignment="0" applyProtection="0">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9" fillId="52" borderId="0"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86" fontId="15" fillId="53" borderId="0"/>
    <xf numFmtId="186" fontId="15" fillId="53" borderId="0"/>
    <xf numFmtId="186" fontId="15" fillId="53" borderId="0"/>
    <xf numFmtId="186" fontId="15" fillId="53" borderId="0"/>
    <xf numFmtId="0" fontId="140" fillId="54" borderId="14" applyNumberFormat="0" applyAlignment="0" applyProtection="0"/>
    <xf numFmtId="186" fontId="15" fillId="55" borderId="0"/>
    <xf numFmtId="186" fontId="15" fillId="55" borderId="0"/>
    <xf numFmtId="186" fontId="15" fillId="55" borderId="0"/>
    <xf numFmtId="186" fontId="15" fillId="55" borderId="0"/>
    <xf numFmtId="187" fontId="127" fillId="0" borderId="0" applyFill="0" applyBorder="0" applyAlignment="0" applyProtection="0"/>
    <xf numFmtId="187" fontId="127" fillId="0" borderId="0" applyFill="0" applyBorder="0" applyAlignment="0" applyProtection="0"/>
    <xf numFmtId="187" fontId="127" fillId="0" borderId="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41" fillId="0" borderId="15" applyNumberFormat="0" applyFill="0" applyAlignment="0" applyProtection="0"/>
    <xf numFmtId="0" fontId="142" fillId="0" borderId="16" applyNumberFormat="0" applyFill="0" applyAlignment="0" applyProtection="0"/>
    <xf numFmtId="0" fontId="143" fillId="0" borderId="17" applyNumberFormat="0" applyFill="0" applyAlignment="0" applyProtection="0"/>
    <xf numFmtId="0" fontId="143" fillId="0" borderId="0" applyNumberFormat="0" applyFill="0" applyBorder="0" applyAlignment="0" applyProtection="0"/>
    <xf numFmtId="0" fontId="144"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8" fillId="4" borderId="0" applyNumberFormat="0" applyBorder="0" applyAlignment="0" applyProtection="0"/>
    <xf numFmtId="0" fontId="110" fillId="25" borderId="0" applyNumberFormat="0" applyBorder="0" applyAlignment="0" applyProtection="0"/>
    <xf numFmtId="0" fontId="149" fillId="0" borderId="0"/>
    <xf numFmtId="0" fontId="149" fillId="0" borderId="0"/>
    <xf numFmtId="0" fontId="149" fillId="0" borderId="0"/>
    <xf numFmtId="0" fontId="149" fillId="0" borderId="0"/>
    <xf numFmtId="192" fontId="15" fillId="0" borderId="0"/>
    <xf numFmtId="192" fontId="15" fillId="0" borderId="0"/>
    <xf numFmtId="192" fontId="15" fillId="0" borderId="0"/>
    <xf numFmtId="192" fontId="15" fillId="0" borderId="0"/>
    <xf numFmtId="0" fontId="1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15" fillId="0" borderId="0"/>
    <xf numFmtId="0" fontId="15" fillId="0" borderId="0"/>
    <xf numFmtId="0" fontId="15" fillId="0" borderId="0"/>
    <xf numFmtId="0" fontId="150" fillId="0" borderId="0"/>
    <xf numFmtId="0" fontId="150" fillId="0" borderId="0"/>
    <xf numFmtId="0" fontId="151" fillId="0" borderId="0"/>
    <xf numFmtId="0" fontId="116"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165" fontId="15" fillId="0" borderId="0" applyFont="0" applyFill="0" applyBorder="0" applyAlignment="0" applyProtection="0"/>
    <xf numFmtId="164" fontId="15" fillId="0" borderId="0" applyFont="0" applyFill="0" applyBorder="0" applyAlignment="0" applyProtection="0"/>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2" fontId="127" fillId="0" borderId="0" applyFill="0" applyBorder="0" applyAlignment="0" applyProtection="0"/>
    <xf numFmtId="2" fontId="127" fillId="0" borderId="0" applyFill="0" applyBorder="0" applyAlignment="0" applyProtection="0"/>
    <xf numFmtId="2" fontId="127" fillId="0" borderId="0" applyFill="0" applyBorder="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5"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0" borderId="0"/>
    <xf numFmtId="0" fontId="116"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2" fillId="0" borderId="19" applyNumberFormat="0" applyFill="0" applyAlignment="0" applyProtection="0"/>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193" fontId="15" fillId="0" borderId="0" applyNumberFormat="0" applyFill="0" applyBorder="0" applyAlignment="0" applyProtection="0">
      <alignment horizontal="left"/>
    </xf>
    <xf numFmtId="0" fontId="128" fillId="0" borderId="0" applyNumberFormat="0" applyFill="0" applyBorder="0" applyAlignment="0" applyProtection="0"/>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0" fontId="15" fillId="0" borderId="0"/>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8" fillId="5" borderId="20"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0" fontId="15" fillId="0" borderId="0"/>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0" fontId="15" fillId="0" borderId="0"/>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4" fontId="18" fillId="5" borderId="20" applyNumberFormat="0" applyProtection="0">
      <alignment horizontal="left" vertical="center"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 fillId="0" borderId="0"/>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4" fontId="137" fillId="8" borderId="21" applyNumberFormat="0" applyProtection="0">
      <alignment horizontal="right" vertical="center"/>
    </xf>
    <xf numFmtId="4" fontId="137" fillId="8" borderId="21" applyNumberFormat="0" applyProtection="0">
      <alignment horizontal="right" vertical="center"/>
    </xf>
    <xf numFmtId="0" fontId="15" fillId="0" borderId="0"/>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0" fontId="15" fillId="0" borderId="0"/>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0" fontId="15" fillId="0" borderId="0"/>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0" fontId="15" fillId="0" borderId="0"/>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0" fontId="15" fillId="0" borderId="0"/>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0" fontId="15" fillId="0" borderId="0"/>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0" fontId="15" fillId="0" borderId="0"/>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0" fontId="15" fillId="0" borderId="0"/>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0" fontId="15" fillId="0" borderId="0"/>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56" borderId="22" applyNumberFormat="0" applyProtection="0">
      <alignment horizontal="left" vertical="center" indent="1"/>
    </xf>
    <xf numFmtId="4" fontId="137" fillId="56" borderId="22" applyNumberFormat="0" applyProtection="0">
      <alignment horizontal="left" vertical="center" indent="1"/>
    </xf>
    <xf numFmtId="0" fontId="15" fillId="0" borderId="0"/>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5"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5"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37" fillId="2" borderId="21" applyNumberFormat="0" applyProtection="0">
      <alignment horizontal="right" vertical="center"/>
    </xf>
    <xf numFmtId="4" fontId="137" fillId="2" borderId="21" applyNumberFormat="0" applyProtection="0">
      <alignment horizontal="right" vertical="center"/>
    </xf>
    <xf numFmtId="0" fontId="15" fillId="0" borderId="0"/>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7" borderId="22" applyNumberFormat="0" applyProtection="0">
      <alignment horizontal="left" vertical="center" indent="1"/>
    </xf>
    <xf numFmtId="4" fontId="137" fillId="7" borderId="22" applyNumberFormat="0" applyProtection="0">
      <alignment horizontal="left" vertical="center" indent="1"/>
    </xf>
    <xf numFmtId="0" fontId="15" fillId="0" borderId="0"/>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5" fillId="0" borderId="0"/>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5" fillId="59" borderId="20"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5" fillId="0" borderId="0"/>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5" fillId="0" borderId="0"/>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5" fillId="61" borderId="20"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5" fillId="0" borderId="0"/>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5" fillId="0" borderId="0"/>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5" fillId="0" borderId="0"/>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5" fillId="0" borderId="0"/>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5" fillId="0" borderId="0"/>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5" fillId="0" borderId="0"/>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0" borderId="0"/>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37" fillId="63" borderId="23" applyNumberFormat="0">
      <protection locked="0"/>
    </xf>
    <xf numFmtId="0" fontId="15" fillId="0" borderId="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4" fontId="157" fillId="29" borderId="1" applyNumberFormat="0" applyProtection="0">
      <alignment vertical="center"/>
    </xf>
    <xf numFmtId="4" fontId="157" fillId="29" borderId="1" applyNumberFormat="0" applyProtection="0">
      <alignment vertical="center"/>
    </xf>
    <xf numFmtId="0" fontId="15" fillId="0" borderId="0"/>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0" fontId="15"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0" fontId="15"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 fillId="0" borderId="0"/>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0" fontId="15" fillId="0" borderId="0"/>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18"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0" fontId="15" fillId="0" borderId="0"/>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4" fontId="24" fillId="64" borderId="20" applyNumberFormat="0" applyProtection="0">
      <alignment horizontal="right" vertical="center"/>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6" fillId="0" borderId="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6" fillId="0" borderId="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0" borderId="0"/>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 fillId="62" borderId="20" applyNumberFormat="0" applyProtection="0">
      <alignment horizontal="left" vertical="center" indent="1"/>
    </xf>
    <xf numFmtId="0" fontId="158" fillId="0" borderId="0"/>
    <xf numFmtId="0" fontId="15" fillId="0" borderId="0"/>
    <xf numFmtId="0" fontId="158" fillId="0" borderId="0"/>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4" fontId="159" fillId="63" borderId="21" applyNumberFormat="0" applyProtection="0">
      <alignment horizontal="right" vertical="center"/>
    </xf>
    <xf numFmtId="4" fontId="159" fillId="63" borderId="21" applyNumberFormat="0" applyProtection="0">
      <alignment horizontal="right" vertical="center"/>
    </xf>
    <xf numFmtId="0" fontId="15" fillId="0" borderId="0"/>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0" fontId="160" fillId="0" borderId="0" applyNumberFormat="0" applyFill="0" applyBorder="0" applyAlignment="0" applyProtection="0"/>
    <xf numFmtId="0" fontId="161" fillId="31" borderId="0" applyNumberFormat="0" applyBorder="0" applyAlignment="0" applyProtection="0"/>
    <xf numFmtId="0" fontId="109" fillId="24" borderId="0" applyNumberFormat="0" applyBorder="0" applyAlignment="0" applyProtection="0"/>
    <xf numFmtId="0" fontId="162" fillId="0" borderId="0"/>
    <xf numFmtId="40" fontId="163" fillId="0" borderId="0" applyBorder="0">
      <alignment horizontal="right"/>
    </xf>
    <xf numFmtId="0" fontId="152" fillId="0" borderId="0" applyNumberFormat="0" applyFill="0" applyBorder="0" applyAlignment="0" applyProtection="0"/>
    <xf numFmtId="0" fontId="164" fillId="4"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5" fillId="63"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7" fillId="63"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8" fillId="0" borderId="0" applyNumberFormat="0" applyFill="0" applyBorder="0" applyAlignment="0" applyProtection="0"/>
    <xf numFmtId="0" fontId="120" fillId="66"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57" borderId="0" applyNumberFormat="0" applyBorder="0" applyAlignment="0" applyProtection="0"/>
    <xf numFmtId="0" fontId="120" fillId="67" borderId="0" applyNumberFormat="0" applyBorder="0" applyAlignment="0" applyProtection="0"/>
    <xf numFmtId="0" fontId="120" fillId="10" borderId="0" applyNumberFormat="0" applyBorder="0" applyAlignment="0" applyProtection="0"/>
    <xf numFmtId="0" fontId="15" fillId="0" borderId="0"/>
    <xf numFmtId="0" fontId="2" fillId="0" borderId="0"/>
    <xf numFmtId="0" fontId="15" fillId="0" borderId="0"/>
  </cellStyleXfs>
  <cellXfs count="1817">
    <xf numFmtId="0" fontId="0" fillId="0" borderId="0" xfId="0"/>
    <xf numFmtId="169" fontId="87" fillId="22" borderId="0" xfId="3" applyNumberFormat="1" applyFont="1" applyFill="1" applyAlignment="1">
      <alignment horizontal="center" vertical="center"/>
    </xf>
    <xf numFmtId="3" fontId="53" fillId="0" borderId="0" xfId="82" applyNumberFormat="1" applyFont="1" applyAlignment="1">
      <alignment horizontal="right"/>
    </xf>
    <xf numFmtId="176" fontId="53" fillId="0" borderId="0" xfId="82" applyNumberFormat="1" applyFont="1" applyAlignment="1">
      <alignment horizontal="right"/>
    </xf>
    <xf numFmtId="3" fontId="53" fillId="0" borderId="0" xfId="83" applyNumberFormat="1" applyFont="1" applyAlignment="1">
      <alignment horizontal="left" indent="1"/>
    </xf>
    <xf numFmtId="0" fontId="53" fillId="0" borderId="0" xfId="83" applyFont="1" applyAlignment="1">
      <alignment horizontal="left" indent="1"/>
    </xf>
    <xf numFmtId="0" fontId="59" fillId="0" borderId="0" xfId="0" applyFont="1"/>
    <xf numFmtId="0" fontId="53" fillId="0" borderId="0" xfId="3" applyFont="1"/>
    <xf numFmtId="0" fontId="56" fillId="0" borderId="0" xfId="3" applyFont="1" applyAlignment="1">
      <alignment vertical="center"/>
    </xf>
    <xf numFmtId="0" fontId="59" fillId="0" borderId="0" xfId="3" applyFont="1"/>
    <xf numFmtId="0" fontId="59" fillId="0" borderId="0" xfId="3" applyFont="1" applyAlignment="1">
      <alignment horizontal="right"/>
    </xf>
    <xf numFmtId="0" fontId="58" fillId="0" borderId="0" xfId="3" applyFont="1" applyAlignment="1">
      <alignment horizontal="left"/>
    </xf>
    <xf numFmtId="0" fontId="89" fillId="0" borderId="0" xfId="3" applyFont="1"/>
    <xf numFmtId="0" fontId="56" fillId="0" borderId="0" xfId="3" applyFont="1" applyAlignment="1">
      <alignment horizontal="left" vertical="center"/>
    </xf>
    <xf numFmtId="3" fontId="53" fillId="0" borderId="0" xfId="0" applyNumberFormat="1" applyFont="1"/>
    <xf numFmtId="0" fontId="55" fillId="0" borderId="0" xfId="0" applyFont="1"/>
    <xf numFmtId="0" fontId="53" fillId="0" borderId="0" xfId="0" applyFont="1"/>
    <xf numFmtId="3" fontId="53" fillId="0" borderId="2" xfId="0" applyNumberFormat="1" applyFont="1" applyBorder="1"/>
    <xf numFmtId="169" fontId="53" fillId="0" borderId="0" xfId="0" applyNumberFormat="1" applyFont="1"/>
    <xf numFmtId="169" fontId="53" fillId="0" borderId="0" xfId="3" applyNumberFormat="1" applyFont="1"/>
    <xf numFmtId="168" fontId="53" fillId="0" borderId="0" xfId="3" applyNumberFormat="1" applyFont="1"/>
    <xf numFmtId="0" fontId="53" fillId="0" borderId="0" xfId="3" applyFont="1" applyAlignment="1">
      <alignment vertical="top" wrapText="1"/>
    </xf>
    <xf numFmtId="166" fontId="53" fillId="0" borderId="0" xfId="1" applyNumberFormat="1" applyFont="1" applyFill="1" applyBorder="1"/>
    <xf numFmtId="1" fontId="53" fillId="0" borderId="0" xfId="3" applyNumberFormat="1" applyFont="1"/>
    <xf numFmtId="9" fontId="53" fillId="0" borderId="0" xfId="1" applyFont="1" applyFill="1" applyBorder="1"/>
    <xf numFmtId="169" fontId="53" fillId="0" borderId="0" xfId="3" applyNumberFormat="1" applyFont="1" applyAlignment="1">
      <alignment horizontal="right" vertical="center"/>
    </xf>
    <xf numFmtId="169" fontId="53" fillId="0" borderId="0" xfId="3" applyNumberFormat="1" applyFont="1" applyAlignment="1">
      <alignment vertical="center"/>
    </xf>
    <xf numFmtId="169" fontId="53" fillId="0" borderId="0" xfId="3" applyNumberFormat="1" applyFont="1" applyAlignment="1">
      <alignment horizontal="right"/>
    </xf>
    <xf numFmtId="3" fontId="53" fillId="0" borderId="0" xfId="3" applyNumberFormat="1" applyFont="1"/>
    <xf numFmtId="0" fontId="29" fillId="0" borderId="0" xfId="3" applyFont="1"/>
    <xf numFmtId="4" fontId="29" fillId="0" borderId="0" xfId="3" applyNumberFormat="1" applyFont="1"/>
    <xf numFmtId="180" fontId="29" fillId="0" borderId="0" xfId="3" applyNumberFormat="1" applyFont="1"/>
    <xf numFmtId="169" fontId="29" fillId="0" borderId="0" xfId="3" applyNumberFormat="1" applyFont="1"/>
    <xf numFmtId="166" fontId="29" fillId="0" borderId="0" xfId="1" applyNumberFormat="1" applyFont="1" applyFill="1" applyBorder="1"/>
    <xf numFmtId="0" fontId="38" fillId="0" borderId="0" xfId="3" applyFont="1"/>
    <xf numFmtId="168" fontId="38" fillId="0" borderId="0" xfId="3" applyNumberFormat="1" applyFont="1"/>
    <xf numFmtId="0" fontId="40" fillId="0" borderId="0" xfId="3" applyFont="1"/>
    <xf numFmtId="169" fontId="38" fillId="0" borderId="0" xfId="3" applyNumberFormat="1" applyFont="1"/>
    <xf numFmtId="1" fontId="38" fillId="0" borderId="0" xfId="3" applyNumberFormat="1" applyFont="1"/>
    <xf numFmtId="166" fontId="38" fillId="0" borderId="0" xfId="1" applyNumberFormat="1" applyFont="1" applyFill="1" applyBorder="1"/>
    <xf numFmtId="9" fontId="38" fillId="0" borderId="0" xfId="1" applyFont="1" applyFill="1" applyBorder="1"/>
    <xf numFmtId="1" fontId="29" fillId="0" borderId="0" xfId="3" applyNumberFormat="1" applyFont="1"/>
    <xf numFmtId="1" fontId="40" fillId="0" borderId="0" xfId="3" applyNumberFormat="1" applyFont="1"/>
    <xf numFmtId="168" fontId="29" fillId="0" borderId="0" xfId="3" applyNumberFormat="1" applyFont="1"/>
    <xf numFmtId="167" fontId="29" fillId="0" borderId="0" xfId="3" applyNumberFormat="1" applyFont="1"/>
    <xf numFmtId="0" fontId="29" fillId="0" borderId="0" xfId="3" applyFont="1" applyAlignment="1">
      <alignment wrapText="1"/>
    </xf>
    <xf numFmtId="2" fontId="32" fillId="0" borderId="0" xfId="3" applyNumberFormat="1" applyFont="1"/>
    <xf numFmtId="2" fontId="32" fillId="0" borderId="0" xfId="1" applyNumberFormat="1" applyFont="1" applyFill="1" applyBorder="1" applyAlignment="1">
      <alignment horizontal="right"/>
    </xf>
    <xf numFmtId="3" fontId="41" fillId="0" borderId="0" xfId="0" applyNumberFormat="1" applyFont="1" applyAlignment="1">
      <alignment horizontal="right" vertical="center"/>
    </xf>
    <xf numFmtId="168" fontId="27" fillId="0" borderId="0" xfId="0" applyNumberFormat="1" applyFont="1" applyAlignment="1">
      <alignment horizontal="center" vertical="center"/>
    </xf>
    <xf numFmtId="169" fontId="32" fillId="0" borderId="0" xfId="3" applyNumberFormat="1" applyFont="1"/>
    <xf numFmtId="0" fontId="32" fillId="0" borderId="0" xfId="3" applyFont="1"/>
    <xf numFmtId="3" fontId="32" fillId="0" borderId="0" xfId="3" applyNumberFormat="1" applyFont="1" applyAlignment="1">
      <alignment horizontal="right"/>
    </xf>
    <xf numFmtId="168" fontId="32" fillId="0" borderId="0" xfId="3" applyNumberFormat="1" applyFont="1"/>
    <xf numFmtId="0" fontId="28" fillId="0" borderId="0" xfId="0" applyFont="1" applyAlignment="1">
      <alignment horizontal="center" vertical="center"/>
    </xf>
    <xf numFmtId="2" fontId="32" fillId="0" borderId="0" xfId="3" applyNumberFormat="1" applyFont="1" applyAlignment="1">
      <alignment horizontal="right"/>
    </xf>
    <xf numFmtId="0" fontId="32" fillId="0" borderId="0" xfId="3" applyFont="1" applyAlignment="1">
      <alignment horizontal="center" vertical="center"/>
    </xf>
    <xf numFmtId="4" fontId="41" fillId="0" borderId="0" xfId="3" applyNumberFormat="1" applyFont="1" applyAlignment="1">
      <alignment horizontal="center" vertical="center"/>
    </xf>
    <xf numFmtId="0" fontId="27" fillId="0" borderId="0" xfId="0" applyFont="1" applyAlignment="1">
      <alignment horizontal="center" vertical="center"/>
    </xf>
    <xf numFmtId="0" fontId="29" fillId="0" borderId="0" xfId="3" applyFont="1" applyAlignment="1">
      <alignment horizontal="center" vertical="center"/>
    </xf>
    <xf numFmtId="0" fontId="41" fillId="0" borderId="0" xfId="3" applyFont="1" applyAlignment="1">
      <alignment horizontal="center" vertical="center"/>
    </xf>
    <xf numFmtId="2" fontId="38" fillId="0" borderId="0" xfId="3" applyNumberFormat="1" applyFont="1" applyAlignment="1">
      <alignment horizontal="center"/>
    </xf>
    <xf numFmtId="1" fontId="38" fillId="0" borderId="0" xfId="3" applyNumberFormat="1" applyFont="1" applyAlignment="1">
      <alignment horizontal="right"/>
    </xf>
    <xf numFmtId="4" fontId="42" fillId="0" borderId="0" xfId="3" applyNumberFormat="1" applyFont="1" applyAlignment="1">
      <alignment horizontal="center" vertical="center"/>
    </xf>
    <xf numFmtId="4" fontId="32" fillId="0" borderId="0" xfId="3" applyNumberFormat="1" applyFont="1"/>
    <xf numFmtId="1" fontId="32" fillId="0" borderId="0" xfId="3" applyNumberFormat="1" applyFont="1"/>
    <xf numFmtId="172" fontId="32" fillId="0" borderId="0" xfId="3" applyNumberFormat="1" applyFont="1"/>
    <xf numFmtId="168" fontId="27" fillId="0" borderId="0" xfId="0" applyNumberFormat="1" applyFont="1" applyAlignment="1">
      <alignment horizontal="right" vertical="center"/>
    </xf>
    <xf numFmtId="169" fontId="53" fillId="0" borderId="0" xfId="15" applyNumberFormat="1" applyFont="1"/>
    <xf numFmtId="3" fontId="53" fillId="0" borderId="0" xfId="15" applyNumberFormat="1" applyFont="1"/>
    <xf numFmtId="4" fontId="53" fillId="0" borderId="0" xfId="15" applyNumberFormat="1" applyFont="1"/>
    <xf numFmtId="169" fontId="59" fillId="0" borderId="0" xfId="15" applyNumberFormat="1" applyFont="1"/>
    <xf numFmtId="0" fontId="59" fillId="0" borderId="0" xfId="15" applyFont="1"/>
    <xf numFmtId="0" fontId="53" fillId="0" borderId="0" xfId="15" applyFont="1"/>
    <xf numFmtId="0" fontId="70" fillId="0" borderId="0" xfId="15" applyFont="1" applyAlignment="1">
      <alignment horizontal="right"/>
    </xf>
    <xf numFmtId="1" fontId="57" fillId="0" borderId="0" xfId="15" applyNumberFormat="1" applyFont="1"/>
    <xf numFmtId="3" fontId="70" fillId="0" borderId="0" xfId="15" applyNumberFormat="1" applyFont="1"/>
    <xf numFmtId="3" fontId="57" fillId="0" borderId="0" xfId="15" applyNumberFormat="1" applyFont="1"/>
    <xf numFmtId="0" fontId="70" fillId="0" borderId="0" xfId="15" applyFont="1"/>
    <xf numFmtId="0" fontId="57" fillId="0" borderId="0" xfId="15" applyFont="1"/>
    <xf numFmtId="169" fontId="70" fillId="0" borderId="0" xfId="15" applyNumberFormat="1" applyFont="1"/>
    <xf numFmtId="0" fontId="53" fillId="0" borderId="0" xfId="15" applyFont="1" applyAlignment="1">
      <alignment wrapText="1"/>
    </xf>
    <xf numFmtId="0" fontId="53" fillId="0" borderId="0" xfId="15" applyFont="1" applyAlignment="1">
      <alignment horizontal="center"/>
    </xf>
    <xf numFmtId="2" fontId="53" fillId="0" borderId="0" xfId="15" applyNumberFormat="1" applyFont="1"/>
    <xf numFmtId="2" fontId="57" fillId="0" borderId="0" xfId="15" applyNumberFormat="1" applyFont="1"/>
    <xf numFmtId="2" fontId="57" fillId="0" borderId="0" xfId="15" applyNumberFormat="1" applyFont="1" applyAlignment="1">
      <alignment wrapText="1"/>
    </xf>
    <xf numFmtId="169" fontId="57" fillId="0" borderId="0" xfId="15" applyNumberFormat="1" applyFont="1" applyAlignment="1">
      <alignment horizontal="right"/>
    </xf>
    <xf numFmtId="2" fontId="57" fillId="0" borderId="0" xfId="15" applyNumberFormat="1" applyFont="1" applyAlignment="1">
      <alignment horizontal="left"/>
    </xf>
    <xf numFmtId="3" fontId="57" fillId="0" borderId="0" xfId="15" applyNumberFormat="1" applyFont="1" applyAlignment="1">
      <alignment horizontal="left"/>
    </xf>
    <xf numFmtId="0" fontId="57" fillId="0" borderId="0" xfId="15" applyFont="1" applyAlignment="1">
      <alignment vertical="top" wrapText="1"/>
    </xf>
    <xf numFmtId="0" fontId="57" fillId="0" borderId="0" xfId="15" applyFont="1" applyAlignment="1">
      <alignment horizontal="left" vertical="top" wrapText="1"/>
    </xf>
    <xf numFmtId="0" fontId="57" fillId="0" borderId="0" xfId="15" applyFont="1" applyAlignment="1">
      <alignment horizontal="right" vertical="top" wrapText="1"/>
    </xf>
    <xf numFmtId="0" fontId="53" fillId="0" borderId="0" xfId="15" applyFont="1" applyAlignment="1">
      <alignment vertical="top" wrapText="1"/>
    </xf>
    <xf numFmtId="0" fontId="59" fillId="0" borderId="0" xfId="15" applyFont="1" applyAlignment="1">
      <alignment horizontal="right"/>
    </xf>
    <xf numFmtId="0" fontId="53" fillId="0" borderId="0" xfId="15" applyFont="1" applyAlignment="1">
      <alignment horizontal="left"/>
    </xf>
    <xf numFmtId="0" fontId="59" fillId="0" borderId="0" xfId="15" applyFont="1" applyAlignment="1">
      <alignment horizontal="left"/>
    </xf>
    <xf numFmtId="0" fontId="68" fillId="0" borderId="0" xfId="15" applyFont="1" applyAlignment="1">
      <alignment horizontal="center" vertical="center"/>
    </xf>
    <xf numFmtId="0" fontId="54" fillId="0" borderId="0" xfId="15" applyFont="1" applyAlignment="1">
      <alignment horizontal="right"/>
    </xf>
    <xf numFmtId="0" fontId="64" fillId="0" borderId="0" xfId="15" applyFont="1" applyAlignment="1">
      <alignment vertical="center"/>
    </xf>
    <xf numFmtId="0" fontId="53" fillId="0" borderId="0" xfId="3" applyFont="1" applyAlignment="1">
      <alignment horizontal="right"/>
    </xf>
    <xf numFmtId="3" fontId="29" fillId="0" borderId="0" xfId="15" applyNumberFormat="1" applyFont="1"/>
    <xf numFmtId="4" fontId="29" fillId="0" borderId="0" xfId="15" applyNumberFormat="1" applyFont="1"/>
    <xf numFmtId="169" fontId="32" fillId="0" borderId="0" xfId="15" applyNumberFormat="1" applyFont="1"/>
    <xf numFmtId="0" fontId="32" fillId="0" borderId="0" xfId="15" applyFont="1"/>
    <xf numFmtId="169" fontId="29" fillId="0" borderId="0" xfId="15" applyNumberFormat="1" applyFont="1"/>
    <xf numFmtId="0" fontId="29" fillId="0" borderId="0" xfId="15" applyFont="1"/>
    <xf numFmtId="0" fontId="53" fillId="0" borderId="0" xfId="15" applyFont="1" applyAlignment="1">
      <alignment horizontal="right"/>
    </xf>
    <xf numFmtId="3" fontId="53" fillId="0" borderId="0" xfId="15" applyNumberFormat="1" applyFont="1" applyAlignment="1">
      <alignment horizontal="right"/>
    </xf>
    <xf numFmtId="168" fontId="57" fillId="0" borderId="0" xfId="3" applyNumberFormat="1" applyFont="1"/>
    <xf numFmtId="1" fontId="57" fillId="0" borderId="0" xfId="3" applyNumberFormat="1" applyFont="1"/>
    <xf numFmtId="0" fontId="72" fillId="0" borderId="0" xfId="15" applyFont="1" applyAlignment="1">
      <alignment horizontal="right"/>
    </xf>
    <xf numFmtId="1" fontId="54" fillId="0" borderId="0" xfId="15" applyNumberFormat="1" applyFont="1"/>
    <xf numFmtId="3" fontId="72" fillId="0" borderId="0" xfId="15" applyNumberFormat="1" applyFont="1"/>
    <xf numFmtId="3" fontId="54" fillId="0" borderId="0" xfId="15" applyNumberFormat="1" applyFont="1"/>
    <xf numFmtId="0" fontId="91" fillId="0" borderId="0" xfId="15" applyFont="1" applyAlignment="1">
      <alignment horizontal="left" vertical="top" wrapText="1"/>
    </xf>
    <xf numFmtId="0" fontId="43" fillId="0" borderId="0" xfId="15" applyFont="1" applyAlignment="1">
      <alignment horizontal="center" vertical="center"/>
    </xf>
    <xf numFmtId="1" fontId="59" fillId="0" borderId="0" xfId="15" applyNumberFormat="1" applyFont="1"/>
    <xf numFmtId="3" fontId="59" fillId="0" borderId="0" xfId="15" applyNumberFormat="1" applyFont="1"/>
    <xf numFmtId="169" fontId="59" fillId="0" borderId="0" xfId="15" applyNumberFormat="1" applyFont="1" applyAlignment="1">
      <alignment horizontal="right"/>
    </xf>
    <xf numFmtId="1" fontId="53" fillId="0" borderId="0" xfId="15" applyNumberFormat="1" applyFont="1"/>
    <xf numFmtId="4" fontId="59" fillId="0" borderId="0" xfId="15" applyNumberFormat="1" applyFont="1"/>
    <xf numFmtId="168" fontId="53" fillId="0" borderId="0" xfId="15" applyNumberFormat="1" applyFont="1"/>
    <xf numFmtId="169" fontId="57" fillId="0" borderId="0" xfId="15" applyNumberFormat="1" applyFont="1"/>
    <xf numFmtId="166" fontId="29" fillId="0" borderId="0" xfId="3" applyNumberFormat="1" applyFont="1"/>
    <xf numFmtId="2" fontId="29" fillId="0" borderId="0" xfId="3" applyNumberFormat="1" applyFont="1"/>
    <xf numFmtId="169" fontId="29" fillId="0" borderId="0" xfId="3" applyNumberFormat="1" applyFont="1" applyAlignment="1">
      <alignment horizontal="right" vertical="center"/>
    </xf>
    <xf numFmtId="169" fontId="34" fillId="0" borderId="0" xfId="3" applyNumberFormat="1" applyFont="1" applyAlignment="1">
      <alignment horizontal="right" vertical="center"/>
    </xf>
    <xf numFmtId="169" fontId="38" fillId="0" borderId="0" xfId="3" applyNumberFormat="1" applyFont="1" applyAlignment="1">
      <alignment horizontal="right" vertical="center"/>
    </xf>
    <xf numFmtId="166" fontId="29" fillId="0" borderId="0" xfId="1" applyNumberFormat="1" applyFont="1" applyFill="1" applyBorder="1" applyAlignment="1">
      <alignment horizontal="right" vertical="center"/>
    </xf>
    <xf numFmtId="178" fontId="29" fillId="0" borderId="0" xfId="3" applyNumberFormat="1" applyFont="1"/>
    <xf numFmtId="169" fontId="29" fillId="0" borderId="0" xfId="3" applyNumberFormat="1" applyFont="1" applyAlignment="1">
      <alignment vertical="center"/>
    </xf>
    <xf numFmtId="1" fontId="73" fillId="0" borderId="0" xfId="3" applyNumberFormat="1" applyFont="1" applyAlignment="1">
      <alignment vertical="center" wrapText="1"/>
    </xf>
    <xf numFmtId="0" fontId="35" fillId="0" borderId="0" xfId="0" applyFont="1" applyAlignment="1">
      <alignment horizontal="center" wrapText="1"/>
    </xf>
    <xf numFmtId="0" fontId="38" fillId="0" borderId="0" xfId="0" applyFont="1" applyAlignment="1">
      <alignment horizontal="center" wrapText="1"/>
    </xf>
    <xf numFmtId="1" fontId="38" fillId="0" borderId="0" xfId="0" applyNumberFormat="1" applyFont="1" applyAlignment="1">
      <alignment horizontal="center" wrapText="1"/>
    </xf>
    <xf numFmtId="0" fontId="34" fillId="0" borderId="0" xfId="3" applyFont="1" applyAlignment="1">
      <alignment horizontal="center" wrapText="1"/>
    </xf>
    <xf numFmtId="0" fontId="29" fillId="0" borderId="0" xfId="0" applyFont="1" applyAlignment="1">
      <alignment horizontal="center" wrapText="1"/>
    </xf>
    <xf numFmtId="0" fontId="44" fillId="0" borderId="0" xfId="3" applyFont="1"/>
    <xf numFmtId="0" fontId="51" fillId="0" borderId="0" xfId="3" applyFont="1" applyAlignment="1">
      <alignment horizontal="right"/>
    </xf>
    <xf numFmtId="0" fontId="30" fillId="0" borderId="0" xfId="3" applyFont="1" applyAlignment="1">
      <alignment vertical="top" wrapText="1"/>
    </xf>
    <xf numFmtId="166" fontId="53" fillId="0" borderId="0" xfId="1" applyNumberFormat="1" applyFont="1" applyFill="1" applyBorder="1" applyAlignment="1">
      <alignment horizontal="right" vertical="center"/>
    </xf>
    <xf numFmtId="169" fontId="63" fillId="0" borderId="0" xfId="3" applyNumberFormat="1" applyFont="1" applyAlignment="1">
      <alignment vertical="center"/>
    </xf>
    <xf numFmtId="169" fontId="63" fillId="0" borderId="0" xfId="3" applyNumberFormat="1" applyFont="1" applyAlignment="1">
      <alignment horizontal="right" vertical="center"/>
    </xf>
    <xf numFmtId="169" fontId="57" fillId="0" borderId="0" xfId="3" applyNumberFormat="1" applyFont="1" applyAlignment="1">
      <alignment horizontal="right" vertical="center"/>
    </xf>
    <xf numFmtId="166" fontId="57" fillId="0" borderId="0" xfId="1" applyNumberFormat="1" applyFont="1" applyFill="1" applyBorder="1" applyAlignment="1">
      <alignment horizontal="right" vertical="center"/>
    </xf>
    <xf numFmtId="3" fontId="57" fillId="0" borderId="0" xfId="3" applyNumberFormat="1" applyFont="1"/>
    <xf numFmtId="3" fontId="38" fillId="0" borderId="0" xfId="3" applyNumberFormat="1" applyFont="1"/>
    <xf numFmtId="9" fontId="57" fillId="0" borderId="0" xfId="1" applyFont="1" applyFill="1" applyBorder="1" applyAlignment="1">
      <alignment horizontal="right" vertical="center"/>
    </xf>
    <xf numFmtId="0" fontId="57" fillId="0" borderId="0" xfId="3" applyFont="1"/>
    <xf numFmtId="0" fontId="73" fillId="0" borderId="0" xfId="3" applyFont="1" applyAlignment="1">
      <alignment vertical="center"/>
    </xf>
    <xf numFmtId="0" fontId="53" fillId="0" borderId="0" xfId="3" applyFont="1" applyAlignment="1">
      <alignment vertical="top"/>
    </xf>
    <xf numFmtId="0" fontId="59" fillId="0" borderId="0" xfId="3" applyFont="1" applyAlignment="1">
      <alignment vertical="top" wrapText="1"/>
    </xf>
    <xf numFmtId="0" fontId="53" fillId="0" borderId="0" xfId="3" applyFont="1" applyAlignment="1">
      <alignment vertical="center" wrapText="1"/>
    </xf>
    <xf numFmtId="0" fontId="57" fillId="0" borderId="0" xfId="3" applyFont="1" applyAlignment="1">
      <alignment vertical="center" wrapText="1"/>
    </xf>
    <xf numFmtId="1" fontId="53" fillId="0" borderId="0" xfId="3" applyNumberFormat="1" applyFont="1" applyAlignment="1">
      <alignment horizontal="center" wrapText="1"/>
    </xf>
    <xf numFmtId="1" fontId="63" fillId="0" borderId="0" xfId="3" applyNumberFormat="1" applyFont="1" applyAlignment="1">
      <alignment horizontal="center" wrapText="1"/>
    </xf>
    <xf numFmtId="0" fontId="76" fillId="0" borderId="0" xfId="0" applyFont="1" applyAlignment="1">
      <alignment horizontal="center" wrapText="1"/>
    </xf>
    <xf numFmtId="0" fontId="57" fillId="0" borderId="0" xfId="0" applyFont="1" applyAlignment="1">
      <alignment horizontal="center" wrapText="1"/>
    </xf>
    <xf numFmtId="0" fontId="57" fillId="0" borderId="0" xfId="3" applyFont="1" applyAlignment="1">
      <alignment horizontal="center" wrapText="1"/>
    </xf>
    <xf numFmtId="0" fontId="64" fillId="0" borderId="0" xfId="3" applyFont="1" applyAlignment="1">
      <alignment vertical="center"/>
    </xf>
    <xf numFmtId="0" fontId="53" fillId="0" borderId="0" xfId="3" applyFont="1" applyAlignment="1">
      <alignment vertical="center"/>
    </xf>
    <xf numFmtId="0" fontId="57" fillId="0" borderId="0" xfId="3" applyFont="1" applyAlignment="1">
      <alignment horizontal="right"/>
    </xf>
    <xf numFmtId="169" fontId="57" fillId="0" borderId="0" xfId="3" applyNumberFormat="1" applyFont="1" applyAlignment="1">
      <alignment horizontal="left"/>
    </xf>
    <xf numFmtId="0" fontId="73" fillId="0" borderId="0" xfId="3" applyFont="1" applyAlignment="1">
      <alignment vertical="center" wrapText="1"/>
    </xf>
    <xf numFmtId="0" fontId="53" fillId="0" borderId="0" xfId="3" applyFont="1" applyAlignment="1">
      <alignment horizontal="left" vertical="center"/>
    </xf>
    <xf numFmtId="169" fontId="53" fillId="0" borderId="0" xfId="1" applyNumberFormat="1" applyFont="1" applyFill="1" applyBorder="1" applyAlignment="1">
      <alignment horizontal="right"/>
    </xf>
    <xf numFmtId="168" fontId="53" fillId="0" borderId="0" xfId="3" applyNumberFormat="1" applyFont="1" applyAlignment="1">
      <alignment horizontal="center"/>
    </xf>
    <xf numFmtId="169" fontId="59" fillId="0" borderId="0" xfId="3" applyNumberFormat="1" applyFont="1"/>
    <xf numFmtId="169" fontId="53" fillId="0" borderId="0" xfId="3" applyNumberFormat="1" applyFont="1" applyAlignment="1">
      <alignment horizontal="center"/>
    </xf>
    <xf numFmtId="166" fontId="53" fillId="0" borderId="0" xfId="1" applyNumberFormat="1" applyFont="1" applyFill="1" applyBorder="1" applyAlignment="1">
      <alignment horizontal="center"/>
    </xf>
    <xf numFmtId="168" fontId="59" fillId="0" borderId="0" xfId="3" applyNumberFormat="1" applyFont="1"/>
    <xf numFmtId="0" fontId="53" fillId="0" borderId="0" xfId="3" applyFont="1" applyAlignment="1">
      <alignment horizontal="center"/>
    </xf>
    <xf numFmtId="1" fontId="53" fillId="0" borderId="0" xfId="3" applyNumberFormat="1" applyFont="1" applyAlignment="1">
      <alignment horizontal="right"/>
    </xf>
    <xf numFmtId="168" fontId="53" fillId="0" borderId="0" xfId="1" applyNumberFormat="1" applyFont="1" applyFill="1" applyBorder="1" applyAlignment="1">
      <alignment horizontal="right"/>
    </xf>
    <xf numFmtId="169" fontId="57" fillId="0" borderId="0" xfId="3" applyNumberFormat="1" applyFont="1" applyAlignment="1">
      <alignment horizontal="right"/>
    </xf>
    <xf numFmtId="0" fontId="53" fillId="0" borderId="0" xfId="3" applyFont="1" applyAlignment="1">
      <alignment horizontal="center" vertical="center" wrapText="1"/>
    </xf>
    <xf numFmtId="167" fontId="53" fillId="0" borderId="0" xfId="3" applyNumberFormat="1" applyFont="1" applyAlignment="1">
      <alignment horizontal="center"/>
    </xf>
    <xf numFmtId="166" fontId="57" fillId="0" borderId="0" xfId="3" applyNumberFormat="1" applyFont="1"/>
    <xf numFmtId="166" fontId="59" fillId="0" borderId="0" xfId="3" applyNumberFormat="1" applyFont="1"/>
    <xf numFmtId="0" fontId="53" fillId="0" borderId="0" xfId="3" applyFont="1" applyAlignment="1">
      <alignment horizontal="center" vertical="center"/>
    </xf>
    <xf numFmtId="167" fontId="53" fillId="0" borderId="0" xfId="19" applyNumberFormat="1" applyFont="1" applyAlignment="1">
      <alignment horizontal="right"/>
    </xf>
    <xf numFmtId="0" fontId="29" fillId="0" borderId="0" xfId="19" applyFont="1"/>
    <xf numFmtId="167" fontId="29" fillId="0" borderId="0" xfId="19" applyNumberFormat="1" applyFont="1"/>
    <xf numFmtId="168" fontId="29" fillId="0" borderId="0" xfId="19" applyNumberFormat="1" applyFont="1"/>
    <xf numFmtId="0" fontId="29" fillId="0" borderId="0" xfId="19" applyFont="1" applyAlignment="1">
      <alignment horizontal="right"/>
    </xf>
    <xf numFmtId="167" fontId="29" fillId="0" borderId="0" xfId="19" applyNumberFormat="1" applyFont="1" applyAlignment="1">
      <alignment horizontal="right"/>
    </xf>
    <xf numFmtId="168" fontId="29" fillId="0" borderId="0" xfId="19" applyNumberFormat="1" applyFont="1" applyAlignment="1">
      <alignment horizontal="center"/>
    </xf>
    <xf numFmtId="0" fontId="40" fillId="0" borderId="0" xfId="19" applyFont="1" applyAlignment="1">
      <alignment horizontal="right"/>
    </xf>
    <xf numFmtId="0" fontId="29" fillId="0" borderId="0" xfId="19" applyFont="1" applyAlignment="1">
      <alignment horizontal="right" vertical="center" wrapText="1"/>
    </xf>
    <xf numFmtId="168" fontId="29" fillId="0" borderId="0" xfId="19" applyNumberFormat="1" applyFont="1" applyAlignment="1">
      <alignment horizontal="right"/>
    </xf>
    <xf numFmtId="0" fontId="173" fillId="0" borderId="0" xfId="3" applyFont="1"/>
    <xf numFmtId="167" fontId="53" fillId="0" borderId="0" xfId="19" applyNumberFormat="1" applyFont="1" applyAlignment="1">
      <alignment horizontal="center"/>
    </xf>
    <xf numFmtId="0" fontId="53" fillId="0" borderId="0" xfId="19" applyFont="1" applyAlignment="1">
      <alignment horizontal="right"/>
    </xf>
    <xf numFmtId="0" fontId="57" fillId="0" borderId="0" xfId="19" applyFont="1" applyAlignment="1">
      <alignment horizontal="right"/>
    </xf>
    <xf numFmtId="170" fontId="29" fillId="0" borderId="0" xfId="19" applyNumberFormat="1" applyFont="1"/>
    <xf numFmtId="1" fontId="57" fillId="0" borderId="0" xfId="19" applyNumberFormat="1" applyFont="1" applyAlignment="1">
      <alignment horizontal="right"/>
    </xf>
    <xf numFmtId="167" fontId="57" fillId="0" borderId="0" xfId="19" applyNumberFormat="1" applyFont="1" applyAlignment="1">
      <alignment horizontal="right"/>
    </xf>
    <xf numFmtId="0" fontId="29" fillId="0" borderId="0" xfId="19" applyFont="1" applyAlignment="1">
      <alignment horizontal="left"/>
    </xf>
    <xf numFmtId="167" fontId="29" fillId="0" borderId="0" xfId="19" applyNumberFormat="1" applyFont="1" applyAlignment="1">
      <alignment horizontal="center"/>
    </xf>
    <xf numFmtId="1" fontId="38" fillId="0" borderId="0" xfId="19" applyNumberFormat="1" applyFont="1" applyAlignment="1">
      <alignment horizontal="right"/>
    </xf>
    <xf numFmtId="167" fontId="38" fillId="0" borderId="0" xfId="19" applyNumberFormat="1" applyFont="1" applyAlignment="1">
      <alignment horizontal="right"/>
    </xf>
    <xf numFmtId="0" fontId="53" fillId="0" borderId="0" xfId="19" applyFont="1" applyAlignment="1">
      <alignment horizontal="center" vertical="center"/>
    </xf>
    <xf numFmtId="168" fontId="53" fillId="0" borderId="0" xfId="19" applyNumberFormat="1" applyFont="1" applyAlignment="1">
      <alignment horizontal="right"/>
    </xf>
    <xf numFmtId="2" fontId="29" fillId="0" borderId="0" xfId="19" applyNumberFormat="1" applyFont="1"/>
    <xf numFmtId="167" fontId="29" fillId="0" borderId="0" xfId="19" applyNumberFormat="1" applyFont="1" applyAlignment="1">
      <alignment horizontal="right" vertical="center" wrapText="1"/>
    </xf>
    <xf numFmtId="0" fontId="30" fillId="0" borderId="0" xfId="19" applyFont="1" applyAlignment="1">
      <alignment vertical="center"/>
    </xf>
    <xf numFmtId="171" fontId="38" fillId="0" borderId="0" xfId="3" applyNumberFormat="1" applyFont="1"/>
    <xf numFmtId="171" fontId="38" fillId="0" borderId="0" xfId="1" applyNumberFormat="1" applyFont="1" applyFill="1"/>
    <xf numFmtId="0" fontId="29" fillId="0" borderId="0" xfId="3" applyFont="1" applyAlignment="1">
      <alignment horizontal="right"/>
    </xf>
    <xf numFmtId="168" fontId="29" fillId="0" borderId="0" xfId="3" applyNumberFormat="1" applyFont="1" applyAlignment="1">
      <alignment horizontal="right"/>
    </xf>
    <xf numFmtId="16" fontId="32" fillId="0" borderId="0" xfId="3" applyNumberFormat="1" applyFont="1"/>
    <xf numFmtId="20" fontId="53" fillId="0" borderId="0" xfId="3" applyNumberFormat="1" applyFont="1" applyAlignment="1">
      <alignment horizontal="right" vertical="center"/>
    </xf>
    <xf numFmtId="169" fontId="68" fillId="0" borderId="0" xfId="3" applyNumberFormat="1" applyFont="1" applyAlignment="1">
      <alignment horizontal="right" vertical="center"/>
    </xf>
    <xf numFmtId="0" fontId="76" fillId="0" borderId="0" xfId="56" applyFont="1"/>
    <xf numFmtId="20" fontId="53" fillId="0" borderId="0" xfId="3" applyNumberFormat="1" applyFont="1" applyAlignment="1">
      <alignment horizontal="center" vertical="center"/>
    </xf>
    <xf numFmtId="168" fontId="76" fillId="0" borderId="0" xfId="56" applyNumberFormat="1" applyFont="1" applyAlignment="1">
      <alignment horizontal="center"/>
    </xf>
    <xf numFmtId="173" fontId="76" fillId="0" borderId="0" xfId="56" applyNumberFormat="1" applyFont="1"/>
    <xf numFmtId="169" fontId="76" fillId="0" borderId="0" xfId="56" applyNumberFormat="1" applyFont="1"/>
    <xf numFmtId="175" fontId="76" fillId="0" borderId="0" xfId="56" applyNumberFormat="1" applyFont="1"/>
    <xf numFmtId="169" fontId="57" fillId="0" borderId="0" xfId="56" applyNumberFormat="1" applyFont="1"/>
    <xf numFmtId="0" fontId="57" fillId="0" borderId="0" xfId="56" applyFont="1"/>
    <xf numFmtId="0" fontId="85" fillId="0" borderId="0" xfId="3" applyFont="1" applyAlignment="1">
      <alignment vertical="center"/>
    </xf>
    <xf numFmtId="0" fontId="58" fillId="0" borderId="0" xfId="3" applyFont="1"/>
    <xf numFmtId="0" fontId="82" fillId="0" borderId="0" xfId="56" applyFont="1"/>
    <xf numFmtId="0" fontId="77" fillId="0" borderId="0" xfId="56" applyFont="1"/>
    <xf numFmtId="0" fontId="83" fillId="0" borderId="0" xfId="56" applyFont="1"/>
    <xf numFmtId="0" fontId="64" fillId="0" borderId="0" xfId="3" applyFont="1"/>
    <xf numFmtId="0" fontId="81" fillId="0" borderId="0" xfId="56" applyFont="1"/>
    <xf numFmtId="0" fontId="54" fillId="0" borderId="0" xfId="56" applyFont="1" applyAlignment="1">
      <alignment horizontal="center"/>
    </xf>
    <xf numFmtId="0" fontId="74" fillId="0" borderId="0" xfId="3" applyFont="1" applyAlignment="1">
      <alignment horizontal="center"/>
    </xf>
    <xf numFmtId="0" fontId="84" fillId="0" borderId="0" xfId="3" applyFont="1" applyAlignment="1">
      <alignment vertical="center"/>
    </xf>
    <xf numFmtId="0" fontId="62" fillId="0" borderId="0" xfId="3" applyFont="1"/>
    <xf numFmtId="0" fontId="29" fillId="0" borderId="0" xfId="0" applyFont="1"/>
    <xf numFmtId="168" fontId="29" fillId="0" borderId="0" xfId="0" applyNumberFormat="1" applyFont="1"/>
    <xf numFmtId="169" fontId="29" fillId="0" borderId="0" xfId="0" applyNumberFormat="1" applyFont="1"/>
    <xf numFmtId="0" fontId="79" fillId="0" borderId="0" xfId="0" applyFont="1" applyAlignment="1">
      <alignment vertical="center"/>
    </xf>
    <xf numFmtId="169" fontId="58" fillId="0" borderId="0" xfId="3" applyNumberFormat="1" applyFont="1" applyAlignment="1">
      <alignment horizontal="center"/>
    </xf>
    <xf numFmtId="0" fontId="59" fillId="0" borderId="0" xfId="3" applyFont="1" applyAlignment="1">
      <alignment horizontal="center"/>
    </xf>
    <xf numFmtId="169" fontId="53" fillId="0" borderId="0" xfId="3" applyNumberFormat="1" applyFont="1" applyAlignment="1">
      <alignment horizontal="center" wrapText="1"/>
    </xf>
    <xf numFmtId="169" fontId="53" fillId="0" borderId="0" xfId="3" applyNumberFormat="1" applyFont="1" applyAlignment="1">
      <alignment horizontal="center" vertical="center" wrapText="1"/>
    </xf>
    <xf numFmtId="16" fontId="53" fillId="0" borderId="0" xfId="3" applyNumberFormat="1" applyFont="1" applyAlignment="1">
      <alignment horizontal="center" wrapText="1"/>
    </xf>
    <xf numFmtId="2" fontId="59" fillId="0" borderId="0" xfId="3" applyNumberFormat="1" applyFont="1"/>
    <xf numFmtId="169" fontId="87" fillId="0" borderId="0" xfId="3" applyNumberFormat="1" applyFont="1" applyAlignment="1">
      <alignment horizontal="center" vertical="center" wrapText="1"/>
    </xf>
    <xf numFmtId="3" fontId="59" fillId="0" borderId="0" xfId="3" applyNumberFormat="1" applyFont="1"/>
    <xf numFmtId="169" fontId="71" fillId="0" borderId="0" xfId="3" applyNumberFormat="1" applyFont="1" applyAlignment="1">
      <alignment horizontal="left" vertical="top" wrapText="1"/>
    </xf>
    <xf numFmtId="169" fontId="53" fillId="0" borderId="0" xfId="3" applyNumberFormat="1" applyFont="1" applyAlignment="1">
      <alignment wrapText="1"/>
    </xf>
    <xf numFmtId="169" fontId="61" fillId="0" borderId="0" xfId="3" applyNumberFormat="1" applyFont="1" applyAlignment="1">
      <alignment horizontal="right" vertical="center" wrapText="1"/>
    </xf>
    <xf numFmtId="0" fontId="53" fillId="0" borderId="0" xfId="3" applyFont="1" applyAlignment="1">
      <alignment wrapText="1"/>
    </xf>
    <xf numFmtId="169" fontId="70" fillId="0" borderId="0" xfId="3" applyNumberFormat="1" applyFont="1" applyAlignment="1">
      <alignment horizontal="center" vertical="center"/>
    </xf>
    <xf numFmtId="169" fontId="86" fillId="0" borderId="0" xfId="3" applyNumberFormat="1" applyFont="1" applyAlignment="1">
      <alignment horizontal="center" wrapText="1"/>
    </xf>
    <xf numFmtId="16" fontId="53" fillId="0" borderId="0" xfId="3" applyNumberFormat="1" applyFont="1" applyAlignment="1">
      <alignment horizontal="right" vertical="center" wrapText="1"/>
    </xf>
    <xf numFmtId="16" fontId="53" fillId="0" borderId="0" xfId="3" applyNumberFormat="1" applyFont="1" applyAlignment="1">
      <alignment horizontal="left" wrapText="1"/>
    </xf>
    <xf numFmtId="0" fontId="53" fillId="0" borderId="0" xfId="3" applyFont="1" applyAlignment="1">
      <alignment horizontal="left"/>
    </xf>
    <xf numFmtId="0" fontId="62" fillId="0" borderId="0" xfId="3" applyFont="1" applyAlignment="1">
      <alignment horizontal="center" wrapText="1"/>
    </xf>
    <xf numFmtId="0" fontId="62" fillId="0" borderId="0" xfId="3" applyFont="1" applyAlignment="1">
      <alignment horizontal="center"/>
    </xf>
    <xf numFmtId="169" fontId="62" fillId="0" borderId="0" xfId="3" applyNumberFormat="1" applyFont="1" applyAlignment="1">
      <alignment horizontal="center" wrapText="1"/>
    </xf>
    <xf numFmtId="3" fontId="53" fillId="0" borderId="0" xfId="3" applyNumberFormat="1" applyFont="1" applyAlignment="1">
      <alignment horizontal="right" vertical="center"/>
    </xf>
    <xf numFmtId="3" fontId="59" fillId="0" borderId="0" xfId="3" applyNumberFormat="1" applyFont="1" applyAlignment="1">
      <alignment horizontal="right" vertical="center"/>
    </xf>
    <xf numFmtId="3" fontId="53" fillId="0" borderId="0" xfId="5" applyNumberFormat="1" applyFont="1" applyFill="1" applyBorder="1" applyAlignment="1">
      <alignment horizontal="right" vertical="center"/>
    </xf>
    <xf numFmtId="0" fontId="76" fillId="0" borderId="0" xfId="94" applyFont="1"/>
    <xf numFmtId="172" fontId="76" fillId="0" borderId="0" xfId="94" applyNumberFormat="1" applyFont="1"/>
    <xf numFmtId="169" fontId="76" fillId="0" borderId="0" xfId="94" applyNumberFormat="1" applyFont="1"/>
    <xf numFmtId="172" fontId="53" fillId="0" borderId="0" xfId="3" applyNumberFormat="1" applyFont="1" applyAlignment="1">
      <alignment vertical="top" wrapText="1"/>
    </xf>
    <xf numFmtId="172" fontId="90" fillId="0" borderId="0" xfId="94" applyNumberFormat="1" applyFont="1"/>
    <xf numFmtId="14" fontId="76" fillId="0" borderId="0" xfId="94" applyNumberFormat="1" applyFont="1" applyAlignment="1">
      <alignment wrapText="1"/>
    </xf>
    <xf numFmtId="0" fontId="86" fillId="0" borderId="0" xfId="94" applyFont="1" applyAlignment="1">
      <alignment horizontal="center"/>
    </xf>
    <xf numFmtId="14" fontId="59" fillId="0" borderId="0" xfId="3" applyNumberFormat="1" applyFont="1" applyAlignment="1">
      <alignment horizontal="center" vertical="center" textRotation="90" wrapText="1"/>
    </xf>
    <xf numFmtId="0" fontId="53" fillId="0" borderId="0" xfId="3" applyFont="1" applyAlignment="1">
      <alignment horizontal="center" textRotation="90" wrapText="1"/>
    </xf>
    <xf numFmtId="0" fontId="57" fillId="0" borderId="0" xfId="94" applyFont="1"/>
    <xf numFmtId="14" fontId="57" fillId="0" borderId="0" xfId="94" applyNumberFormat="1" applyFont="1" applyAlignment="1">
      <alignment wrapText="1"/>
    </xf>
    <xf numFmtId="14" fontId="57" fillId="0" borderId="0" xfId="94" applyNumberFormat="1" applyFont="1"/>
    <xf numFmtId="0" fontId="89" fillId="0" borderId="0" xfId="94" applyFont="1" applyAlignment="1">
      <alignment vertical="center"/>
    </xf>
    <xf numFmtId="174" fontId="57" fillId="0" borderId="0" xfId="94" applyNumberFormat="1" applyFont="1"/>
    <xf numFmtId="169" fontId="57" fillId="0" borderId="0" xfId="94" applyNumberFormat="1" applyFont="1"/>
    <xf numFmtId="172" fontId="57" fillId="0" borderId="0" xfId="94" applyNumberFormat="1" applyFont="1"/>
    <xf numFmtId="20" fontId="57" fillId="0" borderId="0" xfId="94" applyNumberFormat="1" applyFont="1"/>
    <xf numFmtId="166" fontId="57" fillId="0" borderId="0" xfId="1" applyNumberFormat="1" applyFont="1" applyFill="1"/>
    <xf numFmtId="166" fontId="57" fillId="0" borderId="0" xfId="94" applyNumberFormat="1" applyFont="1"/>
    <xf numFmtId="0" fontId="90" fillId="0" borderId="0" xfId="3" applyFont="1"/>
    <xf numFmtId="169" fontId="57" fillId="0" borderId="0" xfId="3" applyNumberFormat="1" applyFont="1"/>
    <xf numFmtId="1" fontId="57" fillId="0" borderId="0" xfId="3" applyNumberFormat="1" applyFont="1" applyAlignment="1">
      <alignment horizontal="right" wrapText="1"/>
    </xf>
    <xf numFmtId="1" fontId="57" fillId="0" borderId="0" xfId="1" applyNumberFormat="1" applyFont="1" applyFill="1" applyBorder="1"/>
    <xf numFmtId="1" fontId="53" fillId="0" borderId="0" xfId="1" applyNumberFormat="1" applyFont="1" applyFill="1" applyBorder="1"/>
    <xf numFmtId="0" fontId="59" fillId="0" borderId="0" xfId="3" applyFont="1" applyAlignment="1">
      <alignment horizontal="center" vertical="center" wrapText="1"/>
    </xf>
    <xf numFmtId="0" fontId="53" fillId="0" borderId="0" xfId="3" applyFont="1" applyAlignment="1">
      <alignment horizontal="center" wrapText="1"/>
    </xf>
    <xf numFmtId="2" fontId="53" fillId="0" borderId="0" xfId="3" applyNumberFormat="1" applyFont="1"/>
    <xf numFmtId="3" fontId="66" fillId="0" borderId="0" xfId="3" applyNumberFormat="1" applyFont="1" applyAlignment="1">
      <alignment horizontal="right" vertical="center"/>
    </xf>
    <xf numFmtId="3" fontId="53" fillId="0" borderId="0" xfId="3" applyNumberFormat="1" applyFont="1" applyAlignment="1">
      <alignment vertical="center"/>
    </xf>
    <xf numFmtId="4" fontId="53" fillId="0" borderId="0" xfId="3" applyNumberFormat="1" applyFont="1"/>
    <xf numFmtId="3" fontId="53" fillId="0" borderId="0" xfId="3" applyNumberFormat="1" applyFont="1" applyAlignment="1">
      <alignment horizontal="right"/>
    </xf>
    <xf numFmtId="3" fontId="53" fillId="0" borderId="0" xfId="1" applyNumberFormat="1" applyFont="1" applyFill="1" applyBorder="1"/>
    <xf numFmtId="179" fontId="53" fillId="0" borderId="0" xfId="3" applyNumberFormat="1" applyFont="1"/>
    <xf numFmtId="172" fontId="53" fillId="0" borderId="0" xfId="3" applyNumberFormat="1" applyFont="1" applyAlignment="1">
      <alignment horizontal="right"/>
    </xf>
    <xf numFmtId="3" fontId="59" fillId="0" borderId="0" xfId="0" applyNumberFormat="1" applyFont="1"/>
    <xf numFmtId="1" fontId="53" fillId="0" borderId="0" xfId="0" applyNumberFormat="1" applyFont="1" applyAlignment="1">
      <alignment vertical="center" wrapText="1"/>
    </xf>
    <xf numFmtId="166" fontId="59" fillId="0" borderId="0" xfId="0" applyNumberFormat="1" applyFont="1"/>
    <xf numFmtId="0" fontId="53" fillId="0" borderId="0" xfId="0" applyFont="1" applyAlignment="1">
      <alignment vertical="center" wrapText="1"/>
    </xf>
    <xf numFmtId="3" fontId="53" fillId="0" borderId="0" xfId="0" applyNumberFormat="1" applyFont="1" applyAlignment="1">
      <alignment horizontal="right" vertical="center" wrapText="1"/>
    </xf>
    <xf numFmtId="4" fontId="59" fillId="0" borderId="0" xfId="0" applyNumberFormat="1" applyFont="1"/>
    <xf numFmtId="169" fontId="59" fillId="0" borderId="0" xfId="0" applyNumberFormat="1" applyFont="1"/>
    <xf numFmtId="1" fontId="59" fillId="0" borderId="0" xfId="0" applyNumberFormat="1" applyFont="1"/>
    <xf numFmtId="0" fontId="53" fillId="0" borderId="0" xfId="0" applyFont="1" applyAlignment="1">
      <alignmen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0" fontId="101" fillId="0" borderId="0" xfId="0" applyFont="1"/>
    <xf numFmtId="0" fontId="59" fillId="0" borderId="0" xfId="0" applyFont="1" applyAlignment="1">
      <alignment vertical="center"/>
    </xf>
    <xf numFmtId="175" fontId="59" fillId="0" borderId="0" xfId="0" applyNumberFormat="1" applyFont="1"/>
    <xf numFmtId="0" fontId="53" fillId="0" borderId="0" xfId="0" applyFont="1" applyAlignment="1">
      <alignment horizontal="center" vertical="center" wrapText="1"/>
    </xf>
    <xf numFmtId="0" fontId="59" fillId="0" borderId="0" xfId="3" applyFont="1" applyAlignment="1">
      <alignment vertical="center"/>
    </xf>
    <xf numFmtId="0" fontId="53" fillId="0" borderId="0" xfId="0" applyFont="1" applyAlignment="1">
      <alignment horizontal="center"/>
    </xf>
    <xf numFmtId="0" fontId="53" fillId="0" borderId="0" xfId="0" applyFont="1" applyAlignment="1">
      <alignment horizontal="right"/>
    </xf>
    <xf numFmtId="168" fontId="53" fillId="0" borderId="0" xfId="0" applyNumberFormat="1" applyFont="1" applyAlignment="1">
      <alignment horizontal="right"/>
    </xf>
    <xf numFmtId="168" fontId="59" fillId="0" borderId="0" xfId="0" applyNumberFormat="1" applyFont="1"/>
    <xf numFmtId="3" fontId="53" fillId="0" borderId="0" xfId="1" applyNumberFormat="1" applyFont="1" applyFill="1"/>
    <xf numFmtId="169" fontId="53" fillId="0" borderId="0" xfId="0" applyNumberFormat="1" applyFont="1" applyAlignment="1">
      <alignment horizontal="right"/>
    </xf>
    <xf numFmtId="9" fontId="59" fillId="0" borderId="0" xfId="0" applyNumberFormat="1" applyFont="1"/>
    <xf numFmtId="0" fontId="91" fillId="0" borderId="0" xfId="0" applyFont="1"/>
    <xf numFmtId="3" fontId="53" fillId="0" borderId="0" xfId="0" applyNumberFormat="1" applyFont="1" applyAlignment="1">
      <alignment vertical="center"/>
    </xf>
    <xf numFmtId="0" fontId="53" fillId="0" borderId="0" xfId="0" applyFont="1" applyAlignment="1">
      <alignment wrapText="1"/>
    </xf>
    <xf numFmtId="3" fontId="57" fillId="0" borderId="0" xfId="0" applyNumberFormat="1" applyFont="1" applyAlignment="1">
      <alignment horizontal="right" vertical="center" wrapText="1"/>
    </xf>
    <xf numFmtId="0" fontId="4" fillId="0" borderId="0" xfId="93" applyFont="1"/>
    <xf numFmtId="0" fontId="94" fillId="0" borderId="0" xfId="93" applyFont="1" applyAlignment="1">
      <alignment horizontal="left" vertical="top" wrapText="1"/>
    </xf>
    <xf numFmtId="49" fontId="82" fillId="0" borderId="0" xfId="93" applyNumberFormat="1" applyFont="1" applyAlignment="1">
      <alignment vertical="center" wrapText="1"/>
    </xf>
    <xf numFmtId="0" fontId="102" fillId="0" borderId="0" xfId="93" applyFont="1" applyAlignment="1">
      <alignment horizontal="center" wrapText="1"/>
    </xf>
    <xf numFmtId="0" fontId="76" fillId="0" borderId="0" xfId="93" applyFont="1" applyAlignment="1">
      <alignment vertical="top" wrapText="1"/>
    </xf>
    <xf numFmtId="49" fontId="76" fillId="0" borderId="0" xfId="93" applyNumberFormat="1" applyFont="1" applyAlignment="1">
      <alignment horizontal="right" vertical="center"/>
    </xf>
    <xf numFmtId="0" fontId="102" fillId="0" borderId="0" xfId="93" applyFont="1" applyAlignment="1">
      <alignment horizontal="center"/>
    </xf>
    <xf numFmtId="3" fontId="76" fillId="0" borderId="0" xfId="93" applyNumberFormat="1" applyFont="1" applyAlignment="1">
      <alignment vertical="top" wrapText="1"/>
    </xf>
    <xf numFmtId="3" fontId="53" fillId="0" borderId="0" xfId="93" applyNumberFormat="1" applyFont="1"/>
    <xf numFmtId="49" fontId="68" fillId="0" borderId="0" xfId="93" applyNumberFormat="1" applyFont="1" applyAlignment="1">
      <alignment horizontal="left" vertical="center"/>
    </xf>
    <xf numFmtId="3" fontId="76" fillId="0" borderId="0" xfId="93" applyNumberFormat="1" applyFont="1" applyAlignment="1">
      <alignment horizontal="right"/>
    </xf>
    <xf numFmtId="3" fontId="76" fillId="0" borderId="0" xfId="93" applyNumberFormat="1" applyFont="1" applyAlignment="1">
      <alignment horizontal="right" wrapText="1"/>
    </xf>
    <xf numFmtId="1" fontId="53" fillId="0" borderId="0" xfId="90" applyFont="1" applyAlignment="1" applyProtection="1">
      <alignment horizontal="right" vertical="center" wrapText="1"/>
    </xf>
    <xf numFmtId="3" fontId="76" fillId="0" borderId="0" xfId="93" applyNumberFormat="1" applyFont="1"/>
    <xf numFmtId="1" fontId="61" fillId="0" borderId="0" xfId="90" applyFont="1" applyAlignment="1" applyProtection="1">
      <alignment horizontal="left" vertical="center"/>
    </xf>
    <xf numFmtId="1" fontId="53" fillId="0" borderId="0" xfId="89" applyFont="1" applyAlignment="1" applyProtection="1">
      <alignment horizontal="right"/>
    </xf>
    <xf numFmtId="1" fontId="62" fillId="0" borderId="0" xfId="90" applyFont="1" applyAlignment="1" applyProtection="1">
      <alignment horizontal="left"/>
    </xf>
    <xf numFmtId="1" fontId="53" fillId="0" borderId="0" xfId="90" applyFont="1" applyAlignment="1" applyProtection="1">
      <alignment horizontal="left" vertical="center" wrapText="1"/>
    </xf>
    <xf numFmtId="0" fontId="53" fillId="0" borderId="0" xfId="92" applyFont="1" applyAlignment="1">
      <alignment horizontal="left" vertical="center" wrapText="1"/>
    </xf>
    <xf numFmtId="0" fontId="53" fillId="0" borderId="0" xfId="91" applyFont="1" applyAlignment="1" applyProtection="1">
      <alignment vertical="center" wrapText="1"/>
      <protection locked="0"/>
    </xf>
    <xf numFmtId="169" fontId="76" fillId="0" borderId="0" xfId="93" applyNumberFormat="1" applyFont="1"/>
    <xf numFmtId="0" fontId="66" fillId="0" borderId="0" xfId="91" applyFont="1" applyAlignment="1">
      <alignment horizontal="center" vertical="center"/>
    </xf>
    <xf numFmtId="3" fontId="102" fillId="0" borderId="0" xfId="93" applyNumberFormat="1" applyFont="1" applyAlignment="1">
      <alignment horizontal="center" wrapText="1"/>
    </xf>
    <xf numFmtId="0" fontId="53" fillId="0" borderId="0" xfId="91" applyFont="1" applyAlignment="1">
      <alignment horizontal="center"/>
    </xf>
    <xf numFmtId="3" fontId="102" fillId="0" borderId="0" xfId="93" applyNumberFormat="1" applyFont="1" applyAlignment="1">
      <alignment horizontal="center"/>
    </xf>
    <xf numFmtId="0" fontId="53" fillId="0" borderId="0" xfId="91" applyFont="1" applyAlignment="1">
      <alignment horizontal="right" vertical="center" wrapText="1"/>
    </xf>
    <xf numFmtId="0" fontId="76" fillId="0" borderId="0" xfId="93" applyFont="1"/>
    <xf numFmtId="0" fontId="89" fillId="0" borderId="0" xfId="0" applyFont="1"/>
    <xf numFmtId="0" fontId="97" fillId="0" borderId="0" xfId="0" applyFont="1" applyAlignment="1">
      <alignment vertical="center"/>
    </xf>
    <xf numFmtId="0" fontId="68" fillId="0" borderId="0" xfId="0" applyFont="1" applyAlignment="1">
      <alignment vertical="center"/>
    </xf>
    <xf numFmtId="2" fontId="59" fillId="0" borderId="0" xfId="0" applyNumberFormat="1" applyFont="1"/>
    <xf numFmtId="1" fontId="57" fillId="0" borderId="0" xfId="0" applyNumberFormat="1" applyFont="1" applyAlignment="1">
      <alignment horizontal="center" vertical="center" wrapText="1"/>
    </xf>
    <xf numFmtId="0" fontId="99" fillId="0" borderId="0" xfId="0" applyFont="1" applyAlignment="1">
      <alignment horizontal="center" vertical="center" wrapText="1"/>
    </xf>
    <xf numFmtId="166" fontId="99" fillId="0" borderId="0" xfId="1" applyNumberFormat="1" applyFont="1" applyFill="1" applyBorder="1" applyAlignment="1">
      <alignment horizontal="right" vertical="center"/>
    </xf>
    <xf numFmtId="0" fontId="53" fillId="0" borderId="0" xfId="0" applyFont="1" applyAlignment="1">
      <alignment horizontal="left" vertical="center"/>
    </xf>
    <xf numFmtId="0" fontId="101" fillId="0" borderId="0" xfId="0" applyFont="1" applyAlignment="1">
      <alignment vertical="center"/>
    </xf>
    <xf numFmtId="169" fontId="53" fillId="0" borderId="0" xfId="0" applyNumberFormat="1" applyFont="1" applyAlignment="1">
      <alignment horizontal="right" vertical="center"/>
    </xf>
    <xf numFmtId="169" fontId="53" fillId="0" borderId="0" xfId="1" applyNumberFormat="1" applyFont="1" applyFill="1" applyBorder="1" applyAlignment="1">
      <alignment horizontal="right" vertical="center"/>
    </xf>
    <xf numFmtId="169" fontId="99" fillId="0" borderId="0" xfId="1" applyNumberFormat="1" applyFont="1" applyFill="1" applyBorder="1" applyAlignment="1">
      <alignment horizontal="right" vertical="center"/>
    </xf>
    <xf numFmtId="1" fontId="53" fillId="0" borderId="0" xfId="0" applyNumberFormat="1" applyFont="1" applyAlignment="1">
      <alignment horizontal="left" wrapText="1"/>
    </xf>
    <xf numFmtId="0" fontId="73" fillId="0" borderId="0" xfId="0" applyFont="1" applyAlignment="1">
      <alignment wrapText="1"/>
    </xf>
    <xf numFmtId="178" fontId="53" fillId="0" borderId="0" xfId="3" applyNumberFormat="1" applyFont="1"/>
    <xf numFmtId="169" fontId="106" fillId="0" borderId="0" xfId="57" applyNumberFormat="1" applyFont="1"/>
    <xf numFmtId="0" fontId="53" fillId="0" borderId="0" xfId="57" applyFont="1"/>
    <xf numFmtId="168" fontId="53" fillId="0" borderId="0" xfId="57" applyNumberFormat="1" applyFont="1"/>
    <xf numFmtId="0" fontId="91" fillId="0" borderId="0" xfId="57" applyFont="1"/>
    <xf numFmtId="0" fontId="53" fillId="0" borderId="0" xfId="57" applyFont="1" applyAlignment="1">
      <alignment horizontal="right"/>
    </xf>
    <xf numFmtId="3" fontId="53" fillId="0" borderId="0" xfId="57" applyNumberFormat="1" applyFont="1"/>
    <xf numFmtId="169" fontId="53" fillId="0" borderId="0" xfId="57" applyNumberFormat="1" applyFont="1"/>
    <xf numFmtId="0" fontId="53" fillId="0" borderId="0" xfId="57" applyFont="1" applyAlignment="1">
      <alignment horizontal="left"/>
    </xf>
    <xf numFmtId="0" fontId="65" fillId="0" borderId="0" xfId="57" applyFont="1"/>
    <xf numFmtId="0" fontId="29" fillId="0" borderId="0" xfId="57" applyFont="1"/>
    <xf numFmtId="0" fontId="53" fillId="0" borderId="0" xfId="57" applyFont="1" applyAlignment="1">
      <alignment vertical="center"/>
    </xf>
    <xf numFmtId="0" fontId="68" fillId="0" borderId="0" xfId="57" applyFont="1" applyAlignment="1">
      <alignment vertical="center"/>
    </xf>
    <xf numFmtId="0" fontId="53" fillId="0" borderId="0" xfId="57" applyFont="1" applyAlignment="1">
      <alignment horizontal="center"/>
    </xf>
    <xf numFmtId="0" fontId="78" fillId="0" borderId="0" xfId="57" applyFont="1" applyAlignment="1">
      <alignment vertical="center"/>
    </xf>
    <xf numFmtId="0" fontId="61" fillId="0" borderId="0" xfId="57" applyFont="1" applyAlignment="1">
      <alignment vertical="center"/>
    </xf>
    <xf numFmtId="0" fontId="62" fillId="0" borderId="0" xfId="57" applyFont="1" applyAlignment="1">
      <alignment vertical="center"/>
    </xf>
    <xf numFmtId="0" fontId="55" fillId="0" borderId="0" xfId="57" applyFont="1" applyAlignment="1">
      <alignment horizontal="right"/>
    </xf>
    <xf numFmtId="0" fontId="93" fillId="0" borderId="0" xfId="57" applyFont="1" applyAlignment="1">
      <alignment horizontal="right"/>
    </xf>
    <xf numFmtId="0" fontId="106" fillId="0" borderId="0" xfId="57" applyFont="1"/>
    <xf numFmtId="169" fontId="29" fillId="0" borderId="0" xfId="57" applyNumberFormat="1" applyFont="1"/>
    <xf numFmtId="169" fontId="53" fillId="0" borderId="0" xfId="3" applyNumberFormat="1" applyFont="1" applyAlignment="1">
      <alignment horizontal="center" vertical="center"/>
    </xf>
    <xf numFmtId="0" fontId="57" fillId="0" borderId="0" xfId="3" applyFont="1" applyAlignment="1">
      <alignment horizontal="right" vertical="center"/>
    </xf>
    <xf numFmtId="1" fontId="57" fillId="0" borderId="0" xfId="3" applyNumberFormat="1" applyFont="1" applyAlignment="1">
      <alignment horizontal="right" vertical="center"/>
    </xf>
    <xf numFmtId="168" fontId="57" fillId="0" borderId="0" xfId="3" applyNumberFormat="1" applyFont="1" applyAlignment="1">
      <alignment horizontal="right" vertical="center"/>
    </xf>
    <xf numFmtId="168" fontId="53" fillId="0" borderId="0" xfId="3" applyNumberFormat="1" applyFont="1" applyAlignment="1">
      <alignment vertical="center"/>
    </xf>
    <xf numFmtId="168" fontId="53" fillId="0" borderId="0" xfId="3" applyNumberFormat="1" applyFont="1" applyAlignment="1">
      <alignment horizontal="right"/>
    </xf>
    <xf numFmtId="0" fontId="108" fillId="0" borderId="0" xfId="3" applyFont="1" applyAlignment="1">
      <alignment horizontal="right"/>
    </xf>
    <xf numFmtId="168" fontId="57" fillId="0" borderId="0" xfId="3" applyNumberFormat="1" applyFont="1" applyAlignment="1">
      <alignment horizontal="right"/>
    </xf>
    <xf numFmtId="3" fontId="70" fillId="0" borderId="0" xfId="3" applyNumberFormat="1" applyFont="1"/>
    <xf numFmtId="166" fontId="32" fillId="0" borderId="0" xfId="1" applyNumberFormat="1" applyFont="1" applyFill="1" applyAlignment="1">
      <alignment horizontal="right"/>
    </xf>
    <xf numFmtId="0" fontId="70" fillId="0" borderId="0" xfId="3" applyFont="1"/>
    <xf numFmtId="0" fontId="53" fillId="3" borderId="0" xfId="0" applyFont="1" applyFill="1"/>
    <xf numFmtId="0" fontId="55" fillId="3" borderId="0" xfId="0" applyFont="1" applyFill="1"/>
    <xf numFmtId="1" fontId="59" fillId="0" borderId="0" xfId="89" applyFont="1" applyAlignment="1" applyProtection="1"/>
    <xf numFmtId="0" fontId="94" fillId="3" borderId="0" xfId="93" applyFont="1" applyFill="1" applyAlignment="1">
      <alignment horizontal="left" vertical="top" wrapText="1"/>
    </xf>
    <xf numFmtId="49" fontId="59" fillId="3" borderId="0" xfId="93" applyNumberFormat="1" applyFont="1" applyFill="1" applyAlignment="1">
      <alignment vertical="center" wrapText="1"/>
    </xf>
    <xf numFmtId="3" fontId="76" fillId="3" borderId="0" xfId="93" applyNumberFormat="1" applyFont="1" applyFill="1" applyAlignment="1">
      <alignment horizontal="right" wrapText="1"/>
    </xf>
    <xf numFmtId="3" fontId="76" fillId="3" borderId="0" xfId="93" applyNumberFormat="1" applyFont="1" applyFill="1"/>
    <xf numFmtId="0" fontId="59" fillId="0" borderId="0" xfId="1533" applyFont="1"/>
    <xf numFmtId="0" fontId="111" fillId="0" borderId="0" xfId="1533" applyFont="1" applyAlignment="1">
      <alignment horizontal="center" vertical="center"/>
    </xf>
    <xf numFmtId="49" fontId="176" fillId="0" borderId="0" xfId="1534" applyNumberFormat="1" applyFont="1" applyAlignment="1">
      <alignment vertical="top" wrapText="1"/>
    </xf>
    <xf numFmtId="49" fontId="112" fillId="0" borderId="0" xfId="1533" applyNumberFormat="1" applyFont="1" applyAlignment="1">
      <alignment vertical="center"/>
    </xf>
    <xf numFmtId="0" fontId="113" fillId="0" borderId="0" xfId="1533" applyFont="1"/>
    <xf numFmtId="0" fontId="73" fillId="0" borderId="0" xfId="1533" applyFont="1"/>
    <xf numFmtId="0" fontId="59" fillId="0" borderId="0" xfId="1533" applyFont="1" applyAlignment="1">
      <alignment horizontal="left" vertical="center"/>
    </xf>
    <xf numFmtId="0" fontId="73" fillId="0" borderId="0" xfId="1533" applyFont="1" applyAlignment="1">
      <alignment horizontal="center"/>
    </xf>
    <xf numFmtId="0" fontId="59" fillId="0" borderId="0" xfId="1533" applyFont="1" applyAlignment="1">
      <alignment horizontal="right" vertical="center"/>
    </xf>
    <xf numFmtId="0" fontId="59" fillId="0" borderId="0" xfId="1533" applyFont="1" applyAlignment="1">
      <alignment horizontal="left" vertical="center" indent="1"/>
    </xf>
    <xf numFmtId="0" fontId="114" fillId="0" borderId="0" xfId="1533" applyFont="1"/>
    <xf numFmtId="0" fontId="114" fillId="0" borderId="0" xfId="1533" applyFont="1" applyAlignment="1">
      <alignment horizontal="right" vertical="center"/>
    </xf>
    <xf numFmtId="0" fontId="114" fillId="0" borderId="0" xfId="1533" applyFont="1" applyAlignment="1">
      <alignment horizontal="left" vertical="center" indent="1"/>
    </xf>
    <xf numFmtId="49" fontId="111" fillId="0" borderId="0" xfId="1533" applyNumberFormat="1" applyFont="1" applyAlignment="1">
      <alignment vertical="center"/>
    </xf>
    <xf numFmtId="0" fontId="90" fillId="0" borderId="0" xfId="0" applyFont="1"/>
    <xf numFmtId="168" fontId="90" fillId="0" borderId="0" xfId="0" applyNumberFormat="1" applyFont="1"/>
    <xf numFmtId="169" fontId="90" fillId="0" borderId="0" xfId="0" applyNumberFormat="1" applyFont="1"/>
    <xf numFmtId="0" fontId="57" fillId="0" borderId="0" xfId="0" applyFont="1"/>
    <xf numFmtId="0" fontId="38" fillId="0" borderId="0" xfId="0" applyFont="1"/>
    <xf numFmtId="168" fontId="38" fillId="0" borderId="0" xfId="0" applyNumberFormat="1" applyFont="1"/>
    <xf numFmtId="173" fontId="57" fillId="0" borderId="0" xfId="94" applyNumberFormat="1" applyFont="1"/>
    <xf numFmtId="0" fontId="57" fillId="0" borderId="0" xfId="3" applyFont="1" applyAlignment="1">
      <alignment vertical="top" wrapText="1"/>
    </xf>
    <xf numFmtId="169" fontId="68" fillId="0" borderId="0" xfId="15" applyNumberFormat="1" applyFont="1" applyAlignment="1">
      <alignment horizontal="center" vertical="center"/>
    </xf>
    <xf numFmtId="0" fontId="177" fillId="0" borderId="0" xfId="3" applyFont="1" applyAlignment="1">
      <alignment vertical="center"/>
    </xf>
    <xf numFmtId="0" fontId="171" fillId="0" borderId="0" xfId="93" applyFont="1"/>
    <xf numFmtId="0" fontId="57" fillId="0" borderId="0" xfId="93" applyFont="1"/>
    <xf numFmtId="3" fontId="57" fillId="0" borderId="0" xfId="93" applyNumberFormat="1" applyFont="1"/>
    <xf numFmtId="1" fontId="57" fillId="0" borderId="0" xfId="93" applyNumberFormat="1" applyFont="1"/>
    <xf numFmtId="0" fontId="175" fillId="0" borderId="0" xfId="1534" applyFont="1" applyAlignment="1">
      <alignment horizontal="left" vertical="center" wrapText="1"/>
    </xf>
    <xf numFmtId="0" fontId="53" fillId="0" borderId="0" xfId="0" applyFont="1" applyAlignment="1">
      <alignment horizontal="center" wrapText="1"/>
    </xf>
    <xf numFmtId="0" fontId="111" fillId="0" borderId="0" xfId="1533" applyFont="1" applyAlignment="1">
      <alignment horizontal="left" vertical="center"/>
    </xf>
    <xf numFmtId="0" fontId="180" fillId="0" borderId="0" xfId="3" applyFont="1" applyAlignment="1">
      <alignment horizontal="right"/>
    </xf>
    <xf numFmtId="0" fontId="179" fillId="0" borderId="0" xfId="0" applyFont="1"/>
    <xf numFmtId="0" fontId="113" fillId="0" borderId="0" xfId="15" applyFont="1"/>
    <xf numFmtId="0" fontId="182" fillId="0" borderId="0" xfId="15" applyFont="1" applyAlignment="1">
      <alignment vertical="center"/>
    </xf>
    <xf numFmtId="0" fontId="183" fillId="0" borderId="0" xfId="3" applyFont="1"/>
    <xf numFmtId="0" fontId="182" fillId="0" borderId="0" xfId="19" applyFont="1" applyAlignment="1">
      <alignment vertical="center"/>
    </xf>
    <xf numFmtId="0" fontId="181" fillId="0" borderId="0" xfId="3" applyFont="1" applyAlignment="1">
      <alignment horizontal="right"/>
    </xf>
    <xf numFmtId="0" fontId="183" fillId="0" borderId="0" xfId="19" applyFont="1"/>
    <xf numFmtId="169" fontId="76" fillId="0" borderId="0" xfId="56" applyNumberFormat="1" applyFont="1" applyAlignment="1">
      <alignment horizontal="center" wrapText="1"/>
    </xf>
    <xf numFmtId="0" fontId="53" fillId="0" borderId="0" xfId="94" applyFont="1" applyAlignment="1">
      <alignment horizontal="center" vertical="center"/>
    </xf>
    <xf numFmtId="0" fontId="31" fillId="0" borderId="0" xfId="3" applyFont="1" applyAlignment="1">
      <alignment horizontal="left" vertical="top" wrapText="1"/>
    </xf>
    <xf numFmtId="0" fontId="66" fillId="3" borderId="13" xfId="3" applyFont="1" applyFill="1" applyBorder="1" applyAlignment="1">
      <alignment horizontal="right" vertical="top" wrapText="1"/>
    </xf>
    <xf numFmtId="0" fontId="53" fillId="3" borderId="13" xfId="3" applyFont="1" applyFill="1" applyBorder="1" applyAlignment="1">
      <alignment horizontal="left"/>
    </xf>
    <xf numFmtId="0" fontId="58" fillId="0" borderId="0" xfId="0" applyFont="1" applyAlignment="1">
      <alignment horizontal="center"/>
    </xf>
    <xf numFmtId="0" fontId="53" fillId="3" borderId="13" xfId="0" applyFont="1" applyFill="1" applyBorder="1"/>
    <xf numFmtId="0" fontId="53" fillId="0" borderId="2" xfId="0" applyFont="1" applyBorder="1"/>
    <xf numFmtId="169" fontId="53" fillId="0" borderId="2" xfId="0" applyNumberFormat="1" applyFont="1" applyBorder="1"/>
    <xf numFmtId="0" fontId="53" fillId="0" borderId="0" xfId="15" applyFont="1" applyAlignment="1">
      <alignment vertical="center"/>
    </xf>
    <xf numFmtId="0" fontId="53" fillId="0" borderId="0" xfId="15" applyFont="1" applyAlignment="1">
      <alignment horizontal="center" vertical="center"/>
    </xf>
    <xf numFmtId="169" fontId="87" fillId="69" borderId="0" xfId="3" applyNumberFormat="1" applyFont="1" applyFill="1" applyAlignment="1">
      <alignment horizontal="center" vertical="center" wrapText="1"/>
    </xf>
    <xf numFmtId="169" fontId="87" fillId="70" borderId="0" xfId="3" applyNumberFormat="1" applyFont="1" applyFill="1" applyAlignment="1">
      <alignment horizontal="center" vertical="center" wrapText="1"/>
    </xf>
    <xf numFmtId="169" fontId="87" fillId="71" borderId="0" xfId="3" applyNumberFormat="1" applyFont="1" applyFill="1" applyAlignment="1">
      <alignment horizontal="center" vertical="center" wrapText="1"/>
    </xf>
    <xf numFmtId="169" fontId="87" fillId="72" borderId="0" xfId="3" applyNumberFormat="1" applyFont="1" applyFill="1" applyAlignment="1">
      <alignment horizontal="center" vertical="center" wrapText="1"/>
    </xf>
    <xf numFmtId="168" fontId="87" fillId="72" borderId="0" xfId="3" applyNumberFormat="1" applyFont="1" applyFill="1" applyAlignment="1">
      <alignment horizontal="center" vertical="center"/>
    </xf>
    <xf numFmtId="169" fontId="70" fillId="71" borderId="0" xfId="3" applyNumberFormat="1" applyFont="1" applyFill="1" applyAlignment="1">
      <alignment horizontal="center" vertical="center"/>
    </xf>
    <xf numFmtId="168" fontId="87" fillId="74" borderId="0" xfId="3" applyNumberFormat="1" applyFont="1" applyFill="1" applyAlignment="1">
      <alignment horizontal="center" vertical="center"/>
    </xf>
    <xf numFmtId="169" fontId="87" fillId="74" borderId="5" xfId="3" applyNumberFormat="1" applyFont="1" applyFill="1" applyBorder="1" applyAlignment="1">
      <alignment horizontal="center" vertical="center" wrapText="1"/>
    </xf>
    <xf numFmtId="169" fontId="87" fillId="74" borderId="0" xfId="3" applyNumberFormat="1" applyFont="1" applyFill="1" applyAlignment="1">
      <alignment horizontal="center" vertical="center" wrapText="1"/>
    </xf>
    <xf numFmtId="169" fontId="56" fillId="68" borderId="0" xfId="3" applyNumberFormat="1" applyFont="1" applyFill="1" applyAlignment="1">
      <alignment horizontal="center" vertical="center" wrapText="1"/>
    </xf>
    <xf numFmtId="16" fontId="186" fillId="0" borderId="0" xfId="3" applyNumberFormat="1" applyFont="1" applyAlignment="1">
      <alignment horizontal="right" vertical="center" wrapText="1"/>
    </xf>
    <xf numFmtId="169" fontId="181" fillId="0" borderId="0" xfId="3" applyNumberFormat="1" applyFont="1" applyAlignment="1">
      <alignment horizontal="center" wrapText="1"/>
    </xf>
    <xf numFmtId="0" fontId="66" fillId="0" borderId="0" xfId="3" applyFont="1" applyAlignment="1">
      <alignment vertical="top" wrapText="1"/>
    </xf>
    <xf numFmtId="0" fontId="67" fillId="0" borderId="0" xfId="3" applyFont="1" applyAlignment="1">
      <alignment horizontal="left" vertical="top" wrapText="1"/>
    </xf>
    <xf numFmtId="0" fontId="53" fillId="0" borderId="29" xfId="3" applyFont="1" applyBorder="1" applyAlignment="1">
      <alignment horizontal="left"/>
    </xf>
    <xf numFmtId="0" fontId="53" fillId="0" borderId="2" xfId="3" applyFont="1" applyBorder="1" applyAlignment="1">
      <alignment horizontal="left"/>
    </xf>
    <xf numFmtId="0" fontId="79" fillId="0" borderId="0" xfId="0" applyFont="1" applyAlignment="1">
      <alignment horizontal="left" vertical="center" wrapText="1"/>
    </xf>
    <xf numFmtId="3" fontId="53" fillId="3" borderId="0" xfId="0" applyNumberFormat="1" applyFont="1" applyFill="1" applyAlignment="1">
      <alignment horizontal="right" vertical="center"/>
    </xf>
    <xf numFmtId="0" fontId="53" fillId="3" borderId="0" xfId="0" applyFont="1" applyFill="1" applyAlignment="1">
      <alignment horizontal="right" vertical="center"/>
    </xf>
    <xf numFmtId="0" fontId="53" fillId="3" borderId="0" xfId="0" applyFont="1" applyFill="1" applyAlignment="1">
      <alignment vertical="center" wrapText="1"/>
    </xf>
    <xf numFmtId="3" fontId="75" fillId="3" borderId="0" xfId="0" applyNumberFormat="1" applyFont="1" applyFill="1" applyAlignment="1">
      <alignment horizontal="right" vertical="center"/>
    </xf>
    <xf numFmtId="3" fontId="75" fillId="3" borderId="0" xfId="0" applyNumberFormat="1" applyFont="1" applyFill="1" applyAlignment="1">
      <alignment vertical="center"/>
    </xf>
    <xf numFmtId="3" fontId="75" fillId="3" borderId="0" xfId="0" applyNumberFormat="1" applyFont="1" applyFill="1" applyAlignment="1">
      <alignment vertical="center" wrapText="1"/>
    </xf>
    <xf numFmtId="0" fontId="53" fillId="3" borderId="0" xfId="0" applyFont="1" applyFill="1" applyAlignment="1">
      <alignment vertical="center"/>
    </xf>
    <xf numFmtId="0" fontId="99" fillId="3" borderId="0" xfId="0" applyFont="1" applyFill="1" applyAlignment="1">
      <alignment vertical="center" wrapText="1"/>
    </xf>
    <xf numFmtId="3" fontId="97" fillId="3" borderId="0" xfId="0" applyNumberFormat="1" applyFont="1" applyFill="1" applyAlignment="1">
      <alignment vertical="center" wrapText="1"/>
    </xf>
    <xf numFmtId="3" fontId="97" fillId="3" borderId="0" xfId="0" applyNumberFormat="1" applyFont="1" applyFill="1" applyAlignment="1">
      <alignment vertical="center"/>
    </xf>
    <xf numFmtId="0" fontId="100" fillId="3" borderId="0" xfId="0" applyFont="1" applyFill="1" applyAlignment="1">
      <alignment vertical="center"/>
    </xf>
    <xf numFmtId="0" fontId="66" fillId="3" borderId="13" xfId="3" applyFont="1" applyFill="1" applyBorder="1" applyAlignment="1">
      <alignment horizontal="right" textRotation="90" wrapText="1"/>
    </xf>
    <xf numFmtId="3" fontId="53" fillId="0" borderId="29" xfId="0" applyNumberFormat="1" applyFont="1" applyBorder="1" applyAlignment="1">
      <alignment horizontal="right" vertical="center" wrapText="1"/>
    </xf>
    <xf numFmtId="0" fontId="53" fillId="0" borderId="0" xfId="0" applyFont="1" applyAlignment="1">
      <alignment horizontal="left" vertical="center" wrapText="1"/>
    </xf>
    <xf numFmtId="0" fontId="76" fillId="0" borderId="0" xfId="93" applyFont="1" applyAlignment="1">
      <alignment horizontal="center"/>
    </xf>
    <xf numFmtId="0" fontId="113" fillId="0" borderId="0" xfId="0" applyFont="1"/>
    <xf numFmtId="0" fontId="73" fillId="3" borderId="0" xfId="0" applyFont="1" applyFill="1" applyAlignment="1">
      <alignment horizontal="right"/>
    </xf>
    <xf numFmtId="0" fontId="66" fillId="0" borderId="0" xfId="3" applyFont="1" applyAlignment="1">
      <alignment horizontal="left" vertical="top" wrapText="1"/>
    </xf>
    <xf numFmtId="0" fontId="170" fillId="3" borderId="0" xfId="3" applyFont="1" applyFill="1"/>
    <xf numFmtId="0" fontId="179" fillId="0" borderId="0" xfId="57" applyFont="1"/>
    <xf numFmtId="0" fontId="84" fillId="0" borderId="0" xfId="57" applyFont="1" applyAlignment="1">
      <alignment horizontal="left" vertical="center" wrapText="1"/>
    </xf>
    <xf numFmtId="0" fontId="84" fillId="0" borderId="0" xfId="57" applyFont="1" applyAlignment="1">
      <alignment vertical="center"/>
    </xf>
    <xf numFmtId="0" fontId="107" fillId="0" borderId="0" xfId="57" applyFont="1" applyAlignment="1">
      <alignment horizontal="left" vertical="center" wrapText="1"/>
    </xf>
    <xf numFmtId="167" fontId="53" fillId="3" borderId="29" xfId="19" applyNumberFormat="1" applyFont="1" applyFill="1" applyBorder="1" applyAlignment="1">
      <alignment horizontal="right"/>
    </xf>
    <xf numFmtId="167" fontId="53" fillId="0" borderId="2" xfId="19" applyNumberFormat="1" applyFont="1" applyBorder="1" applyAlignment="1">
      <alignment horizontal="right"/>
    </xf>
    <xf numFmtId="0" fontId="66" fillId="3" borderId="0" xfId="19" applyFont="1" applyFill="1" applyAlignment="1">
      <alignment horizontal="right"/>
    </xf>
    <xf numFmtId="2" fontId="90" fillId="0" borderId="0" xfId="0" applyNumberFormat="1" applyFont="1"/>
    <xf numFmtId="0" fontId="66" fillId="3" borderId="13" xfId="0" applyFont="1" applyFill="1" applyBorder="1" applyAlignment="1">
      <alignment horizontal="right"/>
    </xf>
    <xf numFmtId="0" fontId="79" fillId="0" borderId="0" xfId="3" applyFont="1" applyAlignment="1">
      <alignment horizontal="left" vertical="center"/>
    </xf>
    <xf numFmtId="167" fontId="53" fillId="0" borderId="29" xfId="19" applyNumberFormat="1" applyFont="1" applyBorder="1" applyAlignment="1">
      <alignment horizontal="right"/>
    </xf>
    <xf numFmtId="0" fontId="66" fillId="3" borderId="2" xfId="19" applyFont="1" applyFill="1" applyBorder="1"/>
    <xf numFmtId="174" fontId="38" fillId="0" borderId="0" xfId="0" applyNumberFormat="1" applyFont="1"/>
    <xf numFmtId="169" fontId="38" fillId="0" borderId="0" xfId="0" applyNumberFormat="1" applyFont="1"/>
    <xf numFmtId="14" fontId="66" fillId="3" borderId="13" xfId="3" applyNumberFormat="1" applyFont="1" applyFill="1" applyBorder="1" applyAlignment="1">
      <alignment horizontal="right" textRotation="90" wrapText="1"/>
    </xf>
    <xf numFmtId="0" fontId="84" fillId="0" borderId="0" xfId="3" applyFont="1" applyAlignment="1">
      <alignment horizontal="left" vertical="center"/>
    </xf>
    <xf numFmtId="0" fontId="95" fillId="0" borderId="0" xfId="3" applyFont="1" applyAlignment="1">
      <alignment horizontal="right" vertical="center"/>
    </xf>
    <xf numFmtId="0" fontId="53" fillId="0" borderId="29" xfId="0" applyFont="1" applyBorder="1" applyAlignment="1">
      <alignment horizontal="left" vertical="center" wrapText="1"/>
    </xf>
    <xf numFmtId="0" fontId="53" fillId="0" borderId="2" xfId="0" applyFont="1" applyBorder="1" applyAlignment="1">
      <alignment horizontal="left" vertical="center" wrapText="1"/>
    </xf>
    <xf numFmtId="3" fontId="53" fillId="0" borderId="2" xfId="0" applyNumberFormat="1" applyFont="1" applyBorder="1" applyAlignment="1">
      <alignment vertical="center" wrapText="1"/>
    </xf>
    <xf numFmtId="0" fontId="84" fillId="0" borderId="0" xfId="0" applyFont="1" applyAlignment="1">
      <alignment horizontal="left" vertical="center" wrapText="1"/>
    </xf>
    <xf numFmtId="0" fontId="62" fillId="0" borderId="0" xfId="3" applyFont="1" applyAlignment="1">
      <alignment horizontal="right" vertical="center"/>
    </xf>
    <xf numFmtId="0" fontId="66" fillId="3" borderId="13" xfId="3" applyFont="1" applyFill="1" applyBorder="1" applyAlignment="1">
      <alignment horizontal="left" textRotation="90"/>
    </xf>
    <xf numFmtId="0" fontId="53" fillId="0" borderId="29" xfId="3" applyFont="1" applyBorder="1"/>
    <xf numFmtId="3" fontId="66" fillId="0" borderId="29" xfId="0" applyNumberFormat="1" applyFont="1" applyBorder="1" applyAlignment="1">
      <alignment horizontal="right" vertical="center" wrapText="1"/>
    </xf>
    <xf numFmtId="3" fontId="66" fillId="0" borderId="0" xfId="0" applyNumberFormat="1" applyFont="1" applyAlignment="1">
      <alignment horizontal="right" vertical="center" wrapText="1"/>
    </xf>
    <xf numFmtId="3" fontId="66" fillId="0" borderId="0" xfId="0" applyNumberFormat="1" applyFont="1" applyAlignment="1">
      <alignment vertical="center"/>
    </xf>
    <xf numFmtId="3" fontId="66" fillId="0" borderId="2" xfId="0" applyNumberFormat="1" applyFont="1" applyBorder="1" applyAlignment="1">
      <alignment vertical="center" wrapText="1"/>
    </xf>
    <xf numFmtId="0" fontId="66" fillId="3" borderId="2" xfId="3" applyFont="1" applyFill="1" applyBorder="1" applyAlignment="1">
      <alignment textRotation="90"/>
    </xf>
    <xf numFmtId="14" fontId="66" fillId="3" borderId="0" xfId="3" applyNumberFormat="1" applyFont="1" applyFill="1" applyAlignment="1">
      <alignment horizontal="left" textRotation="90" wrapText="1"/>
    </xf>
    <xf numFmtId="49" fontId="58" fillId="0" borderId="29" xfId="3" applyNumberFormat="1" applyFont="1" applyBorder="1" applyAlignment="1">
      <alignment horizontal="right"/>
    </xf>
    <xf numFmtId="0" fontId="59" fillId="0" borderId="29" xfId="3" applyFont="1" applyBorder="1"/>
    <xf numFmtId="49" fontId="53" fillId="0" borderId="29" xfId="3" applyNumberFormat="1" applyFont="1" applyBorder="1"/>
    <xf numFmtId="3" fontId="53" fillId="0" borderId="2" xfId="0" applyNumberFormat="1" applyFont="1" applyBorder="1" applyAlignment="1">
      <alignment horizontal="right" vertical="center" wrapText="1"/>
    </xf>
    <xf numFmtId="3" fontId="66" fillId="0" borderId="2" xfId="0" applyNumberFormat="1" applyFont="1" applyBorder="1" applyAlignment="1">
      <alignment horizontal="right" vertical="center" wrapText="1"/>
    </xf>
    <xf numFmtId="3" fontId="53" fillId="0" borderId="29" xfId="0" applyNumberFormat="1" applyFont="1" applyBorder="1" applyAlignment="1">
      <alignment vertical="center" wrapText="1"/>
    </xf>
    <xf numFmtId="3" fontId="66" fillId="0" borderId="29" xfId="0" applyNumberFormat="1" applyFont="1" applyBorder="1" applyAlignment="1">
      <alignment vertical="center" wrapText="1"/>
    </xf>
    <xf numFmtId="0" fontId="111" fillId="0" borderId="0" xfId="57" applyFont="1"/>
    <xf numFmtId="0" fontId="191" fillId="0" borderId="0" xfId="57" applyFont="1"/>
    <xf numFmtId="0" fontId="59" fillId="0" borderId="0" xfId="57" applyFont="1" applyAlignment="1">
      <alignment vertical="center"/>
    </xf>
    <xf numFmtId="0" fontId="2" fillId="0" borderId="0" xfId="93" applyFont="1"/>
    <xf numFmtId="3" fontId="2" fillId="0" borderId="0" xfId="93" applyNumberFormat="1" applyFont="1"/>
    <xf numFmtId="166" fontId="191" fillId="0" borderId="0" xfId="1" applyNumberFormat="1" applyFont="1" applyFill="1" applyBorder="1" applyAlignment="1"/>
    <xf numFmtId="0" fontId="191" fillId="0" borderId="0" xfId="57" applyFont="1" applyAlignment="1">
      <alignment vertical="center"/>
    </xf>
    <xf numFmtId="3" fontId="191" fillId="0" borderId="0" xfId="3" applyNumberFormat="1" applyFont="1"/>
    <xf numFmtId="0" fontId="191" fillId="0" borderId="0" xfId="3" applyFont="1"/>
    <xf numFmtId="3" fontId="191" fillId="0" borderId="0" xfId="3" applyNumberFormat="1" applyFont="1" applyAlignment="1">
      <alignment vertical="center"/>
    </xf>
    <xf numFmtId="0" fontId="191" fillId="0" borderId="0" xfId="0" applyFont="1" applyAlignment="1">
      <alignment wrapText="1"/>
    </xf>
    <xf numFmtId="0" fontId="84" fillId="0" borderId="0" xfId="0" applyFont="1" applyAlignment="1">
      <alignment vertical="center" wrapText="1"/>
    </xf>
    <xf numFmtId="3" fontId="57" fillId="0" borderId="0" xfId="1" applyNumberFormat="1" applyFont="1" applyFill="1" applyBorder="1"/>
    <xf numFmtId="0" fontId="193" fillId="0" borderId="0" xfId="3" applyFont="1"/>
    <xf numFmtId="0" fontId="193" fillId="0" borderId="0" xfId="3" applyFont="1" applyAlignment="1">
      <alignment horizontal="left"/>
    </xf>
    <xf numFmtId="0" fontId="169" fillId="0" borderId="0" xfId="3" applyFont="1" applyAlignment="1">
      <alignment vertical="top" wrapText="1"/>
    </xf>
    <xf numFmtId="0" fontId="52" fillId="0" borderId="0" xfId="3" applyFont="1" applyAlignment="1">
      <alignment vertical="top" wrapText="1"/>
    </xf>
    <xf numFmtId="0" fontId="200" fillId="0" borderId="0" xfId="3" applyFont="1"/>
    <xf numFmtId="0" fontId="200" fillId="0" borderId="0" xfId="3" applyFont="1" applyAlignment="1">
      <alignment horizontal="left"/>
    </xf>
    <xf numFmtId="0" fontId="200" fillId="0" borderId="0" xfId="0" applyFont="1"/>
    <xf numFmtId="0" fontId="201" fillId="0" borderId="0" xfId="0" applyFont="1"/>
    <xf numFmtId="0" fontId="201" fillId="0" borderId="0" xfId="0" applyFont="1" applyAlignment="1">
      <alignment horizontal="right"/>
    </xf>
    <xf numFmtId="0" fontId="202" fillId="0" borderId="0" xfId="0" applyFont="1"/>
    <xf numFmtId="0" fontId="196" fillId="0" borderId="0" xfId="0" applyFont="1" applyAlignment="1">
      <alignment horizontal="left" vertical="center"/>
    </xf>
    <xf numFmtId="0" fontId="200" fillId="0" borderId="0" xfId="15" applyFont="1"/>
    <xf numFmtId="0" fontId="204" fillId="0" borderId="0" xfId="15" applyFont="1"/>
    <xf numFmtId="0" fontId="201" fillId="0" borderId="0" xfId="15" applyFont="1"/>
    <xf numFmtId="0" fontId="205" fillId="0" borderId="0" xfId="15" applyFont="1" applyAlignment="1">
      <alignment horizontal="left" vertical="center"/>
    </xf>
    <xf numFmtId="0" fontId="203" fillId="0" borderId="0" xfId="3" applyFont="1" applyAlignment="1">
      <alignment horizontal="right"/>
    </xf>
    <xf numFmtId="0" fontId="201" fillId="0" borderId="0" xfId="15" applyFont="1" applyAlignment="1">
      <alignment horizontal="center" vertical="center"/>
    </xf>
    <xf numFmtId="0" fontId="206" fillId="0" borderId="0" xfId="3" applyFont="1" applyAlignment="1">
      <alignment horizontal="left" vertical="center"/>
    </xf>
    <xf numFmtId="0" fontId="179" fillId="0" borderId="0" xfId="3" applyFont="1" applyAlignment="1">
      <alignment vertical="center"/>
    </xf>
    <xf numFmtId="0" fontId="202" fillId="0" borderId="0" xfId="19" applyFont="1" applyAlignment="1">
      <alignment vertical="center"/>
    </xf>
    <xf numFmtId="0" fontId="208" fillId="0" borderId="0" xfId="3" applyFont="1"/>
    <xf numFmtId="0" fontId="201" fillId="0" borderId="0" xfId="3" applyFont="1"/>
    <xf numFmtId="0" fontId="193" fillId="0" borderId="0" xfId="57" applyFont="1"/>
    <xf numFmtId="0" fontId="202" fillId="0" borderId="0" xfId="15" applyFont="1" applyAlignment="1">
      <alignment vertical="center"/>
    </xf>
    <xf numFmtId="0" fontId="203" fillId="0" borderId="0" xfId="15" applyFont="1" applyAlignment="1">
      <alignment horizontal="right"/>
    </xf>
    <xf numFmtId="0" fontId="185" fillId="0" borderId="0" xfId="3" applyFont="1" applyAlignment="1">
      <alignment vertical="center"/>
    </xf>
    <xf numFmtId="0" fontId="66" fillId="0" borderId="0" xfId="0" applyFont="1" applyAlignment="1">
      <alignment horizontal="left"/>
    </xf>
    <xf numFmtId="3" fontId="66" fillId="0" borderId="0" xfId="0" applyNumberFormat="1" applyFont="1" applyAlignment="1">
      <alignment horizontal="right"/>
    </xf>
    <xf numFmtId="0" fontId="209" fillId="0" borderId="0" xfId="3" applyFont="1" applyAlignment="1">
      <alignment horizontal="center" vertical="center"/>
    </xf>
    <xf numFmtId="0" fontId="210" fillId="0" borderId="0" xfId="3" applyFont="1"/>
    <xf numFmtId="0" fontId="66" fillId="3" borderId="0" xfId="3" applyFont="1" applyFill="1" applyAlignment="1">
      <alignment horizontal="center" vertical="center"/>
    </xf>
    <xf numFmtId="0" fontId="53" fillId="3" borderId="0" xfId="3" applyFont="1" applyFill="1" applyAlignment="1">
      <alignment horizontal="right"/>
    </xf>
    <xf numFmtId="169" fontId="53" fillId="3" borderId="0" xfId="3" applyNumberFormat="1" applyFont="1" applyFill="1" applyAlignment="1">
      <alignment horizontal="right"/>
    </xf>
    <xf numFmtId="169" fontId="53" fillId="3" borderId="0" xfId="3" applyNumberFormat="1" applyFont="1" applyFill="1" applyAlignment="1">
      <alignment horizontal="right" vertical="center"/>
    </xf>
    <xf numFmtId="169" fontId="210" fillId="0" borderId="0" xfId="3" applyNumberFormat="1" applyFont="1"/>
    <xf numFmtId="169" fontId="195" fillId="0" borderId="0" xfId="3" applyNumberFormat="1" applyFont="1" applyAlignment="1">
      <alignment horizontal="center"/>
    </xf>
    <xf numFmtId="0" fontId="111" fillId="0" borderId="0" xfId="94" applyFont="1" applyAlignment="1">
      <alignment vertical="center"/>
    </xf>
    <xf numFmtId="166" fontId="111" fillId="0" borderId="0" xfId="1" applyNumberFormat="1" applyFont="1" applyFill="1" applyBorder="1" applyAlignment="1"/>
    <xf numFmtId="0" fontId="76" fillId="0" borderId="0" xfId="93" applyFont="1" applyAlignment="1">
      <alignment horizontal="left"/>
    </xf>
    <xf numFmtId="169" fontId="76" fillId="0" borderId="0" xfId="93" applyNumberFormat="1" applyFont="1" applyAlignment="1">
      <alignment horizontal="left"/>
    </xf>
    <xf numFmtId="0" fontId="1" fillId="0" borderId="0" xfId="93" applyFont="1" applyAlignment="1">
      <alignment horizontal="left"/>
    </xf>
    <xf numFmtId="3" fontId="111" fillId="0" borderId="0" xfId="3" applyNumberFormat="1" applyFont="1" applyAlignment="1">
      <alignment vertical="center"/>
    </xf>
    <xf numFmtId="0" fontId="111" fillId="0" borderId="0" xfId="57" applyFont="1" applyAlignment="1">
      <alignment vertical="center"/>
    </xf>
    <xf numFmtId="0" fontId="66" fillId="3" borderId="2" xfId="0" applyFont="1" applyFill="1" applyBorder="1" applyAlignment="1">
      <alignment horizontal="right" wrapText="1"/>
    </xf>
    <xf numFmtId="0" fontId="53" fillId="0" borderId="0" xfId="15" applyFont="1" applyAlignment="1">
      <alignment horizontal="left" vertical="top" wrapText="1"/>
    </xf>
    <xf numFmtId="0" fontId="53" fillId="0" borderId="0" xfId="0" applyFont="1" applyAlignment="1">
      <alignment horizontal="center" vertical="top" wrapText="1"/>
    </xf>
    <xf numFmtId="0" fontId="66" fillId="3" borderId="29" xfId="0" applyFont="1" applyFill="1" applyBorder="1" applyAlignment="1">
      <alignment horizontal="right"/>
    </xf>
    <xf numFmtId="3" fontId="32" fillId="0" borderId="0" xfId="15" applyNumberFormat="1" applyFont="1"/>
    <xf numFmtId="0" fontId="74" fillId="3" borderId="0" xfId="19" applyFont="1" applyFill="1" applyAlignment="1">
      <alignment horizontal="center"/>
    </xf>
    <xf numFmtId="1" fontId="76" fillId="0" borderId="0" xfId="56" applyNumberFormat="1" applyFont="1"/>
    <xf numFmtId="167" fontId="76" fillId="0" borderId="0" xfId="56" applyNumberFormat="1" applyFont="1"/>
    <xf numFmtId="168" fontId="76" fillId="0" borderId="0" xfId="56" applyNumberFormat="1" applyFont="1"/>
    <xf numFmtId="3" fontId="70" fillId="0" borderId="0" xfId="3" applyNumberFormat="1" applyFont="1" applyAlignment="1">
      <alignment horizontal="right" vertical="center"/>
    </xf>
    <xf numFmtId="174" fontId="76" fillId="0" borderId="0" xfId="94" applyNumberFormat="1" applyFont="1"/>
    <xf numFmtId="0" fontId="53" fillId="0" borderId="0" xfId="0" applyFont="1" applyAlignment="1">
      <alignment vertical="top" wrapText="1"/>
    </xf>
    <xf numFmtId="3" fontId="53" fillId="0" borderId="29" xfId="0" applyNumberFormat="1" applyFont="1" applyBorder="1" applyAlignment="1">
      <alignment horizontal="right" vertical="top"/>
    </xf>
    <xf numFmtId="3" fontId="53" fillId="0" borderId="0" xfId="0" applyNumberFormat="1" applyFont="1" applyAlignment="1">
      <alignment horizontal="right" vertical="top"/>
    </xf>
    <xf numFmtId="3" fontId="53" fillId="0" borderId="2" xfId="0" applyNumberFormat="1" applyFont="1" applyBorder="1" applyAlignment="1">
      <alignment horizontal="right" vertical="top"/>
    </xf>
    <xf numFmtId="0" fontId="66" fillId="0" borderId="29" xfId="0" applyFont="1" applyBorder="1" applyAlignment="1">
      <alignment horizontal="left" vertical="top"/>
    </xf>
    <xf numFmtId="3" fontId="66" fillId="0" borderId="29" xfId="0" applyNumberFormat="1" applyFont="1" applyBorder="1" applyAlignment="1">
      <alignment horizontal="right" vertical="top"/>
    </xf>
    <xf numFmtId="3" fontId="66" fillId="0" borderId="0" xfId="0" applyNumberFormat="1" applyFont="1" applyAlignment="1">
      <alignment horizontal="right" vertical="top"/>
    </xf>
    <xf numFmtId="3" fontId="66" fillId="0" borderId="2" xfId="0" applyNumberFormat="1" applyFont="1" applyBorder="1" applyAlignment="1">
      <alignment horizontal="right" vertical="top"/>
    </xf>
    <xf numFmtId="3" fontId="66" fillId="0" borderId="13" xfId="0" applyNumberFormat="1" applyFont="1" applyBorder="1" applyAlignment="1">
      <alignment horizontal="right" vertical="top"/>
    </xf>
    <xf numFmtId="3" fontId="53" fillId="0" borderId="13" xfId="0" applyNumberFormat="1" applyFont="1" applyBorder="1" applyAlignment="1">
      <alignment horizontal="right" vertical="top"/>
    </xf>
    <xf numFmtId="0" fontId="53" fillId="3" borderId="29" xfId="3" applyFont="1" applyFill="1" applyBorder="1" applyAlignment="1">
      <alignment horizontal="left" vertical="top"/>
    </xf>
    <xf numFmtId="169" fontId="53" fillId="3" borderId="29" xfId="3" applyNumberFormat="1" applyFont="1" applyFill="1" applyBorder="1" applyAlignment="1">
      <alignment horizontal="right" vertical="top"/>
    </xf>
    <xf numFmtId="169" fontId="53" fillId="3" borderId="29" xfId="3" applyNumberFormat="1" applyFont="1" applyFill="1" applyBorder="1" applyAlignment="1">
      <alignment vertical="top"/>
    </xf>
    <xf numFmtId="0" fontId="53" fillId="3" borderId="0" xfId="3" applyFont="1" applyFill="1" applyAlignment="1">
      <alignment horizontal="left" vertical="top"/>
    </xf>
    <xf numFmtId="169" fontId="53" fillId="3" borderId="0" xfId="3" applyNumberFormat="1" applyFont="1" applyFill="1" applyAlignment="1">
      <alignment horizontal="right" vertical="top"/>
    </xf>
    <xf numFmtId="169" fontId="53" fillId="3" borderId="0" xfId="3" applyNumberFormat="1" applyFont="1" applyFill="1" applyAlignment="1">
      <alignment vertical="top"/>
    </xf>
    <xf numFmtId="0" fontId="53" fillId="3" borderId="2" xfId="3" applyFont="1" applyFill="1" applyBorder="1" applyAlignment="1">
      <alignment horizontal="left" vertical="top"/>
    </xf>
    <xf numFmtId="169" fontId="53" fillId="3" borderId="2" xfId="3" applyNumberFormat="1" applyFont="1" applyFill="1" applyBorder="1" applyAlignment="1">
      <alignment horizontal="right" vertical="top"/>
    </xf>
    <xf numFmtId="169" fontId="53" fillId="3" borderId="2" xfId="3" applyNumberFormat="1" applyFont="1" applyFill="1" applyBorder="1" applyAlignment="1">
      <alignment vertical="top"/>
    </xf>
    <xf numFmtId="0" fontId="53" fillId="3" borderId="13" xfId="3" applyFont="1" applyFill="1" applyBorder="1" applyAlignment="1">
      <alignment horizontal="left" vertical="top"/>
    </xf>
    <xf numFmtId="169" fontId="53" fillId="3" borderId="13" xfId="3" applyNumberFormat="1" applyFont="1" applyFill="1" applyBorder="1" applyAlignment="1">
      <alignment horizontal="right" vertical="top"/>
    </xf>
    <xf numFmtId="0" fontId="53" fillId="0" borderId="29" xfId="3" applyFont="1" applyBorder="1" applyAlignment="1">
      <alignment horizontal="left" vertical="top"/>
    </xf>
    <xf numFmtId="169" fontId="53" fillId="0" borderId="29" xfId="3" applyNumberFormat="1" applyFont="1" applyBorder="1" applyAlignment="1">
      <alignment horizontal="right" vertical="top"/>
    </xf>
    <xf numFmtId="169" fontId="53" fillId="0" borderId="29" xfId="3" applyNumberFormat="1" applyFont="1" applyBorder="1" applyAlignment="1">
      <alignment vertical="top"/>
    </xf>
    <xf numFmtId="0" fontId="53" fillId="0" borderId="0" xfId="3" applyFont="1" applyAlignment="1">
      <alignment horizontal="left" vertical="top"/>
    </xf>
    <xf numFmtId="169" fontId="53" fillId="0" borderId="0" xfId="3" applyNumberFormat="1" applyFont="1" applyAlignment="1">
      <alignment horizontal="right" vertical="top"/>
    </xf>
    <xf numFmtId="169" fontId="53" fillId="0" borderId="0" xfId="3" applyNumberFormat="1" applyFont="1" applyAlignment="1">
      <alignment vertical="top"/>
    </xf>
    <xf numFmtId="0" fontId="53" fillId="0" borderId="2" xfId="3" applyFont="1" applyBorder="1" applyAlignment="1">
      <alignment horizontal="left" vertical="top"/>
    </xf>
    <xf numFmtId="169" fontId="53" fillId="0" borderId="2" xfId="3" applyNumberFormat="1" applyFont="1" applyBorder="1" applyAlignment="1">
      <alignment horizontal="right" vertical="top"/>
    </xf>
    <xf numFmtId="169" fontId="53" fillId="0" borderId="2" xfId="3" applyNumberFormat="1" applyFont="1" applyBorder="1" applyAlignment="1">
      <alignment vertical="top"/>
    </xf>
    <xf numFmtId="0" fontId="32" fillId="0" borderId="0" xfId="3" applyFont="1" applyAlignment="1">
      <alignment vertical="top"/>
    </xf>
    <xf numFmtId="0" fontId="36" fillId="0" borderId="0" xfId="3" applyFont="1" applyAlignment="1">
      <alignment horizontal="center" vertical="top"/>
    </xf>
    <xf numFmtId="0" fontId="37" fillId="0" borderId="0" xfId="3" applyFont="1" applyAlignment="1">
      <alignment vertical="top"/>
    </xf>
    <xf numFmtId="0" fontId="66" fillId="3" borderId="13" xfId="3" applyFont="1" applyFill="1" applyBorder="1" applyAlignment="1">
      <alignment horizontal="right" vertical="top"/>
    </xf>
    <xf numFmtId="0" fontId="53" fillId="3" borderId="2" xfId="3" applyFont="1" applyFill="1" applyBorder="1" applyAlignment="1">
      <alignment horizontal="right" vertical="top"/>
    </xf>
    <xf numFmtId="0" fontId="73" fillId="3" borderId="0" xfId="15" applyFont="1" applyFill="1" applyAlignment="1">
      <alignment horizontal="left" vertical="top"/>
    </xf>
    <xf numFmtId="0" fontId="53" fillId="3" borderId="29" xfId="15" applyFont="1" applyFill="1" applyBorder="1" applyAlignment="1">
      <alignment horizontal="left" vertical="top"/>
    </xf>
    <xf numFmtId="0" fontId="53" fillId="3" borderId="29" xfId="15" applyFont="1" applyFill="1" applyBorder="1" applyAlignment="1">
      <alignment horizontal="right" vertical="top"/>
    </xf>
    <xf numFmtId="169" fontId="53" fillId="3" borderId="29" xfId="15" applyNumberFormat="1" applyFont="1" applyFill="1" applyBorder="1" applyAlignment="1">
      <alignment vertical="top"/>
    </xf>
    <xf numFmtId="169" fontId="53" fillId="3" borderId="29" xfId="15" applyNumberFormat="1" applyFont="1" applyFill="1" applyBorder="1" applyAlignment="1">
      <alignment horizontal="right" vertical="top"/>
    </xf>
    <xf numFmtId="166" fontId="53" fillId="3" borderId="29" xfId="1" applyNumberFormat="1" applyFont="1" applyFill="1" applyBorder="1" applyAlignment="1">
      <alignment horizontal="right" vertical="top"/>
    </xf>
    <xf numFmtId="166" fontId="53" fillId="3" borderId="29" xfId="1" applyNumberFormat="1" applyFont="1" applyFill="1" applyBorder="1" applyAlignment="1">
      <alignment vertical="top"/>
    </xf>
    <xf numFmtId="166" fontId="53" fillId="3" borderId="13" xfId="1" applyNumberFormat="1" applyFont="1" applyFill="1" applyBorder="1" applyAlignment="1">
      <alignment horizontal="right" vertical="top"/>
    </xf>
    <xf numFmtId="0" fontId="53" fillId="3" borderId="2" xfId="15" applyFont="1" applyFill="1" applyBorder="1" applyAlignment="1">
      <alignment horizontal="left" vertical="top"/>
    </xf>
    <xf numFmtId="0" fontId="53" fillId="3" borderId="2" xfId="15" applyFont="1" applyFill="1" applyBorder="1" applyAlignment="1">
      <alignment horizontal="right" vertical="top"/>
    </xf>
    <xf numFmtId="169" fontId="53" fillId="3" borderId="2" xfId="15" applyNumberFormat="1" applyFont="1" applyFill="1" applyBorder="1" applyAlignment="1">
      <alignment vertical="top"/>
    </xf>
    <xf numFmtId="166" fontId="53" fillId="3" borderId="2" xfId="1" applyNumberFormat="1" applyFont="1" applyFill="1" applyBorder="1" applyAlignment="1">
      <alignment horizontal="right" vertical="top"/>
    </xf>
    <xf numFmtId="166" fontId="53" fillId="3" borderId="2" xfId="1" applyNumberFormat="1" applyFont="1" applyFill="1" applyBorder="1" applyAlignment="1">
      <alignment vertical="top"/>
    </xf>
    <xf numFmtId="0" fontId="66" fillId="3" borderId="13" xfId="15" applyFont="1" applyFill="1" applyBorder="1" applyAlignment="1">
      <alignment horizontal="right" vertical="top" wrapText="1"/>
    </xf>
    <xf numFmtId="0" fontId="53" fillId="3" borderId="0" xfId="15" applyFont="1" applyFill="1" applyAlignment="1">
      <alignment horizontal="left" vertical="top" wrapText="1"/>
    </xf>
    <xf numFmtId="169" fontId="53" fillId="3" borderId="0" xfId="15" applyNumberFormat="1" applyFont="1" applyFill="1" applyAlignment="1">
      <alignment horizontal="right" vertical="top"/>
    </xf>
    <xf numFmtId="169" fontId="53" fillId="3" borderId="0" xfId="15" applyNumberFormat="1" applyFont="1" applyFill="1" applyAlignment="1">
      <alignment vertical="top"/>
    </xf>
    <xf numFmtId="0" fontId="53" fillId="3" borderId="29" xfId="15" applyFont="1" applyFill="1" applyBorder="1" applyAlignment="1">
      <alignment horizontal="left" vertical="top" wrapText="1"/>
    </xf>
    <xf numFmtId="0" fontId="53" fillId="3" borderId="2" xfId="15" applyFont="1" applyFill="1" applyBorder="1" applyAlignment="1">
      <alignment horizontal="left" vertical="top" wrapText="1"/>
    </xf>
    <xf numFmtId="169" fontId="53" fillId="3" borderId="2" xfId="15" applyNumberFormat="1" applyFont="1" applyFill="1" applyBorder="1" applyAlignment="1">
      <alignment horizontal="right" vertical="top"/>
    </xf>
    <xf numFmtId="0" fontId="53" fillId="3" borderId="29" xfId="0" applyFont="1" applyFill="1" applyBorder="1" applyAlignment="1">
      <alignment vertical="top"/>
    </xf>
    <xf numFmtId="0" fontId="53" fillId="3" borderId="2" xfId="0" applyFont="1" applyFill="1" applyBorder="1" applyAlignment="1">
      <alignment vertical="top"/>
    </xf>
    <xf numFmtId="0" fontId="66" fillId="3" borderId="13" xfId="0" applyFont="1" applyFill="1" applyBorder="1" applyAlignment="1">
      <alignment horizontal="right" vertical="top"/>
    </xf>
    <xf numFmtId="169" fontId="53" fillId="3" borderId="29" xfId="0" applyNumberFormat="1" applyFont="1" applyFill="1" applyBorder="1" applyAlignment="1">
      <alignment vertical="top"/>
    </xf>
    <xf numFmtId="169" fontId="53" fillId="3" borderId="29" xfId="0" applyNumberFormat="1" applyFont="1" applyFill="1" applyBorder="1" applyAlignment="1">
      <alignment horizontal="right" vertical="top"/>
    </xf>
    <xf numFmtId="0" fontId="53" fillId="3" borderId="0" xfId="19" applyFont="1" applyFill="1" applyAlignment="1">
      <alignment horizontal="left" vertical="top"/>
    </xf>
    <xf numFmtId="169" fontId="53" fillId="3" borderId="0" xfId="0" applyNumberFormat="1" applyFont="1" applyFill="1" applyAlignment="1">
      <alignment vertical="top"/>
    </xf>
    <xf numFmtId="166" fontId="53" fillId="3" borderId="0" xfId="1" applyNumberFormat="1" applyFont="1" applyFill="1" applyBorder="1" applyAlignment="1">
      <alignment horizontal="right" vertical="top"/>
    </xf>
    <xf numFmtId="166" fontId="57" fillId="3" borderId="0" xfId="1" applyNumberFormat="1" applyFont="1" applyFill="1" applyBorder="1" applyAlignment="1">
      <alignment horizontal="right" vertical="top"/>
    </xf>
    <xf numFmtId="0" fontId="53" fillId="3" borderId="2" xfId="19" applyFont="1" applyFill="1" applyBorder="1" applyAlignment="1">
      <alignment horizontal="left" vertical="top"/>
    </xf>
    <xf numFmtId="166" fontId="57" fillId="3" borderId="29" xfId="1" applyNumberFormat="1" applyFont="1" applyFill="1" applyBorder="1" applyAlignment="1">
      <alignment horizontal="right" vertical="top"/>
    </xf>
    <xf numFmtId="172" fontId="53" fillId="3" borderId="29" xfId="15" applyNumberFormat="1" applyFont="1" applyFill="1" applyBorder="1" applyAlignment="1">
      <alignment horizontal="right" vertical="top"/>
    </xf>
    <xf numFmtId="172" fontId="53" fillId="3" borderId="0" xfId="15" applyNumberFormat="1" applyFont="1" applyFill="1" applyAlignment="1">
      <alignment horizontal="right" vertical="top"/>
    </xf>
    <xf numFmtId="172" fontId="53" fillId="3" borderId="2" xfId="15" applyNumberFormat="1" applyFont="1" applyFill="1" applyBorder="1" applyAlignment="1">
      <alignment horizontal="right" vertical="top"/>
    </xf>
    <xf numFmtId="0" fontId="53" fillId="3" borderId="29" xfId="15" applyFont="1" applyFill="1" applyBorder="1" applyAlignment="1">
      <alignment horizontal="right" vertical="top" wrapText="1"/>
    </xf>
    <xf numFmtId="0" fontId="53" fillId="3" borderId="0" xfId="15" applyFont="1" applyFill="1" applyAlignment="1">
      <alignment horizontal="right" vertical="top" wrapText="1"/>
    </xf>
    <xf numFmtId="0" fontId="53" fillId="3" borderId="2" xfId="15" applyFont="1" applyFill="1" applyBorder="1" applyAlignment="1">
      <alignment horizontal="right" vertical="top" wrapText="1"/>
    </xf>
    <xf numFmtId="166" fontId="53" fillId="0" borderId="0" xfId="1" applyNumberFormat="1" applyFont="1" applyFill="1" applyBorder="1" applyAlignment="1">
      <alignment horizontal="right" vertical="top"/>
    </xf>
    <xf numFmtId="166" fontId="53" fillId="0" borderId="29" xfId="1" applyNumberFormat="1" applyFont="1" applyFill="1" applyBorder="1" applyAlignment="1">
      <alignment horizontal="right" vertical="top"/>
    </xf>
    <xf numFmtId="166" fontId="53" fillId="0" borderId="2" xfId="1" applyNumberFormat="1" applyFont="1" applyFill="1" applyBorder="1" applyAlignment="1">
      <alignment horizontal="right" vertical="top"/>
    </xf>
    <xf numFmtId="0" fontId="77" fillId="3" borderId="13" xfId="0" applyFont="1" applyFill="1" applyBorder="1" applyAlignment="1">
      <alignment horizontal="right" vertical="top" wrapText="1"/>
    </xf>
    <xf numFmtId="0" fontId="53" fillId="3" borderId="13" xfId="0" applyFont="1" applyFill="1" applyBorder="1" applyAlignment="1">
      <alignment horizontal="right" vertical="top" wrapText="1"/>
    </xf>
    <xf numFmtId="169" fontId="53" fillId="0" borderId="2" xfId="1" applyNumberFormat="1" applyFont="1" applyFill="1" applyBorder="1" applyAlignment="1">
      <alignment horizontal="right" vertical="top"/>
    </xf>
    <xf numFmtId="0" fontId="66" fillId="3" borderId="0" xfId="19" applyFont="1" applyFill="1" applyAlignment="1">
      <alignment horizontal="left" vertical="top" wrapText="1"/>
    </xf>
    <xf numFmtId="0" fontId="66" fillId="3" borderId="0" xfId="19" applyFont="1" applyFill="1" applyAlignment="1">
      <alignment horizontal="right" vertical="top"/>
    </xf>
    <xf numFmtId="0" fontId="53" fillId="3" borderId="29" xfId="19" applyFont="1" applyFill="1" applyBorder="1" applyAlignment="1">
      <alignment horizontal="left" vertical="top" wrapText="1"/>
    </xf>
    <xf numFmtId="167" fontId="53" fillId="3" borderId="29" xfId="19" applyNumberFormat="1" applyFont="1" applyFill="1" applyBorder="1" applyAlignment="1">
      <alignment horizontal="right" vertical="top"/>
    </xf>
    <xf numFmtId="168" fontId="53" fillId="3" borderId="29" xfId="19" applyNumberFormat="1" applyFont="1" applyFill="1" applyBorder="1" applyAlignment="1">
      <alignment horizontal="right" vertical="top"/>
    </xf>
    <xf numFmtId="0" fontId="53" fillId="3" borderId="0" xfId="19" applyFont="1" applyFill="1" applyAlignment="1">
      <alignment horizontal="left" vertical="top" wrapText="1"/>
    </xf>
    <xf numFmtId="167" fontId="53" fillId="3" borderId="0" xfId="19" applyNumberFormat="1" applyFont="1" applyFill="1" applyAlignment="1">
      <alignment horizontal="right" vertical="top"/>
    </xf>
    <xf numFmtId="168" fontId="53" fillId="3" borderId="0" xfId="19" applyNumberFormat="1" applyFont="1" applyFill="1" applyAlignment="1">
      <alignment horizontal="right" vertical="top"/>
    </xf>
    <xf numFmtId="0" fontId="53" fillId="3" borderId="2" xfId="19" applyFont="1" applyFill="1" applyBorder="1" applyAlignment="1">
      <alignment horizontal="left" vertical="top" wrapText="1"/>
    </xf>
    <xf numFmtId="167" fontId="53" fillId="3" borderId="2" xfId="19" applyNumberFormat="1" applyFont="1" applyFill="1" applyBorder="1" applyAlignment="1">
      <alignment horizontal="right" vertical="top"/>
    </xf>
    <xf numFmtId="168" fontId="53" fillId="3" borderId="2" xfId="19" applyNumberFormat="1" applyFont="1" applyFill="1" applyBorder="1" applyAlignment="1">
      <alignment horizontal="right" vertical="top"/>
    </xf>
    <xf numFmtId="168" fontId="53" fillId="3" borderId="13" xfId="3" applyNumberFormat="1" applyFont="1" applyFill="1" applyBorder="1" applyAlignment="1">
      <alignment vertical="top"/>
    </xf>
    <xf numFmtId="0" fontId="32" fillId="0" borderId="0" xfId="3" applyFont="1" applyAlignment="1">
      <alignment horizontal="right" vertical="top"/>
    </xf>
    <xf numFmtId="168" fontId="39" fillId="0" borderId="0" xfId="3" applyNumberFormat="1" applyFont="1" applyAlignment="1">
      <alignment horizontal="right" vertical="top"/>
    </xf>
    <xf numFmtId="168" fontId="29" fillId="0" borderId="0" xfId="3" applyNumberFormat="1" applyFont="1" applyAlignment="1">
      <alignment horizontal="right" vertical="top"/>
    </xf>
    <xf numFmtId="0" fontId="29" fillId="0" borderId="0" xfId="3" applyFont="1" applyAlignment="1">
      <alignment horizontal="right" vertical="top"/>
    </xf>
    <xf numFmtId="0" fontId="66" fillId="3" borderId="13" xfId="0" applyFont="1" applyFill="1" applyBorder="1" applyAlignment="1">
      <alignment vertical="top"/>
    </xf>
    <xf numFmtId="169" fontId="53" fillId="0" borderId="29" xfId="0" applyNumberFormat="1" applyFont="1" applyBorder="1" applyAlignment="1">
      <alignment vertical="top"/>
    </xf>
    <xf numFmtId="169" fontId="53" fillId="0" borderId="2" xfId="0" applyNumberFormat="1" applyFont="1" applyBorder="1" applyAlignment="1">
      <alignment vertical="top"/>
    </xf>
    <xf numFmtId="169" fontId="53" fillId="0" borderId="13" xfId="0" applyNumberFormat="1" applyFont="1" applyBorder="1" applyAlignment="1">
      <alignment vertical="top"/>
    </xf>
    <xf numFmtId="14" fontId="53" fillId="0" borderId="0" xfId="3" applyNumberFormat="1" applyFont="1" applyAlignment="1">
      <alignment horizontal="center" vertical="top" wrapText="1"/>
    </xf>
    <xf numFmtId="14" fontId="53" fillId="0" borderId="0" xfId="3" applyNumberFormat="1" applyFont="1" applyAlignment="1">
      <alignment horizontal="center" vertical="top" textRotation="90" wrapText="1"/>
    </xf>
    <xf numFmtId="169" fontId="57" fillId="76" borderId="0" xfId="3" applyNumberFormat="1" applyFont="1" applyFill="1" applyAlignment="1">
      <alignment horizontal="right" vertical="top"/>
    </xf>
    <xf numFmtId="169" fontId="57" fillId="75" borderId="0" xfId="3" applyNumberFormat="1" applyFont="1" applyFill="1" applyAlignment="1">
      <alignment horizontal="right" vertical="top"/>
    </xf>
    <xf numFmtId="169" fontId="66" fillId="3" borderId="2" xfId="3" applyNumberFormat="1" applyFont="1" applyFill="1" applyBorder="1" applyAlignment="1">
      <alignment horizontal="right" vertical="top"/>
    </xf>
    <xf numFmtId="0" fontId="76" fillId="3" borderId="0" xfId="94" applyFont="1" applyFill="1" applyAlignment="1">
      <alignment vertical="top"/>
    </xf>
    <xf numFmtId="20" fontId="53" fillId="3" borderId="0" xfId="3" applyNumberFormat="1" applyFont="1" applyFill="1" applyAlignment="1">
      <alignment horizontal="right" vertical="top"/>
    </xf>
    <xf numFmtId="169" fontId="68" fillId="3" borderId="0" xfId="3" applyNumberFormat="1" applyFont="1" applyFill="1" applyAlignment="1">
      <alignment horizontal="right" vertical="top"/>
    </xf>
    <xf numFmtId="169" fontId="66" fillId="3" borderId="29" xfId="3" applyNumberFormat="1" applyFont="1" applyFill="1" applyBorder="1" applyAlignment="1">
      <alignment horizontal="right" vertical="top"/>
    </xf>
    <xf numFmtId="0" fontId="76" fillId="0" borderId="0" xfId="94" applyFont="1" applyAlignment="1">
      <alignment vertical="top"/>
    </xf>
    <xf numFmtId="3" fontId="53" fillId="0" borderId="29" xfId="3" applyNumberFormat="1" applyFont="1" applyBorder="1" applyAlignment="1">
      <alignment horizontal="right" vertical="top"/>
    </xf>
    <xf numFmtId="172" fontId="53" fillId="0" borderId="29" xfId="3" applyNumberFormat="1" applyFont="1" applyBorder="1" applyAlignment="1">
      <alignment horizontal="right" vertical="top"/>
    </xf>
    <xf numFmtId="172" fontId="53" fillId="0" borderId="29" xfId="3" applyNumberFormat="1" applyFont="1" applyBorder="1" applyAlignment="1">
      <alignment vertical="top"/>
    </xf>
    <xf numFmtId="3" fontId="53" fillId="0" borderId="0" xfId="3" applyNumberFormat="1" applyFont="1" applyAlignment="1">
      <alignment horizontal="right" vertical="top"/>
    </xf>
    <xf numFmtId="172" fontId="53" fillId="0" borderId="0" xfId="3" applyNumberFormat="1" applyFont="1" applyAlignment="1">
      <alignment horizontal="right" vertical="top"/>
    </xf>
    <xf numFmtId="172" fontId="53" fillId="0" borderId="0" xfId="3" applyNumberFormat="1" applyFont="1" applyAlignment="1">
      <alignment vertical="top"/>
    </xf>
    <xf numFmtId="3" fontId="53" fillId="0" borderId="2" xfId="3" applyNumberFormat="1" applyFont="1" applyBorder="1" applyAlignment="1">
      <alignment horizontal="right" vertical="top"/>
    </xf>
    <xf numFmtId="172" fontId="53" fillId="0" borderId="2" xfId="3" applyNumberFormat="1" applyFont="1" applyBorder="1" applyAlignment="1">
      <alignment horizontal="right" vertical="top"/>
    </xf>
    <xf numFmtId="172" fontId="53" fillId="0" borderId="2" xfId="3" applyNumberFormat="1" applyFont="1" applyBorder="1" applyAlignment="1">
      <alignment vertical="top"/>
    </xf>
    <xf numFmtId="3" fontId="53" fillId="3" borderId="13" xfId="3" applyNumberFormat="1" applyFont="1" applyFill="1" applyBorder="1" applyAlignment="1">
      <alignment horizontal="right" vertical="top"/>
    </xf>
    <xf numFmtId="172" fontId="53" fillId="3" borderId="13" xfId="3" applyNumberFormat="1" applyFont="1" applyFill="1" applyBorder="1" applyAlignment="1">
      <alignment horizontal="right" vertical="top"/>
    </xf>
    <xf numFmtId="172" fontId="53" fillId="3" borderId="13" xfId="3" applyNumberFormat="1" applyFont="1" applyFill="1" applyBorder="1" applyAlignment="1">
      <alignment vertical="top"/>
    </xf>
    <xf numFmtId="0" fontId="57" fillId="0" borderId="0" xfId="3" applyFont="1" applyAlignment="1">
      <alignment horizontal="center" vertical="top"/>
    </xf>
    <xf numFmtId="172" fontId="68" fillId="0" borderId="0" xfId="3" applyNumberFormat="1" applyFont="1" applyAlignment="1">
      <alignment horizontal="right" vertical="top"/>
    </xf>
    <xf numFmtId="172" fontId="62" fillId="0" borderId="0" xfId="3" applyNumberFormat="1" applyFont="1" applyAlignment="1">
      <alignment vertical="top"/>
    </xf>
    <xf numFmtId="168" fontId="53" fillId="0" borderId="29" xfId="3" applyNumberFormat="1" applyFont="1" applyBorder="1" applyAlignment="1">
      <alignment horizontal="right" vertical="top"/>
    </xf>
    <xf numFmtId="168" fontId="53" fillId="0" borderId="2" xfId="3" applyNumberFormat="1" applyFont="1" applyBorder="1" applyAlignment="1">
      <alignment horizontal="right" vertical="top"/>
    </xf>
    <xf numFmtId="168" fontId="53" fillId="0" borderId="0" xfId="3" applyNumberFormat="1" applyFont="1" applyAlignment="1">
      <alignment horizontal="right" vertical="top"/>
    </xf>
    <xf numFmtId="3" fontId="53" fillId="3" borderId="29" xfId="3" applyNumberFormat="1" applyFont="1" applyFill="1" applyBorder="1" applyAlignment="1">
      <alignment horizontal="right" vertical="top"/>
    </xf>
    <xf numFmtId="3" fontId="53" fillId="3" borderId="29" xfId="3" applyNumberFormat="1" applyFont="1" applyFill="1" applyBorder="1" applyAlignment="1">
      <alignment vertical="top"/>
    </xf>
    <xf numFmtId="166" fontId="53" fillId="3" borderId="29" xfId="3" applyNumberFormat="1" applyFont="1" applyFill="1" applyBorder="1" applyAlignment="1">
      <alignment horizontal="right" vertical="top"/>
    </xf>
    <xf numFmtId="3" fontId="53" fillId="3" borderId="0" xfId="3" applyNumberFormat="1" applyFont="1" applyFill="1" applyAlignment="1">
      <alignment horizontal="right" vertical="top"/>
    </xf>
    <xf numFmtId="3" fontId="53" fillId="3" borderId="0" xfId="3" applyNumberFormat="1" applyFont="1" applyFill="1" applyAlignment="1">
      <alignment vertical="top"/>
    </xf>
    <xf numFmtId="166" fontId="53" fillId="3" borderId="0" xfId="3" applyNumberFormat="1" applyFont="1" applyFill="1" applyAlignment="1">
      <alignment horizontal="right" vertical="top"/>
    </xf>
    <xf numFmtId="3" fontId="53" fillId="3" borderId="2" xfId="3" applyNumberFormat="1" applyFont="1" applyFill="1" applyBorder="1" applyAlignment="1">
      <alignment horizontal="right" vertical="top"/>
    </xf>
    <xf numFmtId="3" fontId="53" fillId="3" borderId="2" xfId="3" applyNumberFormat="1" applyFont="1" applyFill="1" applyBorder="1" applyAlignment="1">
      <alignment vertical="top"/>
    </xf>
    <xf numFmtId="166" fontId="53" fillId="3" borderId="2" xfId="3" applyNumberFormat="1" applyFont="1" applyFill="1" applyBorder="1" applyAlignment="1">
      <alignment horizontal="right" vertical="top"/>
    </xf>
    <xf numFmtId="3" fontId="53" fillId="3" borderId="13" xfId="3" applyNumberFormat="1" applyFont="1" applyFill="1" applyBorder="1" applyAlignment="1">
      <alignment vertical="top"/>
    </xf>
    <xf numFmtId="166" fontId="53" fillId="3" borderId="13" xfId="3" applyNumberFormat="1" applyFont="1" applyFill="1" applyBorder="1" applyAlignment="1">
      <alignment horizontal="right" vertical="top"/>
    </xf>
    <xf numFmtId="0" fontId="53" fillId="0" borderId="0" xfId="3" applyFont="1" applyAlignment="1">
      <alignment horizontal="center" vertical="top"/>
    </xf>
    <xf numFmtId="3" fontId="53" fillId="0" borderId="0" xfId="3" applyNumberFormat="1" applyFont="1" applyAlignment="1">
      <alignment vertical="top"/>
    </xf>
    <xf numFmtId="166" fontId="53" fillId="0" borderId="0" xfId="3" applyNumberFormat="1" applyFont="1" applyAlignment="1">
      <alignment horizontal="center" vertical="top"/>
    </xf>
    <xf numFmtId="3" fontId="53" fillId="0" borderId="29" xfId="3" applyNumberFormat="1" applyFont="1" applyBorder="1" applyAlignment="1">
      <alignment vertical="top"/>
    </xf>
    <xf numFmtId="166" fontId="53" fillId="0" borderId="29" xfId="3" applyNumberFormat="1" applyFont="1" applyBorder="1" applyAlignment="1">
      <alignment horizontal="right" vertical="top"/>
    </xf>
    <xf numFmtId="3" fontId="53" fillId="0" borderId="2" xfId="3" applyNumberFormat="1" applyFont="1" applyBorder="1" applyAlignment="1">
      <alignment vertical="top"/>
    </xf>
    <xf numFmtId="166" fontId="53" fillId="0" borderId="2" xfId="3" applyNumberFormat="1" applyFont="1" applyBorder="1" applyAlignment="1">
      <alignment horizontal="right" vertical="top"/>
    </xf>
    <xf numFmtId="166" fontId="53" fillId="0" borderId="0" xfId="3" applyNumberFormat="1" applyFont="1" applyAlignment="1">
      <alignment horizontal="right" vertical="top"/>
    </xf>
    <xf numFmtId="3" fontId="68" fillId="0" borderId="0" xfId="3" applyNumberFormat="1" applyFont="1" applyAlignment="1">
      <alignment horizontal="right" vertical="top"/>
    </xf>
    <xf numFmtId="3" fontId="62" fillId="0" borderId="0" xfId="3" applyNumberFormat="1" applyFont="1" applyAlignment="1">
      <alignment vertical="top"/>
    </xf>
    <xf numFmtId="172" fontId="53" fillId="3" borderId="29" xfId="3" applyNumberFormat="1" applyFont="1" applyFill="1" applyBorder="1" applyAlignment="1">
      <alignment horizontal="right" vertical="top"/>
    </xf>
    <xf numFmtId="172" fontId="53" fillId="3" borderId="29" xfId="3" applyNumberFormat="1" applyFont="1" applyFill="1" applyBorder="1" applyAlignment="1">
      <alignment vertical="top"/>
    </xf>
    <xf numFmtId="172" fontId="53" fillId="3" borderId="0" xfId="3" applyNumberFormat="1" applyFont="1" applyFill="1" applyAlignment="1">
      <alignment horizontal="right" vertical="top"/>
    </xf>
    <xf numFmtId="172" fontId="53" fillId="3" borderId="0" xfId="3" applyNumberFormat="1" applyFont="1" applyFill="1" applyAlignment="1">
      <alignment vertical="top"/>
    </xf>
    <xf numFmtId="172" fontId="53" fillId="3" borderId="2" xfId="3" applyNumberFormat="1" applyFont="1" applyFill="1" applyBorder="1" applyAlignment="1">
      <alignment horizontal="right" vertical="top"/>
    </xf>
    <xf numFmtId="172" fontId="53" fillId="3" borderId="2" xfId="3" applyNumberFormat="1" applyFont="1" applyFill="1" applyBorder="1" applyAlignment="1">
      <alignment vertical="top"/>
    </xf>
    <xf numFmtId="0" fontId="53" fillId="0" borderId="0" xfId="3" applyFont="1" applyAlignment="1">
      <alignment horizontal="right" vertical="top"/>
    </xf>
    <xf numFmtId="0" fontId="57" fillId="0" borderId="0" xfId="3" applyFont="1" applyAlignment="1">
      <alignment horizontal="right" vertical="top"/>
    </xf>
    <xf numFmtId="169" fontId="55" fillId="0" borderId="0" xfId="3" applyNumberFormat="1" applyFont="1" applyAlignment="1">
      <alignment horizontal="right" vertical="top"/>
    </xf>
    <xf numFmtId="169" fontId="93" fillId="0" borderId="0" xfId="3" applyNumberFormat="1" applyFont="1" applyAlignment="1">
      <alignment horizontal="right" vertical="top"/>
    </xf>
    <xf numFmtId="166" fontId="57" fillId="0" borderId="0" xfId="3" applyNumberFormat="1" applyFont="1" applyAlignment="1">
      <alignment horizontal="right" vertical="top"/>
    </xf>
    <xf numFmtId="1" fontId="66" fillId="3" borderId="13" xfId="0" applyNumberFormat="1" applyFont="1" applyFill="1" applyBorder="1" applyAlignment="1">
      <alignment horizontal="right" vertical="top" wrapText="1"/>
    </xf>
    <xf numFmtId="3" fontId="66" fillId="0" borderId="0" xfId="3" applyNumberFormat="1" applyFont="1" applyAlignment="1">
      <alignment vertical="top"/>
    </xf>
    <xf numFmtId="3" fontId="66" fillId="0" borderId="29" xfId="3" applyNumberFormat="1" applyFont="1" applyBorder="1" applyAlignment="1">
      <alignment vertical="top"/>
    </xf>
    <xf numFmtId="3" fontId="66" fillId="0" borderId="2" xfId="3" applyNumberFormat="1" applyFont="1" applyBorder="1" applyAlignment="1">
      <alignment vertical="top"/>
    </xf>
    <xf numFmtId="3" fontId="66" fillId="0" borderId="29" xfId="3" applyNumberFormat="1" applyFont="1" applyBorder="1" applyAlignment="1">
      <alignment horizontal="right" vertical="top"/>
    </xf>
    <xf numFmtId="3" fontId="66" fillId="0" borderId="0" xfId="3" applyNumberFormat="1" applyFont="1" applyAlignment="1">
      <alignment horizontal="right" vertical="top"/>
    </xf>
    <xf numFmtId="3" fontId="66" fillId="0" borderId="2" xfId="3" applyNumberFormat="1" applyFont="1" applyBorder="1" applyAlignment="1">
      <alignment horizontal="right" vertical="top"/>
    </xf>
    <xf numFmtId="3" fontId="53" fillId="3" borderId="13" xfId="0" applyNumberFormat="1" applyFont="1" applyFill="1" applyBorder="1" applyAlignment="1">
      <alignment horizontal="right" vertical="top" wrapText="1"/>
    </xf>
    <xf numFmtId="3" fontId="66" fillId="3" borderId="13" xfId="3" applyNumberFormat="1" applyFont="1" applyFill="1" applyBorder="1" applyAlignment="1">
      <alignment horizontal="right" vertical="top" wrapText="1"/>
    </xf>
    <xf numFmtId="0" fontId="66" fillId="0" borderId="0" xfId="3" applyFont="1" applyAlignment="1">
      <alignment vertical="top"/>
    </xf>
    <xf numFmtId="0" fontId="75" fillId="0" borderId="0" xfId="3" applyFont="1" applyAlignment="1">
      <alignment vertical="top"/>
    </xf>
    <xf numFmtId="169" fontId="66" fillId="0" borderId="0" xfId="3" applyNumberFormat="1" applyFont="1" applyAlignment="1">
      <alignment vertical="top"/>
    </xf>
    <xf numFmtId="169" fontId="57" fillId="0" borderId="0" xfId="3" applyNumberFormat="1" applyFont="1" applyAlignment="1">
      <alignment vertical="top"/>
    </xf>
    <xf numFmtId="1" fontId="57" fillId="0" borderId="0" xfId="3" applyNumberFormat="1" applyFont="1" applyAlignment="1">
      <alignment horizontal="right" vertical="top" wrapText="1"/>
    </xf>
    <xf numFmtId="0" fontId="57" fillId="0" borderId="0" xfId="3" applyFont="1" applyAlignment="1">
      <alignment vertical="top"/>
    </xf>
    <xf numFmtId="3" fontId="53" fillId="3" borderId="0" xfId="0" applyNumberFormat="1" applyFont="1" applyFill="1" applyAlignment="1">
      <alignment horizontal="right" vertical="top" wrapText="1"/>
    </xf>
    <xf numFmtId="166" fontId="53" fillId="3" borderId="0" xfId="1" applyNumberFormat="1" applyFont="1" applyFill="1" applyBorder="1" applyAlignment="1">
      <alignment horizontal="right" vertical="top" wrapText="1"/>
    </xf>
    <xf numFmtId="3" fontId="53" fillId="3" borderId="13" xfId="1" applyNumberFormat="1" applyFont="1" applyFill="1" applyBorder="1" applyAlignment="1">
      <alignment horizontal="right" vertical="top" wrapText="1"/>
    </xf>
    <xf numFmtId="1" fontId="53" fillId="0" borderId="0" xfId="0" applyNumberFormat="1" applyFont="1" applyAlignment="1">
      <alignment vertical="top" wrapText="1"/>
    </xf>
    <xf numFmtId="1" fontId="53" fillId="0" borderId="0" xfId="0" applyNumberFormat="1" applyFont="1" applyAlignment="1">
      <alignment horizontal="left" vertical="top" wrapText="1"/>
    </xf>
    <xf numFmtId="0" fontId="53" fillId="0" borderId="0" xfId="0" applyFont="1" applyAlignment="1">
      <alignment vertical="top"/>
    </xf>
    <xf numFmtId="0" fontId="216" fillId="3" borderId="13" xfId="0" applyFont="1" applyFill="1" applyBorder="1" applyAlignment="1">
      <alignment horizontal="left" vertical="top"/>
    </xf>
    <xf numFmtId="10" fontId="53" fillId="3" borderId="0" xfId="1" applyNumberFormat="1" applyFont="1" applyFill="1" applyBorder="1" applyAlignment="1">
      <alignment horizontal="right" vertical="top" wrapText="1"/>
    </xf>
    <xf numFmtId="1" fontId="58" fillId="3" borderId="29" xfId="0" applyNumberFormat="1" applyFont="1" applyFill="1" applyBorder="1" applyAlignment="1">
      <alignment horizontal="right" vertical="top" wrapText="1"/>
    </xf>
    <xf numFmtId="1" fontId="58" fillId="3" borderId="0" xfId="0" applyNumberFormat="1" applyFont="1" applyFill="1" applyAlignment="1">
      <alignment horizontal="right" vertical="top" wrapText="1"/>
    </xf>
    <xf numFmtId="0" fontId="58"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53" fillId="3" borderId="0" xfId="0" applyFont="1" applyFill="1" applyAlignment="1">
      <alignment vertical="top" wrapText="1"/>
    </xf>
    <xf numFmtId="0" fontId="53" fillId="3" borderId="0" xfId="0" applyFont="1" applyFill="1" applyAlignment="1">
      <alignment horizontal="right" vertical="top"/>
    </xf>
    <xf numFmtId="3" fontId="53" fillId="3" borderId="0" xfId="0" applyNumberFormat="1" applyFont="1" applyFill="1" applyAlignment="1">
      <alignment horizontal="right" vertical="top"/>
    </xf>
    <xf numFmtId="0" fontId="59" fillId="3" borderId="0" xfId="0" applyFont="1" applyFill="1" applyAlignment="1">
      <alignment vertical="top"/>
    </xf>
    <xf numFmtId="1" fontId="59" fillId="3" borderId="0" xfId="0" applyNumberFormat="1" applyFont="1" applyFill="1" applyAlignment="1">
      <alignment vertical="top" wrapText="1"/>
    </xf>
    <xf numFmtId="3" fontId="57" fillId="3" borderId="0" xfId="0" applyNumberFormat="1" applyFont="1" applyFill="1" applyAlignment="1">
      <alignment horizontal="right" vertical="top"/>
    </xf>
    <xf numFmtId="3" fontId="66" fillId="3" borderId="13" xfId="0" applyNumberFormat="1" applyFont="1" applyFill="1" applyBorder="1" applyAlignment="1">
      <alignment horizontal="right" vertical="top"/>
    </xf>
    <xf numFmtId="166" fontId="66" fillId="3" borderId="13" xfId="1" applyNumberFormat="1" applyFont="1" applyFill="1" applyBorder="1" applyAlignment="1">
      <alignment horizontal="right" vertical="top"/>
    </xf>
    <xf numFmtId="0" fontId="59" fillId="3" borderId="29" xfId="0" applyFont="1" applyFill="1" applyBorder="1" applyAlignment="1">
      <alignment vertical="top"/>
    </xf>
    <xf numFmtId="0" fontId="53" fillId="3" borderId="0" xfId="0" applyFont="1" applyFill="1" applyAlignment="1">
      <alignment horizontal="right" vertical="top" wrapText="1"/>
    </xf>
    <xf numFmtId="0" fontId="53" fillId="3" borderId="29" xfId="0" applyFont="1" applyFill="1" applyBorder="1" applyAlignment="1">
      <alignment vertical="top" wrapText="1"/>
    </xf>
    <xf numFmtId="0" fontId="53" fillId="3" borderId="29" xfId="0" applyFont="1" applyFill="1" applyBorder="1" applyAlignment="1">
      <alignment horizontal="right" vertical="top" wrapText="1"/>
    </xf>
    <xf numFmtId="0" fontId="59" fillId="3" borderId="0" xfId="0" applyFont="1" applyFill="1" applyAlignment="1">
      <alignment horizontal="right" vertical="top"/>
    </xf>
    <xf numFmtId="0" fontId="53" fillId="3" borderId="0" xfId="0" applyFont="1" applyFill="1" applyAlignment="1">
      <alignment vertical="top"/>
    </xf>
    <xf numFmtId="0" fontId="66" fillId="3" borderId="2" xfId="3" applyFont="1" applyFill="1" applyBorder="1" applyAlignment="1">
      <alignment vertical="top"/>
    </xf>
    <xf numFmtId="0" fontId="53" fillId="3" borderId="29" xfId="3" applyFont="1" applyFill="1" applyBorder="1" applyAlignment="1">
      <alignment horizontal="right" vertical="top"/>
    </xf>
    <xf numFmtId="0" fontId="66" fillId="3" borderId="29" xfId="19" applyFont="1" applyFill="1" applyBorder="1" applyAlignment="1">
      <alignment horizontal="left" vertical="top"/>
    </xf>
    <xf numFmtId="169" fontId="66" fillId="3" borderId="29" xfId="19" applyNumberFormat="1" applyFont="1" applyFill="1" applyBorder="1" applyAlignment="1">
      <alignment horizontal="right" vertical="top"/>
    </xf>
    <xf numFmtId="0" fontId="66" fillId="3" borderId="13" xfId="19" applyFont="1" applyFill="1" applyBorder="1" applyAlignment="1">
      <alignment horizontal="left" vertical="top"/>
    </xf>
    <xf numFmtId="169" fontId="66" fillId="3" borderId="13" xfId="19" applyNumberFormat="1" applyFont="1" applyFill="1" applyBorder="1" applyAlignment="1">
      <alignment horizontal="right" vertical="top"/>
    </xf>
    <xf numFmtId="0" fontId="66" fillId="0" borderId="0" xfId="0" applyFont="1" applyAlignment="1">
      <alignment horizontal="center" vertical="top" wrapText="1"/>
    </xf>
    <xf numFmtId="3" fontId="53" fillId="3" borderId="29" xfId="0" applyNumberFormat="1" applyFont="1" applyFill="1" applyBorder="1" applyAlignment="1">
      <alignment horizontal="right" vertical="top" wrapText="1"/>
    </xf>
    <xf numFmtId="3" fontId="53" fillId="0" borderId="29" xfId="0" applyNumberFormat="1" applyFont="1" applyBorder="1" applyAlignment="1">
      <alignment horizontal="right" vertical="top" wrapText="1"/>
    </xf>
    <xf numFmtId="3" fontId="66" fillId="0" borderId="29" xfId="0" applyNumberFormat="1" applyFont="1" applyBorder="1" applyAlignment="1">
      <alignment horizontal="right" vertical="top" wrapText="1"/>
    </xf>
    <xf numFmtId="3" fontId="53" fillId="0" borderId="0" xfId="0" applyNumberFormat="1" applyFont="1" applyAlignment="1">
      <alignment horizontal="right" vertical="top" wrapText="1"/>
    </xf>
    <xf numFmtId="3" fontId="66" fillId="0" borderId="0" xfId="0" applyNumberFormat="1" applyFont="1" applyAlignment="1">
      <alignment horizontal="right" vertical="top" wrapText="1"/>
    </xf>
    <xf numFmtId="3" fontId="66" fillId="3" borderId="13" xfId="0" applyNumberFormat="1" applyFont="1" applyFill="1" applyBorder="1" applyAlignment="1">
      <alignment horizontal="right" vertical="top" wrapText="1"/>
    </xf>
    <xf numFmtId="0" fontId="53" fillId="0" borderId="0" xfId="0" applyFont="1" applyAlignment="1">
      <alignment horizontal="right" vertical="top" wrapText="1"/>
    </xf>
    <xf numFmtId="3" fontId="53" fillId="0" borderId="0" xfId="0" applyNumberFormat="1" applyFont="1" applyAlignment="1">
      <alignment vertical="top" wrapText="1"/>
    </xf>
    <xf numFmtId="0" fontId="59" fillId="0" borderId="0" xfId="0" applyFont="1" applyAlignment="1">
      <alignment vertical="top"/>
    </xf>
    <xf numFmtId="0" fontId="53" fillId="0" borderId="0" xfId="0" applyFont="1" applyAlignment="1">
      <alignment horizontal="left" vertical="top" wrapText="1"/>
    </xf>
    <xf numFmtId="3" fontId="66" fillId="3" borderId="29" xfId="0" applyNumberFormat="1" applyFont="1" applyFill="1" applyBorder="1" applyAlignment="1">
      <alignment horizontal="right" vertical="top" wrapText="1"/>
    </xf>
    <xf numFmtId="3" fontId="66" fillId="3" borderId="0" xfId="0" applyNumberFormat="1" applyFont="1" applyFill="1" applyAlignment="1">
      <alignment horizontal="right" vertical="top" wrapText="1"/>
    </xf>
    <xf numFmtId="0" fontId="192" fillId="3" borderId="2" xfId="93" applyFont="1" applyFill="1" applyBorder="1" applyAlignment="1">
      <alignment horizontal="right" vertical="top"/>
    </xf>
    <xf numFmtId="49" fontId="174" fillId="0" borderId="29" xfId="93" applyNumberFormat="1" applyFont="1" applyBorder="1" applyAlignment="1">
      <alignment horizontal="left" vertical="top"/>
    </xf>
    <xf numFmtId="3" fontId="102" fillId="0" borderId="29" xfId="93" applyNumberFormat="1" applyFont="1" applyBorder="1" applyAlignment="1">
      <alignment horizontal="right" vertical="top"/>
    </xf>
    <xf numFmtId="1" fontId="96" fillId="0" borderId="0" xfId="90" applyFont="1" applyAlignment="1" applyProtection="1">
      <alignment horizontal="left" vertical="top" wrapText="1"/>
    </xf>
    <xf numFmtId="1" fontId="96" fillId="0" borderId="2" xfId="90" applyFont="1" applyBorder="1" applyAlignment="1" applyProtection="1">
      <alignment horizontal="left" vertical="top" wrapText="1"/>
    </xf>
    <xf numFmtId="1" fontId="174" fillId="0" borderId="0" xfId="90" applyFont="1" applyAlignment="1" applyProtection="1">
      <alignment horizontal="left" vertical="top"/>
    </xf>
    <xf numFmtId="1" fontId="96" fillId="0" borderId="0" xfId="89" applyFont="1" applyAlignment="1" applyProtection="1">
      <alignment horizontal="left" vertical="top"/>
    </xf>
    <xf numFmtId="1" fontId="174" fillId="0" borderId="29" xfId="90" applyFont="1" applyBorder="1" applyAlignment="1" applyProtection="1">
      <alignment horizontal="left" vertical="top"/>
    </xf>
    <xf numFmtId="1" fontId="96" fillId="0" borderId="13" xfId="90" applyFont="1" applyBorder="1" applyAlignment="1" applyProtection="1">
      <alignment horizontal="left" vertical="top" wrapText="1"/>
    </xf>
    <xf numFmtId="0" fontId="174" fillId="3" borderId="13" xfId="92" applyFont="1" applyFill="1" applyBorder="1" applyAlignment="1">
      <alignment horizontal="left" vertical="top" wrapText="1"/>
    </xf>
    <xf numFmtId="0" fontId="99" fillId="3" borderId="0" xfId="0" applyFont="1" applyFill="1" applyAlignment="1">
      <alignment vertical="top" wrapText="1"/>
    </xf>
    <xf numFmtId="0" fontId="101" fillId="3" borderId="0" xfId="0" applyFont="1" applyFill="1" applyAlignment="1">
      <alignment vertical="top"/>
    </xf>
    <xf numFmtId="1" fontId="101" fillId="3" borderId="0" xfId="0" applyNumberFormat="1" applyFont="1" applyFill="1" applyAlignment="1">
      <alignment vertical="top" wrapText="1"/>
    </xf>
    <xf numFmtId="0" fontId="101" fillId="3" borderId="2" xfId="0" applyFont="1" applyFill="1" applyBorder="1" applyAlignment="1">
      <alignment vertical="top"/>
    </xf>
    <xf numFmtId="1" fontId="101" fillId="3" borderId="2" xfId="0" applyNumberFormat="1" applyFont="1" applyFill="1" applyBorder="1" applyAlignment="1">
      <alignment vertical="top" wrapText="1"/>
    </xf>
    <xf numFmtId="3" fontId="66" fillId="3" borderId="13" xfId="0" applyNumberFormat="1" applyFont="1" applyFill="1" applyBorder="1" applyAlignment="1">
      <alignment vertical="top"/>
    </xf>
    <xf numFmtId="3" fontId="53" fillId="3" borderId="0" xfId="0" applyNumberFormat="1" applyFont="1" applyFill="1" applyAlignment="1">
      <alignment horizontal="center" vertical="top" wrapText="1"/>
    </xf>
    <xf numFmtId="0" fontId="53" fillId="3" borderId="0" xfId="0" applyFont="1" applyFill="1" applyAlignment="1">
      <alignment horizontal="center" vertical="top" wrapText="1"/>
    </xf>
    <xf numFmtId="3" fontId="53" fillId="3" borderId="29" xfId="0" applyNumberFormat="1" applyFont="1" applyFill="1" applyBorder="1" applyAlignment="1">
      <alignment horizontal="center" vertical="top" wrapText="1"/>
    </xf>
    <xf numFmtId="1" fontId="103" fillId="3" borderId="29" xfId="0" applyNumberFormat="1" applyFont="1" applyFill="1" applyBorder="1" applyAlignment="1">
      <alignment horizontal="right" vertical="top" wrapText="1"/>
    </xf>
    <xf numFmtId="1" fontId="103" fillId="3" borderId="0" xfId="0" applyNumberFormat="1" applyFont="1" applyFill="1" applyAlignment="1">
      <alignment horizontal="right" vertical="top" wrapText="1"/>
    </xf>
    <xf numFmtId="0" fontId="103" fillId="3" borderId="2" xfId="0" applyFont="1" applyFill="1" applyBorder="1" applyAlignment="1">
      <alignment horizontal="right" vertical="top" wrapText="1"/>
    </xf>
    <xf numFmtId="1" fontId="101" fillId="0" borderId="2" xfId="0" applyNumberFormat="1" applyFont="1" applyBorder="1" applyAlignment="1">
      <alignment vertical="top" wrapText="1"/>
    </xf>
    <xf numFmtId="166" fontId="66" fillId="3" borderId="13" xfId="0" applyNumberFormat="1" applyFont="1" applyFill="1" applyBorder="1" applyAlignment="1">
      <alignment vertical="top"/>
    </xf>
    <xf numFmtId="1" fontId="57" fillId="0" borderId="0" xfId="0" applyNumberFormat="1" applyFont="1" applyAlignment="1">
      <alignment horizontal="center" vertical="top" wrapText="1"/>
    </xf>
    <xf numFmtId="3" fontId="57" fillId="3" borderId="0" xfId="0" applyNumberFormat="1" applyFont="1" applyFill="1" applyAlignment="1">
      <alignment vertical="top"/>
    </xf>
    <xf numFmtId="0" fontId="190" fillId="3" borderId="29" xfId="57" applyFont="1" applyFill="1" applyBorder="1" applyAlignment="1">
      <alignment horizontal="left" vertical="top" wrapText="1"/>
    </xf>
    <xf numFmtId="0" fontId="106" fillId="0" borderId="29" xfId="57" applyFont="1" applyBorder="1" applyAlignment="1">
      <alignment horizontal="left" vertical="top"/>
    </xf>
    <xf numFmtId="169" fontId="106" fillId="0" borderId="29" xfId="57" applyNumberFormat="1" applyFont="1" applyBorder="1" applyAlignment="1">
      <alignment vertical="top"/>
    </xf>
    <xf numFmtId="3" fontId="106" fillId="0" borderId="29" xfId="57" applyNumberFormat="1" applyFont="1" applyBorder="1" applyAlignment="1">
      <alignment vertical="top"/>
    </xf>
    <xf numFmtId="168" fontId="106" fillId="0" borderId="29" xfId="57" applyNumberFormat="1" applyFont="1" applyBorder="1" applyAlignment="1">
      <alignment vertical="top"/>
    </xf>
    <xf numFmtId="0" fontId="106" fillId="0" borderId="0" xfId="57" applyFont="1" applyAlignment="1">
      <alignment horizontal="left" vertical="top"/>
    </xf>
    <xf numFmtId="169" fontId="106" fillId="0" borderId="0" xfId="57" applyNumberFormat="1" applyFont="1" applyAlignment="1">
      <alignment vertical="top"/>
    </xf>
    <xf numFmtId="3" fontId="106" fillId="0" borderId="0" xfId="57" applyNumberFormat="1" applyFont="1" applyAlignment="1">
      <alignment vertical="top"/>
    </xf>
    <xf numFmtId="168" fontId="106" fillId="0" borderId="0" xfId="57" applyNumberFormat="1" applyFont="1" applyAlignment="1">
      <alignment vertical="top"/>
    </xf>
    <xf numFmtId="0" fontId="106" fillId="0" borderId="2" xfId="57" applyFont="1" applyBorder="1" applyAlignment="1">
      <alignment horizontal="left" vertical="top"/>
    </xf>
    <xf numFmtId="169" fontId="106" fillId="0" borderId="2" xfId="57" applyNumberFormat="1" applyFont="1" applyBorder="1" applyAlignment="1">
      <alignment vertical="top"/>
    </xf>
    <xf numFmtId="3" fontId="106" fillId="0" borderId="2" xfId="57" applyNumberFormat="1" applyFont="1" applyBorder="1" applyAlignment="1">
      <alignment vertical="top"/>
    </xf>
    <xf numFmtId="168" fontId="106" fillId="0" borderId="2" xfId="57" applyNumberFormat="1" applyFont="1" applyBorder="1" applyAlignment="1">
      <alignment vertical="top"/>
    </xf>
    <xf numFmtId="0" fontId="53" fillId="0" borderId="29" xfId="57" applyFont="1" applyBorder="1" applyAlignment="1">
      <alignment horizontal="left" vertical="top"/>
    </xf>
    <xf numFmtId="169" fontId="53" fillId="0" borderId="29" xfId="57" applyNumberFormat="1" applyFont="1" applyBorder="1" applyAlignment="1">
      <alignment vertical="top"/>
    </xf>
    <xf numFmtId="169" fontId="53" fillId="3" borderId="29" xfId="57" applyNumberFormat="1" applyFont="1" applyFill="1" applyBorder="1" applyAlignment="1">
      <alignment vertical="top"/>
    </xf>
    <xf numFmtId="169" fontId="53" fillId="0" borderId="29" xfId="57" applyNumberFormat="1" applyFont="1" applyBorder="1" applyAlignment="1">
      <alignment horizontal="right" vertical="top"/>
    </xf>
    <xf numFmtId="169" fontId="66" fillId="3" borderId="29" xfId="57" applyNumberFormat="1" applyFont="1" applyFill="1" applyBorder="1" applyAlignment="1">
      <alignment vertical="top"/>
    </xf>
    <xf numFmtId="0" fontId="53" fillId="0" borderId="0" xfId="57" applyFont="1" applyAlignment="1">
      <alignment horizontal="left" vertical="top"/>
    </xf>
    <xf numFmtId="0" fontId="53" fillId="0" borderId="2" xfId="57" applyFont="1" applyBorder="1" applyAlignment="1">
      <alignment horizontal="left" vertical="top"/>
    </xf>
    <xf numFmtId="169" fontId="53" fillId="0" borderId="2" xfId="57" applyNumberFormat="1" applyFont="1" applyBorder="1" applyAlignment="1">
      <alignment vertical="top"/>
    </xf>
    <xf numFmtId="169" fontId="53" fillId="3" borderId="2" xfId="57" applyNumberFormat="1" applyFont="1" applyFill="1" applyBorder="1" applyAlignment="1">
      <alignment vertical="top"/>
    </xf>
    <xf numFmtId="169" fontId="53" fillId="0" borderId="2" xfId="57" applyNumberFormat="1" applyFont="1" applyBorder="1" applyAlignment="1">
      <alignment horizontal="right" vertical="top"/>
    </xf>
    <xf numFmtId="169" fontId="66" fillId="3" borderId="2" xfId="57" applyNumberFormat="1" applyFont="1" applyFill="1" applyBorder="1" applyAlignment="1">
      <alignment vertical="top"/>
    </xf>
    <xf numFmtId="3" fontId="217" fillId="0" borderId="2" xfId="93" applyNumberFormat="1" applyFont="1" applyBorder="1" applyAlignment="1">
      <alignment horizontal="right" vertical="top"/>
    </xf>
    <xf numFmtId="3" fontId="217" fillId="0" borderId="13" xfId="93" applyNumberFormat="1" applyFont="1" applyBorder="1" applyAlignment="1">
      <alignment horizontal="right" vertical="top"/>
    </xf>
    <xf numFmtId="3" fontId="218" fillId="3" borderId="13" xfId="93" applyNumberFormat="1" applyFont="1" applyFill="1" applyBorder="1" applyAlignment="1">
      <alignment horizontal="right" vertical="top"/>
    </xf>
    <xf numFmtId="0" fontId="53" fillId="3" borderId="0" xfId="15" applyFont="1" applyFill="1" applyAlignment="1">
      <alignment horizontal="left" vertical="top"/>
    </xf>
    <xf numFmtId="0" fontId="53" fillId="3" borderId="0" xfId="15" applyFont="1" applyFill="1" applyAlignment="1">
      <alignment horizontal="right" vertical="top"/>
    </xf>
    <xf numFmtId="166" fontId="53" fillId="3" borderId="0" xfId="1" applyNumberFormat="1" applyFont="1" applyFill="1" applyBorder="1" applyAlignment="1">
      <alignment vertical="top"/>
    </xf>
    <xf numFmtId="0" fontId="37" fillId="0" borderId="0" xfId="0" applyFont="1" applyAlignment="1">
      <alignment horizontal="center"/>
    </xf>
    <xf numFmtId="169" fontId="53" fillId="0" borderId="0" xfId="0" applyNumberFormat="1" applyFont="1" applyAlignment="1">
      <alignment vertical="top"/>
    </xf>
    <xf numFmtId="3" fontId="53" fillId="3" borderId="0" xfId="0" applyNumberFormat="1" applyFont="1" applyFill="1" applyAlignment="1">
      <alignment vertical="center"/>
    </xf>
    <xf numFmtId="3" fontId="59" fillId="3" borderId="0" xfId="0" applyNumberFormat="1" applyFont="1" applyFill="1"/>
    <xf numFmtId="0" fontId="59" fillId="3" borderId="0" xfId="0" applyFont="1" applyFill="1"/>
    <xf numFmtId="0" fontId="174" fillId="0" borderId="0" xfId="3" applyFont="1" applyAlignment="1">
      <alignment horizontal="left" vertical="top"/>
    </xf>
    <xf numFmtId="3" fontId="96" fillId="0" borderId="0" xfId="3" applyNumberFormat="1" applyFont="1" applyAlignment="1">
      <alignment horizontal="right" vertical="top"/>
    </xf>
    <xf numFmtId="3" fontId="96" fillId="0" borderId="0" xfId="3" applyNumberFormat="1" applyFont="1" applyAlignment="1">
      <alignment vertical="top"/>
    </xf>
    <xf numFmtId="3" fontId="174" fillId="0" borderId="0" xfId="3" applyNumberFormat="1" applyFont="1" applyAlignment="1">
      <alignment vertical="top"/>
    </xf>
    <xf numFmtId="0" fontId="174" fillId="3" borderId="13" xfId="3" applyFont="1" applyFill="1" applyBorder="1" applyAlignment="1">
      <alignment horizontal="left" vertical="top"/>
    </xf>
    <xf numFmtId="3" fontId="174" fillId="3" borderId="13" xfId="3" applyNumberFormat="1" applyFont="1" applyFill="1" applyBorder="1" applyAlignment="1">
      <alignment horizontal="right" vertical="top"/>
    </xf>
    <xf numFmtId="3" fontId="174" fillId="3" borderId="13" xfId="3" applyNumberFormat="1" applyFont="1" applyFill="1" applyBorder="1" applyAlignment="1">
      <alignment vertical="top"/>
    </xf>
    <xf numFmtId="0" fontId="57" fillId="3" borderId="0" xfId="3" applyFont="1" applyFill="1"/>
    <xf numFmtId="0" fontId="53" fillId="3" borderId="0" xfId="3" applyFont="1" applyFill="1"/>
    <xf numFmtId="178" fontId="53" fillId="3" borderId="0" xfId="3" applyNumberFormat="1" applyFont="1" applyFill="1"/>
    <xf numFmtId="0" fontId="53" fillId="3" borderId="0" xfId="57" applyFont="1" applyFill="1"/>
    <xf numFmtId="169" fontId="53" fillId="3" borderId="0" xfId="0" applyNumberFormat="1" applyFont="1" applyFill="1" applyAlignment="1">
      <alignment horizontal="right" vertical="top"/>
    </xf>
    <xf numFmtId="168" fontId="53" fillId="3" borderId="2" xfId="3" applyNumberFormat="1" applyFont="1" applyFill="1" applyBorder="1" applyAlignment="1">
      <alignment horizontal="right" vertical="top"/>
    </xf>
    <xf numFmtId="168" fontId="53" fillId="3" borderId="2" xfId="3" applyNumberFormat="1" applyFont="1" applyFill="1" applyBorder="1" applyAlignment="1">
      <alignment vertical="top"/>
    </xf>
    <xf numFmtId="168" fontId="53" fillId="3" borderId="2" xfId="3" applyNumberFormat="1" applyFont="1" applyFill="1" applyBorder="1" applyAlignment="1">
      <alignment horizontal="left" vertical="top"/>
    </xf>
    <xf numFmtId="168" fontId="53" fillId="3" borderId="29" xfId="3" applyNumberFormat="1" applyFont="1" applyFill="1" applyBorder="1" applyAlignment="1">
      <alignment horizontal="right" vertical="top"/>
    </xf>
    <xf numFmtId="168" fontId="53" fillId="3" borderId="29" xfId="3" applyNumberFormat="1" applyFont="1" applyFill="1" applyBorder="1" applyAlignment="1">
      <alignment vertical="top"/>
    </xf>
    <xf numFmtId="168" fontId="53" fillId="3" borderId="29" xfId="3" applyNumberFormat="1" applyFont="1" applyFill="1" applyBorder="1" applyAlignment="1">
      <alignment horizontal="left" vertical="top"/>
    </xf>
    <xf numFmtId="20" fontId="66" fillId="3" borderId="13" xfId="3" applyNumberFormat="1" applyFont="1" applyFill="1" applyBorder="1" applyAlignment="1">
      <alignment horizontal="left" vertical="top"/>
    </xf>
    <xf numFmtId="169" fontId="66" fillId="3" borderId="13" xfId="3" applyNumberFormat="1" applyFont="1" applyFill="1" applyBorder="1" applyAlignment="1">
      <alignment horizontal="right" vertical="top"/>
    </xf>
    <xf numFmtId="3" fontId="53" fillId="3" borderId="2" xfId="0" applyNumberFormat="1" applyFont="1" applyFill="1" applyBorder="1" applyAlignment="1">
      <alignment horizontal="right" vertical="top" wrapText="1"/>
    </xf>
    <xf numFmtId="0" fontId="66" fillId="0" borderId="2" xfId="3" applyFont="1" applyBorder="1" applyAlignment="1">
      <alignment horizontal="right" vertical="top"/>
    </xf>
    <xf numFmtId="168" fontId="53" fillId="0" borderId="2" xfId="3" applyNumberFormat="1" applyFont="1" applyBorder="1" applyAlignment="1">
      <alignment vertical="top"/>
    </xf>
    <xf numFmtId="0" fontId="66" fillId="0" borderId="29" xfId="3" applyFont="1" applyBorder="1" applyAlignment="1">
      <alignment horizontal="right" vertical="top"/>
    </xf>
    <xf numFmtId="168" fontId="53" fillId="0" borderId="29" xfId="3" applyNumberFormat="1" applyFont="1" applyBorder="1" applyAlignment="1">
      <alignment vertical="top"/>
    </xf>
    <xf numFmtId="0" fontId="202" fillId="0" borderId="0" xfId="3" applyFont="1"/>
    <xf numFmtId="0" fontId="53" fillId="0" borderId="2" xfId="0" applyFont="1" applyBorder="1" applyAlignment="1">
      <alignment vertical="top" wrapText="1"/>
    </xf>
    <xf numFmtId="1" fontId="57" fillId="0" borderId="2" xfId="0" applyNumberFormat="1" applyFont="1" applyBorder="1" applyAlignment="1">
      <alignment horizontal="center" vertical="top" wrapText="1"/>
    </xf>
    <xf numFmtId="0" fontId="53" fillId="0" borderId="2" xfId="0" applyFont="1" applyBorder="1" applyAlignment="1">
      <alignment horizontal="center" vertical="top" wrapText="1"/>
    </xf>
    <xf numFmtId="0" fontId="59" fillId="0" borderId="2" xfId="0" applyFont="1" applyBorder="1" applyAlignment="1">
      <alignment vertical="top"/>
    </xf>
    <xf numFmtId="0" fontId="66" fillId="3" borderId="0" xfId="0" applyFont="1" applyFill="1" applyAlignment="1">
      <alignment wrapText="1"/>
    </xf>
    <xf numFmtId="0" fontId="101" fillId="0" borderId="2" xfId="0" applyFont="1" applyBorder="1" applyAlignment="1">
      <alignment vertical="top"/>
    </xf>
    <xf numFmtId="20" fontId="53" fillId="3" borderId="29" xfId="3" applyNumberFormat="1" applyFont="1" applyFill="1" applyBorder="1" applyAlignment="1">
      <alignment horizontal="right" vertical="top"/>
    </xf>
    <xf numFmtId="20" fontId="53" fillId="3" borderId="2" xfId="3" applyNumberFormat="1" applyFont="1" applyFill="1" applyBorder="1" applyAlignment="1">
      <alignment horizontal="right" vertical="top"/>
    </xf>
    <xf numFmtId="0" fontId="195" fillId="0" borderId="0" xfId="3" applyFont="1" applyAlignment="1">
      <alignment horizontal="right"/>
    </xf>
    <xf numFmtId="0" fontId="204" fillId="0" borderId="0" xfId="3" applyFont="1"/>
    <xf numFmtId="0" fontId="219" fillId="0" borderId="0" xfId="3" applyFont="1"/>
    <xf numFmtId="0" fontId="220" fillId="0" borderId="0" xfId="3" quotePrefix="1" applyFont="1" applyAlignment="1">
      <alignment horizontal="left"/>
    </xf>
    <xf numFmtId="0" fontId="220" fillId="0" borderId="0" xfId="3" applyFont="1" applyAlignment="1">
      <alignment horizontal="left"/>
    </xf>
    <xf numFmtId="0" fontId="220" fillId="0" borderId="0" xfId="3" applyFont="1" applyAlignment="1">
      <alignment horizontal="right"/>
    </xf>
    <xf numFmtId="0" fontId="221" fillId="0" borderId="0" xfId="3" quotePrefix="1" applyFont="1" applyAlignment="1">
      <alignment horizontal="left"/>
    </xf>
    <xf numFmtId="0" fontId="221" fillId="0" borderId="0" xfId="3" applyFont="1" applyAlignment="1">
      <alignment horizontal="left"/>
    </xf>
    <xf numFmtId="0" fontId="221" fillId="0" borderId="0" xfId="3" applyFont="1" applyAlignment="1">
      <alignment horizontal="right"/>
    </xf>
    <xf numFmtId="0" fontId="221" fillId="0" borderId="0" xfId="3" quotePrefix="1" applyFont="1" applyAlignment="1">
      <alignment horizontal="left" vertical="center"/>
    </xf>
    <xf numFmtId="0" fontId="221" fillId="0" borderId="0" xfId="3" applyFont="1" applyAlignment="1">
      <alignment horizontal="left" vertical="center"/>
    </xf>
    <xf numFmtId="0" fontId="195" fillId="0" borderId="0" xfId="3" applyFont="1"/>
    <xf numFmtId="0" fontId="221" fillId="0" borderId="0" xfId="3" quotePrefix="1" applyFont="1" applyAlignment="1">
      <alignment vertical="top"/>
    </xf>
    <xf numFmtId="0" fontId="221" fillId="0" borderId="0" xfId="3" applyFont="1" applyAlignment="1">
      <alignment vertical="top"/>
    </xf>
    <xf numFmtId="0" fontId="221" fillId="0" borderId="0" xfId="0" quotePrefix="1" applyFont="1" applyAlignment="1">
      <alignment horizontal="left" vertical="top"/>
    </xf>
    <xf numFmtId="0" fontId="221" fillId="0" borderId="0" xfId="0" applyFont="1" applyAlignment="1">
      <alignment horizontal="left" vertical="top"/>
    </xf>
    <xf numFmtId="0" fontId="221" fillId="0" borderId="0" xfId="0" quotePrefix="1" applyFont="1" applyAlignment="1">
      <alignment vertical="top"/>
    </xf>
    <xf numFmtId="0" fontId="221" fillId="0" borderId="0" xfId="0" applyFont="1" applyAlignment="1">
      <alignment vertical="top"/>
    </xf>
    <xf numFmtId="0" fontId="220" fillId="0" borderId="0" xfId="3" quotePrefix="1" applyFont="1"/>
    <xf numFmtId="0" fontId="220" fillId="0" borderId="0" xfId="3" applyFont="1"/>
    <xf numFmtId="0" fontId="221" fillId="0" borderId="0" xfId="3" quotePrefix="1" applyFont="1"/>
    <xf numFmtId="0" fontId="221" fillId="0" borderId="0" xfId="3" applyFont="1"/>
    <xf numFmtId="0" fontId="204" fillId="0" borderId="0" xfId="3" applyFont="1" applyAlignment="1">
      <alignment horizontal="right"/>
    </xf>
    <xf numFmtId="0" fontId="66" fillId="3" borderId="32" xfId="3" applyFont="1" applyFill="1" applyBorder="1" applyAlignment="1">
      <alignment horizontal="right" vertical="top" wrapText="1"/>
    </xf>
    <xf numFmtId="169" fontId="53" fillId="3" borderId="32" xfId="3" applyNumberFormat="1" applyFont="1" applyFill="1" applyBorder="1" applyAlignment="1">
      <alignment horizontal="right" vertical="top"/>
    </xf>
    <xf numFmtId="169" fontId="53" fillId="3" borderId="33" xfId="3" applyNumberFormat="1" applyFont="1" applyFill="1" applyBorder="1" applyAlignment="1">
      <alignment horizontal="right" vertical="top"/>
    </xf>
    <xf numFmtId="169" fontId="53" fillId="3" borderId="34" xfId="3" applyNumberFormat="1" applyFont="1" applyFill="1" applyBorder="1" applyAlignment="1">
      <alignment horizontal="right" vertical="top"/>
    </xf>
    <xf numFmtId="169" fontId="53" fillId="3" borderId="31" xfId="3" applyNumberFormat="1" applyFont="1" applyFill="1" applyBorder="1" applyAlignment="1">
      <alignment horizontal="right" vertical="top"/>
    </xf>
    <xf numFmtId="169" fontId="53" fillId="3" borderId="35" xfId="3" applyNumberFormat="1" applyFont="1" applyFill="1" applyBorder="1" applyAlignment="1">
      <alignment vertical="top"/>
    </xf>
    <xf numFmtId="169" fontId="53" fillId="3" borderId="36" xfId="3" applyNumberFormat="1" applyFont="1" applyFill="1" applyBorder="1" applyAlignment="1">
      <alignment vertical="top"/>
    </xf>
    <xf numFmtId="169" fontId="53" fillId="3" borderId="37" xfId="3" applyNumberFormat="1" applyFont="1" applyFill="1" applyBorder="1" applyAlignment="1">
      <alignment vertical="top"/>
    </xf>
    <xf numFmtId="169" fontId="53" fillId="3" borderId="35" xfId="3" applyNumberFormat="1" applyFont="1" applyFill="1" applyBorder="1" applyAlignment="1">
      <alignment horizontal="right" vertical="top"/>
    </xf>
    <xf numFmtId="169" fontId="53" fillId="3" borderId="36" xfId="3" applyNumberFormat="1" applyFont="1" applyFill="1" applyBorder="1" applyAlignment="1">
      <alignment horizontal="right" vertical="top"/>
    </xf>
    <xf numFmtId="169" fontId="53" fillId="3" borderId="37" xfId="3" applyNumberFormat="1" applyFont="1" applyFill="1" applyBorder="1" applyAlignment="1">
      <alignment horizontal="right" vertical="top"/>
    </xf>
    <xf numFmtId="169" fontId="53" fillId="3" borderId="38" xfId="3" applyNumberFormat="1" applyFont="1" applyFill="1" applyBorder="1" applyAlignment="1">
      <alignment horizontal="right" vertical="top"/>
    </xf>
    <xf numFmtId="169" fontId="53" fillId="0" borderId="32" xfId="3" applyNumberFormat="1" applyFont="1" applyBorder="1" applyAlignment="1">
      <alignment horizontal="right" vertical="top"/>
    </xf>
    <xf numFmtId="169" fontId="53" fillId="0" borderId="33" xfId="3" applyNumberFormat="1" applyFont="1" applyBorder="1" applyAlignment="1">
      <alignment horizontal="right" vertical="top"/>
    </xf>
    <xf numFmtId="169" fontId="53" fillId="0" borderId="34" xfId="3" applyNumberFormat="1" applyFont="1" applyBorder="1" applyAlignment="1">
      <alignment horizontal="right" vertical="top"/>
    </xf>
    <xf numFmtId="169" fontId="53" fillId="0" borderId="35" xfId="3" applyNumberFormat="1" applyFont="1" applyBorder="1" applyAlignment="1">
      <alignment vertical="top"/>
    </xf>
    <xf numFmtId="169" fontId="53" fillId="0" borderId="36" xfId="3" applyNumberFormat="1" applyFont="1" applyBorder="1" applyAlignment="1">
      <alignment vertical="top"/>
    </xf>
    <xf numFmtId="169" fontId="53" fillId="0" borderId="37" xfId="3" applyNumberFormat="1" applyFont="1" applyBorder="1" applyAlignment="1">
      <alignment vertical="top"/>
    </xf>
    <xf numFmtId="0" fontId="53" fillId="3" borderId="0" xfId="3" applyFont="1" applyFill="1" applyAlignment="1">
      <alignment horizontal="right" vertical="top"/>
    </xf>
    <xf numFmtId="169" fontId="53" fillId="3" borderId="33" xfId="15" applyNumberFormat="1" applyFont="1" applyFill="1" applyBorder="1" applyAlignment="1">
      <alignment horizontal="right" vertical="top"/>
    </xf>
    <xf numFmtId="169" fontId="53" fillId="3" borderId="36" xfId="15" applyNumberFormat="1" applyFont="1" applyFill="1" applyBorder="1" applyAlignment="1">
      <alignment horizontal="right" vertical="top"/>
    </xf>
    <xf numFmtId="169" fontId="53" fillId="3" borderId="32" xfId="15" applyNumberFormat="1" applyFont="1" applyFill="1" applyBorder="1" applyAlignment="1">
      <alignment horizontal="right" vertical="top"/>
    </xf>
    <xf numFmtId="169" fontId="53" fillId="3" borderId="35" xfId="15" applyNumberFormat="1" applyFont="1" applyFill="1" applyBorder="1" applyAlignment="1">
      <alignment horizontal="right" vertical="top"/>
    </xf>
    <xf numFmtId="169" fontId="53" fillId="3" borderId="34" xfId="15" applyNumberFormat="1" applyFont="1" applyFill="1" applyBorder="1" applyAlignment="1">
      <alignment horizontal="right" vertical="top"/>
    </xf>
    <xf numFmtId="169" fontId="53" fillId="3" borderId="37" xfId="15" applyNumberFormat="1" applyFont="1" applyFill="1" applyBorder="1" applyAlignment="1">
      <alignment horizontal="right" vertical="top"/>
    </xf>
    <xf numFmtId="0" fontId="66" fillId="3" borderId="36" xfId="3" applyFont="1" applyFill="1" applyBorder="1" applyAlignment="1">
      <alignment vertical="top"/>
    </xf>
    <xf numFmtId="0" fontId="66" fillId="3" borderId="37" xfId="3" applyFont="1" applyFill="1" applyBorder="1" applyAlignment="1">
      <alignment vertical="top"/>
    </xf>
    <xf numFmtId="0" fontId="66" fillId="3" borderId="35" xfId="3" applyFont="1" applyFill="1" applyBorder="1" applyAlignment="1">
      <alignment horizontal="left" vertical="center"/>
    </xf>
    <xf numFmtId="0" fontId="66" fillId="3" borderId="35" xfId="3" applyFont="1" applyFill="1" applyBorder="1" applyAlignment="1">
      <alignment vertical="center"/>
    </xf>
    <xf numFmtId="3" fontId="66" fillId="3" borderId="34" xfId="3" applyNumberFormat="1" applyFont="1" applyFill="1" applyBorder="1" applyAlignment="1">
      <alignment horizontal="right" vertical="top"/>
    </xf>
    <xf numFmtId="3" fontId="66" fillId="3" borderId="2" xfId="3" applyNumberFormat="1" applyFont="1" applyFill="1" applyBorder="1" applyAlignment="1">
      <alignment horizontal="right" vertical="top"/>
    </xf>
    <xf numFmtId="169" fontId="53" fillId="3" borderId="32" xfId="15" applyNumberFormat="1" applyFont="1" applyFill="1" applyBorder="1" applyAlignment="1">
      <alignment vertical="top"/>
    </xf>
    <xf numFmtId="166" fontId="53" fillId="3" borderId="35" xfId="1" applyNumberFormat="1" applyFont="1" applyFill="1" applyBorder="1" applyAlignment="1">
      <alignment horizontal="right" vertical="top"/>
    </xf>
    <xf numFmtId="169" fontId="53" fillId="3" borderId="33" xfId="15" applyNumberFormat="1" applyFont="1" applyFill="1" applyBorder="1" applyAlignment="1">
      <alignment vertical="top"/>
    </xf>
    <xf numFmtId="166" fontId="53" fillId="3" borderId="36" xfId="1" applyNumberFormat="1" applyFont="1" applyFill="1" applyBorder="1" applyAlignment="1">
      <alignment horizontal="right" vertical="top"/>
    </xf>
    <xf numFmtId="169" fontId="53" fillId="3" borderId="34" xfId="15" applyNumberFormat="1" applyFont="1" applyFill="1" applyBorder="1" applyAlignment="1">
      <alignment vertical="top"/>
    </xf>
    <xf numFmtId="166" fontId="53" fillId="3" borderId="37" xfId="1" applyNumberFormat="1" applyFont="1" applyFill="1" applyBorder="1" applyAlignment="1">
      <alignment horizontal="right" vertical="top"/>
    </xf>
    <xf numFmtId="169" fontId="53" fillId="3" borderId="32" xfId="0" applyNumberFormat="1" applyFont="1" applyFill="1" applyBorder="1" applyAlignment="1">
      <alignment horizontal="right" vertical="top"/>
    </xf>
    <xf numFmtId="169" fontId="53" fillId="3" borderId="33" xfId="0" applyNumberFormat="1" applyFont="1" applyFill="1" applyBorder="1" applyAlignment="1">
      <alignment horizontal="right" vertical="top"/>
    </xf>
    <xf numFmtId="169" fontId="53" fillId="3" borderId="32" xfId="0" applyNumberFormat="1" applyFont="1" applyFill="1" applyBorder="1" applyAlignment="1">
      <alignment vertical="top"/>
    </xf>
    <xf numFmtId="169" fontId="53" fillId="3" borderId="33" xfId="0" applyNumberFormat="1" applyFont="1" applyFill="1" applyBorder="1" applyAlignment="1">
      <alignment vertical="top"/>
    </xf>
    <xf numFmtId="172" fontId="53" fillId="3" borderId="32" xfId="15" applyNumberFormat="1" applyFont="1" applyFill="1" applyBorder="1" applyAlignment="1">
      <alignment horizontal="right" vertical="top"/>
    </xf>
    <xf numFmtId="172" fontId="53" fillId="3" borderId="35" xfId="15" applyNumberFormat="1" applyFont="1" applyFill="1" applyBorder="1" applyAlignment="1">
      <alignment horizontal="right" vertical="top"/>
    </xf>
    <xf numFmtId="172" fontId="53" fillId="3" borderId="33" xfId="15" applyNumberFormat="1" applyFont="1" applyFill="1" applyBorder="1" applyAlignment="1">
      <alignment horizontal="right" vertical="top"/>
    </xf>
    <xf numFmtId="172" fontId="53" fillId="3" borderId="36" xfId="15" applyNumberFormat="1" applyFont="1" applyFill="1" applyBorder="1" applyAlignment="1">
      <alignment horizontal="right" vertical="top"/>
    </xf>
    <xf numFmtId="172" fontId="53" fillId="3" borderId="34" xfId="15" applyNumberFormat="1" applyFont="1" applyFill="1" applyBorder="1" applyAlignment="1">
      <alignment horizontal="right" vertical="top"/>
    </xf>
    <xf numFmtId="172" fontId="53" fillId="3" borderId="37" xfId="15" applyNumberFormat="1" applyFont="1" applyFill="1" applyBorder="1" applyAlignment="1">
      <alignment horizontal="right" vertical="top"/>
    </xf>
    <xf numFmtId="166" fontId="53" fillId="0" borderId="36" xfId="1" applyNumberFormat="1" applyFont="1" applyFill="1" applyBorder="1" applyAlignment="1">
      <alignment horizontal="right" vertical="top"/>
    </xf>
    <xf numFmtId="166" fontId="53" fillId="0" borderId="35" xfId="1" applyNumberFormat="1" applyFont="1" applyFill="1" applyBorder="1" applyAlignment="1">
      <alignment horizontal="right" vertical="top"/>
    </xf>
    <xf numFmtId="166" fontId="53" fillId="0" borderId="37" xfId="1" applyNumberFormat="1" applyFont="1" applyFill="1" applyBorder="1" applyAlignment="1">
      <alignment horizontal="right" vertical="top"/>
    </xf>
    <xf numFmtId="169" fontId="53" fillId="3" borderId="32" xfId="1" applyNumberFormat="1" applyFont="1" applyFill="1" applyBorder="1" applyAlignment="1">
      <alignment horizontal="right" vertical="top"/>
    </xf>
    <xf numFmtId="169" fontId="53" fillId="3" borderId="35" xfId="1" applyNumberFormat="1" applyFont="1" applyFill="1" applyBorder="1" applyAlignment="1">
      <alignment horizontal="right" vertical="top"/>
    </xf>
    <xf numFmtId="169" fontId="53" fillId="0" borderId="34" xfId="1" applyNumberFormat="1" applyFont="1" applyFill="1" applyBorder="1" applyAlignment="1">
      <alignment horizontal="right" vertical="top"/>
    </xf>
    <xf numFmtId="169" fontId="53" fillId="0" borderId="37" xfId="1" applyNumberFormat="1" applyFont="1" applyFill="1" applyBorder="1" applyAlignment="1">
      <alignment horizontal="right" vertical="top"/>
    </xf>
    <xf numFmtId="169" fontId="53" fillId="0" borderId="32" xfId="1" applyNumberFormat="1" applyFont="1" applyFill="1" applyBorder="1" applyAlignment="1">
      <alignment horizontal="right" vertical="top"/>
    </xf>
    <xf numFmtId="169" fontId="53" fillId="0" borderId="35" xfId="1" applyNumberFormat="1" applyFont="1" applyFill="1" applyBorder="1" applyAlignment="1">
      <alignment horizontal="right" vertical="top"/>
    </xf>
    <xf numFmtId="169" fontId="53" fillId="0" borderId="33" xfId="1" applyNumberFormat="1" applyFont="1" applyFill="1" applyBorder="1" applyAlignment="1">
      <alignment horizontal="right" vertical="top"/>
    </xf>
    <xf numFmtId="169" fontId="53" fillId="0" borderId="36" xfId="1" applyNumberFormat="1" applyFont="1" applyFill="1" applyBorder="1" applyAlignment="1">
      <alignment horizontal="right" vertical="top"/>
    </xf>
    <xf numFmtId="0" fontId="66" fillId="3" borderId="33" xfId="19" applyFont="1" applyFill="1" applyBorder="1" applyAlignment="1">
      <alignment horizontal="right" vertical="top"/>
    </xf>
    <xf numFmtId="167" fontId="53" fillId="3" borderId="32" xfId="19" applyNumberFormat="1" applyFont="1" applyFill="1" applyBorder="1" applyAlignment="1">
      <alignment horizontal="right" vertical="top"/>
    </xf>
    <xf numFmtId="167" fontId="53" fillId="3" borderId="33" xfId="19" applyNumberFormat="1" applyFont="1" applyFill="1" applyBorder="1" applyAlignment="1">
      <alignment horizontal="right" vertical="top"/>
    </xf>
    <xf numFmtId="167" fontId="53" fillId="3" borderId="34" xfId="19" applyNumberFormat="1" applyFont="1" applyFill="1" applyBorder="1" applyAlignment="1">
      <alignment horizontal="right" vertical="top"/>
    </xf>
    <xf numFmtId="0" fontId="66" fillId="3" borderId="36" xfId="19" applyFont="1" applyFill="1" applyBorder="1" applyAlignment="1">
      <alignment horizontal="right" vertical="top"/>
    </xf>
    <xf numFmtId="168" fontId="53" fillId="3" borderId="35" xfId="19" applyNumberFormat="1" applyFont="1" applyFill="1" applyBorder="1" applyAlignment="1">
      <alignment horizontal="right" vertical="top"/>
    </xf>
    <xf numFmtId="168" fontId="53" fillId="3" borderId="36" xfId="19" applyNumberFormat="1" applyFont="1" applyFill="1" applyBorder="1" applyAlignment="1">
      <alignment horizontal="right" vertical="top"/>
    </xf>
    <xf numFmtId="168" fontId="53" fillId="3" borderId="37" xfId="19" applyNumberFormat="1" applyFont="1" applyFill="1" applyBorder="1" applyAlignment="1">
      <alignment horizontal="right" vertical="top"/>
    </xf>
    <xf numFmtId="168" fontId="53" fillId="3" borderId="32" xfId="3" applyNumberFormat="1" applyFont="1" applyFill="1" applyBorder="1" applyAlignment="1">
      <alignment horizontal="right" vertical="top"/>
    </xf>
    <xf numFmtId="168" fontId="53" fillId="3" borderId="35" xfId="3" applyNumberFormat="1" applyFont="1" applyFill="1" applyBorder="1" applyAlignment="1">
      <alignment horizontal="right" vertical="top"/>
    </xf>
    <xf numFmtId="168" fontId="53" fillId="3" borderId="34" xfId="3" applyNumberFormat="1" applyFont="1" applyFill="1" applyBorder="1" applyAlignment="1">
      <alignment horizontal="right" vertical="top"/>
    </xf>
    <xf numFmtId="168" fontId="53" fillId="3" borderId="37" xfId="3" applyNumberFormat="1" applyFont="1" applyFill="1" applyBorder="1" applyAlignment="1">
      <alignment horizontal="right" vertical="top"/>
    </xf>
    <xf numFmtId="0" fontId="66" fillId="3" borderId="34" xfId="3" applyFont="1" applyFill="1" applyBorder="1" applyAlignment="1">
      <alignment horizontal="right" textRotation="90" wrapText="1"/>
    </xf>
    <xf numFmtId="169" fontId="66" fillId="3" borderId="31" xfId="3" applyNumberFormat="1" applyFont="1" applyFill="1" applyBorder="1" applyAlignment="1">
      <alignment horizontal="right" vertical="top"/>
    </xf>
    <xf numFmtId="169" fontId="66" fillId="3" borderId="38" xfId="3" applyNumberFormat="1" applyFont="1" applyFill="1" applyBorder="1" applyAlignment="1">
      <alignment horizontal="right" vertical="top"/>
    </xf>
    <xf numFmtId="169" fontId="66" fillId="3" borderId="32" xfId="3" applyNumberFormat="1" applyFont="1" applyFill="1" applyBorder="1" applyAlignment="1">
      <alignment horizontal="right" vertical="top"/>
    </xf>
    <xf numFmtId="169" fontId="66" fillId="3" borderId="35" xfId="3" applyNumberFormat="1" applyFont="1" applyFill="1" applyBorder="1" applyAlignment="1">
      <alignment horizontal="right" vertical="top"/>
    </xf>
    <xf numFmtId="169" fontId="66" fillId="3" borderId="34" xfId="3" applyNumberFormat="1" applyFont="1" applyFill="1" applyBorder="1" applyAlignment="1">
      <alignment horizontal="right" vertical="top"/>
    </xf>
    <xf numFmtId="169" fontId="66" fillId="3" borderId="37" xfId="3" applyNumberFormat="1" applyFont="1" applyFill="1" applyBorder="1" applyAlignment="1">
      <alignment horizontal="right" vertical="top"/>
    </xf>
    <xf numFmtId="168" fontId="53" fillId="3" borderId="32" xfId="56" applyNumberFormat="1" applyFont="1" applyFill="1" applyBorder="1" applyAlignment="1">
      <alignment horizontal="right" vertical="top"/>
    </xf>
    <xf numFmtId="168" fontId="53" fillId="3" borderId="33" xfId="56" applyNumberFormat="1" applyFont="1" applyFill="1" applyBorder="1" applyAlignment="1">
      <alignment horizontal="right" vertical="top"/>
    </xf>
    <xf numFmtId="168" fontId="53" fillId="3" borderId="34" xfId="56" applyNumberFormat="1" applyFont="1" applyFill="1" applyBorder="1" applyAlignment="1">
      <alignment horizontal="right" vertical="top"/>
    </xf>
    <xf numFmtId="3" fontId="53" fillId="0" borderId="32" xfId="3" applyNumberFormat="1" applyFont="1" applyBorder="1" applyAlignment="1">
      <alignment horizontal="right" vertical="top"/>
    </xf>
    <xf numFmtId="3" fontId="53" fillId="0" borderId="33" xfId="3" applyNumberFormat="1" applyFont="1" applyBorder="1" applyAlignment="1">
      <alignment horizontal="right" vertical="top"/>
    </xf>
    <xf numFmtId="3" fontId="53" fillId="0" borderId="34" xfId="3" applyNumberFormat="1" applyFont="1" applyBorder="1" applyAlignment="1">
      <alignment horizontal="right" vertical="top"/>
    </xf>
    <xf numFmtId="3" fontId="53" fillId="3" borderId="31" xfId="3" applyNumberFormat="1" applyFont="1" applyFill="1" applyBorder="1" applyAlignment="1">
      <alignment horizontal="right" vertical="top"/>
    </xf>
    <xf numFmtId="3" fontId="66" fillId="0" borderId="36" xfId="3" applyNumberFormat="1" applyFont="1" applyBorder="1" applyAlignment="1">
      <alignment vertical="top"/>
    </xf>
    <xf numFmtId="3" fontId="66" fillId="0" borderId="35" xfId="3" applyNumberFormat="1" applyFont="1" applyBorder="1" applyAlignment="1">
      <alignment vertical="top"/>
    </xf>
    <xf numFmtId="3" fontId="66" fillId="0" borderId="37" xfId="3" applyNumberFormat="1" applyFont="1" applyBorder="1" applyAlignment="1">
      <alignment vertical="top"/>
    </xf>
    <xf numFmtId="3" fontId="66" fillId="0" borderId="35" xfId="3" applyNumberFormat="1" applyFont="1" applyBorder="1" applyAlignment="1">
      <alignment horizontal="right" vertical="top"/>
    </xf>
    <xf numFmtId="3" fontId="66" fillId="0" borderId="36" xfId="3" applyNumberFormat="1" applyFont="1" applyBorder="1" applyAlignment="1">
      <alignment horizontal="right" vertical="top"/>
    </xf>
    <xf numFmtId="3" fontId="66" fillId="0" borderId="37" xfId="3" applyNumberFormat="1" applyFont="1" applyBorder="1" applyAlignment="1">
      <alignment horizontal="right" vertical="top"/>
    </xf>
    <xf numFmtId="3" fontId="53" fillId="3" borderId="31" xfId="0" applyNumberFormat="1" applyFont="1" applyFill="1" applyBorder="1" applyAlignment="1">
      <alignment horizontal="right" vertical="top" wrapText="1"/>
    </xf>
    <xf numFmtId="3" fontId="66" fillId="3" borderId="38" xfId="3" applyNumberFormat="1" applyFont="1" applyFill="1" applyBorder="1" applyAlignment="1">
      <alignment horizontal="right" vertical="top"/>
    </xf>
    <xf numFmtId="3" fontId="66" fillId="3" borderId="38" xfId="3" applyNumberFormat="1" applyFont="1" applyFill="1" applyBorder="1" applyAlignment="1">
      <alignment horizontal="right" vertical="top" wrapText="1"/>
    </xf>
    <xf numFmtId="3" fontId="53" fillId="3" borderId="29" xfId="0" applyNumberFormat="1" applyFont="1" applyFill="1" applyBorder="1" applyAlignment="1">
      <alignment vertical="top"/>
    </xf>
    <xf numFmtId="0" fontId="66" fillId="3" borderId="34" xfId="0" applyFont="1" applyFill="1" applyBorder="1" applyAlignment="1">
      <alignment horizontal="right" vertical="top" wrapText="1"/>
    </xf>
    <xf numFmtId="0" fontId="53" fillId="3" borderId="32" xfId="0" applyFont="1" applyFill="1" applyBorder="1" applyAlignment="1">
      <alignment horizontal="center" vertical="top" wrapText="1"/>
    </xf>
    <xf numFmtId="3" fontId="53" fillId="3" borderId="33" xfId="0" applyNumberFormat="1" applyFont="1" applyFill="1" applyBorder="1" applyAlignment="1">
      <alignment horizontal="right" vertical="top"/>
    </xf>
    <xf numFmtId="3" fontId="66" fillId="3" borderId="31" xfId="0" applyNumberFormat="1" applyFont="1" applyFill="1" applyBorder="1" applyAlignment="1">
      <alignment horizontal="right" vertical="top"/>
    </xf>
    <xf numFmtId="3" fontId="53" fillId="3" borderId="32" xfId="0" applyNumberFormat="1" applyFont="1" applyFill="1" applyBorder="1" applyAlignment="1">
      <alignment horizontal="right" vertical="top" wrapText="1"/>
    </xf>
    <xf numFmtId="3" fontId="53" fillId="3" borderId="35" xfId="0" applyNumberFormat="1" applyFont="1" applyFill="1" applyBorder="1" applyAlignment="1">
      <alignment horizontal="right" vertical="top" wrapText="1"/>
    </xf>
    <xf numFmtId="3" fontId="53" fillId="0" borderId="33" xfId="0" applyNumberFormat="1" applyFont="1" applyBorder="1" applyAlignment="1">
      <alignment horizontal="right" vertical="top" wrapText="1"/>
    </xf>
    <xf numFmtId="3" fontId="53" fillId="0" borderId="36" xfId="0" applyNumberFormat="1" applyFont="1" applyBorder="1" applyAlignment="1">
      <alignment horizontal="right" vertical="top" wrapText="1"/>
    </xf>
    <xf numFmtId="3" fontId="66" fillId="3" borderId="31" xfId="0" applyNumberFormat="1" applyFont="1" applyFill="1" applyBorder="1" applyAlignment="1">
      <alignment horizontal="right" vertical="top" wrapText="1"/>
    </xf>
    <xf numFmtId="3" fontId="66" fillId="3" borderId="38" xfId="0" applyNumberFormat="1" applyFont="1" applyFill="1" applyBorder="1" applyAlignment="1">
      <alignment horizontal="right" vertical="top" wrapText="1"/>
    </xf>
    <xf numFmtId="3" fontId="53" fillId="3" borderId="38" xfId="0" applyNumberFormat="1" applyFont="1" applyFill="1" applyBorder="1" applyAlignment="1">
      <alignment horizontal="right" vertical="top" wrapText="1"/>
    </xf>
    <xf numFmtId="3" fontId="53" fillId="3" borderId="33" xfId="0" applyNumberFormat="1" applyFont="1" applyFill="1" applyBorder="1" applyAlignment="1">
      <alignment horizontal="right" vertical="top" wrapText="1"/>
    </xf>
    <xf numFmtId="3" fontId="53" fillId="3" borderId="36" xfId="0" applyNumberFormat="1" applyFont="1" applyFill="1" applyBorder="1" applyAlignment="1">
      <alignment horizontal="right" vertical="top" wrapText="1"/>
    </xf>
    <xf numFmtId="3" fontId="53" fillId="0" borderId="32" xfId="0" applyNumberFormat="1" applyFont="1" applyBorder="1" applyAlignment="1">
      <alignment horizontal="right" vertical="top" wrapText="1"/>
    </xf>
    <xf numFmtId="3" fontId="53" fillId="0" borderId="35" xfId="0" applyNumberFormat="1" applyFont="1" applyBorder="1" applyAlignment="1">
      <alignment horizontal="right" vertical="top" wrapText="1"/>
    </xf>
    <xf numFmtId="3" fontId="53" fillId="0" borderId="32" xfId="0" applyNumberFormat="1" applyFont="1" applyBorder="1" applyAlignment="1">
      <alignment horizontal="right" vertical="center" wrapText="1"/>
    </xf>
    <xf numFmtId="3" fontId="53" fillId="0" borderId="35" xfId="0" applyNumberFormat="1" applyFont="1" applyBorder="1" applyAlignment="1">
      <alignment horizontal="right" vertical="center" wrapText="1"/>
    </xf>
    <xf numFmtId="3" fontId="53" fillId="0" borderId="34" xfId="0" applyNumberFormat="1" applyFont="1" applyBorder="1" applyAlignment="1">
      <alignment horizontal="right" vertical="center" wrapText="1"/>
    </xf>
    <xf numFmtId="3" fontId="53" fillId="0" borderId="37" xfId="0" applyNumberFormat="1" applyFont="1" applyBorder="1" applyAlignment="1">
      <alignment horizontal="right" vertical="center" wrapText="1"/>
    </xf>
    <xf numFmtId="3" fontId="53" fillId="0" borderId="33" xfId="0" applyNumberFormat="1" applyFont="1" applyBorder="1" applyAlignment="1">
      <alignment horizontal="right" vertical="center" wrapText="1"/>
    </xf>
    <xf numFmtId="3" fontId="53" fillId="0" borderId="36" xfId="0" applyNumberFormat="1" applyFont="1" applyBorder="1" applyAlignment="1">
      <alignment horizontal="right" vertical="center" wrapText="1"/>
    </xf>
    <xf numFmtId="3" fontId="53" fillId="0" borderId="34" xfId="0" applyNumberFormat="1" applyFont="1" applyBorder="1" applyAlignment="1">
      <alignment vertical="center" wrapText="1"/>
    </xf>
    <xf numFmtId="3" fontId="53" fillId="0" borderId="37" xfId="0" applyNumberFormat="1" applyFont="1" applyBorder="1" applyAlignment="1">
      <alignment vertical="center" wrapText="1"/>
    </xf>
    <xf numFmtId="3" fontId="53" fillId="0" borderId="33" xfId="0" applyNumberFormat="1" applyFont="1" applyBorder="1" applyAlignment="1">
      <alignment vertical="center"/>
    </xf>
    <xf numFmtId="3" fontId="53" fillId="0" borderId="36" xfId="0" applyNumberFormat="1" applyFont="1" applyBorder="1" applyAlignment="1">
      <alignment vertical="center"/>
    </xf>
    <xf numFmtId="3" fontId="53" fillId="0" borderId="32" xfId="0" applyNumberFormat="1" applyFont="1" applyBorder="1" applyAlignment="1">
      <alignment vertical="center" wrapText="1"/>
    </xf>
    <xf numFmtId="3" fontId="53" fillId="0" borderId="35" xfId="0" applyNumberFormat="1" applyFont="1" applyBorder="1" applyAlignment="1">
      <alignment vertical="center" wrapText="1"/>
    </xf>
    <xf numFmtId="3" fontId="102" fillId="0" borderId="35" xfId="93" applyNumberFormat="1" applyFont="1" applyBorder="1" applyAlignment="1">
      <alignment horizontal="right" vertical="top" wrapText="1"/>
    </xf>
    <xf numFmtId="3" fontId="217" fillId="0" borderId="0" xfId="93" applyNumberFormat="1" applyFont="1" applyAlignment="1">
      <alignment horizontal="right" vertical="top"/>
    </xf>
    <xf numFmtId="3" fontId="217" fillId="0" borderId="36" xfId="93" applyNumberFormat="1" applyFont="1" applyBorder="1" applyAlignment="1">
      <alignment horizontal="right" vertical="top" wrapText="1"/>
    </xf>
    <xf numFmtId="3" fontId="217" fillId="0" borderId="36" xfId="93" applyNumberFormat="1" applyFont="1" applyBorder="1" applyAlignment="1">
      <alignment horizontal="right" vertical="top"/>
    </xf>
    <xf numFmtId="3" fontId="217" fillId="0" borderId="37" xfId="93" applyNumberFormat="1" applyFont="1" applyBorder="1" applyAlignment="1">
      <alignment horizontal="right" vertical="top"/>
    </xf>
    <xf numFmtId="3" fontId="102" fillId="0" borderId="0" xfId="93" applyNumberFormat="1" applyFont="1" applyAlignment="1">
      <alignment horizontal="right" vertical="top"/>
    </xf>
    <xf numFmtId="3" fontId="102" fillId="0" borderId="36" xfId="93" applyNumberFormat="1" applyFont="1" applyBorder="1" applyAlignment="1">
      <alignment horizontal="right" vertical="top"/>
    </xf>
    <xf numFmtId="3" fontId="102" fillId="0" borderId="35" xfId="93" applyNumberFormat="1" applyFont="1" applyBorder="1" applyAlignment="1">
      <alignment horizontal="right" vertical="top"/>
    </xf>
    <xf numFmtId="3" fontId="217" fillId="0" borderId="38" xfId="93" applyNumberFormat="1" applyFont="1" applyBorder="1" applyAlignment="1">
      <alignment horizontal="right" vertical="top"/>
    </xf>
    <xf numFmtId="3" fontId="218" fillId="3" borderId="38" xfId="93" applyNumberFormat="1" applyFont="1" applyFill="1" applyBorder="1" applyAlignment="1">
      <alignment horizontal="right" vertical="top"/>
    </xf>
    <xf numFmtId="3" fontId="53" fillId="3" borderId="32" xfId="0" applyNumberFormat="1" applyFont="1" applyFill="1" applyBorder="1" applyAlignment="1">
      <alignment horizontal="center" vertical="top" wrapText="1"/>
    </xf>
    <xf numFmtId="3" fontId="53" fillId="3" borderId="33" xfId="0" applyNumberFormat="1" applyFont="1" applyFill="1" applyBorder="1" applyAlignment="1">
      <alignment horizontal="center" vertical="top" wrapText="1"/>
    </xf>
    <xf numFmtId="0" fontId="66" fillId="3" borderId="34" xfId="0" applyFont="1" applyFill="1" applyBorder="1" applyAlignment="1">
      <alignment horizontal="right" wrapText="1"/>
    </xf>
    <xf numFmtId="169" fontId="53" fillId="0" borderId="32" xfId="57" applyNumberFormat="1" applyFont="1" applyBorder="1" applyAlignment="1">
      <alignment vertical="top"/>
    </xf>
    <xf numFmtId="169" fontId="53" fillId="0" borderId="33" xfId="57" applyNumberFormat="1" applyFont="1" applyBorder="1" applyAlignment="1">
      <alignment vertical="top"/>
    </xf>
    <xf numFmtId="169" fontId="53" fillId="0" borderId="0" xfId="57" applyNumberFormat="1" applyFont="1" applyAlignment="1">
      <alignment vertical="top"/>
    </xf>
    <xf numFmtId="169" fontId="53" fillId="3" borderId="0" xfId="57" applyNumberFormat="1" applyFont="1" applyFill="1" applyAlignment="1">
      <alignment vertical="top"/>
    </xf>
    <xf numFmtId="169" fontId="53" fillId="0" borderId="34" xfId="57" applyNumberFormat="1" applyFont="1" applyBorder="1" applyAlignment="1">
      <alignment vertical="top"/>
    </xf>
    <xf numFmtId="169" fontId="53" fillId="0" borderId="33" xfId="57" applyNumberFormat="1" applyFont="1" applyBorder="1" applyAlignment="1">
      <alignment horizontal="right" vertical="top"/>
    </xf>
    <xf numFmtId="169" fontId="53" fillId="0" borderId="0" xfId="57" applyNumberFormat="1" applyFont="1" applyAlignment="1">
      <alignment horizontal="right" vertical="top"/>
    </xf>
    <xf numFmtId="169" fontId="53" fillId="0" borderId="32" xfId="57" applyNumberFormat="1" applyFont="1" applyBorder="1" applyAlignment="1">
      <alignment horizontal="right" vertical="top"/>
    </xf>
    <xf numFmtId="3" fontId="53" fillId="3" borderId="33" xfId="19" applyNumberFormat="1" applyFont="1" applyFill="1" applyBorder="1" applyAlignment="1">
      <alignment horizontal="right" vertical="top"/>
    </xf>
    <xf numFmtId="3" fontId="53" fillId="3" borderId="36" xfId="19" applyNumberFormat="1" applyFont="1" applyFill="1" applyBorder="1" applyAlignment="1">
      <alignment horizontal="right" vertical="top"/>
    </xf>
    <xf numFmtId="3" fontId="53" fillId="3" borderId="33" xfId="0" applyNumberFormat="1" applyFont="1" applyFill="1" applyBorder="1" applyAlignment="1">
      <alignment vertical="top"/>
    </xf>
    <xf numFmtId="3" fontId="53" fillId="3" borderId="36" xfId="0" applyNumberFormat="1" applyFont="1" applyFill="1" applyBorder="1" applyAlignment="1">
      <alignment vertical="top"/>
    </xf>
    <xf numFmtId="3" fontId="66" fillId="3" borderId="32" xfId="19" applyNumberFormat="1" applyFont="1" applyFill="1" applyBorder="1" applyAlignment="1">
      <alignment horizontal="right" vertical="top"/>
    </xf>
    <xf numFmtId="3" fontId="66" fillId="3" borderId="35" xfId="19" applyNumberFormat="1" applyFont="1" applyFill="1" applyBorder="1" applyAlignment="1">
      <alignment horizontal="right" vertical="top"/>
    </xf>
    <xf numFmtId="3" fontId="66" fillId="3" borderId="31" xfId="19" applyNumberFormat="1" applyFont="1" applyFill="1" applyBorder="1" applyAlignment="1">
      <alignment horizontal="right" vertical="top"/>
    </xf>
    <xf numFmtId="3" fontId="66" fillId="3" borderId="38" xfId="19" applyNumberFormat="1" applyFont="1" applyFill="1" applyBorder="1" applyAlignment="1">
      <alignment horizontal="right" vertical="top"/>
    </xf>
    <xf numFmtId="166" fontId="57" fillId="3" borderId="36" xfId="1" applyNumberFormat="1" applyFont="1" applyFill="1" applyBorder="1" applyAlignment="1">
      <alignment horizontal="right" vertical="top"/>
    </xf>
    <xf numFmtId="169" fontId="66" fillId="3" borderId="32" xfId="19" applyNumberFormat="1" applyFont="1" applyFill="1" applyBorder="1" applyAlignment="1">
      <alignment horizontal="right" vertical="top"/>
    </xf>
    <xf numFmtId="169" fontId="66" fillId="3" borderId="31" xfId="19" applyNumberFormat="1" applyFont="1" applyFill="1" applyBorder="1" applyAlignment="1">
      <alignment horizontal="right" vertical="top"/>
    </xf>
    <xf numFmtId="0" fontId="66" fillId="3" borderId="34" xfId="0" applyFont="1" applyFill="1" applyBorder="1" applyAlignment="1">
      <alignment horizontal="right" vertical="top"/>
    </xf>
    <xf numFmtId="0" fontId="66" fillId="3" borderId="37" xfId="0" applyFont="1" applyFill="1" applyBorder="1" applyAlignment="1">
      <alignment horizontal="right" vertical="top"/>
    </xf>
    <xf numFmtId="0" fontId="66" fillId="3" borderId="2" xfId="0" applyFont="1" applyFill="1" applyBorder="1" applyAlignment="1">
      <alignment horizontal="right" vertical="top"/>
    </xf>
    <xf numFmtId="169" fontId="66" fillId="3" borderId="36" xfId="3" applyNumberFormat="1" applyFont="1" applyFill="1" applyBorder="1" applyAlignment="1">
      <alignment horizontal="right" vertical="top"/>
    </xf>
    <xf numFmtId="169" fontId="66" fillId="3" borderId="31" xfId="0" applyNumberFormat="1" applyFont="1" applyFill="1" applyBorder="1" applyAlignment="1">
      <alignment vertical="top"/>
    </xf>
    <xf numFmtId="169" fontId="66" fillId="3" borderId="13" xfId="0" applyNumberFormat="1" applyFont="1" applyFill="1" applyBorder="1" applyAlignment="1">
      <alignment vertical="top"/>
    </xf>
    <xf numFmtId="169" fontId="66" fillId="3" borderId="31" xfId="0" applyNumberFormat="1" applyFont="1" applyFill="1" applyBorder="1" applyAlignment="1">
      <alignment horizontal="right" vertical="top"/>
    </xf>
    <xf numFmtId="169" fontId="66" fillId="3" borderId="13" xfId="0" applyNumberFormat="1" applyFont="1" applyFill="1" applyBorder="1" applyAlignment="1">
      <alignment horizontal="right" vertical="top"/>
    </xf>
    <xf numFmtId="169" fontId="66" fillId="3" borderId="34" xfId="0" applyNumberFormat="1" applyFont="1" applyFill="1" applyBorder="1" applyAlignment="1">
      <alignment vertical="top"/>
    </xf>
    <xf numFmtId="169" fontId="66" fillId="3" borderId="2" xfId="0" applyNumberFormat="1" applyFont="1" applyFill="1" applyBorder="1" applyAlignment="1">
      <alignment vertical="top"/>
    </xf>
    <xf numFmtId="166" fontId="66" fillId="3" borderId="2" xfId="1" applyNumberFormat="1" applyFont="1" applyFill="1" applyBorder="1" applyAlignment="1">
      <alignment horizontal="right" vertical="top"/>
    </xf>
    <xf numFmtId="169" fontId="66" fillId="3" borderId="34" xfId="0" applyNumberFormat="1" applyFont="1" applyFill="1" applyBorder="1" applyAlignment="1">
      <alignment horizontal="right" vertical="top"/>
    </xf>
    <xf numFmtId="169" fontId="66" fillId="3" borderId="2" xfId="0" applyNumberFormat="1" applyFont="1" applyFill="1" applyBorder="1" applyAlignment="1">
      <alignment horizontal="right" vertical="top"/>
    </xf>
    <xf numFmtId="1" fontId="66" fillId="3" borderId="34" xfId="3" applyNumberFormat="1" applyFont="1" applyFill="1" applyBorder="1" applyAlignment="1">
      <alignment horizontal="right" vertical="top" wrapText="1"/>
    </xf>
    <xf numFmtId="1" fontId="66" fillId="3" borderId="34" xfId="3" applyNumberFormat="1" applyFont="1" applyFill="1" applyBorder="1" applyAlignment="1">
      <alignment horizontal="right" vertical="center" wrapText="1"/>
    </xf>
    <xf numFmtId="1" fontId="66" fillId="3" borderId="2" xfId="3" applyNumberFormat="1" applyFont="1" applyFill="1" applyBorder="1" applyAlignment="1">
      <alignment horizontal="right" vertical="center" wrapText="1"/>
    </xf>
    <xf numFmtId="0" fontId="211" fillId="3" borderId="2" xfId="3" applyFont="1" applyFill="1" applyBorder="1" applyAlignment="1">
      <alignment horizontal="right" vertical="center" wrapText="1"/>
    </xf>
    <xf numFmtId="0" fontId="211" fillId="3" borderId="37" xfId="3" applyFont="1" applyFill="1" applyBorder="1" applyAlignment="1">
      <alignment horizontal="right" vertical="center" wrapText="1"/>
    </xf>
    <xf numFmtId="1" fontId="53" fillId="3" borderId="37" xfId="3" applyNumberFormat="1" applyFont="1" applyFill="1" applyBorder="1" applyAlignment="1">
      <alignment horizontal="right" vertical="top" wrapText="1"/>
    </xf>
    <xf numFmtId="1" fontId="53" fillId="3" borderId="2" xfId="3" applyNumberFormat="1" applyFont="1" applyFill="1" applyBorder="1" applyAlignment="1">
      <alignment horizontal="right" vertical="top" wrapText="1"/>
    </xf>
    <xf numFmtId="0" fontId="76" fillId="3" borderId="13" xfId="0" applyFont="1" applyFill="1" applyBorder="1" applyAlignment="1">
      <alignment horizontal="right" vertical="top" wrapText="1"/>
    </xf>
    <xf numFmtId="3" fontId="66" fillId="3" borderId="2" xfId="0" applyNumberFormat="1" applyFont="1" applyFill="1" applyBorder="1" applyAlignment="1">
      <alignment horizontal="right" vertical="top" wrapText="1"/>
    </xf>
    <xf numFmtId="166" fontId="66" fillId="3" borderId="0" xfId="1" applyNumberFormat="1" applyFont="1" applyFill="1" applyBorder="1" applyAlignment="1">
      <alignment horizontal="right" vertical="top" wrapText="1"/>
    </xf>
    <xf numFmtId="3" fontId="66" fillId="3" borderId="13" xfId="1" applyNumberFormat="1" applyFont="1" applyFill="1" applyBorder="1" applyAlignment="1">
      <alignment horizontal="right" vertical="top" wrapText="1"/>
    </xf>
    <xf numFmtId="3" fontId="66" fillId="3" borderId="29" xfId="3" applyNumberFormat="1" applyFont="1" applyFill="1" applyBorder="1" applyAlignment="1">
      <alignment horizontal="right" vertical="top"/>
    </xf>
    <xf numFmtId="3" fontId="66" fillId="3" borderId="0" xfId="3" applyNumberFormat="1" applyFont="1" applyFill="1" applyAlignment="1">
      <alignment horizontal="right" vertical="top"/>
    </xf>
    <xf numFmtId="3" fontId="66" fillId="3" borderId="13" xfId="3" applyNumberFormat="1" applyFont="1" applyFill="1" applyBorder="1" applyAlignment="1">
      <alignment horizontal="right" vertical="top"/>
    </xf>
    <xf numFmtId="168" fontId="66" fillId="3" borderId="13" xfId="3" applyNumberFormat="1" applyFont="1" applyFill="1" applyBorder="1" applyAlignment="1">
      <alignment vertical="top"/>
    </xf>
    <xf numFmtId="168" fontId="66" fillId="0" borderId="29" xfId="3" applyNumberFormat="1" applyFont="1" applyBorder="1" applyAlignment="1">
      <alignment vertical="top"/>
    </xf>
    <xf numFmtId="168" fontId="66" fillId="0" borderId="2" xfId="3" applyNumberFormat="1" applyFont="1" applyBorder="1" applyAlignment="1">
      <alignment vertical="top"/>
    </xf>
    <xf numFmtId="0" fontId="62" fillId="3" borderId="0" xfId="15" applyFont="1" applyFill="1" applyAlignment="1">
      <alignment vertical="top"/>
    </xf>
    <xf numFmtId="0" fontId="66" fillId="3" borderId="2" xfId="57" applyFont="1" applyFill="1" applyBorder="1" applyAlignment="1">
      <alignment horizontal="right"/>
    </xf>
    <xf numFmtId="169" fontId="53" fillId="0" borderId="35" xfId="57" applyNumberFormat="1" applyFont="1" applyBorder="1" applyAlignment="1">
      <alignment horizontal="right" vertical="top"/>
    </xf>
    <xf numFmtId="169" fontId="53" fillId="0" borderId="36" xfId="57" applyNumberFormat="1" applyFont="1" applyBorder="1" applyAlignment="1">
      <alignment horizontal="right" vertical="top"/>
    </xf>
    <xf numFmtId="169" fontId="53" fillId="0" borderId="34" xfId="57" applyNumberFormat="1" applyFont="1" applyBorder="1" applyAlignment="1">
      <alignment horizontal="right" vertical="top"/>
    </xf>
    <xf numFmtId="169" fontId="53" fillId="0" borderId="37" xfId="57" applyNumberFormat="1" applyFont="1" applyBorder="1" applyAlignment="1">
      <alignment horizontal="right" vertical="top"/>
    </xf>
    <xf numFmtId="169" fontId="53" fillId="0" borderId="36" xfId="57" applyNumberFormat="1" applyFont="1" applyBorder="1" applyAlignment="1">
      <alignment vertical="top"/>
    </xf>
    <xf numFmtId="169" fontId="53" fillId="0" borderId="37" xfId="57" applyNumberFormat="1" applyFont="1" applyBorder="1" applyAlignment="1">
      <alignment vertical="top"/>
    </xf>
    <xf numFmtId="169" fontId="53" fillId="0" borderId="35" xfId="57" applyNumberFormat="1" applyFont="1" applyBorder="1" applyAlignment="1">
      <alignment vertical="top"/>
    </xf>
    <xf numFmtId="169" fontId="53" fillId="0" borderId="33" xfId="3" applyNumberFormat="1" applyFont="1" applyBorder="1" applyAlignment="1">
      <alignment horizontal="right" vertical="center"/>
    </xf>
    <xf numFmtId="169" fontId="53" fillId="0" borderId="33" xfId="19" applyNumberFormat="1" applyFont="1" applyBorder="1" applyAlignment="1">
      <alignment horizontal="right" vertical="center"/>
    </xf>
    <xf numFmtId="169" fontId="53" fillId="0" borderId="0" xfId="19" applyNumberFormat="1" applyFont="1" applyAlignment="1">
      <alignment horizontal="right" vertical="center"/>
    </xf>
    <xf numFmtId="166" fontId="53" fillId="0" borderId="36" xfId="1" applyNumberFormat="1" applyFont="1" applyFill="1" applyBorder="1" applyAlignment="1">
      <alignment horizontal="right" vertical="center"/>
    </xf>
    <xf numFmtId="169" fontId="53" fillId="0" borderId="32" xfId="3" applyNumberFormat="1" applyFont="1" applyBorder="1" applyAlignment="1">
      <alignment horizontal="right" vertical="center"/>
    </xf>
    <xf numFmtId="169" fontId="53" fillId="0" borderId="29" xfId="3" applyNumberFormat="1" applyFont="1" applyBorder="1" applyAlignment="1">
      <alignment horizontal="right" vertical="center"/>
    </xf>
    <xf numFmtId="166" fontId="53" fillId="0" borderId="29" xfId="1" applyNumberFormat="1" applyFont="1" applyFill="1" applyBorder="1" applyAlignment="1">
      <alignment horizontal="right" vertical="center"/>
    </xf>
    <xf numFmtId="169" fontId="53" fillId="0" borderId="32" xfId="19" applyNumberFormat="1" applyFont="1" applyBorder="1" applyAlignment="1">
      <alignment horizontal="right" vertical="center"/>
    </xf>
    <xf numFmtId="169" fontId="53" fillId="0" borderId="29" xfId="19" applyNumberFormat="1" applyFont="1" applyBorder="1" applyAlignment="1">
      <alignment horizontal="right" vertical="center"/>
    </xf>
    <xf numFmtId="166" fontId="53" fillId="0" borderId="35" xfId="1" applyNumberFormat="1" applyFont="1" applyFill="1" applyBorder="1" applyAlignment="1">
      <alignment horizontal="right" vertical="center"/>
    </xf>
    <xf numFmtId="169" fontId="53" fillId="0" borderId="34" xfId="3" applyNumberFormat="1" applyFont="1" applyBorder="1" applyAlignment="1">
      <alignment horizontal="right" vertical="center"/>
    </xf>
    <xf numFmtId="169" fontId="53" fillId="0" borderId="2" xfId="3" applyNumberFormat="1" applyFont="1" applyBorder="1" applyAlignment="1">
      <alignment horizontal="right" vertical="center"/>
    </xf>
    <xf numFmtId="166" fontId="53" fillId="0" borderId="2" xfId="1" applyNumberFormat="1" applyFont="1" applyFill="1" applyBorder="1" applyAlignment="1">
      <alignment horizontal="right" vertical="center"/>
    </xf>
    <xf numFmtId="169" fontId="53" fillId="0" borderId="34" xfId="19" applyNumberFormat="1" applyFont="1" applyBorder="1" applyAlignment="1">
      <alignment horizontal="right" vertical="center"/>
    </xf>
    <xf numFmtId="169" fontId="53" fillId="0" borderId="2" xfId="19" applyNumberFormat="1" applyFont="1" applyBorder="1" applyAlignment="1">
      <alignment horizontal="right" vertical="center"/>
    </xf>
    <xf numFmtId="166" fontId="53" fillId="0" borderId="37" xfId="1" applyNumberFormat="1" applyFont="1" applyFill="1" applyBorder="1" applyAlignment="1">
      <alignment horizontal="right" vertical="center"/>
    </xf>
    <xf numFmtId="169" fontId="53" fillId="3" borderId="31" xfId="3" applyNumberFormat="1" applyFont="1" applyFill="1" applyBorder="1" applyAlignment="1">
      <alignment horizontal="right" vertical="center"/>
    </xf>
    <xf numFmtId="169" fontId="53" fillId="3" borderId="13" xfId="3" applyNumberFormat="1" applyFont="1" applyFill="1" applyBorder="1" applyAlignment="1">
      <alignment horizontal="right" vertical="center"/>
    </xf>
    <xf numFmtId="166" fontId="53" fillId="3" borderId="13" xfId="1" applyNumberFormat="1" applyFont="1" applyFill="1" applyBorder="1" applyAlignment="1">
      <alignment horizontal="right" vertical="center"/>
    </xf>
    <xf numFmtId="166" fontId="53" fillId="3" borderId="38" xfId="1" applyNumberFormat="1" applyFont="1" applyFill="1" applyBorder="1" applyAlignment="1">
      <alignment horizontal="right" vertical="center"/>
    </xf>
    <xf numFmtId="0" fontId="53" fillId="0" borderId="29" xfId="3" applyFont="1" applyBorder="1" applyAlignment="1">
      <alignment horizontal="left" vertical="center"/>
    </xf>
    <xf numFmtId="0" fontId="53" fillId="0" borderId="2" xfId="3" applyFont="1" applyBorder="1" applyAlignment="1">
      <alignment horizontal="left" vertical="center"/>
    </xf>
    <xf numFmtId="0" fontId="53" fillId="3" borderId="13" xfId="3" applyFont="1" applyFill="1" applyBorder="1" applyAlignment="1">
      <alignment horizontal="left" vertical="center"/>
    </xf>
    <xf numFmtId="166" fontId="53" fillId="0" borderId="33" xfId="1" applyNumberFormat="1" applyFont="1" applyFill="1" applyBorder="1" applyAlignment="1">
      <alignment horizontal="right" vertical="center"/>
    </xf>
    <xf numFmtId="166" fontId="53" fillId="0" borderId="33" xfId="1" applyNumberFormat="1" applyFont="1" applyFill="1" applyBorder="1" applyAlignment="1">
      <alignment vertical="center"/>
    </xf>
    <xf numFmtId="166" fontId="53" fillId="0" borderId="0" xfId="1" applyNumberFormat="1" applyFont="1" applyFill="1" applyBorder="1" applyAlignment="1">
      <alignment vertical="center"/>
    </xf>
    <xf numFmtId="0" fontId="53" fillId="0" borderId="29" xfId="3" applyFont="1" applyBorder="1" applyAlignment="1">
      <alignment vertical="center"/>
    </xf>
    <xf numFmtId="166" fontId="53" fillId="0" borderId="32" xfId="1" applyNumberFormat="1" applyFont="1" applyFill="1" applyBorder="1" applyAlignment="1">
      <alignment horizontal="right" vertical="center"/>
    </xf>
    <xf numFmtId="166" fontId="53" fillId="0" borderId="32" xfId="1" applyNumberFormat="1" applyFont="1" applyFill="1" applyBorder="1" applyAlignment="1">
      <alignment vertical="center"/>
    </xf>
    <xf numFmtId="166" fontId="53" fillId="0" borderId="29" xfId="1" applyNumberFormat="1" applyFont="1" applyFill="1" applyBorder="1" applyAlignment="1">
      <alignment vertical="center"/>
    </xf>
    <xf numFmtId="0" fontId="53" fillId="0" borderId="2" xfId="3" applyFont="1" applyBorder="1" applyAlignment="1">
      <alignment vertical="center"/>
    </xf>
    <xf numFmtId="166" fontId="53" fillId="0" borderId="34" xfId="1" applyNumberFormat="1" applyFont="1" applyFill="1" applyBorder="1" applyAlignment="1">
      <alignment horizontal="right" vertical="center"/>
    </xf>
    <xf numFmtId="166" fontId="53" fillId="0" borderId="34" xfId="1" applyNumberFormat="1" applyFont="1" applyFill="1" applyBorder="1" applyAlignment="1">
      <alignment vertical="center"/>
    </xf>
    <xf numFmtId="166" fontId="53" fillId="0" borderId="2" xfId="1" applyNumberFormat="1" applyFont="1" applyFill="1" applyBorder="1" applyAlignment="1">
      <alignment vertical="center"/>
    </xf>
    <xf numFmtId="0" fontId="53" fillId="0" borderId="13" xfId="3" applyFont="1" applyBorder="1" applyAlignment="1">
      <alignment vertical="center"/>
    </xf>
    <xf numFmtId="166" fontId="53" fillId="0" borderId="31" xfId="1" applyNumberFormat="1" applyFont="1" applyFill="1" applyBorder="1" applyAlignment="1">
      <alignment horizontal="right" vertical="center"/>
    </xf>
    <xf numFmtId="166" fontId="53" fillId="0" borderId="38" xfId="1" applyNumberFormat="1" applyFont="1" applyFill="1" applyBorder="1" applyAlignment="1">
      <alignment horizontal="right" vertical="center"/>
    </xf>
    <xf numFmtId="166" fontId="53" fillId="0" borderId="31" xfId="1" applyNumberFormat="1" applyFont="1" applyFill="1" applyBorder="1" applyAlignment="1">
      <alignment vertical="center"/>
    </xf>
    <xf numFmtId="166" fontId="53" fillId="0" borderId="13" xfId="1" applyNumberFormat="1" applyFont="1" applyFill="1" applyBorder="1" applyAlignment="1">
      <alignment vertical="center"/>
    </xf>
    <xf numFmtId="0" fontId="66" fillId="3" borderId="29" xfId="3" applyFont="1" applyFill="1" applyBorder="1" applyAlignment="1">
      <alignment horizontal="right" wrapText="1"/>
    </xf>
    <xf numFmtId="0" fontId="66" fillId="3" borderId="35" xfId="3" applyFont="1" applyFill="1" applyBorder="1" applyAlignment="1">
      <alignment horizontal="right" wrapText="1"/>
    </xf>
    <xf numFmtId="169" fontId="53" fillId="3" borderId="29" xfId="3" applyNumberFormat="1" applyFont="1" applyFill="1" applyBorder="1" applyAlignment="1">
      <alignment horizontal="right" vertical="center"/>
    </xf>
    <xf numFmtId="169" fontId="75" fillId="3" borderId="29" xfId="3" applyNumberFormat="1" applyFont="1" applyFill="1" applyBorder="1" applyAlignment="1">
      <alignment horizontal="right" vertical="center"/>
    </xf>
    <xf numFmtId="169" fontId="53" fillId="3" borderId="0" xfId="3" applyNumberFormat="1" applyFont="1" applyFill="1" applyAlignment="1">
      <alignment vertical="center"/>
    </xf>
    <xf numFmtId="169" fontId="75" fillId="3" borderId="0" xfId="3" applyNumberFormat="1" applyFont="1" applyFill="1" applyAlignment="1">
      <alignment horizontal="right" vertical="center"/>
    </xf>
    <xf numFmtId="169" fontId="53" fillId="3" borderId="2" xfId="3" applyNumberFormat="1" applyFont="1" applyFill="1" applyBorder="1" applyAlignment="1">
      <alignment vertical="center"/>
    </xf>
    <xf numFmtId="169" fontId="53" fillId="3" borderId="2" xfId="3" applyNumberFormat="1" applyFont="1" applyFill="1" applyBorder="1" applyAlignment="1">
      <alignment horizontal="right" vertical="center"/>
    </xf>
    <xf numFmtId="169" fontId="75" fillId="3" borderId="2" xfId="3" applyNumberFormat="1" applyFont="1" applyFill="1" applyBorder="1" applyAlignment="1">
      <alignment horizontal="right" vertical="center"/>
    </xf>
    <xf numFmtId="169" fontId="75" fillId="3" borderId="13" xfId="3" applyNumberFormat="1" applyFont="1" applyFill="1" applyBorder="1" applyAlignment="1">
      <alignment horizontal="right" vertical="center"/>
    </xf>
    <xf numFmtId="167" fontId="53" fillId="3" borderId="29" xfId="19" applyNumberFormat="1" applyFont="1" applyFill="1" applyBorder="1" applyAlignment="1">
      <alignment horizontal="right" vertical="center"/>
    </xf>
    <xf numFmtId="167" fontId="53" fillId="3" borderId="0" xfId="19" applyNumberFormat="1" applyFont="1" applyFill="1" applyAlignment="1">
      <alignment horizontal="right" vertical="center"/>
    </xf>
    <xf numFmtId="167" fontId="53" fillId="3" borderId="2" xfId="19" applyNumberFormat="1" applyFont="1" applyFill="1" applyBorder="1" applyAlignment="1">
      <alignment horizontal="right" vertical="center"/>
    </xf>
    <xf numFmtId="167" fontId="53" fillId="0" borderId="2" xfId="19" applyNumberFormat="1" applyFont="1" applyBorder="1" applyAlignment="1">
      <alignment horizontal="right" vertical="center"/>
    </xf>
    <xf numFmtId="3" fontId="53" fillId="3" borderId="0" xfId="0" applyNumberFormat="1" applyFont="1" applyFill="1" applyAlignment="1">
      <alignment vertical="top"/>
    </xf>
    <xf numFmtId="3" fontId="53" fillId="3" borderId="32" xfId="0" applyNumberFormat="1" applyFont="1" applyFill="1" applyBorder="1" applyAlignment="1">
      <alignment vertical="top"/>
    </xf>
    <xf numFmtId="3" fontId="53" fillId="3" borderId="33" xfId="0" applyNumberFormat="1" applyFont="1" applyFill="1" applyBorder="1" applyAlignment="1">
      <alignment vertical="top" wrapText="1"/>
    </xf>
    <xf numFmtId="3" fontId="53" fillId="3" borderId="32" xfId="0" applyNumberFormat="1" applyFont="1" applyFill="1" applyBorder="1" applyAlignment="1">
      <alignment vertical="top" wrapText="1"/>
    </xf>
    <xf numFmtId="0" fontId="74" fillId="3" borderId="2" xfId="3" applyFont="1" applyFill="1" applyBorder="1" applyAlignment="1">
      <alignment horizontal="left"/>
    </xf>
    <xf numFmtId="0" fontId="74" fillId="3" borderId="2" xfId="3" applyFont="1" applyFill="1" applyBorder="1" applyAlignment="1">
      <alignment horizontal="right" textRotation="90" wrapText="1"/>
    </xf>
    <xf numFmtId="0" fontId="74" fillId="3" borderId="2" xfId="3" applyFont="1" applyFill="1" applyBorder="1" applyAlignment="1">
      <alignment horizontal="left" vertical="top"/>
    </xf>
    <xf numFmtId="0" fontId="66" fillId="3" borderId="13" xfId="3" applyFont="1" applyFill="1" applyBorder="1" applyAlignment="1">
      <alignment horizontal="left" vertical="center"/>
    </xf>
    <xf numFmtId="1" fontId="66" fillId="3" borderId="31" xfId="3" applyNumberFormat="1" applyFont="1" applyFill="1" applyBorder="1" applyAlignment="1">
      <alignment vertical="center"/>
    </xf>
    <xf numFmtId="1" fontId="66" fillId="3" borderId="13" xfId="3" applyNumberFormat="1" applyFont="1" applyFill="1" applyBorder="1" applyAlignment="1">
      <alignment vertical="center"/>
    </xf>
    <xf numFmtId="1" fontId="66" fillId="3" borderId="38" xfId="3" applyNumberFormat="1" applyFont="1" applyFill="1" applyBorder="1" applyAlignment="1">
      <alignment vertical="center"/>
    </xf>
    <xf numFmtId="168" fontId="53" fillId="0" borderId="32" xfId="3" applyNumberFormat="1" applyFont="1" applyBorder="1" applyAlignment="1">
      <alignment horizontal="right" vertical="center"/>
    </xf>
    <xf numFmtId="168" fontId="53" fillId="0" borderId="29" xfId="3" applyNumberFormat="1" applyFont="1" applyBorder="1" applyAlignment="1">
      <alignment horizontal="right" vertical="center"/>
    </xf>
    <xf numFmtId="168" fontId="53" fillId="0" borderId="35" xfId="3" applyNumberFormat="1" applyFont="1" applyBorder="1" applyAlignment="1">
      <alignment horizontal="right" vertical="center"/>
    </xf>
    <xf numFmtId="168" fontId="53" fillId="0" borderId="33" xfId="3" applyNumberFormat="1" applyFont="1" applyBorder="1" applyAlignment="1">
      <alignment horizontal="right" vertical="center"/>
    </xf>
    <xf numFmtId="168" fontId="53" fillId="0" borderId="0" xfId="3" applyNumberFormat="1" applyFont="1" applyAlignment="1">
      <alignment horizontal="right" vertical="center"/>
    </xf>
    <xf numFmtId="168" fontId="53" fillId="0" borderId="36" xfId="3" applyNumberFormat="1" applyFont="1" applyBorder="1" applyAlignment="1">
      <alignment horizontal="right" vertical="center"/>
    </xf>
    <xf numFmtId="168" fontId="53" fillId="0" borderId="36" xfId="1" applyNumberFormat="1" applyFont="1" applyFill="1" applyBorder="1" applyAlignment="1">
      <alignment horizontal="right" vertical="center"/>
    </xf>
    <xf numFmtId="168" fontId="53" fillId="0" borderId="34" xfId="3" applyNumberFormat="1" applyFont="1" applyBorder="1" applyAlignment="1">
      <alignment horizontal="right" vertical="center"/>
    </xf>
    <xf numFmtId="168" fontId="53" fillId="0" borderId="2" xfId="3" applyNumberFormat="1" applyFont="1" applyBorder="1" applyAlignment="1">
      <alignment horizontal="right" vertical="center"/>
    </xf>
    <xf numFmtId="168" fontId="53" fillId="0" borderId="37" xfId="3" applyNumberFormat="1" applyFont="1" applyBorder="1" applyAlignment="1">
      <alignment horizontal="right" vertical="center"/>
    </xf>
    <xf numFmtId="168" fontId="53" fillId="0" borderId="37" xfId="1" applyNumberFormat="1" applyFont="1" applyFill="1" applyBorder="1" applyAlignment="1">
      <alignment horizontal="right" vertical="center"/>
    </xf>
    <xf numFmtId="168" fontId="53" fillId="0" borderId="35" xfId="1" applyNumberFormat="1" applyFont="1" applyFill="1" applyBorder="1" applyAlignment="1">
      <alignment horizontal="right" vertical="center"/>
    </xf>
    <xf numFmtId="168" fontId="53" fillId="3" borderId="31" xfId="3" applyNumberFormat="1" applyFont="1" applyFill="1" applyBorder="1" applyAlignment="1">
      <alignment horizontal="right" vertical="center"/>
    </xf>
    <xf numFmtId="168" fontId="53" fillId="3" borderId="13" xfId="3" applyNumberFormat="1" applyFont="1" applyFill="1" applyBorder="1" applyAlignment="1">
      <alignment horizontal="right" vertical="center"/>
    </xf>
    <xf numFmtId="168" fontId="53" fillId="3" borderId="38" xfId="3" applyNumberFormat="1" applyFont="1" applyFill="1" applyBorder="1" applyAlignment="1">
      <alignment horizontal="right" vertical="center"/>
    </xf>
    <xf numFmtId="0" fontId="66" fillId="3" borderId="31" xfId="56" applyFont="1" applyFill="1" applyBorder="1" applyAlignment="1">
      <alignment vertical="center"/>
    </xf>
    <xf numFmtId="0" fontId="66" fillId="3" borderId="2" xfId="57" applyFont="1" applyFill="1" applyBorder="1" applyAlignment="1">
      <alignment horizontal="left" vertical="center"/>
    </xf>
    <xf numFmtId="0" fontId="66" fillId="3" borderId="34" xfId="57" applyFont="1" applyFill="1" applyBorder="1" applyAlignment="1">
      <alignment horizontal="right" vertical="center"/>
    </xf>
    <xf numFmtId="0" fontId="66" fillId="3" borderId="2" xfId="57" applyFont="1" applyFill="1" applyBorder="1" applyAlignment="1">
      <alignment horizontal="right" vertical="center"/>
    </xf>
    <xf numFmtId="0" fontId="66" fillId="3" borderId="37" xfId="57" applyFont="1" applyFill="1" applyBorder="1" applyAlignment="1">
      <alignment horizontal="right" vertical="center"/>
    </xf>
    <xf numFmtId="0" fontId="59" fillId="3" borderId="0" xfId="3" applyFont="1" applyFill="1"/>
    <xf numFmtId="4" fontId="90" fillId="0" borderId="0" xfId="0" applyNumberFormat="1" applyFont="1"/>
    <xf numFmtId="167" fontId="57" fillId="0" borderId="0" xfId="3" applyNumberFormat="1" applyFont="1" applyAlignment="1">
      <alignment horizontal="center"/>
    </xf>
    <xf numFmtId="0" fontId="57" fillId="0" borderId="0" xfId="3" applyFont="1" applyAlignment="1">
      <alignment horizontal="center"/>
    </xf>
    <xf numFmtId="168" fontId="57" fillId="0" borderId="0" xfId="3" applyNumberFormat="1" applyFont="1" applyAlignment="1">
      <alignment horizontal="center"/>
    </xf>
    <xf numFmtId="9" fontId="53" fillId="0" borderId="0" xfId="1" applyFont="1"/>
    <xf numFmtId="172" fontId="76" fillId="0" borderId="0" xfId="56" applyNumberFormat="1" applyFont="1"/>
    <xf numFmtId="0" fontId="66" fillId="3" borderId="35" xfId="93" applyFont="1" applyFill="1" applyBorder="1" applyAlignment="1">
      <alignment horizontal="left" vertical="top"/>
    </xf>
    <xf numFmtId="4" fontId="52" fillId="0" borderId="0" xfId="0" applyNumberFormat="1" applyFont="1" applyAlignment="1">
      <alignment horizontal="right" vertical="center"/>
    </xf>
    <xf numFmtId="166" fontId="66" fillId="3" borderId="0" xfId="1" applyNumberFormat="1" applyFont="1" applyFill="1" applyBorder="1" applyAlignment="1"/>
    <xf numFmtId="166" fontId="57" fillId="3" borderId="37" xfId="1" applyNumberFormat="1" applyFont="1" applyFill="1" applyBorder="1" applyAlignment="1">
      <alignment horizontal="right" vertical="top"/>
    </xf>
    <xf numFmtId="3" fontId="53" fillId="0" borderId="29" xfId="0" applyNumberFormat="1" applyFont="1" applyBorder="1" applyAlignment="1">
      <alignment vertical="top"/>
    </xf>
    <xf numFmtId="3" fontId="53" fillId="0" borderId="2" xfId="0" applyNumberFormat="1" applyFont="1" applyBorder="1" applyAlignment="1">
      <alignment vertical="top"/>
    </xf>
    <xf numFmtId="3" fontId="57" fillId="0" borderId="29" xfId="0" applyNumberFormat="1" applyFont="1" applyBorder="1" applyAlignment="1">
      <alignment vertical="top"/>
    </xf>
    <xf numFmtId="3" fontId="57" fillId="0" borderId="0" xfId="0" applyNumberFormat="1" applyFont="1" applyAlignment="1">
      <alignment vertical="top"/>
    </xf>
    <xf numFmtId="3" fontId="57" fillId="0" borderId="2" xfId="0" applyNumberFormat="1" applyFont="1" applyBorder="1" applyAlignment="1">
      <alignment vertical="top"/>
    </xf>
    <xf numFmtId="0" fontId="15" fillId="0" borderId="0" xfId="1535"/>
    <xf numFmtId="0" fontId="215" fillId="0" borderId="0" xfId="1535" applyFont="1"/>
    <xf numFmtId="0" fontId="214" fillId="0" borderId="0" xfId="1535" applyFont="1"/>
    <xf numFmtId="0" fontId="222" fillId="0" borderId="0" xfId="1535" applyFont="1" applyAlignment="1">
      <alignment horizontal="left"/>
    </xf>
    <xf numFmtId="194" fontId="222" fillId="0" borderId="0" xfId="1535" applyNumberFormat="1" applyFont="1" applyAlignment="1">
      <alignment horizontal="left"/>
    </xf>
    <xf numFmtId="169" fontId="53" fillId="0" borderId="0" xfId="1" applyNumberFormat="1" applyFont="1" applyFill="1" applyBorder="1"/>
    <xf numFmtId="0" fontId="70" fillId="0" borderId="0" xfId="0" applyFont="1"/>
    <xf numFmtId="3" fontId="70" fillId="0" borderId="0" xfId="0" applyNumberFormat="1" applyFont="1"/>
    <xf numFmtId="3" fontId="57" fillId="0" borderId="0" xfId="0" applyNumberFormat="1" applyFont="1" applyAlignment="1">
      <alignment horizontal="right" vertical="center"/>
    </xf>
    <xf numFmtId="166" fontId="53" fillId="0" borderId="0" xfId="1" applyNumberFormat="1" applyFont="1"/>
    <xf numFmtId="166" fontId="59" fillId="0" borderId="0" xfId="1" applyNumberFormat="1" applyFont="1"/>
    <xf numFmtId="9" fontId="59" fillId="0" borderId="0" xfId="1" applyFont="1"/>
    <xf numFmtId="169" fontId="186" fillId="0" borderId="0" xfId="3" applyNumberFormat="1" applyFont="1" applyAlignment="1">
      <alignment horizontal="center" wrapText="1"/>
    </xf>
    <xf numFmtId="169" fontId="66" fillId="3" borderId="0" xfId="57" applyNumberFormat="1" applyFont="1" applyFill="1" applyAlignment="1">
      <alignment vertical="top"/>
    </xf>
    <xf numFmtId="168" fontId="29" fillId="0" borderId="0" xfId="57" applyNumberFormat="1" applyFont="1"/>
    <xf numFmtId="0" fontId="38" fillId="0" borderId="0" xfId="57" applyFont="1"/>
    <xf numFmtId="169" fontId="38" fillId="0" borderId="0" xfId="57" applyNumberFormat="1" applyFont="1"/>
    <xf numFmtId="168" fontId="38" fillId="0" borderId="0" xfId="57" applyNumberFormat="1" applyFont="1"/>
    <xf numFmtId="0" fontId="66" fillId="3" borderId="35" xfId="3" applyFont="1" applyFill="1" applyBorder="1" applyAlignment="1">
      <alignment vertical="top"/>
    </xf>
    <xf numFmtId="0" fontId="66" fillId="3" borderId="37" xfId="3" applyFont="1" applyFill="1" applyBorder="1" applyAlignment="1">
      <alignment horizontal="right"/>
    </xf>
    <xf numFmtId="0" fontId="66" fillId="3" borderId="38" xfId="3" applyFont="1" applyFill="1" applyBorder="1" applyAlignment="1">
      <alignment horizontal="left" vertical="top"/>
    </xf>
    <xf numFmtId="0" fontId="53" fillId="3" borderId="35" xfId="3" applyFont="1" applyFill="1" applyBorder="1" applyAlignment="1">
      <alignment horizontal="left" vertical="center"/>
    </xf>
    <xf numFmtId="0" fontId="53" fillId="3" borderId="36" xfId="3" applyFont="1" applyFill="1" applyBorder="1" applyAlignment="1">
      <alignment horizontal="left" vertical="center"/>
    </xf>
    <xf numFmtId="0" fontId="53" fillId="3" borderId="37" xfId="3" applyFont="1" applyFill="1" applyBorder="1" applyAlignment="1">
      <alignment horizontal="left" vertical="center"/>
    </xf>
    <xf numFmtId="0" fontId="53" fillId="3" borderId="38" xfId="3" applyFont="1" applyFill="1" applyBorder="1" applyAlignment="1">
      <alignment horizontal="left" vertical="center"/>
    </xf>
    <xf numFmtId="0" fontId="66" fillId="3" borderId="35" xfId="19" applyFont="1" applyFill="1" applyBorder="1" applyAlignment="1">
      <alignment horizontal="left" vertical="center" wrapText="1"/>
    </xf>
    <xf numFmtId="0" fontId="66" fillId="3" borderId="36" xfId="19" applyFont="1" applyFill="1" applyBorder="1" applyAlignment="1">
      <alignment vertical="top" wrapText="1"/>
    </xf>
    <xf numFmtId="0" fontId="66" fillId="3" borderId="37" xfId="19" applyFont="1" applyFill="1" applyBorder="1" applyAlignment="1">
      <alignment vertical="top" wrapText="1"/>
    </xf>
    <xf numFmtId="0" fontId="53" fillId="3" borderId="35" xfId="19" applyFont="1" applyFill="1" applyBorder="1" applyAlignment="1">
      <alignment horizontal="left" vertical="center" wrapText="1"/>
    </xf>
    <xf numFmtId="0" fontId="53" fillId="3" borderId="36" xfId="19" applyFont="1" applyFill="1" applyBorder="1" applyAlignment="1">
      <alignment horizontal="left" vertical="center" wrapText="1"/>
    </xf>
    <xf numFmtId="0" fontId="53" fillId="3" borderId="37" xfId="19" applyFont="1" applyFill="1" applyBorder="1" applyAlignment="1">
      <alignment horizontal="left" vertical="center" wrapText="1"/>
    </xf>
    <xf numFmtId="0" fontId="53" fillId="0" borderId="37" xfId="19" applyFont="1" applyBorder="1" applyAlignment="1">
      <alignment horizontal="left" vertical="center" wrapText="1"/>
    </xf>
    <xf numFmtId="0" fontId="53" fillId="3" borderId="35" xfId="19" applyFont="1" applyFill="1" applyBorder="1" applyAlignment="1">
      <alignment wrapText="1"/>
    </xf>
    <xf numFmtId="0" fontId="53" fillId="3" borderId="35" xfId="19" applyFont="1" applyFill="1" applyBorder="1" applyAlignment="1">
      <alignment horizontal="left"/>
    </xf>
    <xf numFmtId="0" fontId="53" fillId="0" borderId="36" xfId="19" applyFont="1" applyBorder="1" applyAlignment="1">
      <alignment horizontal="left"/>
    </xf>
    <xf numFmtId="0" fontId="53" fillId="0" borderId="35" xfId="19" applyFont="1" applyBorder="1" applyAlignment="1">
      <alignment horizontal="left"/>
    </xf>
    <xf numFmtId="0" fontId="53" fillId="0" borderId="37" xfId="19" applyFont="1" applyBorder="1" applyAlignment="1">
      <alignment horizontal="left"/>
    </xf>
    <xf numFmtId="0" fontId="53" fillId="0" borderId="35" xfId="3" applyFont="1" applyBorder="1" applyAlignment="1">
      <alignment horizontal="left" vertical="top"/>
    </xf>
    <xf numFmtId="0" fontId="53" fillId="0" borderId="36" xfId="3" applyFont="1" applyBorder="1" applyAlignment="1">
      <alignment horizontal="left" vertical="top"/>
    </xf>
    <xf numFmtId="0" fontId="53" fillId="0" borderId="37" xfId="3" applyFont="1" applyBorder="1" applyAlignment="1">
      <alignment horizontal="left" vertical="top"/>
    </xf>
    <xf numFmtId="0" fontId="53" fillId="3" borderId="38" xfId="3" applyFont="1" applyFill="1" applyBorder="1" applyAlignment="1">
      <alignment horizontal="left" vertical="top"/>
    </xf>
    <xf numFmtId="0" fontId="53" fillId="3" borderId="35" xfId="3" applyFont="1" applyFill="1" applyBorder="1" applyAlignment="1">
      <alignment horizontal="left" vertical="top"/>
    </xf>
    <xf numFmtId="0" fontId="53" fillId="3" borderId="36" xfId="3" applyFont="1" applyFill="1" applyBorder="1" applyAlignment="1">
      <alignment horizontal="left" vertical="top"/>
    </xf>
    <xf numFmtId="0" fontId="53" fillId="3" borderId="37" xfId="3" applyFont="1" applyFill="1" applyBorder="1" applyAlignment="1">
      <alignment horizontal="left" vertical="top"/>
    </xf>
    <xf numFmtId="3" fontId="102" fillId="0" borderId="32" xfId="93" applyNumberFormat="1" applyFont="1" applyBorder="1" applyAlignment="1">
      <alignment horizontal="right" vertical="top"/>
    </xf>
    <xf numFmtId="3" fontId="217" fillId="0" borderId="33" xfId="93" applyNumberFormat="1" applyFont="1" applyBorder="1" applyAlignment="1">
      <alignment horizontal="right" vertical="top"/>
    </xf>
    <xf numFmtId="3" fontId="217" fillId="0" borderId="34" xfId="93" applyNumberFormat="1" applyFont="1" applyBorder="1" applyAlignment="1">
      <alignment horizontal="right" vertical="top"/>
    </xf>
    <xf numFmtId="3" fontId="102" fillId="0" borderId="33" xfId="93" applyNumberFormat="1" applyFont="1" applyBorder="1" applyAlignment="1">
      <alignment horizontal="right" vertical="top"/>
    </xf>
    <xf numFmtId="3" fontId="217" fillId="0" borderId="31" xfId="93" applyNumberFormat="1" applyFont="1" applyBorder="1" applyAlignment="1">
      <alignment horizontal="right" vertical="top"/>
    </xf>
    <xf numFmtId="3" fontId="218" fillId="3" borderId="31" xfId="93" applyNumberFormat="1" applyFont="1" applyFill="1" applyBorder="1" applyAlignment="1">
      <alignment horizontal="right" vertical="top"/>
    </xf>
    <xf numFmtId="0" fontId="66" fillId="3" borderId="38" xfId="3" applyFont="1" applyFill="1" applyBorder="1" applyAlignment="1">
      <alignment horizontal="left"/>
    </xf>
    <xf numFmtId="0" fontId="53" fillId="0" borderId="35" xfId="3" applyFont="1" applyBorder="1" applyAlignment="1">
      <alignment horizontal="left"/>
    </xf>
    <xf numFmtId="0" fontId="53" fillId="0" borderId="37" xfId="3" applyFont="1" applyBorder="1" applyAlignment="1">
      <alignment horizontal="left"/>
    </xf>
    <xf numFmtId="0" fontId="53" fillId="0" borderId="36" xfId="3" applyFont="1" applyBorder="1" applyAlignment="1">
      <alignment horizontal="left"/>
    </xf>
    <xf numFmtId="0" fontId="106" fillId="0" borderId="35" xfId="57" applyFont="1" applyBorder="1" applyAlignment="1">
      <alignment horizontal="left" vertical="top"/>
    </xf>
    <xf numFmtId="0" fontId="106" fillId="0" borderId="36" xfId="57" applyFont="1" applyBorder="1" applyAlignment="1">
      <alignment horizontal="left" vertical="top"/>
    </xf>
    <xf numFmtId="0" fontId="106" fillId="0" borderId="37" xfId="57" applyFont="1" applyBorder="1" applyAlignment="1">
      <alignment horizontal="left" vertical="top"/>
    </xf>
    <xf numFmtId="0" fontId="66" fillId="3" borderId="2" xfId="57" applyFont="1" applyFill="1" applyBorder="1" applyAlignment="1">
      <alignment vertical="top"/>
    </xf>
    <xf numFmtId="0" fontId="190" fillId="3" borderId="35" xfId="57" applyFont="1" applyFill="1" applyBorder="1" applyAlignment="1">
      <alignment horizontal="left" vertical="top" wrapText="1"/>
    </xf>
    <xf numFmtId="0" fontId="66" fillId="3" borderId="37" xfId="57" applyFont="1" applyFill="1" applyBorder="1" applyAlignment="1">
      <alignment vertical="top"/>
    </xf>
    <xf numFmtId="0" fontId="53" fillId="3" borderId="0" xfId="3" applyFont="1" applyFill="1" applyAlignment="1">
      <alignment horizontal="left" vertical="center"/>
    </xf>
    <xf numFmtId="168" fontId="53" fillId="3" borderId="0" xfId="3" applyNumberFormat="1" applyFont="1" applyFill="1" applyAlignment="1">
      <alignment horizontal="right" vertical="center"/>
    </xf>
    <xf numFmtId="166" fontId="53" fillId="0" borderId="0" xfId="0" applyNumberFormat="1" applyFont="1"/>
    <xf numFmtId="0" fontId="66" fillId="0" borderId="13" xfId="0" applyFont="1" applyBorder="1" applyAlignment="1">
      <alignment horizontal="right" vertical="top"/>
    </xf>
    <xf numFmtId="169" fontId="41" fillId="0" borderId="0" xfId="0" applyNumberFormat="1" applyFont="1" applyAlignment="1">
      <alignment horizontal="right" vertical="center"/>
    </xf>
    <xf numFmtId="169" fontId="66" fillId="3" borderId="0" xfId="3" applyNumberFormat="1" applyFont="1" applyFill="1" applyAlignment="1">
      <alignment horizontal="right" vertical="top"/>
    </xf>
    <xf numFmtId="3" fontId="90" fillId="0" borderId="0" xfId="3" applyNumberFormat="1" applyFont="1"/>
    <xf numFmtId="169" fontId="90" fillId="0" borderId="0" xfId="3" applyNumberFormat="1" applyFont="1"/>
    <xf numFmtId="3" fontId="96" fillId="0" borderId="29" xfId="3" applyNumberFormat="1" applyFont="1" applyBorder="1" applyAlignment="1">
      <alignment horizontal="right" vertical="top"/>
    </xf>
    <xf numFmtId="3" fontId="96" fillId="0" borderId="29" xfId="3" applyNumberFormat="1" applyFont="1" applyBorder="1" applyAlignment="1">
      <alignment vertical="top"/>
    </xf>
    <xf numFmtId="3" fontId="174" fillId="0" borderId="29" xfId="3" applyNumberFormat="1" applyFont="1" applyBorder="1" applyAlignment="1">
      <alignment vertical="top"/>
    </xf>
    <xf numFmtId="3" fontId="96" fillId="0" borderId="2" xfId="3" applyNumberFormat="1" applyFont="1" applyBorder="1" applyAlignment="1">
      <alignment horizontal="right" vertical="top"/>
    </xf>
    <xf numFmtId="3" fontId="96" fillId="0" borderId="2" xfId="3" applyNumberFormat="1" applyFont="1" applyBorder="1" applyAlignment="1">
      <alignment vertical="top"/>
    </xf>
    <xf numFmtId="3" fontId="174" fillId="0" borderId="2" xfId="3" applyNumberFormat="1" applyFont="1" applyBorder="1" applyAlignment="1">
      <alignment vertical="top"/>
    </xf>
    <xf numFmtId="3" fontId="174" fillId="0" borderId="29" xfId="3" applyNumberFormat="1" applyFont="1" applyBorder="1" applyAlignment="1">
      <alignment horizontal="right" vertical="top"/>
    </xf>
    <xf numFmtId="3" fontId="174" fillId="0" borderId="0" xfId="3" applyNumberFormat="1" applyFont="1" applyAlignment="1">
      <alignment horizontal="right" vertical="top"/>
    </xf>
    <xf numFmtId="3" fontId="174" fillId="0" borderId="2" xfId="3" applyNumberFormat="1" applyFont="1" applyBorder="1" applyAlignment="1">
      <alignment horizontal="right" vertical="top"/>
    </xf>
    <xf numFmtId="3" fontId="96" fillId="3" borderId="13" xfId="3" applyNumberFormat="1" applyFont="1" applyFill="1" applyBorder="1" applyAlignment="1">
      <alignment horizontal="right" vertical="top"/>
    </xf>
    <xf numFmtId="3" fontId="96" fillId="0" borderId="29" xfId="3" applyNumberFormat="1" applyFont="1" applyBorder="1" applyAlignment="1">
      <alignment vertical="center"/>
    </xf>
    <xf numFmtId="3" fontId="174" fillId="0" borderId="29" xfId="3" applyNumberFormat="1" applyFont="1" applyBorder="1" applyAlignment="1">
      <alignment vertical="center"/>
    </xf>
    <xf numFmtId="3" fontId="96" fillId="0" borderId="2" xfId="3" applyNumberFormat="1" applyFont="1" applyBorder="1" applyAlignment="1">
      <alignment vertical="center"/>
    </xf>
    <xf numFmtId="3" fontId="174" fillId="0" borderId="2" xfId="3" applyNumberFormat="1" applyFont="1" applyBorder="1" applyAlignment="1">
      <alignment vertical="center"/>
    </xf>
    <xf numFmtId="3" fontId="96" fillId="0" borderId="0" xfId="3" applyNumberFormat="1" applyFont="1" applyAlignment="1">
      <alignment vertical="center"/>
    </xf>
    <xf numFmtId="3" fontId="174" fillId="0" borderId="0" xfId="3" applyNumberFormat="1" applyFont="1" applyAlignment="1">
      <alignment vertical="center"/>
    </xf>
    <xf numFmtId="3" fontId="96" fillId="3" borderId="29" xfId="3" applyNumberFormat="1" applyFont="1" applyFill="1" applyBorder="1" applyAlignment="1">
      <alignment horizontal="right" vertical="top"/>
    </xf>
    <xf numFmtId="3" fontId="174" fillId="3" borderId="29" xfId="3" applyNumberFormat="1" applyFont="1" applyFill="1" applyBorder="1" applyAlignment="1">
      <alignment horizontal="right" vertical="top"/>
    </xf>
    <xf numFmtId="169" fontId="96" fillId="0" borderId="29" xfId="3" applyNumberFormat="1" applyFont="1" applyBorder="1" applyAlignment="1">
      <alignment horizontal="right" vertical="top"/>
    </xf>
    <xf numFmtId="169" fontId="96" fillId="0" borderId="29" xfId="3" applyNumberFormat="1" applyFont="1" applyBorder="1" applyAlignment="1">
      <alignment vertical="top"/>
    </xf>
    <xf numFmtId="169" fontId="174" fillId="0" borderId="29" xfId="3" applyNumberFormat="1" applyFont="1" applyBorder="1" applyAlignment="1">
      <alignment vertical="top"/>
    </xf>
    <xf numFmtId="169" fontId="96" fillId="0" borderId="0" xfId="3" applyNumberFormat="1" applyFont="1" applyAlignment="1">
      <alignment horizontal="right" vertical="top"/>
    </xf>
    <xf numFmtId="169" fontId="96" fillId="0" borderId="0" xfId="3" applyNumberFormat="1" applyFont="1" applyAlignment="1">
      <alignment vertical="top"/>
    </xf>
    <xf numFmtId="169" fontId="174" fillId="0" borderId="0" xfId="3" applyNumberFormat="1" applyFont="1" applyAlignment="1">
      <alignment vertical="top"/>
    </xf>
    <xf numFmtId="169" fontId="96" fillId="0" borderId="2" xfId="3" applyNumberFormat="1" applyFont="1" applyBorder="1" applyAlignment="1">
      <alignment horizontal="right" vertical="top"/>
    </xf>
    <xf numFmtId="169" fontId="96" fillId="0" borderId="2" xfId="3" applyNumberFormat="1" applyFont="1" applyBorder="1" applyAlignment="1">
      <alignment vertical="top"/>
    </xf>
    <xf numFmtId="169" fontId="174" fillId="0" borderId="2" xfId="3" applyNumberFormat="1" applyFont="1" applyBorder="1" applyAlignment="1">
      <alignment vertical="top"/>
    </xf>
    <xf numFmtId="169" fontId="174" fillId="0" borderId="0" xfId="3" applyNumberFormat="1" applyFont="1" applyAlignment="1">
      <alignment horizontal="right" vertical="top"/>
    </xf>
    <xf numFmtId="169" fontId="174" fillId="0" borderId="29" xfId="3" applyNumberFormat="1" applyFont="1" applyBorder="1" applyAlignment="1">
      <alignment horizontal="right" vertical="top"/>
    </xf>
    <xf numFmtId="169" fontId="174" fillId="0" borderId="2" xfId="3" applyNumberFormat="1" applyFont="1" applyBorder="1" applyAlignment="1">
      <alignment horizontal="right" vertical="top"/>
    </xf>
    <xf numFmtId="169" fontId="96" fillId="3" borderId="13" xfId="3" applyNumberFormat="1" applyFont="1" applyFill="1" applyBorder="1" applyAlignment="1">
      <alignment horizontal="right" vertical="top"/>
    </xf>
    <xf numFmtId="169" fontId="174" fillId="3" borderId="13" xfId="3" applyNumberFormat="1" applyFont="1" applyFill="1" applyBorder="1" applyAlignment="1">
      <alignment horizontal="right" vertical="top"/>
    </xf>
    <xf numFmtId="0" fontId="66" fillId="3" borderId="29" xfId="0" applyFont="1" applyFill="1" applyBorder="1" applyAlignment="1">
      <alignment horizontal="center" vertical="top" wrapText="1"/>
    </xf>
    <xf numFmtId="0" fontId="66" fillId="3" borderId="29" xfId="0" applyFont="1" applyFill="1" applyBorder="1" applyAlignment="1">
      <alignment vertical="top" wrapText="1"/>
    </xf>
    <xf numFmtId="0" fontId="66" fillId="3" borderId="0" xfId="0" applyFont="1" applyFill="1" applyAlignment="1">
      <alignment vertical="top" wrapText="1"/>
    </xf>
    <xf numFmtId="1" fontId="53" fillId="0" borderId="0" xfId="3" applyNumberFormat="1" applyFont="1" applyAlignment="1">
      <alignment vertical="center"/>
    </xf>
    <xf numFmtId="4" fontId="53" fillId="0" borderId="0" xfId="0" applyNumberFormat="1" applyFont="1"/>
    <xf numFmtId="3" fontId="57" fillId="0" borderId="0" xfId="0" applyNumberFormat="1" applyFont="1"/>
    <xf numFmtId="170" fontId="57" fillId="0" borderId="0" xfId="0" applyNumberFormat="1" applyFont="1"/>
    <xf numFmtId="168" fontId="57" fillId="0" borderId="0" xfId="0" applyNumberFormat="1" applyFont="1"/>
    <xf numFmtId="172" fontId="57" fillId="0" borderId="0" xfId="0" applyNumberFormat="1" applyFont="1"/>
    <xf numFmtId="2" fontId="57" fillId="0" borderId="0" xfId="0" applyNumberFormat="1" applyFont="1"/>
    <xf numFmtId="169" fontId="57" fillId="0" borderId="0" xfId="0" applyNumberFormat="1" applyFont="1"/>
    <xf numFmtId="167" fontId="53" fillId="3" borderId="31" xfId="19" applyNumberFormat="1" applyFont="1" applyFill="1" applyBorder="1" applyAlignment="1">
      <alignment horizontal="right" vertical="top"/>
    </xf>
    <xf numFmtId="171" fontId="29" fillId="0" borderId="0" xfId="19" applyNumberFormat="1" applyFont="1"/>
    <xf numFmtId="0" fontId="66" fillId="3" borderId="29" xfId="93" applyFont="1" applyFill="1" applyBorder="1" applyAlignment="1">
      <alignment horizontal="left" vertical="top"/>
    </xf>
    <xf numFmtId="0" fontId="40" fillId="0" borderId="0" xfId="0" applyFont="1"/>
    <xf numFmtId="168" fontId="40" fillId="0" borderId="0" xfId="0" applyNumberFormat="1" applyFont="1"/>
    <xf numFmtId="0" fontId="223" fillId="0" borderId="0" xfId="3" applyFont="1" applyAlignment="1">
      <alignment vertical="center"/>
    </xf>
    <xf numFmtId="0" fontId="90" fillId="0" borderId="0" xfId="94" applyFont="1"/>
    <xf numFmtId="0" fontId="224" fillId="0" borderId="0" xfId="3" applyFont="1" applyAlignment="1">
      <alignment vertical="center"/>
    </xf>
    <xf numFmtId="169" fontId="90" fillId="0" borderId="0" xfId="94" applyNumberFormat="1" applyFont="1"/>
    <xf numFmtId="173" fontId="90" fillId="0" borderId="0" xfId="94" applyNumberFormat="1" applyFont="1"/>
    <xf numFmtId="166" fontId="66" fillId="0" borderId="0" xfId="1" applyNumberFormat="1" applyFont="1" applyFill="1" applyBorder="1" applyAlignment="1"/>
    <xf numFmtId="2" fontId="53" fillId="3" borderId="0" xfId="3" applyNumberFormat="1" applyFont="1" applyFill="1"/>
    <xf numFmtId="169" fontId="53" fillId="3" borderId="33" xfId="19" applyNumberFormat="1" applyFont="1" applyFill="1" applyBorder="1" applyAlignment="1">
      <alignment horizontal="right" vertical="top"/>
    </xf>
    <xf numFmtId="169" fontId="53" fillId="3" borderId="0" xfId="19" applyNumberFormat="1" applyFont="1" applyFill="1" applyAlignment="1">
      <alignment horizontal="right" vertical="top"/>
    </xf>
    <xf numFmtId="1" fontId="53" fillId="0" borderId="0" xfId="0" applyNumberFormat="1" applyFont="1"/>
    <xf numFmtId="172" fontId="59" fillId="0" borderId="0" xfId="0" applyNumberFormat="1" applyFont="1"/>
    <xf numFmtId="0" fontId="38" fillId="0" borderId="0" xfId="3" applyFont="1" applyAlignment="1">
      <alignment horizontal="center"/>
    </xf>
    <xf numFmtId="170" fontId="38" fillId="0" borderId="0" xfId="3" applyNumberFormat="1" applyFont="1"/>
    <xf numFmtId="167" fontId="38" fillId="0" borderId="0" xfId="3" applyNumberFormat="1" applyFont="1"/>
    <xf numFmtId="167" fontId="38" fillId="0" borderId="0" xfId="19" applyNumberFormat="1" applyFont="1"/>
    <xf numFmtId="168" fontId="38" fillId="0" borderId="0" xfId="19" applyNumberFormat="1" applyFont="1"/>
    <xf numFmtId="0" fontId="38" fillId="0" borderId="0" xfId="19" applyFont="1"/>
    <xf numFmtId="1" fontId="57" fillId="0" borderId="0" xfId="3" applyNumberFormat="1" applyFont="1" applyAlignment="1">
      <alignment horizontal="right"/>
    </xf>
    <xf numFmtId="3" fontId="74" fillId="3" borderId="0" xfId="3" applyNumberFormat="1" applyFont="1" applyFill="1" applyAlignment="1">
      <alignment horizontal="right" vertical="top"/>
    </xf>
    <xf numFmtId="3" fontId="57" fillId="0" borderId="0" xfId="3" applyNumberFormat="1" applyFont="1" applyAlignment="1">
      <alignment horizontal="right"/>
    </xf>
    <xf numFmtId="172" fontId="57" fillId="0" borderId="0" xfId="3" applyNumberFormat="1" applyFont="1"/>
    <xf numFmtId="3" fontId="57" fillId="3" borderId="0" xfId="3" applyNumberFormat="1" applyFont="1" applyFill="1"/>
    <xf numFmtId="3" fontId="74" fillId="3" borderId="0" xfId="3" applyNumberFormat="1" applyFont="1" applyFill="1"/>
    <xf numFmtId="2" fontId="57" fillId="0" borderId="0" xfId="3" applyNumberFormat="1" applyFont="1"/>
    <xf numFmtId="3" fontId="102" fillId="3" borderId="29" xfId="93" applyNumberFormat="1" applyFont="1" applyFill="1" applyBorder="1" applyAlignment="1">
      <alignment horizontal="right" vertical="top"/>
    </xf>
    <xf numFmtId="3" fontId="102" fillId="3" borderId="29" xfId="93" applyNumberFormat="1" applyFont="1" applyFill="1" applyBorder="1" applyAlignment="1">
      <alignment horizontal="right" vertical="top" wrapText="1"/>
    </xf>
    <xf numFmtId="3" fontId="217" fillId="3" borderId="0" xfId="93" applyNumberFormat="1" applyFont="1" applyFill="1" applyAlignment="1">
      <alignment horizontal="right" vertical="top"/>
    </xf>
    <xf numFmtId="3" fontId="217" fillId="3" borderId="0" xfId="93" applyNumberFormat="1" applyFont="1" applyFill="1" applyAlignment="1">
      <alignment horizontal="right" vertical="top" wrapText="1"/>
    </xf>
    <xf numFmtId="3" fontId="217" fillId="3" borderId="2" xfId="93" applyNumberFormat="1" applyFont="1" applyFill="1" applyBorder="1" applyAlignment="1">
      <alignment horizontal="right" vertical="top"/>
    </xf>
    <xf numFmtId="3" fontId="102" fillId="3" borderId="0" xfId="93" applyNumberFormat="1" applyFont="1" applyFill="1" applyAlignment="1">
      <alignment horizontal="right" vertical="top"/>
    </xf>
    <xf numFmtId="3" fontId="217" fillId="3" borderId="13" xfId="93" applyNumberFormat="1" applyFont="1" applyFill="1" applyBorder="1" applyAlignment="1">
      <alignment horizontal="right" vertical="top"/>
    </xf>
    <xf numFmtId="1" fontId="57" fillId="0" borderId="0" xfId="93" applyNumberFormat="1" applyFont="1" applyAlignment="1">
      <alignment horizontal="right"/>
    </xf>
    <xf numFmtId="0" fontId="66" fillId="3" borderId="32" xfId="93" applyFont="1" applyFill="1" applyBorder="1" applyAlignment="1">
      <alignment horizontal="left" vertical="top"/>
    </xf>
    <xf numFmtId="0" fontId="192" fillId="3" borderId="33" xfId="93" applyFont="1" applyFill="1" applyBorder="1" applyAlignment="1">
      <alignment horizontal="right" vertical="top" wrapText="1"/>
    </xf>
    <xf numFmtId="0" fontId="192" fillId="3" borderId="34" xfId="93" applyFont="1" applyFill="1" applyBorder="1" applyAlignment="1">
      <alignment horizontal="right" vertical="top"/>
    </xf>
    <xf numFmtId="3" fontId="53" fillId="3" borderId="2" xfId="0" applyNumberFormat="1" applyFont="1" applyFill="1" applyBorder="1" applyAlignment="1">
      <alignment vertical="top"/>
    </xf>
    <xf numFmtId="3" fontId="53" fillId="3" borderId="13" xfId="0" applyNumberFormat="1" applyFont="1" applyFill="1" applyBorder="1" applyAlignment="1">
      <alignment horizontal="right" vertical="top"/>
    </xf>
    <xf numFmtId="0" fontId="53" fillId="0" borderId="29" xfId="0" applyFont="1" applyBorder="1" applyAlignment="1">
      <alignment horizontal="left" vertical="top"/>
    </xf>
    <xf numFmtId="0" fontId="53" fillId="0" borderId="0" xfId="0" applyFont="1" applyAlignment="1">
      <alignment horizontal="left" vertical="top"/>
    </xf>
    <xf numFmtId="0" fontId="53" fillId="0" borderId="2" xfId="0" applyFont="1" applyBorder="1" applyAlignment="1">
      <alignment horizontal="left" vertical="top"/>
    </xf>
    <xf numFmtId="0" fontId="66" fillId="0" borderId="0" xfId="0" applyFont="1" applyAlignment="1">
      <alignment horizontal="left" vertical="top"/>
    </xf>
    <xf numFmtId="0" fontId="66" fillId="0" borderId="2" xfId="0" applyFont="1" applyBorder="1" applyAlignment="1">
      <alignment horizontal="left" vertical="top"/>
    </xf>
    <xf numFmtId="0" fontId="66" fillId="3" borderId="29" xfId="3" applyFont="1" applyFill="1" applyBorder="1" applyAlignment="1">
      <alignment horizontal="right" vertical="top" wrapText="1"/>
    </xf>
    <xf numFmtId="0" fontId="66" fillId="3" borderId="2" xfId="3" applyFont="1" applyFill="1" applyBorder="1" applyAlignment="1">
      <alignment horizontal="right" vertical="top"/>
    </xf>
    <xf numFmtId="0" fontId="66" fillId="3" borderId="37" xfId="3" applyFont="1" applyFill="1" applyBorder="1" applyAlignment="1">
      <alignment horizontal="right" vertical="top"/>
    </xf>
    <xf numFmtId="0" fontId="66" fillId="3" borderId="29" xfId="15" applyFont="1" applyFill="1" applyBorder="1" applyAlignment="1">
      <alignment horizontal="right" vertical="top" wrapText="1"/>
    </xf>
    <xf numFmtId="0" fontId="66" fillId="3" borderId="0" xfId="15" applyFont="1" applyFill="1" applyAlignment="1">
      <alignment horizontal="right" vertical="top" wrapText="1"/>
    </xf>
    <xf numFmtId="0" fontId="66" fillId="3" borderId="35" xfId="15" applyFont="1" applyFill="1" applyBorder="1" applyAlignment="1">
      <alignment horizontal="right" vertical="top" wrapText="1"/>
    </xf>
    <xf numFmtId="0" fontId="66" fillId="3" borderId="32" xfId="15" applyFont="1" applyFill="1" applyBorder="1" applyAlignment="1">
      <alignment horizontal="right" vertical="top" wrapText="1"/>
    </xf>
    <xf numFmtId="0" fontId="66" fillId="3" borderId="0" xfId="15" applyFont="1" applyFill="1" applyAlignment="1">
      <alignment horizontal="right" vertical="top"/>
    </xf>
    <xf numFmtId="0" fontId="66" fillId="3" borderId="32" xfId="3" applyFont="1" applyFill="1" applyBorder="1" applyAlignment="1">
      <alignment horizontal="left" vertical="top"/>
    </xf>
    <xf numFmtId="0" fontId="66" fillId="3" borderId="29" xfId="3" applyFont="1" applyFill="1" applyBorder="1" applyAlignment="1">
      <alignment horizontal="left" vertical="top"/>
    </xf>
    <xf numFmtId="0" fontId="66" fillId="3" borderId="35" xfId="3" applyFont="1" applyFill="1" applyBorder="1" applyAlignment="1">
      <alignment horizontal="left" vertical="top"/>
    </xf>
    <xf numFmtId="0" fontId="169" fillId="0" borderId="0" xfId="3" applyFont="1" applyAlignment="1">
      <alignment horizontal="left" vertical="top" wrapText="1"/>
    </xf>
    <xf numFmtId="0" fontId="225" fillId="0" borderId="0" xfId="3" applyFont="1" applyAlignment="1">
      <alignment horizontal="justify" vertical="top" wrapText="1"/>
    </xf>
    <xf numFmtId="0" fontId="225" fillId="0" borderId="0" xfId="3" applyFont="1" applyAlignment="1">
      <alignment vertical="top" wrapText="1"/>
    </xf>
    <xf numFmtId="0" fontId="169" fillId="0" borderId="0" xfId="3" applyFont="1" applyAlignment="1">
      <alignment horizontal="left" vertical="top"/>
    </xf>
    <xf numFmtId="0" fontId="225" fillId="0" borderId="0" xfId="3" applyFont="1" applyAlignment="1">
      <alignment horizontal="left" vertical="top" wrapText="1"/>
    </xf>
    <xf numFmtId="0" fontId="225" fillId="0" borderId="0" xfId="0" applyFont="1" applyAlignment="1">
      <alignment horizontal="left" vertical="top" wrapText="1"/>
    </xf>
    <xf numFmtId="0" fontId="225" fillId="0" borderId="0" xfId="3" applyFont="1" applyAlignment="1">
      <alignment horizontal="left" vertical="top"/>
    </xf>
    <xf numFmtId="0" fontId="225" fillId="0" borderId="0" xfId="3" applyFont="1" applyAlignment="1">
      <alignment vertical="top"/>
    </xf>
    <xf numFmtId="0" fontId="225" fillId="0" borderId="0" xfId="0" applyFont="1" applyAlignment="1">
      <alignment vertical="top" wrapText="1"/>
    </xf>
    <xf numFmtId="0" fontId="176" fillId="0" borderId="0" xfId="15" applyFont="1"/>
    <xf numFmtId="0" fontId="66" fillId="3" borderId="2" xfId="19" applyFont="1" applyFill="1" applyBorder="1" applyAlignment="1">
      <alignment horizontal="left" vertical="center"/>
    </xf>
    <xf numFmtId="0" fontId="53" fillId="3" borderId="29" xfId="19" applyFont="1" applyFill="1" applyBorder="1" applyAlignment="1">
      <alignment horizontal="left" vertical="center"/>
    </xf>
    <xf numFmtId="0" fontId="53" fillId="3" borderId="0" xfId="19" applyFont="1" applyFill="1" applyAlignment="1">
      <alignment horizontal="left" vertical="center"/>
    </xf>
    <xf numFmtId="0" fontId="66" fillId="3" borderId="13" xfId="19" applyFont="1" applyFill="1" applyBorder="1" applyAlignment="1">
      <alignment horizontal="left" vertical="center"/>
    </xf>
    <xf numFmtId="0" fontId="53" fillId="3" borderId="13" xfId="3" applyFont="1" applyFill="1" applyBorder="1" applyAlignment="1">
      <alignment horizontal="right" vertical="top" wrapText="1"/>
    </xf>
    <xf numFmtId="0" fontId="66" fillId="3" borderId="0" xfId="3" applyFont="1" applyFill="1" applyAlignment="1">
      <alignment horizontal="left" vertical="top"/>
    </xf>
    <xf numFmtId="0" fontId="66" fillId="3" borderId="0" xfId="19" applyFont="1" applyFill="1" applyAlignment="1">
      <alignment horizontal="right" vertical="top" wrapText="1"/>
    </xf>
    <xf numFmtId="0" fontId="66" fillId="3" borderId="36" xfId="19" applyFont="1" applyFill="1" applyBorder="1" applyAlignment="1">
      <alignment horizontal="right" vertical="top" wrapText="1"/>
    </xf>
    <xf numFmtId="169" fontId="29" fillId="0" borderId="0" xfId="19" applyNumberFormat="1" applyFont="1"/>
    <xf numFmtId="0" fontId="29" fillId="0" borderId="0" xfId="19" applyFont="1" applyAlignment="1">
      <alignment horizontal="center"/>
    </xf>
    <xf numFmtId="0" fontId="30" fillId="0" borderId="0" xfId="19" applyFont="1" applyAlignment="1">
      <alignment horizontal="center" vertical="center" textRotation="180"/>
    </xf>
    <xf numFmtId="0" fontId="66" fillId="3" borderId="37" xfId="19" applyFont="1" applyFill="1" applyBorder="1" applyAlignment="1">
      <alignment horizontal="left" wrapText="1"/>
    </xf>
    <xf numFmtId="0" fontId="66" fillId="3" borderId="2" xfId="3" applyFont="1" applyFill="1" applyBorder="1" applyAlignment="1">
      <alignment horizontal="right" textRotation="90" wrapText="1"/>
    </xf>
    <xf numFmtId="0" fontId="66" fillId="3" borderId="37" xfId="3" applyFont="1" applyFill="1" applyBorder="1" applyAlignment="1">
      <alignment horizontal="right" textRotation="90" wrapText="1"/>
    </xf>
    <xf numFmtId="20" fontId="66" fillId="3" borderId="29" xfId="3" applyNumberFormat="1" applyFont="1" applyFill="1" applyBorder="1" applyAlignment="1">
      <alignment horizontal="left" vertical="top"/>
    </xf>
    <xf numFmtId="20" fontId="66" fillId="3" borderId="2" xfId="3" applyNumberFormat="1" applyFont="1" applyFill="1" applyBorder="1" applyAlignment="1">
      <alignment horizontal="left" vertical="top"/>
    </xf>
    <xf numFmtId="0" fontId="66" fillId="3" borderId="2" xfId="3" applyFont="1" applyFill="1" applyBorder="1" applyAlignment="1">
      <alignment horizontal="right" vertical="top" wrapText="1"/>
    </xf>
    <xf numFmtId="0" fontId="66" fillId="3" borderId="0" xfId="0" applyFont="1" applyFill="1" applyAlignment="1">
      <alignment horizontal="left" vertical="top"/>
    </xf>
    <xf numFmtId="1" fontId="66" fillId="3" borderId="29" xfId="0" applyNumberFormat="1" applyFont="1" applyFill="1" applyBorder="1" applyAlignment="1">
      <alignment horizontal="left" vertical="top" wrapText="1"/>
    </xf>
    <xf numFmtId="1" fontId="66" fillId="3" borderId="2" xfId="0" applyNumberFormat="1" applyFont="1" applyFill="1" applyBorder="1" applyAlignment="1">
      <alignment horizontal="left" vertical="top" wrapText="1"/>
    </xf>
    <xf numFmtId="0" fontId="66" fillId="3" borderId="13" xfId="0" applyFont="1" applyFill="1" applyBorder="1" applyAlignment="1">
      <alignment horizontal="left" vertical="top" wrapText="1"/>
    </xf>
    <xf numFmtId="0" fontId="202" fillId="0" borderId="0" xfId="3" applyFont="1" applyAlignment="1">
      <alignment vertical="center"/>
    </xf>
    <xf numFmtId="0" fontId="66" fillId="3" borderId="34" xfId="56" applyFont="1" applyFill="1" applyBorder="1" applyAlignment="1">
      <alignment horizontal="right" textRotation="90" wrapText="1"/>
    </xf>
    <xf numFmtId="2" fontId="40" fillId="0" borderId="0" xfId="0" applyNumberFormat="1" applyFont="1"/>
    <xf numFmtId="0" fontId="66" fillId="3" borderId="2" xfId="19" applyFont="1" applyFill="1" applyBorder="1" applyAlignment="1">
      <alignment horizontal="left" vertical="top"/>
    </xf>
    <xf numFmtId="0" fontId="66" fillId="3" borderId="0" xfId="0" applyFont="1" applyFill="1" applyAlignment="1">
      <alignment horizontal="right" wrapText="1"/>
    </xf>
    <xf numFmtId="0" fontId="91" fillId="0" borderId="0" xfId="3" applyFont="1" applyAlignment="1">
      <alignment wrapText="1"/>
    </xf>
    <xf numFmtId="1" fontId="66" fillId="3" borderId="31" xfId="0" applyNumberFormat="1" applyFont="1" applyFill="1" applyBorder="1" applyAlignment="1">
      <alignment horizontal="right" vertical="center" wrapText="1"/>
    </xf>
    <xf numFmtId="1" fontId="66" fillId="3" borderId="13" xfId="0" applyNumberFormat="1" applyFont="1" applyFill="1" applyBorder="1" applyAlignment="1">
      <alignment horizontal="right" vertical="center" wrapText="1"/>
    </xf>
    <xf numFmtId="1" fontId="66" fillId="3" borderId="38" xfId="3" applyNumberFormat="1" applyFont="1" applyFill="1" applyBorder="1" applyAlignment="1">
      <alignment horizontal="right" vertical="center" wrapText="1"/>
    </xf>
    <xf numFmtId="1" fontId="66" fillId="3" borderId="13" xfId="3" applyNumberFormat="1" applyFont="1" applyFill="1" applyBorder="1" applyAlignment="1">
      <alignment horizontal="right" vertical="center" wrapText="1"/>
    </xf>
    <xf numFmtId="0" fontId="66" fillId="3" borderId="2" xfId="0" applyFont="1" applyFill="1" applyBorder="1" applyAlignment="1">
      <alignment horizontal="right" vertical="top" wrapText="1"/>
    </xf>
    <xf numFmtId="0" fontId="66" fillId="3" borderId="33" xfId="0" applyFont="1" applyFill="1" applyBorder="1" applyAlignment="1">
      <alignment horizontal="right" wrapText="1"/>
    </xf>
    <xf numFmtId="0" fontId="66" fillId="0" borderId="0" xfId="0" applyFont="1" applyAlignment="1">
      <alignment horizontal="left" wrapText="1"/>
    </xf>
    <xf numFmtId="0" fontId="66" fillId="3" borderId="2" xfId="57" applyFont="1" applyFill="1" applyBorder="1" applyAlignment="1">
      <alignment horizontal="left" vertical="top"/>
    </xf>
    <xf numFmtId="0" fontId="66" fillId="3" borderId="29" xfId="57" applyFont="1" applyFill="1" applyBorder="1" applyAlignment="1">
      <alignment horizontal="left" vertical="top"/>
    </xf>
    <xf numFmtId="1" fontId="98" fillId="3" borderId="0" xfId="0" applyNumberFormat="1" applyFont="1" applyFill="1" applyAlignment="1">
      <alignment vertical="top" wrapText="1"/>
    </xf>
    <xf numFmtId="0" fontId="66" fillId="3" borderId="37" xfId="0" applyFont="1" applyFill="1" applyBorder="1" applyAlignment="1">
      <alignment horizontal="right" vertical="top" wrapText="1"/>
    </xf>
    <xf numFmtId="0" fontId="53" fillId="3" borderId="29" xfId="19" applyFont="1" applyFill="1" applyBorder="1" applyAlignment="1">
      <alignment horizontal="left" vertical="top"/>
    </xf>
    <xf numFmtId="0" fontId="192" fillId="3" borderId="0" xfId="93" applyFont="1" applyFill="1" applyAlignment="1">
      <alignment horizontal="right" vertical="top" wrapText="1"/>
    </xf>
    <xf numFmtId="49" fontId="96" fillId="0" borderId="0" xfId="93" applyNumberFormat="1" applyFont="1" applyAlignment="1">
      <alignment horizontal="left" vertical="top" wrapText="1"/>
    </xf>
    <xf numFmtId="0" fontId="226" fillId="0" borderId="0" xfId="93" applyFont="1"/>
    <xf numFmtId="3" fontId="90" fillId="0" borderId="0" xfId="93" applyNumberFormat="1" applyFont="1"/>
    <xf numFmtId="1" fontId="171" fillId="0" borderId="0" xfId="93" applyNumberFormat="1" applyFont="1"/>
    <xf numFmtId="0" fontId="99" fillId="0" borderId="0" xfId="0" applyFont="1" applyAlignment="1">
      <alignment vertical="top" wrapText="1"/>
    </xf>
    <xf numFmtId="0" fontId="101" fillId="0" borderId="0" xfId="0" applyFont="1" applyAlignment="1">
      <alignment vertical="top"/>
    </xf>
    <xf numFmtId="1" fontId="101" fillId="0" borderId="0" xfId="0" applyNumberFormat="1" applyFont="1" applyAlignment="1">
      <alignment vertical="top" wrapText="1"/>
    </xf>
    <xf numFmtId="0" fontId="187" fillId="3" borderId="0" xfId="0" applyFont="1" applyFill="1" applyAlignment="1">
      <alignment horizontal="center" wrapText="1"/>
    </xf>
    <xf numFmtId="0" fontId="66" fillId="3" borderId="0" xfId="0" applyFont="1" applyFill="1" applyAlignment="1">
      <alignment horizontal="center" wrapText="1"/>
    </xf>
    <xf numFmtId="0" fontId="111" fillId="0" borderId="0" xfId="3" applyFont="1"/>
    <xf numFmtId="3" fontId="111" fillId="0" borderId="0" xfId="3" applyNumberFormat="1" applyFont="1"/>
    <xf numFmtId="0" fontId="66" fillId="3" borderId="13" xfId="3" applyFont="1" applyFill="1" applyBorder="1" applyAlignment="1">
      <alignment horizontal="left"/>
    </xf>
    <xf numFmtId="0" fontId="66" fillId="3" borderId="37" xfId="57" applyFont="1" applyFill="1" applyBorder="1" applyAlignment="1">
      <alignment horizontal="left" vertical="top"/>
    </xf>
    <xf numFmtId="0" fontId="66" fillId="3" borderId="2" xfId="57" applyFont="1" applyFill="1" applyBorder="1" applyAlignment="1">
      <alignment horizontal="right" wrapText="1"/>
    </xf>
    <xf numFmtId="0" fontId="53" fillId="0" borderId="35" xfId="3" applyFont="1" applyBorder="1" applyAlignment="1">
      <alignment horizontal="left" vertical="center"/>
    </xf>
    <xf numFmtId="0" fontId="53" fillId="0" borderId="36" xfId="3" applyFont="1" applyBorder="1" applyAlignment="1">
      <alignment horizontal="left" vertical="center"/>
    </xf>
    <xf numFmtId="0" fontId="53" fillId="0" borderId="37" xfId="3" applyFont="1" applyBorder="1" applyAlignment="1">
      <alignment horizontal="left" vertical="center"/>
    </xf>
    <xf numFmtId="2" fontId="73" fillId="0" borderId="29" xfId="3" applyNumberFormat="1" applyFont="1" applyBorder="1" applyAlignment="1">
      <alignment horizontal="left" vertical="top"/>
    </xf>
    <xf numFmtId="169" fontId="227" fillId="73" borderId="0" xfId="3" applyNumberFormat="1" applyFont="1" applyFill="1" applyAlignment="1">
      <alignment horizontal="center" vertical="center" wrapText="1"/>
    </xf>
    <xf numFmtId="167" fontId="40" fillId="0" borderId="0" xfId="19" applyNumberFormat="1" applyFont="1" applyAlignment="1">
      <alignment horizontal="right"/>
    </xf>
    <xf numFmtId="0" fontId="38" fillId="0" borderId="0" xfId="19" applyFont="1" applyAlignment="1">
      <alignment horizontal="right"/>
    </xf>
    <xf numFmtId="0" fontId="52" fillId="0" borderId="0" xfId="93" applyFont="1"/>
    <xf numFmtId="0" fontId="66" fillId="3" borderId="29" xfId="0" applyFont="1" applyFill="1" applyBorder="1" applyAlignment="1">
      <alignment horizontal="center" vertical="top" wrapText="1"/>
    </xf>
    <xf numFmtId="0" fontId="220" fillId="0" borderId="0" xfId="3" quotePrefix="1" applyFont="1" applyAlignment="1">
      <alignment horizontal="left" vertical="top"/>
    </xf>
    <xf numFmtId="0" fontId="220" fillId="0" borderId="0" xfId="3" applyFont="1" applyAlignment="1">
      <alignment horizontal="left" vertical="top" wrapText="1"/>
    </xf>
    <xf numFmtId="0" fontId="115" fillId="0" borderId="0" xfId="1533" applyFont="1" applyAlignment="1">
      <alignment horizontal="center"/>
    </xf>
    <xf numFmtId="49" fontId="115" fillId="0" borderId="0" xfId="1533" applyNumberFormat="1" applyFont="1" applyAlignment="1">
      <alignment horizontal="center" vertical="center"/>
    </xf>
    <xf numFmtId="49" fontId="70" fillId="0" borderId="0" xfId="1533" applyNumberFormat="1" applyFont="1" applyAlignment="1">
      <alignment horizontal="center" vertical="center"/>
    </xf>
    <xf numFmtId="0" fontId="199" fillId="0" borderId="0" xfId="1533" applyFont="1" applyAlignment="1">
      <alignment horizontal="left" vertical="center" wrapText="1"/>
    </xf>
    <xf numFmtId="0" fontId="178" fillId="0" borderId="0" xfId="1533" applyFont="1" applyAlignment="1">
      <alignment horizontal="left" vertical="center" wrapText="1"/>
    </xf>
    <xf numFmtId="0" fontId="92" fillId="0" borderId="0" xfId="0" applyFont="1" applyAlignment="1">
      <alignment horizontal="justify" vertical="top" wrapText="1"/>
    </xf>
    <xf numFmtId="0" fontId="172" fillId="0" borderId="0" xfId="0" applyFont="1" applyAlignment="1">
      <alignment horizontal="justify" vertical="top" wrapText="1"/>
    </xf>
    <xf numFmtId="0" fontId="52" fillId="3" borderId="0" xfId="3" applyFont="1" applyFill="1" applyAlignment="1">
      <alignment horizontal="justify" vertical="top" wrapText="1"/>
    </xf>
    <xf numFmtId="0" fontId="195" fillId="3" borderId="13" xfId="0" applyFont="1" applyFill="1" applyBorder="1" applyAlignment="1">
      <alignment horizontal="left"/>
    </xf>
    <xf numFmtId="0" fontId="53" fillId="0" borderId="0" xfId="0" applyFont="1" applyAlignment="1">
      <alignment horizontal="justify" vertical="top" wrapText="1"/>
    </xf>
    <xf numFmtId="0" fontId="202" fillId="0" borderId="0" xfId="0" applyFont="1" applyAlignment="1">
      <alignment horizontal="left" vertical="center"/>
    </xf>
    <xf numFmtId="0" fontId="66" fillId="3" borderId="29" xfId="0" applyFont="1" applyFill="1" applyBorder="1" applyAlignment="1">
      <alignment horizontal="left" vertical="top" wrapText="1"/>
    </xf>
    <xf numFmtId="0" fontId="66" fillId="3" borderId="0" xfId="0" applyFont="1" applyFill="1" applyAlignment="1">
      <alignment horizontal="left" vertical="top" wrapText="1"/>
    </xf>
    <xf numFmtId="0" fontId="66" fillId="3" borderId="2" xfId="0" applyFont="1" applyFill="1" applyBorder="1" applyAlignment="1">
      <alignment horizontal="left" vertical="top" wrapText="1"/>
    </xf>
    <xf numFmtId="0" fontId="53" fillId="0" borderId="29" xfId="0" applyFont="1" applyBorder="1" applyAlignment="1">
      <alignment horizontal="left" vertical="top" wrapText="1"/>
    </xf>
    <xf numFmtId="0" fontId="53" fillId="0" borderId="0" xfId="0" applyFont="1" applyAlignment="1">
      <alignment horizontal="left" vertical="top" wrapText="1"/>
    </xf>
    <xf numFmtId="0" fontId="53" fillId="0" borderId="2" xfId="0" applyFont="1" applyBorder="1" applyAlignment="1">
      <alignment horizontal="left" vertical="top" wrapText="1"/>
    </xf>
    <xf numFmtId="0" fontId="66" fillId="0" borderId="29" xfId="0" applyFont="1" applyBorder="1" applyAlignment="1">
      <alignment horizontal="left" vertical="top" wrapText="1"/>
    </xf>
    <xf numFmtId="0" fontId="66" fillId="0" borderId="0" xfId="0" applyFont="1" applyAlignment="1">
      <alignment horizontal="left" vertical="top" wrapText="1"/>
    </xf>
    <xf numFmtId="0" fontId="66" fillId="0" borderId="2" xfId="0" applyFont="1" applyBorder="1" applyAlignment="1">
      <alignment horizontal="left" vertical="top" wrapText="1"/>
    </xf>
    <xf numFmtId="0" fontId="53" fillId="0" borderId="29" xfId="0" applyFont="1" applyBorder="1" applyAlignment="1">
      <alignment horizontal="left" vertical="top"/>
    </xf>
    <xf numFmtId="0" fontId="53" fillId="0" borderId="0" xfId="0" applyFont="1" applyAlignment="1">
      <alignment horizontal="left" vertical="top"/>
    </xf>
    <xf numFmtId="0" fontId="53" fillId="0" borderId="2" xfId="0" applyFont="1" applyBorder="1" applyAlignment="1">
      <alignment horizontal="left" vertical="top"/>
    </xf>
    <xf numFmtId="0" fontId="66" fillId="0" borderId="0" xfId="0" applyFont="1" applyAlignment="1">
      <alignment horizontal="left" vertical="top"/>
    </xf>
    <xf numFmtId="0" fontId="66" fillId="0" borderId="2" xfId="0" applyFont="1" applyBorder="1" applyAlignment="1">
      <alignment horizontal="left" vertical="top"/>
    </xf>
    <xf numFmtId="0" fontId="66" fillId="0" borderId="13" xfId="0" applyFont="1" applyBorder="1" applyAlignment="1">
      <alignment horizontal="left" vertical="top"/>
    </xf>
    <xf numFmtId="0" fontId="53" fillId="0" borderId="13" xfId="0" applyFont="1" applyBorder="1" applyAlignment="1">
      <alignment horizontal="left" vertical="top" wrapText="1"/>
    </xf>
    <xf numFmtId="0" fontId="195" fillId="0" borderId="0" xfId="0" applyFont="1" applyAlignment="1">
      <alignment horizontal="left"/>
    </xf>
    <xf numFmtId="0" fontId="74" fillId="3" borderId="0" xfId="0" applyFont="1" applyFill="1" applyAlignment="1">
      <alignment horizontal="left"/>
    </xf>
    <xf numFmtId="168" fontId="57" fillId="0" borderId="0" xfId="3" applyNumberFormat="1" applyFont="1" applyAlignment="1">
      <alignment horizontal="left" vertical="top" wrapText="1"/>
    </xf>
    <xf numFmtId="0" fontId="66" fillId="3" borderId="32" xfId="3" applyFont="1" applyFill="1" applyBorder="1" applyAlignment="1">
      <alignment horizontal="left" vertical="top" wrapText="1"/>
    </xf>
    <xf numFmtId="0" fontId="66" fillId="3" borderId="29" xfId="3" applyFont="1" applyFill="1" applyBorder="1" applyAlignment="1">
      <alignment horizontal="left" vertical="top" wrapText="1"/>
    </xf>
    <xf numFmtId="0" fontId="66" fillId="3" borderId="29" xfId="3" applyFont="1" applyFill="1" applyBorder="1" applyAlignment="1">
      <alignment horizontal="right" textRotation="90" wrapText="1"/>
    </xf>
    <xf numFmtId="0" fontId="66" fillId="3" borderId="0" xfId="3" applyFont="1" applyFill="1" applyAlignment="1">
      <alignment horizontal="right" textRotation="90" wrapText="1"/>
    </xf>
    <xf numFmtId="0" fontId="202" fillId="0" borderId="0" xfId="3" applyFont="1" applyAlignment="1">
      <alignment horizontal="left" vertical="center"/>
    </xf>
    <xf numFmtId="0" fontId="66" fillId="3" borderId="35" xfId="3" applyFont="1" applyFill="1" applyBorder="1" applyAlignment="1">
      <alignment horizontal="right" textRotation="90" wrapText="1"/>
    </xf>
    <xf numFmtId="0" fontId="66" fillId="3" borderId="36" xfId="3" applyFont="1" applyFill="1" applyBorder="1" applyAlignment="1">
      <alignment horizontal="right" textRotation="90" wrapText="1"/>
    </xf>
    <xf numFmtId="0" fontId="66" fillId="3" borderId="2" xfId="3" applyFont="1" applyFill="1" applyBorder="1" applyAlignment="1">
      <alignment horizontal="right" textRotation="90" wrapText="1"/>
    </xf>
    <xf numFmtId="0" fontId="66" fillId="3" borderId="32" xfId="3" applyFont="1" applyFill="1" applyBorder="1" applyAlignment="1">
      <alignment horizontal="left" vertical="center" wrapText="1"/>
    </xf>
    <xf numFmtId="0" fontId="66" fillId="3" borderId="29" xfId="3" applyFont="1" applyFill="1" applyBorder="1" applyAlignment="1">
      <alignment horizontal="left" vertical="center" wrapText="1"/>
    </xf>
    <xf numFmtId="0" fontId="66" fillId="3" borderId="35" xfId="3" applyFont="1" applyFill="1" applyBorder="1" applyAlignment="1">
      <alignment horizontal="left" vertical="center" wrapText="1"/>
    </xf>
    <xf numFmtId="169" fontId="111" fillId="0" borderId="0" xfId="3" applyNumberFormat="1" applyFont="1" applyAlignment="1">
      <alignment horizontal="left" wrapText="1"/>
    </xf>
    <xf numFmtId="0" fontId="195" fillId="0" borderId="0" xfId="3" applyFont="1" applyAlignment="1">
      <alignment horizontal="left" vertical="top" wrapText="1"/>
    </xf>
    <xf numFmtId="0" fontId="66" fillId="3" borderId="0" xfId="3" applyFont="1" applyFill="1" applyAlignment="1">
      <alignment horizontal="left" vertical="top" textRotation="90"/>
    </xf>
    <xf numFmtId="0" fontId="66" fillId="3" borderId="2" xfId="3" applyFont="1" applyFill="1" applyBorder="1" applyAlignment="1">
      <alignment horizontal="left" vertical="top" textRotation="90"/>
    </xf>
    <xf numFmtId="0" fontId="195" fillId="0" borderId="0" xfId="0" applyFont="1" applyAlignment="1">
      <alignment horizontal="left" vertical="center" wrapText="1"/>
    </xf>
    <xf numFmtId="0" fontId="195" fillId="0" borderId="0" xfId="3" applyFont="1" applyAlignment="1">
      <alignment horizontal="left" wrapText="1"/>
    </xf>
    <xf numFmtId="0" fontId="202" fillId="0" borderId="0" xfId="3" applyFont="1" applyAlignment="1">
      <alignment horizontal="left" vertical="top" wrapText="1"/>
    </xf>
    <xf numFmtId="0" fontId="66" fillId="3" borderId="35" xfId="3" applyFont="1" applyFill="1" applyBorder="1" applyAlignment="1">
      <alignment horizontal="left" vertical="top" wrapText="1"/>
    </xf>
    <xf numFmtId="0" fontId="66" fillId="3" borderId="29" xfId="3" applyFont="1" applyFill="1" applyBorder="1" applyAlignment="1">
      <alignment horizontal="left" vertical="top" textRotation="90"/>
    </xf>
    <xf numFmtId="0" fontId="66" fillId="3" borderId="29" xfId="3" applyFont="1" applyFill="1" applyBorder="1" applyAlignment="1">
      <alignment horizontal="right" vertical="top"/>
    </xf>
    <xf numFmtId="0" fontId="66" fillId="3" borderId="35" xfId="3" applyFont="1" applyFill="1" applyBorder="1" applyAlignment="1">
      <alignment horizontal="right" vertical="top"/>
    </xf>
    <xf numFmtId="0" fontId="66" fillId="3" borderId="2" xfId="3" applyFont="1" applyFill="1" applyBorder="1" applyAlignment="1">
      <alignment horizontal="right" vertical="top"/>
    </xf>
    <xf numFmtId="0" fontId="66" fillId="3" borderId="37" xfId="3" applyFont="1" applyFill="1" applyBorder="1" applyAlignment="1">
      <alignment horizontal="right" vertical="top"/>
    </xf>
    <xf numFmtId="0" fontId="66" fillId="3" borderId="29" xfId="15" applyFont="1" applyFill="1" applyBorder="1" applyAlignment="1">
      <alignment horizontal="left" vertical="top"/>
    </xf>
    <xf numFmtId="0" fontId="66" fillId="3" borderId="0" xfId="15" applyFont="1" applyFill="1" applyAlignment="1">
      <alignment horizontal="left" vertical="top"/>
    </xf>
    <xf numFmtId="0" fontId="66" fillId="3" borderId="2" xfId="15" applyFont="1" applyFill="1" applyBorder="1" applyAlignment="1">
      <alignment horizontal="left" vertical="top"/>
    </xf>
    <xf numFmtId="0" fontId="69" fillId="0" borderId="0" xfId="3" applyFont="1" applyAlignment="1">
      <alignment horizontal="right"/>
    </xf>
    <xf numFmtId="0" fontId="66" fillId="3" borderId="29" xfId="15" applyFont="1" applyFill="1" applyBorder="1" applyAlignment="1">
      <alignment horizontal="right" vertical="top" wrapText="1"/>
    </xf>
    <xf numFmtId="0" fontId="66" fillId="3" borderId="0" xfId="15" applyFont="1" applyFill="1" applyAlignment="1">
      <alignment horizontal="right" vertical="top" wrapText="1"/>
    </xf>
    <xf numFmtId="0" fontId="66" fillId="3" borderId="35" xfId="15" applyFont="1" applyFill="1" applyBorder="1" applyAlignment="1">
      <alignment horizontal="right" vertical="top" wrapText="1"/>
    </xf>
    <xf numFmtId="0" fontId="66" fillId="3" borderId="36" xfId="15" applyFont="1" applyFill="1" applyBorder="1" applyAlignment="1">
      <alignment horizontal="right" vertical="top" wrapText="1"/>
    </xf>
    <xf numFmtId="0" fontId="66" fillId="3" borderId="29" xfId="15" applyFont="1" applyFill="1" applyBorder="1" applyAlignment="1">
      <alignment horizontal="left" vertical="top" wrapText="1"/>
    </xf>
    <xf numFmtId="0" fontId="66" fillId="3" borderId="2" xfId="15" applyFont="1" applyFill="1" applyBorder="1" applyAlignment="1">
      <alignment horizontal="left" vertical="top" wrapText="1"/>
    </xf>
    <xf numFmtId="0" fontId="66" fillId="3" borderId="13" xfId="15" applyFont="1" applyFill="1" applyBorder="1" applyAlignment="1">
      <alignment horizontal="left" vertical="top"/>
    </xf>
    <xf numFmtId="0" fontId="66" fillId="3" borderId="13" xfId="15" applyFont="1" applyFill="1" applyBorder="1" applyAlignment="1">
      <alignment horizontal="left" vertical="top" wrapText="1"/>
    </xf>
    <xf numFmtId="0" fontId="66" fillId="3" borderId="32" xfId="15" applyFont="1" applyFill="1" applyBorder="1" applyAlignment="1">
      <alignment horizontal="right" vertical="top" wrapText="1"/>
    </xf>
    <xf numFmtId="0" fontId="66" fillId="3" borderId="33" xfId="15" applyFont="1" applyFill="1" applyBorder="1" applyAlignment="1">
      <alignment horizontal="right" vertical="top" wrapText="1"/>
    </xf>
    <xf numFmtId="0" fontId="66" fillId="3" borderId="0" xfId="15" applyFont="1" applyFill="1" applyAlignment="1">
      <alignment horizontal="right" vertical="top"/>
    </xf>
    <xf numFmtId="0" fontId="111" fillId="0" borderId="0" xfId="15" applyFont="1" applyAlignment="1">
      <alignment horizontal="left" vertical="center" wrapText="1"/>
    </xf>
    <xf numFmtId="0" fontId="53" fillId="0" borderId="0" xfId="15" applyFont="1" applyAlignment="1">
      <alignment horizontal="left" wrapText="1"/>
    </xf>
    <xf numFmtId="2" fontId="57" fillId="0" borderId="0" xfId="15" applyNumberFormat="1" applyFont="1" applyAlignment="1">
      <alignment horizontal="right" wrapText="1"/>
    </xf>
    <xf numFmtId="0" fontId="57" fillId="0" borderId="0" xfId="15" applyFont="1" applyAlignment="1">
      <alignment horizontal="right" wrapText="1"/>
    </xf>
    <xf numFmtId="0" fontId="53" fillId="0" borderId="0" xfId="15" applyFont="1" applyAlignment="1">
      <alignment horizontal="right" wrapText="1"/>
    </xf>
    <xf numFmtId="2" fontId="57" fillId="0" borderId="0" xfId="15" applyNumberFormat="1" applyFont="1" applyAlignment="1">
      <alignment horizontal="left" wrapText="1"/>
    </xf>
    <xf numFmtId="0" fontId="57" fillId="0" borderId="0" xfId="15" applyFont="1" applyAlignment="1">
      <alignment horizontal="left" vertical="top" wrapText="1"/>
    </xf>
    <xf numFmtId="0" fontId="53" fillId="0" borderId="0" xfId="15" applyFont="1" applyAlignment="1">
      <alignment horizontal="justify" vertical="top" wrapText="1"/>
    </xf>
    <xf numFmtId="0" fontId="66" fillId="3" borderId="29" xfId="15" applyFont="1" applyFill="1" applyBorder="1" applyAlignment="1">
      <alignment horizontal="right" vertical="top"/>
    </xf>
    <xf numFmtId="0" fontId="66" fillId="3" borderId="2" xfId="15" applyFont="1" applyFill="1" applyBorder="1" applyAlignment="1">
      <alignment horizontal="right" vertical="top"/>
    </xf>
    <xf numFmtId="0" fontId="66" fillId="3" borderId="2" xfId="15" applyFont="1" applyFill="1" applyBorder="1" applyAlignment="1">
      <alignment horizontal="right" vertical="top" wrapText="1"/>
    </xf>
    <xf numFmtId="0" fontId="66" fillId="3" borderId="37" xfId="15" applyFont="1" applyFill="1" applyBorder="1" applyAlignment="1">
      <alignment horizontal="right" vertical="top" wrapText="1"/>
    </xf>
    <xf numFmtId="0" fontId="59" fillId="0" borderId="0" xfId="15" applyFont="1" applyAlignment="1">
      <alignment horizontal="center"/>
    </xf>
    <xf numFmtId="0" fontId="66" fillId="3" borderId="32" xfId="15" applyFont="1" applyFill="1" applyBorder="1" applyAlignment="1">
      <alignment horizontal="right" vertical="top"/>
    </xf>
    <xf numFmtId="0" fontId="66" fillId="3" borderId="34" xfId="15" applyFont="1" applyFill="1" applyBorder="1" applyAlignment="1">
      <alignment horizontal="right" vertical="top"/>
    </xf>
    <xf numFmtId="0" fontId="66" fillId="3" borderId="0" xfId="15" applyFont="1" applyFill="1" applyAlignment="1">
      <alignment horizontal="left" vertical="top" wrapText="1"/>
    </xf>
    <xf numFmtId="0" fontId="111" fillId="0" borderId="0" xfId="15" applyFont="1" applyAlignment="1">
      <alignment horizontal="left" wrapText="1"/>
    </xf>
    <xf numFmtId="0" fontId="111" fillId="0" borderId="0" xfId="15" applyFont="1" applyAlignment="1">
      <alignment horizontal="left"/>
    </xf>
    <xf numFmtId="0" fontId="66" fillId="3" borderId="32" xfId="15" applyFont="1" applyFill="1" applyBorder="1" applyAlignment="1">
      <alignment horizontal="left" vertical="center"/>
    </xf>
    <xf numFmtId="0" fontId="66" fillId="3" borderId="29" xfId="15" applyFont="1" applyFill="1" applyBorder="1" applyAlignment="1">
      <alignment horizontal="left" vertical="center"/>
    </xf>
    <xf numFmtId="0" fontId="66" fillId="3" borderId="35" xfId="15" applyFont="1" applyFill="1" applyBorder="1" applyAlignment="1">
      <alignment horizontal="left" vertical="center"/>
    </xf>
    <xf numFmtId="0" fontId="66" fillId="3" borderId="29" xfId="64" applyFont="1" applyFill="1" applyBorder="1" applyAlignment="1">
      <alignment horizontal="left" vertical="top" wrapText="1"/>
    </xf>
    <xf numFmtId="0" fontId="66" fillId="3" borderId="2" xfId="64" applyFont="1" applyFill="1" applyBorder="1" applyAlignment="1">
      <alignment horizontal="left" vertical="top" wrapText="1"/>
    </xf>
    <xf numFmtId="0" fontId="91" fillId="0" borderId="0" xfId="15" applyFont="1" applyAlignment="1">
      <alignment horizontal="left" vertical="justify" wrapText="1"/>
    </xf>
    <xf numFmtId="0" fontId="200" fillId="0" borderId="0" xfId="15" applyFont="1" applyAlignment="1">
      <alignment horizontal="left" vertical="center"/>
    </xf>
    <xf numFmtId="0" fontId="59" fillId="0" borderId="0" xfId="15" applyFont="1" applyAlignment="1">
      <alignment horizontal="center" wrapText="1"/>
    </xf>
    <xf numFmtId="0" fontId="66" fillId="3" borderId="32" xfId="0" applyFont="1" applyFill="1" applyBorder="1" applyAlignment="1">
      <alignment horizontal="left" vertical="top"/>
    </xf>
    <xf numFmtId="0" fontId="66" fillId="3" borderId="29" xfId="0" applyFont="1" applyFill="1" applyBorder="1" applyAlignment="1">
      <alignment horizontal="left" vertical="top"/>
    </xf>
    <xf numFmtId="0" fontId="202" fillId="0" borderId="0" xfId="15" applyFont="1" applyAlignment="1">
      <alignment horizontal="left" vertical="center"/>
    </xf>
    <xf numFmtId="0" fontId="216" fillId="3" borderId="0" xfId="15" applyFont="1" applyFill="1" applyAlignment="1">
      <alignment horizontal="center" vertical="center"/>
    </xf>
    <xf numFmtId="0" fontId="66" fillId="3" borderId="30" xfId="19" applyFont="1" applyFill="1" applyBorder="1" applyAlignment="1">
      <alignment horizontal="left" vertical="top" wrapText="1"/>
    </xf>
    <xf numFmtId="0" fontId="66" fillId="3" borderId="27" xfId="19" applyFont="1" applyFill="1" applyBorder="1" applyAlignment="1">
      <alignment horizontal="left" vertical="top"/>
    </xf>
    <xf numFmtId="0" fontId="66" fillId="3" borderId="28" xfId="19" applyFont="1" applyFill="1" applyBorder="1" applyAlignment="1">
      <alignment horizontal="left" vertical="top"/>
    </xf>
    <xf numFmtId="0" fontId="66" fillId="3" borderId="27" xfId="19" applyFont="1" applyFill="1" applyBorder="1" applyAlignment="1">
      <alignment horizontal="left" vertical="top" wrapText="1"/>
    </xf>
    <xf numFmtId="0" fontId="66" fillId="3" borderId="28" xfId="19" applyFont="1" applyFill="1" applyBorder="1" applyAlignment="1">
      <alignment horizontal="left" vertical="top" wrapText="1"/>
    </xf>
    <xf numFmtId="0" fontId="66" fillId="3" borderId="2" xfId="0" applyFont="1" applyFill="1" applyBorder="1" applyAlignment="1">
      <alignment horizontal="left" vertical="top"/>
    </xf>
    <xf numFmtId="0" fontId="53" fillId="0" borderId="0" xfId="3" applyFont="1" applyAlignment="1">
      <alignment horizontal="left"/>
    </xf>
    <xf numFmtId="0" fontId="66" fillId="3" borderId="31" xfId="15" applyFont="1" applyFill="1" applyBorder="1" applyAlignment="1">
      <alignment horizontal="left" vertical="top"/>
    </xf>
    <xf numFmtId="0" fontId="66" fillId="3" borderId="38" xfId="15" applyFont="1" applyFill="1" applyBorder="1" applyAlignment="1">
      <alignment horizontal="left" vertical="top"/>
    </xf>
    <xf numFmtId="0" fontId="66" fillId="3" borderId="31" xfId="3" applyFont="1" applyFill="1" applyBorder="1" applyAlignment="1">
      <alignment horizontal="left" vertical="center" wrapText="1"/>
    </xf>
    <xf numFmtId="0" fontId="66" fillId="3" borderId="13" xfId="3" applyFont="1" applyFill="1" applyBorder="1" applyAlignment="1">
      <alignment horizontal="left" vertical="center" wrapText="1"/>
    </xf>
    <xf numFmtId="0" fontId="66" fillId="3" borderId="38" xfId="3" applyFont="1" applyFill="1" applyBorder="1" applyAlignment="1">
      <alignment horizontal="left" vertical="center" wrapText="1"/>
    </xf>
    <xf numFmtId="0" fontId="32" fillId="0" borderId="0" xfId="3" applyFont="1" applyAlignment="1">
      <alignment horizontal="center" wrapText="1"/>
    </xf>
    <xf numFmtId="0" fontId="179" fillId="0" borderId="0" xfId="3" applyFont="1" applyAlignment="1">
      <alignment horizontal="left" vertical="center"/>
    </xf>
    <xf numFmtId="1" fontId="216" fillId="0" borderId="2" xfId="3" applyNumberFormat="1" applyFont="1" applyBorder="1" applyAlignment="1">
      <alignment horizontal="center" vertical="center" wrapText="1"/>
    </xf>
    <xf numFmtId="0" fontId="66" fillId="3" borderId="29" xfId="3" applyFont="1" applyFill="1" applyBorder="1" applyAlignment="1">
      <alignment horizontal="left" wrapText="1"/>
    </xf>
    <xf numFmtId="0" fontId="66" fillId="3" borderId="32" xfId="3" applyFont="1" applyFill="1" applyBorder="1" applyAlignment="1">
      <alignment horizontal="left" wrapText="1"/>
    </xf>
    <xf numFmtId="0" fontId="29" fillId="0" borderId="0" xfId="3" applyFont="1" applyAlignment="1">
      <alignment horizontal="center" vertical="center" wrapText="1"/>
    </xf>
    <xf numFmtId="0" fontId="216" fillId="3" borderId="0" xfId="3" applyFont="1" applyFill="1" applyAlignment="1">
      <alignment horizontal="center" vertical="center"/>
    </xf>
    <xf numFmtId="0" fontId="33" fillId="0" borderId="0" xfId="3" applyFont="1" applyAlignment="1">
      <alignment horizontal="left" wrapText="1"/>
    </xf>
    <xf numFmtId="0" fontId="29" fillId="0" borderId="0" xfId="3" applyFont="1" applyAlignment="1">
      <alignment horizontal="left" wrapText="1"/>
    </xf>
    <xf numFmtId="0" fontId="111" fillId="0" borderId="0" xfId="3" applyFont="1" applyAlignment="1">
      <alignment horizontal="left" vertical="center" wrapText="1"/>
    </xf>
    <xf numFmtId="1" fontId="63" fillId="0" borderId="0" xfId="3" applyNumberFormat="1" applyFont="1" applyAlignment="1">
      <alignment horizontal="center" vertical="top"/>
    </xf>
    <xf numFmtId="1" fontId="66" fillId="0" borderId="0" xfId="3" applyNumberFormat="1" applyFont="1" applyAlignment="1">
      <alignment horizontal="center" vertical="top"/>
    </xf>
    <xf numFmtId="0" fontId="66" fillId="3" borderId="13" xfId="3" applyFont="1" applyFill="1" applyBorder="1" applyAlignment="1">
      <alignment horizontal="left" vertical="top" wrapText="1"/>
    </xf>
    <xf numFmtId="0" fontId="78" fillId="0" borderId="0" xfId="3" applyFont="1" applyAlignment="1">
      <alignment horizontal="left" wrapText="1"/>
    </xf>
    <xf numFmtId="0" fontId="216" fillId="3" borderId="0" xfId="3" applyFont="1" applyFill="1" applyAlignment="1">
      <alignment horizontal="center" vertical="center" wrapText="1"/>
    </xf>
    <xf numFmtId="0" fontId="111" fillId="3" borderId="2" xfId="3" applyFont="1" applyFill="1" applyBorder="1" applyAlignment="1">
      <alignment horizontal="left" vertical="center"/>
    </xf>
    <xf numFmtId="0" fontId="80" fillId="0" borderId="0" xfId="3" applyFont="1" applyAlignment="1">
      <alignment horizontal="center" vertical="center" textRotation="180"/>
    </xf>
    <xf numFmtId="0" fontId="53" fillId="0" borderId="0" xfId="3" applyFont="1" applyAlignment="1">
      <alignment horizontal="center" vertical="center" wrapText="1"/>
    </xf>
    <xf numFmtId="0" fontId="53" fillId="0" borderId="0" xfId="3" applyFont="1" applyAlignment="1">
      <alignment horizontal="center"/>
    </xf>
    <xf numFmtId="0" fontId="66" fillId="3" borderId="0" xfId="3" applyFont="1" applyFill="1" applyAlignment="1">
      <alignment horizontal="left" vertical="top"/>
    </xf>
    <xf numFmtId="0" fontId="66" fillId="3" borderId="2" xfId="3" applyFont="1" applyFill="1" applyBorder="1" applyAlignment="1">
      <alignment horizontal="left" vertical="top"/>
    </xf>
    <xf numFmtId="0" fontId="66" fillId="3" borderId="34" xfId="3" applyFont="1" applyFill="1" applyBorder="1" applyAlignment="1">
      <alignment horizontal="left" vertical="top" wrapText="1"/>
    </xf>
    <xf numFmtId="0" fontId="66" fillId="3" borderId="2" xfId="3" applyFont="1" applyFill="1" applyBorder="1" applyAlignment="1">
      <alignment horizontal="left" vertical="top" wrapText="1"/>
    </xf>
    <xf numFmtId="0" fontId="66" fillId="3" borderId="32" xfId="3" applyFont="1" applyFill="1" applyBorder="1" applyAlignment="1">
      <alignment horizontal="right" textRotation="90"/>
    </xf>
    <xf numFmtId="0" fontId="66" fillId="3" borderId="34" xfId="3" applyFont="1" applyFill="1" applyBorder="1" applyAlignment="1">
      <alignment horizontal="right" textRotation="90"/>
    </xf>
    <xf numFmtId="0" fontId="66" fillId="3" borderId="29" xfId="3" applyFont="1" applyFill="1" applyBorder="1" applyAlignment="1">
      <alignment horizontal="right" textRotation="90"/>
    </xf>
    <xf numFmtId="0" fontId="66" fillId="3" borderId="2" xfId="3" applyFont="1" applyFill="1" applyBorder="1" applyAlignment="1">
      <alignment horizontal="right" textRotation="90"/>
    </xf>
    <xf numFmtId="0" fontId="66" fillId="3" borderId="37" xfId="3" applyFont="1" applyFill="1" applyBorder="1" applyAlignment="1">
      <alignment horizontal="right" textRotation="90" wrapText="1"/>
    </xf>
    <xf numFmtId="0" fontId="66" fillId="3" borderId="35" xfId="3" applyFont="1" applyFill="1" applyBorder="1" applyAlignment="1">
      <alignment horizontal="right" textRotation="90"/>
    </xf>
    <xf numFmtId="0" fontId="66" fillId="3" borderId="37" xfId="3" applyFont="1" applyFill="1" applyBorder="1" applyAlignment="1">
      <alignment horizontal="right" textRotation="90"/>
    </xf>
    <xf numFmtId="0" fontId="66" fillId="3" borderId="37" xfId="3" applyFont="1" applyFill="1" applyBorder="1" applyAlignment="1">
      <alignment horizontal="left" vertical="top" wrapText="1"/>
    </xf>
    <xf numFmtId="0" fontId="66" fillId="3" borderId="34" xfId="3" applyFont="1" applyFill="1" applyBorder="1" applyAlignment="1">
      <alignment horizontal="left" vertical="top"/>
    </xf>
    <xf numFmtId="0" fontId="66" fillId="3" borderId="37" xfId="3" applyFont="1" applyFill="1" applyBorder="1" applyAlignment="1">
      <alignment horizontal="left" vertical="top"/>
    </xf>
    <xf numFmtId="0" fontId="66" fillId="3" borderId="2" xfId="19" applyFont="1" applyFill="1" applyBorder="1" applyAlignment="1">
      <alignment horizontal="left" vertical="top"/>
    </xf>
    <xf numFmtId="0" fontId="30" fillId="0" borderId="0" xfId="19" applyFont="1" applyAlignment="1">
      <alignment horizontal="center" vertical="center" textRotation="180"/>
    </xf>
    <xf numFmtId="0" fontId="37" fillId="0" borderId="0" xfId="19" applyFont="1" applyAlignment="1">
      <alignment horizontal="center" vertical="top"/>
    </xf>
    <xf numFmtId="0" fontId="66" fillId="3" borderId="32" xfId="19" applyFont="1" applyFill="1" applyBorder="1" applyAlignment="1">
      <alignment horizontal="left" vertical="top" wrapText="1"/>
    </xf>
    <xf numFmtId="0" fontId="66" fillId="3" borderId="29" xfId="19" applyFont="1" applyFill="1" applyBorder="1" applyAlignment="1">
      <alignment horizontal="left" vertical="top" wrapText="1"/>
    </xf>
    <xf numFmtId="0" fontId="66" fillId="3" borderId="35" xfId="19" applyFont="1" applyFill="1" applyBorder="1" applyAlignment="1">
      <alignment horizontal="left" vertical="top" wrapText="1"/>
    </xf>
    <xf numFmtId="0" fontId="66" fillId="3" borderId="33" xfId="19" applyFont="1" applyFill="1" applyBorder="1" applyAlignment="1">
      <alignment horizontal="center" vertical="top"/>
    </xf>
    <xf numFmtId="0" fontId="66" fillId="3" borderId="0" xfId="19" applyFont="1" applyFill="1" applyAlignment="1">
      <alignment horizontal="center" vertical="top"/>
    </xf>
    <xf numFmtId="0" fontId="66" fillId="3" borderId="32" xfId="19" applyFont="1" applyFill="1" applyBorder="1" applyAlignment="1">
      <alignment horizontal="center" vertical="top"/>
    </xf>
    <xf numFmtId="0" fontId="66" fillId="3" borderId="29" xfId="19" applyFont="1" applyFill="1" applyBorder="1" applyAlignment="1">
      <alignment horizontal="center" vertical="top"/>
    </xf>
    <xf numFmtId="0" fontId="66" fillId="3" borderId="34" xfId="19" applyFont="1" applyFill="1" applyBorder="1" applyAlignment="1">
      <alignment horizontal="left" vertical="top"/>
    </xf>
    <xf numFmtId="0" fontId="66" fillId="3" borderId="37" xfId="19" applyFont="1" applyFill="1" applyBorder="1" applyAlignment="1">
      <alignment horizontal="left" vertical="top"/>
    </xf>
    <xf numFmtId="0" fontId="216" fillId="3" borderId="2" xfId="19" applyFont="1" applyFill="1" applyBorder="1" applyAlignment="1">
      <alignment horizontal="center" vertical="top"/>
    </xf>
    <xf numFmtId="0" fontId="66" fillId="3" borderId="0" xfId="19" applyFont="1" applyFill="1" applyAlignment="1">
      <alignment horizontal="center"/>
    </xf>
    <xf numFmtId="167" fontId="66" fillId="3" borderId="0" xfId="19" applyNumberFormat="1" applyFont="1" applyFill="1" applyAlignment="1">
      <alignment horizontal="center" vertical="center"/>
    </xf>
    <xf numFmtId="0" fontId="66" fillId="3" borderId="2" xfId="19" applyFont="1" applyFill="1" applyBorder="1" applyAlignment="1">
      <alignment horizontal="center" vertical="center"/>
    </xf>
    <xf numFmtId="0" fontId="66" fillId="3" borderId="13" xfId="19" applyFont="1" applyFill="1" applyBorder="1" applyAlignment="1">
      <alignment horizontal="center" vertical="center"/>
    </xf>
    <xf numFmtId="0" fontId="202" fillId="0" borderId="0" xfId="19" applyFont="1" applyAlignment="1">
      <alignment horizontal="left" vertical="top" wrapText="1"/>
    </xf>
    <xf numFmtId="0" fontId="202" fillId="0" borderId="2" xfId="19" applyFont="1" applyBorder="1" applyAlignment="1">
      <alignment horizontal="left" vertical="top" wrapText="1"/>
    </xf>
    <xf numFmtId="0" fontId="66" fillId="3" borderId="29" xfId="19" applyFont="1" applyFill="1" applyBorder="1" applyAlignment="1">
      <alignment horizontal="left" vertical="center" wrapText="1"/>
    </xf>
    <xf numFmtId="0" fontId="66" fillId="3" borderId="2" xfId="19" applyFont="1" applyFill="1" applyBorder="1" applyAlignment="1">
      <alignment horizontal="center" vertical="top"/>
    </xf>
    <xf numFmtId="0" fontId="111" fillId="0" borderId="0" xfId="19" applyFont="1" applyAlignment="1">
      <alignment horizontal="left" wrapText="1"/>
    </xf>
    <xf numFmtId="0" fontId="66" fillId="3" borderId="0" xfId="19" applyFont="1" applyFill="1" applyAlignment="1">
      <alignment horizontal="right" textRotation="90"/>
    </xf>
    <xf numFmtId="0" fontId="66" fillId="3" borderId="2" xfId="19" applyFont="1" applyFill="1" applyBorder="1" applyAlignment="1">
      <alignment horizontal="right" textRotation="90"/>
    </xf>
    <xf numFmtId="0" fontId="174" fillId="3" borderId="0" xfId="3" applyFont="1" applyFill="1" applyAlignment="1">
      <alignment horizontal="right" textRotation="90" wrapText="1"/>
    </xf>
    <xf numFmtId="0" fontId="174" fillId="3" borderId="2" xfId="3" applyFont="1" applyFill="1" applyBorder="1" applyAlignment="1">
      <alignment horizontal="right" textRotation="90" wrapText="1"/>
    </xf>
    <xf numFmtId="0" fontId="202" fillId="0" borderId="0" xfId="3" applyFont="1" applyAlignment="1">
      <alignment horizontal="left" vertical="center" wrapText="1"/>
    </xf>
    <xf numFmtId="0" fontId="66" fillId="3" borderId="0" xfId="3" applyFont="1" applyFill="1" applyAlignment="1">
      <alignment horizontal="left" vertical="top" wrapText="1"/>
    </xf>
    <xf numFmtId="0" fontId="66" fillId="3" borderId="29" xfId="3" applyFont="1" applyFill="1" applyBorder="1" applyAlignment="1">
      <alignment horizontal="left" vertical="top"/>
    </xf>
    <xf numFmtId="0" fontId="66" fillId="3" borderId="33" xfId="19" applyFont="1" applyFill="1" applyBorder="1" applyAlignment="1">
      <alignment horizontal="right" textRotation="90"/>
    </xf>
    <xf numFmtId="0" fontId="66" fillId="3" borderId="34" xfId="19" applyFont="1" applyFill="1" applyBorder="1" applyAlignment="1">
      <alignment horizontal="right" textRotation="90"/>
    </xf>
    <xf numFmtId="0" fontId="174" fillId="3" borderId="36" xfId="3" applyFont="1" applyFill="1" applyBorder="1" applyAlignment="1">
      <alignment horizontal="right" textRotation="90" wrapText="1"/>
    </xf>
    <xf numFmtId="0" fontId="174" fillId="3" borderId="37" xfId="3" applyFont="1" applyFill="1" applyBorder="1" applyAlignment="1">
      <alignment horizontal="right" textRotation="90" wrapText="1"/>
    </xf>
    <xf numFmtId="0" fontId="53" fillId="0" borderId="0" xfId="3" applyFont="1" applyAlignment="1">
      <alignment horizontal="left" vertical="top" wrapText="1"/>
    </xf>
    <xf numFmtId="0" fontId="76" fillId="0" borderId="0" xfId="56" applyFont="1" applyAlignment="1">
      <alignment horizontal="center" wrapText="1"/>
    </xf>
    <xf numFmtId="0" fontId="73" fillId="3" borderId="2" xfId="3" applyFont="1" applyFill="1" applyBorder="1" applyAlignment="1">
      <alignment horizontal="center" vertical="center"/>
    </xf>
    <xf numFmtId="0" fontId="66" fillId="3" borderId="31" xfId="3" applyFont="1" applyFill="1" applyBorder="1" applyAlignment="1">
      <alignment vertical="center" wrapText="1"/>
    </xf>
    <xf numFmtId="0" fontId="66" fillId="3" borderId="13" xfId="3" applyFont="1" applyFill="1" applyBorder="1" applyAlignment="1">
      <alignment vertical="center" wrapText="1"/>
    </xf>
    <xf numFmtId="0" fontId="66" fillId="3" borderId="38" xfId="3" applyFont="1" applyFill="1" applyBorder="1" applyAlignment="1">
      <alignment vertical="center" wrapText="1"/>
    </xf>
    <xf numFmtId="169" fontId="111" fillId="0" borderId="0" xfId="56" applyNumberFormat="1" applyFont="1" applyAlignment="1">
      <alignment horizontal="left" wrapText="1"/>
    </xf>
    <xf numFmtId="14" fontId="66" fillId="3" borderId="35" xfId="3" applyNumberFormat="1" applyFont="1" applyFill="1" applyBorder="1" applyAlignment="1">
      <alignment horizontal="center" textRotation="90" wrapText="1"/>
    </xf>
    <xf numFmtId="14" fontId="66" fillId="3" borderId="37" xfId="3" applyNumberFormat="1" applyFont="1" applyFill="1" applyBorder="1" applyAlignment="1">
      <alignment horizontal="center" textRotation="90" wrapText="1"/>
    </xf>
    <xf numFmtId="0" fontId="53" fillId="0" borderId="0" xfId="0" applyFont="1" applyAlignment="1">
      <alignment horizontal="right"/>
    </xf>
    <xf numFmtId="0" fontId="73" fillId="3" borderId="0" xfId="0" applyFont="1" applyFill="1" applyAlignment="1">
      <alignment horizontal="center"/>
    </xf>
    <xf numFmtId="0" fontId="91" fillId="0" borderId="0" xfId="0" applyFont="1" applyAlignment="1">
      <alignment horizontal="left" vertical="top" wrapText="1"/>
    </xf>
    <xf numFmtId="0" fontId="195" fillId="0" borderId="0" xfId="3" applyFont="1" applyAlignment="1">
      <alignment horizontal="left"/>
    </xf>
    <xf numFmtId="49" fontId="53" fillId="0" borderId="29" xfId="3" applyNumberFormat="1" applyFont="1" applyBorder="1" applyAlignment="1">
      <alignment horizontal="center"/>
    </xf>
    <xf numFmtId="169" fontId="186" fillId="0" borderId="0" xfId="3" applyNumberFormat="1" applyFont="1" applyAlignment="1">
      <alignment horizontal="center" wrapText="1"/>
    </xf>
    <xf numFmtId="0" fontId="63" fillId="0" borderId="0" xfId="3" applyFont="1" applyAlignment="1">
      <alignment horizontal="center" wrapText="1"/>
    </xf>
    <xf numFmtId="0" fontId="185" fillId="0" borderId="0" xfId="0" applyFont="1" applyAlignment="1">
      <alignment horizontal="left"/>
    </xf>
    <xf numFmtId="169" fontId="88" fillId="0" borderId="0" xfId="3" applyNumberFormat="1" applyFont="1" applyAlignment="1">
      <alignment horizontal="center" wrapText="1"/>
    </xf>
    <xf numFmtId="169" fontId="87" fillId="70" borderId="0" xfId="3" applyNumberFormat="1" applyFont="1" applyFill="1" applyAlignment="1">
      <alignment horizontal="center" vertical="center" wrapText="1"/>
    </xf>
    <xf numFmtId="169" fontId="61" fillId="0" borderId="0" xfId="3" applyNumberFormat="1" applyFont="1" applyAlignment="1">
      <alignment horizontal="center" wrapText="1"/>
    </xf>
    <xf numFmtId="0" fontId="53" fillId="0" borderId="0" xfId="3" applyFont="1" applyAlignment="1">
      <alignment horizontal="center" wrapText="1"/>
    </xf>
    <xf numFmtId="0" fontId="66" fillId="3" borderId="29" xfId="94" applyFont="1" applyFill="1" applyBorder="1" applyAlignment="1">
      <alignment vertical="top"/>
    </xf>
    <xf numFmtId="0" fontId="66" fillId="3" borderId="0" xfId="94" applyFont="1" applyFill="1" applyAlignment="1">
      <alignment vertical="top"/>
    </xf>
    <xf numFmtId="20" fontId="66" fillId="3" borderId="29" xfId="3" applyNumberFormat="1" applyFont="1" applyFill="1" applyBorder="1" applyAlignment="1">
      <alignment horizontal="left" vertical="top"/>
    </xf>
    <xf numFmtId="20" fontId="66" fillId="3" borderId="2" xfId="3" applyNumberFormat="1" applyFont="1" applyFill="1" applyBorder="1" applyAlignment="1">
      <alignment horizontal="left" vertical="top"/>
    </xf>
    <xf numFmtId="14" fontId="66" fillId="3" borderId="13" xfId="3" applyNumberFormat="1" applyFont="1" applyFill="1" applyBorder="1" applyAlignment="1">
      <alignment horizontal="right" vertical="top" wrapText="1"/>
    </xf>
    <xf numFmtId="0" fontId="66" fillId="3" borderId="29" xfId="94" applyFont="1" applyFill="1" applyBorder="1" applyAlignment="1">
      <alignment horizontal="left" vertical="top"/>
    </xf>
    <xf numFmtId="0" fontId="66" fillId="3" borderId="0" xfId="94" applyFont="1" applyFill="1" applyAlignment="1">
      <alignment horizontal="left" vertical="top"/>
    </xf>
    <xf numFmtId="0" fontId="66" fillId="3" borderId="2" xfId="94" applyFont="1" applyFill="1" applyBorder="1" applyAlignment="1">
      <alignment horizontal="left" vertical="top"/>
    </xf>
    <xf numFmtId="0" fontId="111" fillId="0" borderId="0" xfId="3" applyFont="1" applyAlignment="1">
      <alignment horizontal="left" vertical="top" wrapText="1"/>
    </xf>
    <xf numFmtId="0" fontId="111" fillId="0" borderId="0" xfId="94" applyFont="1" applyAlignment="1">
      <alignment horizontal="left" vertical="center"/>
    </xf>
    <xf numFmtId="14" fontId="53" fillId="0" borderId="0" xfId="3" applyNumberFormat="1" applyFont="1" applyAlignment="1">
      <alignment horizontal="center" wrapText="1"/>
    </xf>
    <xf numFmtId="0" fontId="91" fillId="0" borderId="0" xfId="3" applyFont="1" applyAlignment="1">
      <alignment horizontal="left" vertical="top" wrapText="1"/>
    </xf>
    <xf numFmtId="0" fontId="111" fillId="0" borderId="0" xfId="3" applyFont="1" applyAlignment="1">
      <alignment horizontal="left"/>
    </xf>
    <xf numFmtId="166" fontId="111" fillId="0" borderId="0" xfId="1" applyNumberFormat="1" applyFont="1" applyFill="1" applyBorder="1" applyAlignment="1">
      <alignment horizontal="left"/>
    </xf>
    <xf numFmtId="0" fontId="66" fillId="3" borderId="29" xfId="3" applyFont="1" applyFill="1" applyBorder="1" applyAlignment="1">
      <alignment horizontal="right" vertical="top" wrapText="1"/>
    </xf>
    <xf numFmtId="0" fontId="66" fillId="3" borderId="0" xfId="3" applyFont="1" applyFill="1" applyAlignment="1">
      <alignment horizontal="right" vertical="top" wrapText="1"/>
    </xf>
    <xf numFmtId="0" fontId="66" fillId="3" borderId="2" xfId="3" applyFont="1" applyFill="1" applyBorder="1" applyAlignment="1">
      <alignment horizontal="right" vertical="top" wrapText="1"/>
    </xf>
    <xf numFmtId="1" fontId="66" fillId="3" borderId="29" xfId="3" applyNumberFormat="1" applyFont="1" applyFill="1" applyBorder="1" applyAlignment="1">
      <alignment horizontal="left" vertical="top" wrapText="1"/>
    </xf>
    <xf numFmtId="1" fontId="66" fillId="3" borderId="13" xfId="3" applyNumberFormat="1" applyFont="1" applyFill="1" applyBorder="1" applyAlignment="1">
      <alignment horizontal="left" vertical="top" wrapText="1"/>
    </xf>
    <xf numFmtId="0" fontId="66" fillId="3" borderId="35" xfId="3" applyFont="1" applyFill="1" applyBorder="1" applyAlignment="1">
      <alignment horizontal="left" vertical="top"/>
    </xf>
    <xf numFmtId="0" fontId="66" fillId="3" borderId="36" xfId="3" applyFont="1" applyFill="1" applyBorder="1" applyAlignment="1">
      <alignment horizontal="left" vertical="top"/>
    </xf>
    <xf numFmtId="0" fontId="94" fillId="0" borderId="0" xfId="3" applyFont="1" applyAlignment="1">
      <alignment horizontal="left"/>
    </xf>
    <xf numFmtId="166" fontId="111" fillId="0" borderId="0" xfId="1" applyNumberFormat="1" applyFont="1" applyFill="1" applyBorder="1" applyAlignment="1">
      <alignment horizontal="left" vertical="top" wrapText="1"/>
    </xf>
    <xf numFmtId="166" fontId="111" fillId="0" borderId="0" xfId="1" applyNumberFormat="1" applyFont="1" applyFill="1" applyBorder="1" applyAlignment="1">
      <alignment horizontal="left" vertical="top"/>
    </xf>
    <xf numFmtId="0" fontId="111" fillId="0" borderId="0" xfId="3" applyFont="1" applyAlignment="1">
      <alignment horizontal="left" wrapText="1"/>
    </xf>
    <xf numFmtId="166" fontId="111" fillId="0" borderId="0" xfId="1" applyNumberFormat="1" applyFont="1" applyFill="1" applyBorder="1" applyAlignment="1">
      <alignment horizontal="left" vertical="center" wrapText="1"/>
    </xf>
    <xf numFmtId="166" fontId="111" fillId="0" borderId="0" xfId="1" applyNumberFormat="1" applyFont="1" applyFill="1" applyBorder="1" applyAlignment="1">
      <alignment horizontal="left" wrapText="1"/>
    </xf>
    <xf numFmtId="0" fontId="216" fillId="3" borderId="0" xfId="3" applyFont="1" applyFill="1" applyAlignment="1">
      <alignment horizontal="center" vertical="top" wrapText="1"/>
    </xf>
    <xf numFmtId="1" fontId="66" fillId="3" borderId="29" xfId="3" applyNumberFormat="1" applyFont="1" applyFill="1" applyBorder="1" applyAlignment="1">
      <alignment vertical="top" wrapText="1"/>
    </xf>
    <xf numFmtId="1" fontId="66" fillId="3" borderId="13" xfId="3" applyNumberFormat="1" applyFont="1" applyFill="1" applyBorder="1" applyAlignment="1">
      <alignment vertical="top" wrapText="1"/>
    </xf>
    <xf numFmtId="0" fontId="66" fillId="3" borderId="13" xfId="3" applyFont="1" applyFill="1" applyBorder="1" applyAlignment="1">
      <alignment vertical="top" wrapText="1"/>
    </xf>
    <xf numFmtId="0" fontId="94" fillId="0" borderId="0" xfId="3" applyFont="1" applyAlignment="1">
      <alignment horizontal="left" wrapText="1"/>
    </xf>
    <xf numFmtId="1" fontId="66" fillId="3" borderId="0" xfId="3" applyNumberFormat="1" applyFont="1" applyFill="1" applyAlignment="1">
      <alignment horizontal="left" vertical="top" wrapText="1"/>
    </xf>
    <xf numFmtId="1" fontId="66" fillId="3" borderId="32" xfId="3" applyNumberFormat="1" applyFont="1" applyFill="1" applyBorder="1" applyAlignment="1">
      <alignment horizontal="left" vertical="top" wrapText="1"/>
    </xf>
    <xf numFmtId="1" fontId="66" fillId="3" borderId="33" xfId="3" applyNumberFormat="1" applyFont="1" applyFill="1" applyBorder="1" applyAlignment="1">
      <alignment horizontal="left" vertical="top" wrapText="1"/>
    </xf>
    <xf numFmtId="0" fontId="66" fillId="3" borderId="32" xfId="3" applyFont="1" applyFill="1" applyBorder="1" applyAlignment="1">
      <alignment horizontal="left" vertical="top"/>
    </xf>
    <xf numFmtId="0" fontId="66" fillId="3" borderId="33" xfId="3" applyFont="1" applyFill="1" applyBorder="1" applyAlignment="1">
      <alignment horizontal="left" vertical="top"/>
    </xf>
    <xf numFmtId="0" fontId="202" fillId="0" borderId="0" xfId="0" applyFont="1" applyAlignment="1">
      <alignment horizontal="left" vertical="center" wrapText="1"/>
    </xf>
    <xf numFmtId="0" fontId="216" fillId="3" borderId="13" xfId="0" applyFont="1" applyFill="1" applyBorder="1" applyAlignment="1">
      <alignment horizontal="left" vertical="top"/>
    </xf>
    <xf numFmtId="1" fontId="195" fillId="3" borderId="0" xfId="0" applyNumberFormat="1" applyFont="1" applyFill="1" applyAlignment="1">
      <alignment horizontal="left" vertical="top" wrapText="1"/>
    </xf>
    <xf numFmtId="1" fontId="53" fillId="0" borderId="0" xfId="0" applyNumberFormat="1" applyFont="1" applyAlignment="1">
      <alignment horizontal="center" vertical="top" wrapText="1"/>
    </xf>
    <xf numFmtId="1" fontId="53" fillId="0" borderId="0" xfId="0" applyNumberFormat="1" applyFont="1" applyAlignment="1">
      <alignment horizontal="center" vertical="center" wrapText="1"/>
    </xf>
    <xf numFmtId="1" fontId="195" fillId="3" borderId="0" xfId="0" applyNumberFormat="1" applyFont="1" applyFill="1" applyAlignment="1">
      <alignment horizontal="left" vertical="center" wrapText="1"/>
    </xf>
    <xf numFmtId="0" fontId="66" fillId="3" borderId="13" xfId="0" applyFont="1" applyFill="1" applyBorder="1" applyAlignment="1">
      <alignment horizontal="left" vertical="top"/>
    </xf>
    <xf numFmtId="0" fontId="66" fillId="3" borderId="0" xfId="0" applyFont="1" applyFill="1" applyAlignment="1">
      <alignment horizontal="left" vertical="top"/>
    </xf>
    <xf numFmtId="1" fontId="66" fillId="3" borderId="29" xfId="0" applyNumberFormat="1" applyFont="1" applyFill="1" applyBorder="1" applyAlignment="1">
      <alignment horizontal="left" vertical="top" wrapText="1"/>
    </xf>
    <xf numFmtId="1" fontId="66" fillId="3" borderId="2" xfId="0" applyNumberFormat="1" applyFont="1" applyFill="1" applyBorder="1" applyAlignment="1">
      <alignment horizontal="left" vertical="top" wrapText="1"/>
    </xf>
    <xf numFmtId="1" fontId="53" fillId="0" borderId="29" xfId="0" applyNumberFormat="1" applyFont="1" applyBorder="1" applyAlignment="1">
      <alignment horizontal="left" wrapText="1"/>
    </xf>
    <xf numFmtId="0" fontId="53" fillId="3" borderId="0" xfId="0" applyFont="1" applyFill="1" applyAlignment="1">
      <alignment horizontal="right" vertical="top"/>
    </xf>
    <xf numFmtId="0" fontId="53" fillId="3" borderId="0" xfId="0" applyFont="1" applyFill="1" applyAlignment="1">
      <alignment horizontal="justify" vertical="top" wrapText="1"/>
    </xf>
    <xf numFmtId="0" fontId="66" fillId="3" borderId="29" xfId="0" applyFont="1" applyFill="1" applyBorder="1" applyAlignment="1">
      <alignment horizontal="right" vertical="top" wrapText="1"/>
    </xf>
    <xf numFmtId="0" fontId="66" fillId="3" borderId="0" xfId="0" applyFont="1" applyFill="1" applyAlignment="1">
      <alignment horizontal="right" vertical="top" wrapText="1"/>
    </xf>
    <xf numFmtId="0" fontId="66"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66" fillId="3" borderId="29" xfId="0" applyFont="1" applyFill="1" applyBorder="1" applyAlignment="1">
      <alignment vertical="top"/>
    </xf>
    <xf numFmtId="0" fontId="66" fillId="3" borderId="33" xfId="0" applyFont="1" applyFill="1" applyBorder="1" applyAlignment="1">
      <alignment horizontal="right" wrapText="1"/>
    </xf>
    <xf numFmtId="0" fontId="66" fillId="3" borderId="0" xfId="0" applyFont="1" applyFill="1" applyAlignment="1">
      <alignment horizontal="right" wrapText="1"/>
    </xf>
    <xf numFmtId="0" fontId="66" fillId="3" borderId="35" xfId="0" applyFont="1" applyFill="1" applyBorder="1" applyAlignment="1">
      <alignment horizontal="right" wrapText="1"/>
    </xf>
    <xf numFmtId="0" fontId="66" fillId="3" borderId="36" xfId="0" applyFont="1" applyFill="1" applyBorder="1" applyAlignment="1">
      <alignment horizontal="right" wrapText="1"/>
    </xf>
    <xf numFmtId="0" fontId="66" fillId="3" borderId="37" xfId="0" applyFont="1" applyFill="1" applyBorder="1" applyAlignment="1">
      <alignment horizontal="right" wrapText="1"/>
    </xf>
    <xf numFmtId="0" fontId="216" fillId="3" borderId="2" xfId="0" applyFont="1" applyFill="1" applyBorder="1" applyAlignment="1">
      <alignment horizontal="center" vertical="center" wrapText="1"/>
    </xf>
    <xf numFmtId="0" fontId="207" fillId="0" borderId="0" xfId="0" applyFont="1" applyAlignment="1">
      <alignment horizontal="left" vertical="center" wrapText="1"/>
    </xf>
    <xf numFmtId="0" fontId="66" fillId="3" borderId="32" xfId="0" applyFont="1" applyFill="1" applyBorder="1" applyAlignment="1">
      <alignment horizontal="left" vertical="top" wrapText="1"/>
    </xf>
    <xf numFmtId="0" fontId="66" fillId="3" borderId="33" xfId="0" applyFont="1" applyFill="1" applyBorder="1" applyAlignment="1">
      <alignment horizontal="left" vertical="top" wrapText="1"/>
    </xf>
    <xf numFmtId="1" fontId="216" fillId="3" borderId="2" xfId="3" applyNumberFormat="1" applyFont="1" applyFill="1" applyBorder="1" applyAlignment="1">
      <alignment horizontal="center" vertical="center" wrapText="1"/>
    </xf>
    <xf numFmtId="0" fontId="195" fillId="3" borderId="2" xfId="3" applyFont="1" applyFill="1" applyBorder="1" applyAlignment="1">
      <alignment horizontal="left"/>
    </xf>
    <xf numFmtId="0" fontId="66" fillId="0" borderId="0" xfId="3" applyFont="1" applyAlignment="1">
      <alignment horizontal="right" vertical="top" wrapText="1"/>
    </xf>
    <xf numFmtId="0" fontId="53" fillId="0" borderId="0" xfId="15" applyFont="1" applyAlignment="1">
      <alignment horizontal="left" vertical="top" wrapText="1"/>
    </xf>
    <xf numFmtId="0" fontId="66" fillId="0" borderId="29" xfId="19" applyFont="1" applyBorder="1" applyAlignment="1">
      <alignment horizontal="center" vertical="top" textRotation="90" wrapText="1"/>
    </xf>
    <xf numFmtId="0" fontId="66" fillId="0" borderId="0" xfId="19" applyFont="1" applyAlignment="1">
      <alignment horizontal="center" vertical="top" textRotation="90" wrapText="1"/>
    </xf>
    <xf numFmtId="0" fontId="66" fillId="0" borderId="2" xfId="19" applyFont="1" applyBorder="1" applyAlignment="1">
      <alignment horizontal="center" vertical="top" textRotation="90" wrapText="1"/>
    </xf>
    <xf numFmtId="0" fontId="53" fillId="0" borderId="0" xfId="15" applyFont="1" applyAlignment="1">
      <alignment horizontal="left"/>
    </xf>
    <xf numFmtId="0" fontId="202" fillId="0" borderId="0" xfId="15" applyFont="1" applyAlignment="1">
      <alignment horizontal="left" vertical="top" wrapText="1"/>
    </xf>
    <xf numFmtId="0" fontId="202" fillId="0" borderId="2" xfId="15" applyFont="1" applyBorder="1" applyAlignment="1">
      <alignment horizontal="left" vertical="top" wrapText="1"/>
    </xf>
    <xf numFmtId="0" fontId="66" fillId="3" borderId="36" xfId="0" applyFont="1" applyFill="1" applyBorder="1" applyAlignment="1">
      <alignment horizontal="right" vertical="top" wrapText="1"/>
    </xf>
    <xf numFmtId="0" fontId="66" fillId="3" borderId="37" xfId="0" applyFont="1" applyFill="1" applyBorder="1" applyAlignment="1">
      <alignment horizontal="right" vertical="top" wrapText="1"/>
    </xf>
    <xf numFmtId="0" fontId="66" fillId="3" borderId="36" xfId="0" applyFont="1" applyFill="1" applyBorder="1" applyAlignment="1">
      <alignment horizontal="left" vertical="top" wrapText="1"/>
    </xf>
    <xf numFmtId="0" fontId="66" fillId="3" borderId="33" xfId="0" applyFont="1" applyFill="1" applyBorder="1" applyAlignment="1">
      <alignment horizontal="left" vertical="top"/>
    </xf>
    <xf numFmtId="0" fontId="66" fillId="3" borderId="36" xfId="15" applyFont="1" applyFill="1" applyBorder="1" applyAlignment="1">
      <alignment horizontal="left" vertical="top" wrapText="1"/>
    </xf>
    <xf numFmtId="0" fontId="66" fillId="3" borderId="37" xfId="15" applyFont="1" applyFill="1" applyBorder="1" applyAlignment="1">
      <alignment horizontal="left" vertical="top" wrapText="1"/>
    </xf>
    <xf numFmtId="0" fontId="195" fillId="3" borderId="0" xfId="0" applyFont="1" applyFill="1" applyAlignment="1">
      <alignment horizontal="left" vertical="center"/>
    </xf>
    <xf numFmtId="0" fontId="66" fillId="0" borderId="0" xfId="0" applyFont="1" applyAlignment="1">
      <alignment horizontal="left" wrapText="1"/>
    </xf>
    <xf numFmtId="0" fontId="66" fillId="3" borderId="13" xfId="0" applyFont="1" applyFill="1" applyBorder="1" applyAlignment="1">
      <alignment horizontal="left" vertical="top" wrapText="1"/>
    </xf>
    <xf numFmtId="0" fontId="66" fillId="0" borderId="2" xfId="0" applyFont="1" applyBorder="1" applyAlignment="1">
      <alignment horizontal="left" wrapText="1"/>
    </xf>
    <xf numFmtId="0" fontId="66" fillId="3" borderId="35" xfId="0" applyFont="1" applyFill="1" applyBorder="1" applyAlignment="1">
      <alignment horizontal="left" vertical="top" wrapText="1"/>
    </xf>
    <xf numFmtId="0" fontId="53" fillId="3" borderId="2" xfId="0" applyFont="1" applyFill="1" applyBorder="1" applyAlignment="1">
      <alignment horizontal="center" vertical="top" wrapText="1"/>
    </xf>
    <xf numFmtId="0" fontId="53" fillId="3" borderId="13" xfId="0" applyFont="1" applyFill="1" applyBorder="1" applyAlignment="1">
      <alignment horizontal="left" vertical="top" wrapText="1"/>
    </xf>
    <xf numFmtId="0" fontId="53" fillId="3" borderId="0" xfId="0" applyFont="1" applyFill="1" applyAlignment="1">
      <alignment horizontal="left" vertical="top" wrapText="1"/>
    </xf>
    <xf numFmtId="0" fontId="53" fillId="3" borderId="29" xfId="0" applyFont="1" applyFill="1" applyBorder="1" applyAlignment="1">
      <alignment horizontal="left" vertical="top" wrapText="1"/>
    </xf>
    <xf numFmtId="0" fontId="111" fillId="0" borderId="0" xfId="0" applyFont="1" applyAlignment="1">
      <alignment horizontal="left" vertical="center" wrapText="1"/>
    </xf>
    <xf numFmtId="0" fontId="66" fillId="3" borderId="37" xfId="0" applyFont="1" applyFill="1" applyBorder="1" applyAlignment="1">
      <alignment horizontal="left" vertical="top" wrapText="1"/>
    </xf>
    <xf numFmtId="1" fontId="111" fillId="0" borderId="0" xfId="89" applyFont="1" applyProtection="1">
      <alignment horizontal="left"/>
    </xf>
    <xf numFmtId="49" fontId="174" fillId="3" borderId="35" xfId="93" applyNumberFormat="1" applyFont="1" applyFill="1" applyBorder="1" applyAlignment="1">
      <alignment horizontal="left" vertical="top" wrapText="1"/>
    </xf>
    <xf numFmtId="49" fontId="174" fillId="3" borderId="36" xfId="93" applyNumberFormat="1" applyFont="1" applyFill="1" applyBorder="1" applyAlignment="1">
      <alignment horizontal="left" vertical="top" wrapText="1"/>
    </xf>
    <xf numFmtId="49" fontId="174" fillId="3" borderId="37" xfId="93" applyNumberFormat="1" applyFont="1" applyFill="1" applyBorder="1" applyAlignment="1">
      <alignment horizontal="left" vertical="top" wrapText="1"/>
    </xf>
    <xf numFmtId="0" fontId="200" fillId="0" borderId="0" xfId="93" applyFont="1" applyAlignment="1">
      <alignment horizontal="left" vertical="center" wrapText="1"/>
    </xf>
    <xf numFmtId="0" fontId="76" fillId="0" borderId="0" xfId="93" applyFont="1" applyAlignment="1">
      <alignment horizontal="right" vertical="top"/>
    </xf>
    <xf numFmtId="0" fontId="76" fillId="0" borderId="0" xfId="93" applyFont="1" applyAlignment="1">
      <alignment horizontal="left" vertical="top" wrapText="1"/>
    </xf>
    <xf numFmtId="49" fontId="104" fillId="0" borderId="0" xfId="93" applyNumberFormat="1" applyFont="1" applyAlignment="1">
      <alignment horizontal="center" vertical="center" wrapText="1"/>
    </xf>
    <xf numFmtId="3" fontId="76" fillId="0" borderId="0" xfId="93" applyNumberFormat="1" applyFont="1" applyAlignment="1">
      <alignment horizontal="center"/>
    </xf>
    <xf numFmtId="3" fontId="102" fillId="0" borderId="0" xfId="93" applyNumberFormat="1" applyFont="1" applyAlignment="1">
      <alignment horizontal="center" wrapText="1"/>
    </xf>
    <xf numFmtId="0" fontId="102" fillId="0" borderId="0" xfId="93" applyFont="1" applyAlignment="1">
      <alignment horizontal="center" wrapText="1"/>
    </xf>
    <xf numFmtId="49" fontId="111" fillId="0" borderId="0" xfId="93" applyNumberFormat="1" applyFont="1" applyAlignment="1">
      <alignment horizontal="left" vertical="center" wrapText="1"/>
    </xf>
    <xf numFmtId="0" fontId="102" fillId="3" borderId="0" xfId="93" applyFont="1" applyFill="1" applyAlignment="1">
      <alignment horizontal="center" wrapText="1"/>
    </xf>
    <xf numFmtId="0" fontId="76" fillId="0" borderId="0" xfId="93" applyFont="1" applyAlignment="1">
      <alignment horizontal="center"/>
    </xf>
    <xf numFmtId="0" fontId="66" fillId="3" borderId="29" xfId="93" applyFont="1" applyFill="1" applyBorder="1" applyAlignment="1">
      <alignment horizontal="left" vertical="top"/>
    </xf>
    <xf numFmtId="0" fontId="192" fillId="3" borderId="0" xfId="93" applyFont="1" applyFill="1" applyAlignment="1">
      <alignment horizontal="right" vertical="top" wrapText="1"/>
    </xf>
    <xf numFmtId="0" fontId="192" fillId="3" borderId="2" xfId="93" applyFont="1" applyFill="1" applyBorder="1" applyAlignment="1">
      <alignment horizontal="right" vertical="top" wrapText="1"/>
    </xf>
    <xf numFmtId="0" fontId="66" fillId="3" borderId="32" xfId="93" applyFont="1" applyFill="1" applyBorder="1" applyAlignment="1">
      <alignment horizontal="left" vertical="top"/>
    </xf>
    <xf numFmtId="0" fontId="66" fillId="3" borderId="35" xfId="93" applyFont="1" applyFill="1" applyBorder="1" applyAlignment="1">
      <alignment horizontal="left" vertical="top"/>
    </xf>
    <xf numFmtId="0" fontId="192" fillId="3" borderId="36" xfId="93" applyFont="1" applyFill="1" applyBorder="1" applyAlignment="1">
      <alignment horizontal="right" vertical="top" wrapText="1"/>
    </xf>
    <xf numFmtId="0" fontId="192" fillId="3" borderId="37" xfId="93" applyFont="1" applyFill="1" applyBorder="1" applyAlignment="1">
      <alignment horizontal="right" vertical="top" wrapText="1"/>
    </xf>
    <xf numFmtId="0" fontId="188" fillId="3" borderId="29" xfId="0" applyFont="1" applyFill="1" applyBorder="1" applyAlignment="1">
      <alignment horizontal="left" vertical="top" wrapText="1"/>
    </xf>
    <xf numFmtId="0" fontId="216" fillId="3" borderId="0" xfId="0" applyFont="1" applyFill="1" applyAlignment="1">
      <alignment horizontal="center" wrapText="1"/>
    </xf>
    <xf numFmtId="0" fontId="66" fillId="3" borderId="29" xfId="0" applyFont="1" applyFill="1" applyBorder="1" applyAlignment="1">
      <alignment horizontal="right" wrapText="1"/>
    </xf>
    <xf numFmtId="0" fontId="66" fillId="3" borderId="2" xfId="0" applyFont="1" applyFill="1" applyBorder="1" applyAlignment="1">
      <alignment horizontal="right" wrapText="1"/>
    </xf>
    <xf numFmtId="0" fontId="188" fillId="3" borderId="0" xfId="0" applyFont="1" applyFill="1" applyAlignment="1">
      <alignment horizontal="left" vertical="top" wrapText="1"/>
    </xf>
    <xf numFmtId="0" fontId="66" fillId="3" borderId="29" xfId="0" applyFont="1" applyFill="1" applyBorder="1" applyAlignment="1">
      <alignment horizontal="center" vertical="top" wrapText="1"/>
    </xf>
    <xf numFmtId="0" fontId="66" fillId="3" borderId="0" xfId="0" applyFont="1" applyFill="1" applyAlignment="1">
      <alignment horizontal="center" vertical="top" wrapText="1"/>
    </xf>
    <xf numFmtId="0" fontId="66" fillId="3" borderId="2" xfId="0" applyFont="1" applyFill="1" applyBorder="1" applyAlignment="1">
      <alignment horizontal="center" vertical="top" wrapText="1"/>
    </xf>
    <xf numFmtId="0" fontId="200" fillId="0" borderId="0" xfId="0" applyFont="1" applyAlignment="1">
      <alignment horizontal="left"/>
    </xf>
    <xf numFmtId="0" fontId="54" fillId="0" borderId="0" xfId="3" applyFont="1" applyAlignment="1">
      <alignment horizontal="right" vertical="center"/>
    </xf>
    <xf numFmtId="0" fontId="188" fillId="0" borderId="29" xfId="0" applyFont="1" applyBorder="1" applyAlignment="1">
      <alignment horizontal="left" vertical="top" wrapText="1"/>
    </xf>
    <xf numFmtId="0" fontId="188" fillId="0" borderId="0" xfId="0" applyFont="1" applyAlignment="1">
      <alignment horizontal="left" vertical="top" wrapText="1"/>
    </xf>
    <xf numFmtId="0" fontId="53" fillId="0" borderId="29" xfId="0" applyFont="1" applyBorder="1" applyAlignment="1">
      <alignment vertical="top"/>
    </xf>
    <xf numFmtId="0" fontId="53" fillId="0" borderId="2" xfId="0" applyFont="1" applyBorder="1" applyAlignment="1">
      <alignment vertical="top"/>
    </xf>
    <xf numFmtId="0" fontId="53" fillId="0" borderId="0" xfId="0" applyFont="1" applyAlignment="1">
      <alignment vertical="top"/>
    </xf>
    <xf numFmtId="3" fontId="57" fillId="0" borderId="0" xfId="0" applyNumberFormat="1" applyFont="1" applyAlignment="1">
      <alignment horizontal="center" vertical="center"/>
    </xf>
    <xf numFmtId="0" fontId="57" fillId="0" borderId="0" xfId="0" applyFont="1" applyAlignment="1">
      <alignment horizontal="center" vertical="center"/>
    </xf>
    <xf numFmtId="0" fontId="53" fillId="0" borderId="0" xfId="0" applyFont="1" applyAlignment="1">
      <alignment horizontal="center" vertical="top" wrapText="1"/>
    </xf>
    <xf numFmtId="0" fontId="99" fillId="0" borderId="0" xfId="0" applyFont="1" applyAlignment="1">
      <alignment horizontal="center" wrapText="1"/>
    </xf>
    <xf numFmtId="1" fontId="53" fillId="0" borderId="0" xfId="0" applyNumberFormat="1" applyFont="1" applyAlignment="1">
      <alignment horizontal="center"/>
    </xf>
    <xf numFmtId="0" fontId="53" fillId="0" borderId="29" xfId="0" applyFont="1" applyBorder="1" applyAlignment="1">
      <alignment horizontal="left"/>
    </xf>
    <xf numFmtId="0" fontId="111" fillId="0" borderId="0" xfId="0" applyFont="1" applyAlignment="1">
      <alignment horizontal="left" wrapText="1"/>
    </xf>
    <xf numFmtId="0" fontId="216" fillId="3" borderId="2" xfId="3" applyFont="1" applyFill="1" applyBorder="1" applyAlignment="1">
      <alignment horizontal="center" vertical="center" wrapText="1"/>
    </xf>
    <xf numFmtId="0" fontId="105" fillId="0" borderId="0" xfId="3" applyFont="1" applyAlignment="1">
      <alignment horizontal="center"/>
    </xf>
    <xf numFmtId="3" fontId="105" fillId="0" borderId="0" xfId="3" applyNumberFormat="1" applyFont="1" applyAlignment="1">
      <alignment horizontal="center"/>
    </xf>
    <xf numFmtId="0" fontId="195" fillId="3" borderId="0" xfId="3" applyFont="1" applyFill="1" applyAlignment="1">
      <alignment horizontal="left" wrapText="1"/>
    </xf>
    <xf numFmtId="3" fontId="111" fillId="0" borderId="0" xfId="3" applyNumberFormat="1" applyFont="1" applyAlignment="1">
      <alignment horizontal="left"/>
    </xf>
    <xf numFmtId="0" fontId="58" fillId="0" borderId="0" xfId="3" applyFont="1" applyAlignment="1">
      <alignment horizontal="left" wrapText="1"/>
    </xf>
    <xf numFmtId="0" fontId="202" fillId="0" borderId="0" xfId="3" applyFont="1" applyAlignment="1">
      <alignment horizontal="left" vertical="top"/>
    </xf>
    <xf numFmtId="3" fontId="195" fillId="0" borderId="0" xfId="3" applyNumberFormat="1" applyFont="1" applyAlignment="1">
      <alignment horizontal="left" vertical="center"/>
    </xf>
    <xf numFmtId="3" fontId="195" fillId="0" borderId="0" xfId="3" applyNumberFormat="1" applyFont="1" applyAlignment="1">
      <alignment horizontal="left"/>
    </xf>
    <xf numFmtId="3" fontId="111" fillId="0" borderId="0" xfId="3" applyNumberFormat="1" applyFont="1" applyAlignment="1">
      <alignment horizontal="left" vertical="center"/>
    </xf>
    <xf numFmtId="0" fontId="202" fillId="0" borderId="0" xfId="3" applyFont="1" applyAlignment="1">
      <alignment vertical="center"/>
    </xf>
    <xf numFmtId="0" fontId="195" fillId="3" borderId="0" xfId="3" applyFont="1" applyFill="1" applyAlignment="1">
      <alignment horizontal="left" vertical="center" wrapText="1"/>
    </xf>
    <xf numFmtId="0" fontId="202" fillId="0" borderId="0" xfId="57" applyFont="1" applyAlignment="1">
      <alignment horizontal="left" vertical="center" wrapText="1"/>
    </xf>
    <xf numFmtId="0" fontId="111" fillId="0" borderId="0" xfId="57" applyFont="1" applyAlignment="1">
      <alignment horizontal="left"/>
    </xf>
    <xf numFmtId="0" fontId="66" fillId="3" borderId="2" xfId="57" applyFont="1" applyFill="1" applyBorder="1" applyAlignment="1">
      <alignment horizontal="left" vertical="top"/>
    </xf>
    <xf numFmtId="0" fontId="66" fillId="3" borderId="29" xfId="57" applyFont="1" applyFill="1" applyBorder="1" applyAlignment="1">
      <alignment horizontal="left" vertical="top"/>
    </xf>
    <xf numFmtId="0" fontId="66" fillId="3" borderId="35" xfId="57" applyFont="1" applyFill="1" applyBorder="1" applyAlignment="1">
      <alignment horizontal="left" vertical="top"/>
    </xf>
    <xf numFmtId="0" fontId="66" fillId="3" borderId="32" xfId="57" applyFont="1" applyFill="1" applyBorder="1" applyAlignment="1">
      <alignment horizontal="left" vertical="top"/>
    </xf>
    <xf numFmtId="0" fontId="53" fillId="0" borderId="0" xfId="57" applyFont="1" applyAlignment="1">
      <alignment horizontal="left"/>
    </xf>
    <xf numFmtId="0" fontId="53" fillId="3" borderId="0" xfId="57" applyFont="1" applyFill="1" applyAlignment="1">
      <alignment horizontal="left"/>
    </xf>
    <xf numFmtId="0" fontId="59" fillId="0" borderId="0" xfId="3" applyFont="1" applyAlignment="1">
      <alignment horizontal="center"/>
    </xf>
    <xf numFmtId="0" fontId="195" fillId="3" borderId="0" xfId="3" applyFont="1" applyFill="1" applyAlignment="1">
      <alignment horizontal="left" vertical="center"/>
    </xf>
    <xf numFmtId="0" fontId="195" fillId="3" borderId="0" xfId="3" applyFont="1" applyFill="1" applyAlignment="1">
      <alignment horizontal="left"/>
    </xf>
  </cellXfs>
  <cellStyles count="1536">
    <cellStyle name="$l0 %" xfId="95" xr:uid="{00000000-0005-0000-0000-000000000000}"/>
    <cellStyle name="$l0 % 2" xfId="96" xr:uid="{00000000-0005-0000-0000-000001000000}"/>
    <cellStyle name="$l0 % 2 2" xfId="97" xr:uid="{00000000-0005-0000-0000-000002000000}"/>
    <cellStyle name="$l0 % 2 3" xfId="98" xr:uid="{00000000-0005-0000-0000-000003000000}"/>
    <cellStyle name="$l0 % 2 4" xfId="99" xr:uid="{00000000-0005-0000-0000-000004000000}"/>
    <cellStyle name="$l0 % 2 5" xfId="100" xr:uid="{00000000-0005-0000-0000-000005000000}"/>
    <cellStyle name="$l0 % 2 6" xfId="101" xr:uid="{00000000-0005-0000-0000-000006000000}"/>
    <cellStyle name="$l0 % 2 7" xfId="102" xr:uid="{00000000-0005-0000-0000-000007000000}"/>
    <cellStyle name="$l0 % 3" xfId="103" xr:uid="{00000000-0005-0000-0000-000008000000}"/>
    <cellStyle name="$l0 % 3 2" xfId="104" xr:uid="{00000000-0005-0000-0000-000009000000}"/>
    <cellStyle name="$l0 % 3 3" xfId="105" xr:uid="{00000000-0005-0000-0000-00000A000000}"/>
    <cellStyle name="$l0 % 3 4" xfId="106" xr:uid="{00000000-0005-0000-0000-00000B000000}"/>
    <cellStyle name="$l0 % 3 5" xfId="107" xr:uid="{00000000-0005-0000-0000-00000C000000}"/>
    <cellStyle name="$l0 % 3 6" xfId="108" xr:uid="{00000000-0005-0000-0000-00000D000000}"/>
    <cellStyle name="$l0 % 3 7" xfId="109" xr:uid="{00000000-0005-0000-0000-00000E000000}"/>
    <cellStyle name="$l0 % 4" xfId="110" xr:uid="{00000000-0005-0000-0000-00000F000000}"/>
    <cellStyle name="$l0 % 5" xfId="111" xr:uid="{00000000-0005-0000-0000-000010000000}"/>
    <cellStyle name="$l0 % 6" xfId="112" xr:uid="{00000000-0005-0000-0000-000011000000}"/>
    <cellStyle name="$l0 % 7" xfId="113" xr:uid="{00000000-0005-0000-0000-000012000000}"/>
    <cellStyle name="$l0 % 8" xfId="114" xr:uid="{00000000-0005-0000-0000-000013000000}"/>
    <cellStyle name="$l0 % 9" xfId="115" xr:uid="{00000000-0005-0000-0000-000014000000}"/>
    <cellStyle name="$l0 Dec" xfId="116" xr:uid="{00000000-0005-0000-0000-000015000000}"/>
    <cellStyle name="$l0 Dec 2" xfId="117" xr:uid="{00000000-0005-0000-0000-000016000000}"/>
    <cellStyle name="$l0 Dec 2 2" xfId="118" xr:uid="{00000000-0005-0000-0000-000017000000}"/>
    <cellStyle name="$l0 Dec 2 3" xfId="119" xr:uid="{00000000-0005-0000-0000-000018000000}"/>
    <cellStyle name="$l0 Dec 2 4" xfId="120" xr:uid="{00000000-0005-0000-0000-000019000000}"/>
    <cellStyle name="$l0 Dec 2 5" xfId="121" xr:uid="{00000000-0005-0000-0000-00001A000000}"/>
    <cellStyle name="$l0 Dec 2 6" xfId="122" xr:uid="{00000000-0005-0000-0000-00001B000000}"/>
    <cellStyle name="$l0 Dec 2 7" xfId="123" xr:uid="{00000000-0005-0000-0000-00001C000000}"/>
    <cellStyle name="$l0 Dec 3" xfId="124" xr:uid="{00000000-0005-0000-0000-00001D000000}"/>
    <cellStyle name="$l0 Dec 3 2" xfId="125" xr:uid="{00000000-0005-0000-0000-00001E000000}"/>
    <cellStyle name="$l0 Dec 3 3" xfId="126" xr:uid="{00000000-0005-0000-0000-00001F000000}"/>
    <cellStyle name="$l0 Dec 3 4" xfId="127" xr:uid="{00000000-0005-0000-0000-000020000000}"/>
    <cellStyle name="$l0 Dec 3 5" xfId="128" xr:uid="{00000000-0005-0000-0000-000021000000}"/>
    <cellStyle name="$l0 Dec 3 6" xfId="129" xr:uid="{00000000-0005-0000-0000-000022000000}"/>
    <cellStyle name="$l0 Dec 3 7" xfId="130" xr:uid="{00000000-0005-0000-0000-000023000000}"/>
    <cellStyle name="$l0 Dec 4" xfId="131" xr:uid="{00000000-0005-0000-0000-000024000000}"/>
    <cellStyle name="$l0 Dec 5" xfId="132" xr:uid="{00000000-0005-0000-0000-000025000000}"/>
    <cellStyle name="$l0 Dec 6" xfId="133" xr:uid="{00000000-0005-0000-0000-000026000000}"/>
    <cellStyle name="$l0 Dec 7" xfId="134" xr:uid="{00000000-0005-0000-0000-000027000000}"/>
    <cellStyle name="$l0 Dec 8" xfId="135" xr:uid="{00000000-0005-0000-0000-000028000000}"/>
    <cellStyle name="$l0 Dec 9" xfId="136" xr:uid="{00000000-0005-0000-0000-000029000000}"/>
    <cellStyle name="$l0 No" xfId="137" xr:uid="{00000000-0005-0000-0000-00002A000000}"/>
    <cellStyle name="$l0 No 2" xfId="138" xr:uid="{00000000-0005-0000-0000-00002B000000}"/>
    <cellStyle name="$l0 No 2 2" xfId="139" xr:uid="{00000000-0005-0000-0000-00002C000000}"/>
    <cellStyle name="$l0 No 2 3" xfId="140" xr:uid="{00000000-0005-0000-0000-00002D000000}"/>
    <cellStyle name="$l0 No 2 4" xfId="141" xr:uid="{00000000-0005-0000-0000-00002E000000}"/>
    <cellStyle name="$l0 No 2 5" xfId="142" xr:uid="{00000000-0005-0000-0000-00002F000000}"/>
    <cellStyle name="$l0 No 2 6" xfId="143" xr:uid="{00000000-0005-0000-0000-000030000000}"/>
    <cellStyle name="$l0 No 2 7" xfId="144" xr:uid="{00000000-0005-0000-0000-000031000000}"/>
    <cellStyle name="$l0 No 3" xfId="145" xr:uid="{00000000-0005-0000-0000-000032000000}"/>
    <cellStyle name="$l0 No 3 2" xfId="146" xr:uid="{00000000-0005-0000-0000-000033000000}"/>
    <cellStyle name="$l0 No 3 3" xfId="147" xr:uid="{00000000-0005-0000-0000-000034000000}"/>
    <cellStyle name="$l0 No 3 4" xfId="148" xr:uid="{00000000-0005-0000-0000-000035000000}"/>
    <cellStyle name="$l0 No 3 5" xfId="149" xr:uid="{00000000-0005-0000-0000-000036000000}"/>
    <cellStyle name="$l0 No 3 6" xfId="150" xr:uid="{00000000-0005-0000-0000-000037000000}"/>
    <cellStyle name="$l0 No 3 7" xfId="151" xr:uid="{00000000-0005-0000-0000-000038000000}"/>
    <cellStyle name="$l0 No 4" xfId="152" xr:uid="{00000000-0005-0000-0000-000039000000}"/>
    <cellStyle name="$l0 No 5" xfId="153" xr:uid="{00000000-0005-0000-0000-00003A000000}"/>
    <cellStyle name="$l0 No 6" xfId="154" xr:uid="{00000000-0005-0000-0000-00003B000000}"/>
    <cellStyle name="$l0 No 7" xfId="155" xr:uid="{00000000-0005-0000-0000-00003C000000}"/>
    <cellStyle name="$l0 No 8" xfId="156" xr:uid="{00000000-0005-0000-0000-00003D000000}"/>
    <cellStyle name="$l0 No 9" xfId="157" xr:uid="{00000000-0005-0000-0000-00003E000000}"/>
    <cellStyle name="$l0 Row" xfId="89" xr:uid="{00000000-0005-0000-0000-00003F000000}"/>
    <cellStyle name="$l1 %" xfId="158" xr:uid="{00000000-0005-0000-0000-000040000000}"/>
    <cellStyle name="$l1 % 2" xfId="159" xr:uid="{00000000-0005-0000-0000-000041000000}"/>
    <cellStyle name="$l1 % 2 2" xfId="160" xr:uid="{00000000-0005-0000-0000-000042000000}"/>
    <cellStyle name="$l1 % 2 3" xfId="161" xr:uid="{00000000-0005-0000-0000-000043000000}"/>
    <cellStyle name="$l1 % 2 4" xfId="162" xr:uid="{00000000-0005-0000-0000-000044000000}"/>
    <cellStyle name="$l1 % 2 5" xfId="163" xr:uid="{00000000-0005-0000-0000-000045000000}"/>
    <cellStyle name="$l1 % 2 6" xfId="164" xr:uid="{00000000-0005-0000-0000-000046000000}"/>
    <cellStyle name="$l1 % 2 7" xfId="165" xr:uid="{00000000-0005-0000-0000-000047000000}"/>
    <cellStyle name="$l1 % 3" xfId="166" xr:uid="{00000000-0005-0000-0000-000048000000}"/>
    <cellStyle name="$l1 % 3 2" xfId="167" xr:uid="{00000000-0005-0000-0000-000049000000}"/>
    <cellStyle name="$l1 % 3 3" xfId="168" xr:uid="{00000000-0005-0000-0000-00004A000000}"/>
    <cellStyle name="$l1 % 3 4" xfId="169" xr:uid="{00000000-0005-0000-0000-00004B000000}"/>
    <cellStyle name="$l1 % 3 5" xfId="170" xr:uid="{00000000-0005-0000-0000-00004C000000}"/>
    <cellStyle name="$l1 % 3 6" xfId="171" xr:uid="{00000000-0005-0000-0000-00004D000000}"/>
    <cellStyle name="$l1 % 3 7" xfId="172" xr:uid="{00000000-0005-0000-0000-00004E000000}"/>
    <cellStyle name="$l1 % 4" xfId="173" xr:uid="{00000000-0005-0000-0000-00004F000000}"/>
    <cellStyle name="$l1 % 5" xfId="174" xr:uid="{00000000-0005-0000-0000-000050000000}"/>
    <cellStyle name="$l1 % 6" xfId="175" xr:uid="{00000000-0005-0000-0000-000051000000}"/>
    <cellStyle name="$l1 % 7" xfId="176" xr:uid="{00000000-0005-0000-0000-000052000000}"/>
    <cellStyle name="$l1 % 8" xfId="177" xr:uid="{00000000-0005-0000-0000-000053000000}"/>
    <cellStyle name="$l1 % 9" xfId="178" xr:uid="{00000000-0005-0000-0000-000054000000}"/>
    <cellStyle name="$l1 No" xfId="179" xr:uid="{00000000-0005-0000-0000-000055000000}"/>
    <cellStyle name="$l1 No 2" xfId="180" xr:uid="{00000000-0005-0000-0000-000056000000}"/>
    <cellStyle name="$l1 No 2 2" xfId="181" xr:uid="{00000000-0005-0000-0000-000057000000}"/>
    <cellStyle name="$l1 No 2 3" xfId="182" xr:uid="{00000000-0005-0000-0000-000058000000}"/>
    <cellStyle name="$l1 No 2 4" xfId="183" xr:uid="{00000000-0005-0000-0000-000059000000}"/>
    <cellStyle name="$l1 No 2 5" xfId="184" xr:uid="{00000000-0005-0000-0000-00005A000000}"/>
    <cellStyle name="$l1 No 2 6" xfId="185" xr:uid="{00000000-0005-0000-0000-00005B000000}"/>
    <cellStyle name="$l1 No 2 7" xfId="186" xr:uid="{00000000-0005-0000-0000-00005C000000}"/>
    <cellStyle name="$l1 No 3" xfId="187" xr:uid="{00000000-0005-0000-0000-00005D000000}"/>
    <cellStyle name="$l1 No 3 2" xfId="188" xr:uid="{00000000-0005-0000-0000-00005E000000}"/>
    <cellStyle name="$l1 No 3 3" xfId="189" xr:uid="{00000000-0005-0000-0000-00005F000000}"/>
    <cellStyle name="$l1 No 3 4" xfId="190" xr:uid="{00000000-0005-0000-0000-000060000000}"/>
    <cellStyle name="$l1 No 3 5" xfId="191" xr:uid="{00000000-0005-0000-0000-000061000000}"/>
    <cellStyle name="$l1 No 3 6" xfId="192" xr:uid="{00000000-0005-0000-0000-000062000000}"/>
    <cellStyle name="$l1 No 3 7" xfId="193" xr:uid="{00000000-0005-0000-0000-000063000000}"/>
    <cellStyle name="$l1 No 4" xfId="194" xr:uid="{00000000-0005-0000-0000-000064000000}"/>
    <cellStyle name="$l1 No 5" xfId="195" xr:uid="{00000000-0005-0000-0000-000065000000}"/>
    <cellStyle name="$l1 No 6" xfId="196" xr:uid="{00000000-0005-0000-0000-000066000000}"/>
    <cellStyle name="$l1 No 7" xfId="197" xr:uid="{00000000-0005-0000-0000-000067000000}"/>
    <cellStyle name="$l1 No 8" xfId="198" xr:uid="{00000000-0005-0000-0000-000068000000}"/>
    <cellStyle name="$l1 No 9" xfId="199" xr:uid="{00000000-0005-0000-0000-000069000000}"/>
    <cellStyle name="$l1 Row" xfId="90" xr:uid="{00000000-0005-0000-0000-00006A000000}"/>
    <cellStyle name="$l2 %" xfId="200" xr:uid="{00000000-0005-0000-0000-00006B000000}"/>
    <cellStyle name="$l2 % 2" xfId="201" xr:uid="{00000000-0005-0000-0000-00006C000000}"/>
    <cellStyle name="$l2 % 2 2" xfId="202" xr:uid="{00000000-0005-0000-0000-00006D000000}"/>
    <cellStyle name="$l2 % 2 3" xfId="203" xr:uid="{00000000-0005-0000-0000-00006E000000}"/>
    <cellStyle name="$l2 % 2 4" xfId="204" xr:uid="{00000000-0005-0000-0000-00006F000000}"/>
    <cellStyle name="$l2 % 2 5" xfId="205" xr:uid="{00000000-0005-0000-0000-000070000000}"/>
    <cellStyle name="$l2 % 2 6" xfId="206" xr:uid="{00000000-0005-0000-0000-000071000000}"/>
    <cellStyle name="$l2 % 2 7" xfId="207" xr:uid="{00000000-0005-0000-0000-000072000000}"/>
    <cellStyle name="$l2 % 3" xfId="208" xr:uid="{00000000-0005-0000-0000-000073000000}"/>
    <cellStyle name="$l2 % 3 2" xfId="209" xr:uid="{00000000-0005-0000-0000-000074000000}"/>
    <cellStyle name="$l2 % 3 3" xfId="210" xr:uid="{00000000-0005-0000-0000-000075000000}"/>
    <cellStyle name="$l2 % 3 4" xfId="211" xr:uid="{00000000-0005-0000-0000-000076000000}"/>
    <cellStyle name="$l2 % 3 5" xfId="212" xr:uid="{00000000-0005-0000-0000-000077000000}"/>
    <cellStyle name="$l2 % 3 6" xfId="213" xr:uid="{00000000-0005-0000-0000-000078000000}"/>
    <cellStyle name="$l2 % 3 7" xfId="214" xr:uid="{00000000-0005-0000-0000-000079000000}"/>
    <cellStyle name="$l2 % 4" xfId="215" xr:uid="{00000000-0005-0000-0000-00007A000000}"/>
    <cellStyle name="$l2 % 5" xfId="216" xr:uid="{00000000-0005-0000-0000-00007B000000}"/>
    <cellStyle name="$l2 % 6" xfId="217" xr:uid="{00000000-0005-0000-0000-00007C000000}"/>
    <cellStyle name="$l2 % 7" xfId="218" xr:uid="{00000000-0005-0000-0000-00007D000000}"/>
    <cellStyle name="$l2 % 8" xfId="219" xr:uid="{00000000-0005-0000-0000-00007E000000}"/>
    <cellStyle name="$l2 % 9" xfId="220" xr:uid="{00000000-0005-0000-0000-00007F000000}"/>
    <cellStyle name="$l2 No" xfId="221" xr:uid="{00000000-0005-0000-0000-000080000000}"/>
    <cellStyle name="$l2 No 2" xfId="222" xr:uid="{00000000-0005-0000-0000-000081000000}"/>
    <cellStyle name="$l2 No 2 2" xfId="223" xr:uid="{00000000-0005-0000-0000-000082000000}"/>
    <cellStyle name="$l2 No 2 3" xfId="224" xr:uid="{00000000-0005-0000-0000-000083000000}"/>
    <cellStyle name="$l2 No 2 4" xfId="225" xr:uid="{00000000-0005-0000-0000-000084000000}"/>
    <cellStyle name="$l2 No 2 5" xfId="226" xr:uid="{00000000-0005-0000-0000-000085000000}"/>
    <cellStyle name="$l2 No 2 6" xfId="227" xr:uid="{00000000-0005-0000-0000-000086000000}"/>
    <cellStyle name="$l2 No 2 7" xfId="228" xr:uid="{00000000-0005-0000-0000-000087000000}"/>
    <cellStyle name="$l2 No 3" xfId="229" xr:uid="{00000000-0005-0000-0000-000088000000}"/>
    <cellStyle name="$l2 No 3 2" xfId="230" xr:uid="{00000000-0005-0000-0000-000089000000}"/>
    <cellStyle name="$l2 No 3 3" xfId="231" xr:uid="{00000000-0005-0000-0000-00008A000000}"/>
    <cellStyle name="$l2 No 3 4" xfId="232" xr:uid="{00000000-0005-0000-0000-00008B000000}"/>
    <cellStyle name="$l2 No 3 5" xfId="233" xr:uid="{00000000-0005-0000-0000-00008C000000}"/>
    <cellStyle name="$l2 No 3 6" xfId="234" xr:uid="{00000000-0005-0000-0000-00008D000000}"/>
    <cellStyle name="$l2 No 3 7" xfId="235" xr:uid="{00000000-0005-0000-0000-00008E000000}"/>
    <cellStyle name="$l2 No 4" xfId="236" xr:uid="{00000000-0005-0000-0000-00008F000000}"/>
    <cellStyle name="$l2 No 5" xfId="237" xr:uid="{00000000-0005-0000-0000-000090000000}"/>
    <cellStyle name="$l2 No 6" xfId="238" xr:uid="{00000000-0005-0000-0000-000091000000}"/>
    <cellStyle name="$l2 No 7" xfId="239" xr:uid="{00000000-0005-0000-0000-000092000000}"/>
    <cellStyle name="$l2 No 8" xfId="240" xr:uid="{00000000-0005-0000-0000-000093000000}"/>
    <cellStyle name="$l2 No 9" xfId="241" xr:uid="{00000000-0005-0000-0000-000094000000}"/>
    <cellStyle name="$l2 Row" xfId="242" xr:uid="{00000000-0005-0000-0000-000095000000}"/>
    <cellStyle name="$l2 Row 10" xfId="243" xr:uid="{00000000-0005-0000-0000-000096000000}"/>
    <cellStyle name="$l2 Row 11" xfId="244" xr:uid="{00000000-0005-0000-0000-000097000000}"/>
    <cellStyle name="$l2 Row 2" xfId="245" xr:uid="{00000000-0005-0000-0000-000098000000}"/>
    <cellStyle name="$l2 Row 2 2" xfId="246" xr:uid="{00000000-0005-0000-0000-000099000000}"/>
    <cellStyle name="$l2 Row 2 3" xfId="247" xr:uid="{00000000-0005-0000-0000-00009A000000}"/>
    <cellStyle name="$l2 Row 2 4" xfId="248" xr:uid="{00000000-0005-0000-0000-00009B000000}"/>
    <cellStyle name="$l2 Row 2 5" xfId="249" xr:uid="{00000000-0005-0000-0000-00009C000000}"/>
    <cellStyle name="$l2 Row 2 6" xfId="250" xr:uid="{00000000-0005-0000-0000-00009D000000}"/>
    <cellStyle name="$l2 Row 2 7" xfId="251" xr:uid="{00000000-0005-0000-0000-00009E000000}"/>
    <cellStyle name="$l2 Row 2 8" xfId="252" xr:uid="{00000000-0005-0000-0000-00009F000000}"/>
    <cellStyle name="$l2 Row 3" xfId="253" xr:uid="{00000000-0005-0000-0000-0000A0000000}"/>
    <cellStyle name="$l2 Row 3 2" xfId="254" xr:uid="{00000000-0005-0000-0000-0000A1000000}"/>
    <cellStyle name="$l2 Row 3 3" xfId="255" xr:uid="{00000000-0005-0000-0000-0000A2000000}"/>
    <cellStyle name="$l2 Row 3 4" xfId="256" xr:uid="{00000000-0005-0000-0000-0000A3000000}"/>
    <cellStyle name="$l2 Row 3 5" xfId="257" xr:uid="{00000000-0005-0000-0000-0000A4000000}"/>
    <cellStyle name="$l2 Row 3 6" xfId="258" xr:uid="{00000000-0005-0000-0000-0000A5000000}"/>
    <cellStyle name="$l2 Row 3 7" xfId="259" xr:uid="{00000000-0005-0000-0000-0000A6000000}"/>
    <cellStyle name="$l2 Row 3 8" xfId="260" xr:uid="{00000000-0005-0000-0000-0000A7000000}"/>
    <cellStyle name="$l2 Row 4" xfId="261" xr:uid="{00000000-0005-0000-0000-0000A8000000}"/>
    <cellStyle name="$l2 Row 5" xfId="262" xr:uid="{00000000-0005-0000-0000-0000A9000000}"/>
    <cellStyle name="$l2 Row 6" xfId="263" xr:uid="{00000000-0005-0000-0000-0000AA000000}"/>
    <cellStyle name="$l2 Row 7" xfId="264" xr:uid="{00000000-0005-0000-0000-0000AB000000}"/>
    <cellStyle name="$l2 Row 8" xfId="265" xr:uid="{00000000-0005-0000-0000-0000AC000000}"/>
    <cellStyle name="$l2 Row 9" xfId="266" xr:uid="{00000000-0005-0000-0000-0000AD000000}"/>
    <cellStyle name="$u0 %" xfId="267" xr:uid="{00000000-0005-0000-0000-0000AE000000}"/>
    <cellStyle name="$u0 % 2" xfId="268" xr:uid="{00000000-0005-0000-0000-0000AF000000}"/>
    <cellStyle name="$u0 % 2 2" xfId="269" xr:uid="{00000000-0005-0000-0000-0000B0000000}"/>
    <cellStyle name="$u0 % 2 3" xfId="270" xr:uid="{00000000-0005-0000-0000-0000B1000000}"/>
    <cellStyle name="$u0 % 2 4" xfId="271" xr:uid="{00000000-0005-0000-0000-0000B2000000}"/>
    <cellStyle name="$u0 % 2 5" xfId="272" xr:uid="{00000000-0005-0000-0000-0000B3000000}"/>
    <cellStyle name="$u0 % 2 6" xfId="273" xr:uid="{00000000-0005-0000-0000-0000B4000000}"/>
    <cellStyle name="$u0 % 2 7" xfId="274" xr:uid="{00000000-0005-0000-0000-0000B5000000}"/>
    <cellStyle name="$u0 % 3" xfId="275" xr:uid="{00000000-0005-0000-0000-0000B6000000}"/>
    <cellStyle name="$u0 % 3 2" xfId="276" xr:uid="{00000000-0005-0000-0000-0000B7000000}"/>
    <cellStyle name="$u0 % 3 3" xfId="277" xr:uid="{00000000-0005-0000-0000-0000B8000000}"/>
    <cellStyle name="$u0 % 3 4" xfId="278" xr:uid="{00000000-0005-0000-0000-0000B9000000}"/>
    <cellStyle name="$u0 % 3 5" xfId="279" xr:uid="{00000000-0005-0000-0000-0000BA000000}"/>
    <cellStyle name="$u0 % 3 6" xfId="280" xr:uid="{00000000-0005-0000-0000-0000BB000000}"/>
    <cellStyle name="$u0 % 3 7" xfId="281" xr:uid="{00000000-0005-0000-0000-0000BC000000}"/>
    <cellStyle name="$u0 % 4" xfId="282" xr:uid="{00000000-0005-0000-0000-0000BD000000}"/>
    <cellStyle name="$u0 % 5" xfId="283" xr:uid="{00000000-0005-0000-0000-0000BE000000}"/>
    <cellStyle name="$u0 % 6" xfId="284" xr:uid="{00000000-0005-0000-0000-0000BF000000}"/>
    <cellStyle name="$u0 % 7" xfId="285" xr:uid="{00000000-0005-0000-0000-0000C0000000}"/>
    <cellStyle name="$u0 % 8" xfId="286" xr:uid="{00000000-0005-0000-0000-0000C1000000}"/>
    <cellStyle name="$u0 % 9" xfId="287" xr:uid="{00000000-0005-0000-0000-0000C2000000}"/>
    <cellStyle name="$u0 No" xfId="288" xr:uid="{00000000-0005-0000-0000-0000C3000000}"/>
    <cellStyle name="$u0 No 2" xfId="289" xr:uid="{00000000-0005-0000-0000-0000C4000000}"/>
    <cellStyle name="$u0 No 2 2" xfId="290" xr:uid="{00000000-0005-0000-0000-0000C5000000}"/>
    <cellStyle name="$u0 No 2 3" xfId="291" xr:uid="{00000000-0005-0000-0000-0000C6000000}"/>
    <cellStyle name="$u0 No 2 4" xfId="292" xr:uid="{00000000-0005-0000-0000-0000C7000000}"/>
    <cellStyle name="$u0 No 2 5" xfId="293" xr:uid="{00000000-0005-0000-0000-0000C8000000}"/>
    <cellStyle name="$u0 No 2 6" xfId="294" xr:uid="{00000000-0005-0000-0000-0000C9000000}"/>
    <cellStyle name="$u0 No 2 7" xfId="295" xr:uid="{00000000-0005-0000-0000-0000CA000000}"/>
    <cellStyle name="$u0 No 3" xfId="296" xr:uid="{00000000-0005-0000-0000-0000CB000000}"/>
    <cellStyle name="$u0 No 3 2" xfId="297" xr:uid="{00000000-0005-0000-0000-0000CC000000}"/>
    <cellStyle name="$u0 No 3 3" xfId="298" xr:uid="{00000000-0005-0000-0000-0000CD000000}"/>
    <cellStyle name="$u0 No 3 4" xfId="299" xr:uid="{00000000-0005-0000-0000-0000CE000000}"/>
    <cellStyle name="$u0 No 3 5" xfId="300" xr:uid="{00000000-0005-0000-0000-0000CF000000}"/>
    <cellStyle name="$u0 No 3 6" xfId="301" xr:uid="{00000000-0005-0000-0000-0000D0000000}"/>
    <cellStyle name="$u0 No 3 7" xfId="302" xr:uid="{00000000-0005-0000-0000-0000D1000000}"/>
    <cellStyle name="$u0 No 4" xfId="303" xr:uid="{00000000-0005-0000-0000-0000D2000000}"/>
    <cellStyle name="$u0 No 5" xfId="304" xr:uid="{00000000-0005-0000-0000-0000D3000000}"/>
    <cellStyle name="$u0 No 6" xfId="305" xr:uid="{00000000-0005-0000-0000-0000D4000000}"/>
    <cellStyle name="$u0 No 7" xfId="306" xr:uid="{00000000-0005-0000-0000-0000D5000000}"/>
    <cellStyle name="$u0 No 8" xfId="307" xr:uid="{00000000-0005-0000-0000-0000D6000000}"/>
    <cellStyle name="$u0 No 9" xfId="308" xr:uid="{00000000-0005-0000-0000-0000D7000000}"/>
    <cellStyle name="[StdExit()]" xfId="309" xr:uid="{00000000-0005-0000-0000-0000D8000000}"/>
    <cellStyle name="_List1" xfId="310" xr:uid="{00000000-0005-0000-0000-0000D9000000}"/>
    <cellStyle name="’E‰Ý [0.00]_Region Orders (2)" xfId="311" xr:uid="{00000000-0005-0000-0000-0000DA000000}"/>
    <cellStyle name="’E‰Ý_Region Orders (2)" xfId="312" xr:uid="{00000000-0005-0000-0000-0000DB000000}"/>
    <cellStyle name="•WŹ€_Pacific Region P&amp;L" xfId="313" xr:uid="{00000000-0005-0000-0000-0000DC000000}"/>
    <cellStyle name="•WŹ_Pacific Region P&amp;L" xfId="314" xr:uid="{00000000-0005-0000-0000-0000DD000000}"/>
    <cellStyle name="20 % – Zvýraznění1 2" xfId="315" xr:uid="{00000000-0005-0000-0000-0000DE000000}"/>
    <cellStyle name="20 % – Zvýraznění2 2" xfId="316" xr:uid="{00000000-0005-0000-0000-0000DF000000}"/>
    <cellStyle name="20 % – Zvýraznění3 2" xfId="317" xr:uid="{00000000-0005-0000-0000-0000E0000000}"/>
    <cellStyle name="20 % – Zvýraznění4 2" xfId="318" xr:uid="{00000000-0005-0000-0000-0000E1000000}"/>
    <cellStyle name="20 % – Zvýraznění5 2" xfId="319" xr:uid="{00000000-0005-0000-0000-0000E2000000}"/>
    <cellStyle name="20 % – Zvýraznění6 2" xfId="320" xr:uid="{00000000-0005-0000-0000-0000E3000000}"/>
    <cellStyle name="40 % – Zvýraznění1 2" xfId="321" xr:uid="{00000000-0005-0000-0000-0000E4000000}"/>
    <cellStyle name="40 % – Zvýraznění2 2" xfId="322" xr:uid="{00000000-0005-0000-0000-0000E5000000}"/>
    <cellStyle name="40 % – Zvýraznění3 2" xfId="323" xr:uid="{00000000-0005-0000-0000-0000E6000000}"/>
    <cellStyle name="40 % – Zvýraznění4 2" xfId="324" xr:uid="{00000000-0005-0000-0000-0000E7000000}"/>
    <cellStyle name="40 % – Zvýraznění5 2" xfId="325" xr:uid="{00000000-0005-0000-0000-0000E8000000}"/>
    <cellStyle name="40 % – Zvýraznění6 2" xfId="326" xr:uid="{00000000-0005-0000-0000-0000E9000000}"/>
    <cellStyle name="60 % – Zvýraznění1 2" xfId="327" xr:uid="{00000000-0005-0000-0000-0000EA000000}"/>
    <cellStyle name="60 % – Zvýraznění2 2" xfId="328" xr:uid="{00000000-0005-0000-0000-0000EB000000}"/>
    <cellStyle name="60 % – Zvýraznění3 2" xfId="329" xr:uid="{00000000-0005-0000-0000-0000EC000000}"/>
    <cellStyle name="60 % – Zvýraznění4 2" xfId="330" xr:uid="{00000000-0005-0000-0000-0000ED000000}"/>
    <cellStyle name="60 % – Zvýraznění5 2" xfId="331" xr:uid="{00000000-0005-0000-0000-0000EE000000}"/>
    <cellStyle name="60 % – Zvýraznění6 2" xfId="332" xr:uid="{00000000-0005-0000-0000-0000EF000000}"/>
    <cellStyle name="Accent1 - 20%" xfId="333" xr:uid="{00000000-0005-0000-0000-0000F0000000}"/>
    <cellStyle name="Accent1 - 40%" xfId="334" xr:uid="{00000000-0005-0000-0000-0000F1000000}"/>
    <cellStyle name="Accent1 - 60%" xfId="335" xr:uid="{00000000-0005-0000-0000-0000F2000000}"/>
    <cellStyle name="Accent2 - 20%" xfId="336" xr:uid="{00000000-0005-0000-0000-0000F3000000}"/>
    <cellStyle name="Accent2 - 40%" xfId="337" xr:uid="{00000000-0005-0000-0000-0000F4000000}"/>
    <cellStyle name="Accent2 - 60%" xfId="338" xr:uid="{00000000-0005-0000-0000-0000F5000000}"/>
    <cellStyle name="Accent3 - 20%" xfId="339" xr:uid="{00000000-0005-0000-0000-0000F6000000}"/>
    <cellStyle name="Accent3 - 40%" xfId="340" xr:uid="{00000000-0005-0000-0000-0000F7000000}"/>
    <cellStyle name="Accent3 - 60%" xfId="341" xr:uid="{00000000-0005-0000-0000-0000F8000000}"/>
    <cellStyle name="Accent4 - 20%" xfId="342" xr:uid="{00000000-0005-0000-0000-0000F9000000}"/>
    <cellStyle name="Accent4 - 40%" xfId="343" xr:uid="{00000000-0005-0000-0000-0000FA000000}"/>
    <cellStyle name="Accent4 - 60%" xfId="344" xr:uid="{00000000-0005-0000-0000-0000FB000000}"/>
    <cellStyle name="Accent5 - 20%" xfId="345" xr:uid="{00000000-0005-0000-0000-0000FC000000}"/>
    <cellStyle name="Accent5 - 40%" xfId="346" xr:uid="{00000000-0005-0000-0000-0000FD000000}"/>
    <cellStyle name="Accent5 - 60%" xfId="347" xr:uid="{00000000-0005-0000-0000-0000FE000000}"/>
    <cellStyle name="Accent6 - 20%" xfId="348" xr:uid="{00000000-0005-0000-0000-0000FF000000}"/>
    <cellStyle name="Accent6 - 40%" xfId="349" xr:uid="{00000000-0005-0000-0000-000000010000}"/>
    <cellStyle name="Accent6 - 60%" xfId="350" xr:uid="{00000000-0005-0000-0000-000001010000}"/>
    <cellStyle name="AdminStyle" xfId="351" xr:uid="{00000000-0005-0000-0000-000002010000}"/>
    <cellStyle name="AdminStyle 2" xfId="352" xr:uid="{00000000-0005-0000-0000-000003010000}"/>
    <cellStyle name="AdminStyle 2 2" xfId="353" xr:uid="{00000000-0005-0000-0000-000004010000}"/>
    <cellStyle name="AdminStyle 2 3" xfId="354" xr:uid="{00000000-0005-0000-0000-000005010000}"/>
    <cellStyle name="AdminStyle 2 4" xfId="355" xr:uid="{00000000-0005-0000-0000-000006010000}"/>
    <cellStyle name="AdminStyle 2 5" xfId="356" xr:uid="{00000000-0005-0000-0000-000007010000}"/>
    <cellStyle name="AdminStyle 2 6" xfId="357" xr:uid="{00000000-0005-0000-0000-000008010000}"/>
    <cellStyle name="AdminStyle 2 7" xfId="358" xr:uid="{00000000-0005-0000-0000-000009010000}"/>
    <cellStyle name="AdminStyle 3" xfId="359" xr:uid="{00000000-0005-0000-0000-00000A010000}"/>
    <cellStyle name="AdminStyle 3 2" xfId="360" xr:uid="{00000000-0005-0000-0000-00000B010000}"/>
    <cellStyle name="AdminStyle 3 3" xfId="361" xr:uid="{00000000-0005-0000-0000-00000C010000}"/>
    <cellStyle name="AdminStyle 3 4" xfId="362" xr:uid="{00000000-0005-0000-0000-00000D010000}"/>
    <cellStyle name="AdminStyle 3 5" xfId="363" xr:uid="{00000000-0005-0000-0000-00000E010000}"/>
    <cellStyle name="AdminStyle 3 6" xfId="364" xr:uid="{00000000-0005-0000-0000-00000F010000}"/>
    <cellStyle name="AdminStyle 3 7" xfId="365" xr:uid="{00000000-0005-0000-0000-000010010000}"/>
    <cellStyle name="AdminStyle 4" xfId="366" xr:uid="{00000000-0005-0000-0000-000011010000}"/>
    <cellStyle name="AdminStyle 5" xfId="367" xr:uid="{00000000-0005-0000-0000-000012010000}"/>
    <cellStyle name="AdminStyle 6" xfId="368" xr:uid="{00000000-0005-0000-0000-000013010000}"/>
    <cellStyle name="AdminStyle 7" xfId="369" xr:uid="{00000000-0005-0000-0000-000014010000}"/>
    <cellStyle name="AdminStyle 8" xfId="370" xr:uid="{00000000-0005-0000-0000-000015010000}"/>
    <cellStyle name="AdminStyle 9" xfId="371" xr:uid="{00000000-0005-0000-0000-000016010000}"/>
    <cellStyle name="args.style" xfId="372" xr:uid="{00000000-0005-0000-0000-000017010000}"/>
    <cellStyle name="args.style 2" xfId="373" xr:uid="{00000000-0005-0000-0000-000018010000}"/>
    <cellStyle name="args.style 3" xfId="374" xr:uid="{00000000-0005-0000-0000-000019010000}"/>
    <cellStyle name="args.style_110310_Výkazy CEPS 10_13062011" xfId="375" xr:uid="{00000000-0005-0000-0000-00001A010000}"/>
    <cellStyle name="Calc Currency (0)" xfId="376" xr:uid="{00000000-0005-0000-0000-00001B010000}"/>
    <cellStyle name="Calc Currency (0) 2" xfId="377" xr:uid="{00000000-0005-0000-0000-00001C010000}"/>
    <cellStyle name="Calc Currency (0) 3" xfId="378" xr:uid="{00000000-0005-0000-0000-00001D010000}"/>
    <cellStyle name="Calc Currency (0)_110310_Výkazy CEPS 10_13062011" xfId="379" xr:uid="{00000000-0005-0000-0000-00001E010000}"/>
    <cellStyle name="cárkyd" xfId="380" xr:uid="{00000000-0005-0000-0000-00001F010000}"/>
    <cellStyle name="cary" xfId="381" xr:uid="{00000000-0005-0000-0000-000020010000}"/>
    <cellStyle name="cary 2" xfId="382" xr:uid="{00000000-0005-0000-0000-000021010000}"/>
    <cellStyle name="Celkem 2" xfId="69" xr:uid="{00000000-0005-0000-0000-000022010000}"/>
    <cellStyle name="Celkem 2 10" xfId="383" xr:uid="{00000000-0005-0000-0000-000023010000}"/>
    <cellStyle name="CELKEM 2 2" xfId="384" xr:uid="{00000000-0005-0000-0000-000024010000}"/>
    <cellStyle name="Celkem 2 2 2" xfId="385" xr:uid="{00000000-0005-0000-0000-000025010000}"/>
    <cellStyle name="Celkem 2 2 3" xfId="386" xr:uid="{00000000-0005-0000-0000-000026010000}"/>
    <cellStyle name="Celkem 2 2 4" xfId="387" xr:uid="{00000000-0005-0000-0000-000027010000}"/>
    <cellStyle name="Celkem 2 2 5" xfId="388" xr:uid="{00000000-0005-0000-0000-000028010000}"/>
    <cellStyle name="Celkem 2 2 6" xfId="389" xr:uid="{00000000-0005-0000-0000-000029010000}"/>
    <cellStyle name="Celkem 2 2 7" xfId="390" xr:uid="{00000000-0005-0000-0000-00002A010000}"/>
    <cellStyle name="Celkem 2 2 8" xfId="391" xr:uid="{00000000-0005-0000-0000-00002B010000}"/>
    <cellStyle name="Celkem 2 2 9" xfId="392" xr:uid="{00000000-0005-0000-0000-00002C010000}"/>
    <cellStyle name="CELKEM 2 3" xfId="393" xr:uid="{00000000-0005-0000-0000-00002D010000}"/>
    <cellStyle name="Celkem 2 4" xfId="394" xr:uid="{00000000-0005-0000-0000-00002E010000}"/>
    <cellStyle name="Celkem 2 5" xfId="395" xr:uid="{00000000-0005-0000-0000-00002F010000}"/>
    <cellStyle name="Celkem 2 6" xfId="396" xr:uid="{00000000-0005-0000-0000-000030010000}"/>
    <cellStyle name="Celkem 2 7" xfId="397" xr:uid="{00000000-0005-0000-0000-000031010000}"/>
    <cellStyle name="Celkem 2 8" xfId="398" xr:uid="{00000000-0005-0000-0000-000032010000}"/>
    <cellStyle name="Celkem 2 9" xfId="399" xr:uid="{00000000-0005-0000-0000-000033010000}"/>
    <cellStyle name="CELKEM 3" xfId="400" xr:uid="{00000000-0005-0000-0000-000034010000}"/>
    <cellStyle name="ColLevel_1_BE (2)" xfId="401" xr:uid="{00000000-0005-0000-0000-000035010000}"/>
    <cellStyle name="Copied" xfId="402" xr:uid="{00000000-0005-0000-0000-000038010000}"/>
    <cellStyle name="Copied 2" xfId="403" xr:uid="{00000000-0005-0000-0000-000039010000}"/>
    <cellStyle name="Copied 3" xfId="404" xr:uid="{00000000-0005-0000-0000-00003A010000}"/>
    <cellStyle name="Copied_110310_Výkazy CEPS 10_13062011" xfId="405" xr:uid="{00000000-0005-0000-0000-00003B010000}"/>
    <cellStyle name="COST1" xfId="406" xr:uid="{00000000-0005-0000-0000-00003C010000}"/>
    <cellStyle name="COST1 2" xfId="407" xr:uid="{00000000-0005-0000-0000-00003D010000}"/>
    <cellStyle name="COST1 3" xfId="408" xr:uid="{00000000-0005-0000-0000-00003E010000}"/>
    <cellStyle name="COST1_110310_Výkazy CEPS 10_13062011" xfId="409" xr:uid="{00000000-0005-0000-0000-00003F010000}"/>
    <cellStyle name="ČÁRKA 2" xfId="410" xr:uid="{00000000-0005-0000-0000-000042010000}"/>
    <cellStyle name="ČÁRKA 2 2" xfId="411" xr:uid="{00000000-0005-0000-0000-000043010000}"/>
    <cellStyle name="ČÁRKA 2 3" xfId="412" xr:uid="{00000000-0005-0000-0000-000044010000}"/>
    <cellStyle name="ČEPS" xfId="413" xr:uid="{00000000-0005-0000-0000-000045010000}"/>
    <cellStyle name="ČEPS chybně" xfId="414" xr:uid="{00000000-0005-0000-0000-000046010000}"/>
    <cellStyle name="ČEPS neutrální" xfId="415" xr:uid="{00000000-0005-0000-0000-000047010000}"/>
    <cellStyle name="ČEPS správně" xfId="416" xr:uid="{00000000-0005-0000-0000-000048010000}"/>
    <cellStyle name="Date" xfId="417" xr:uid="{00000000-0005-0000-0000-000049010000}"/>
    <cellStyle name="Date 2" xfId="418" xr:uid="{00000000-0005-0000-0000-00004A010000}"/>
    <cellStyle name="Date 3" xfId="419" xr:uid="{00000000-0005-0000-0000-00004B010000}"/>
    <cellStyle name="Date_110310_Výkazy CEPS 10_13062011" xfId="420" xr:uid="{00000000-0005-0000-0000-00004C010000}"/>
    <cellStyle name="Datum" xfId="70" xr:uid="{00000000-0005-0000-0000-00004D010000}"/>
    <cellStyle name="DATUM 2" xfId="421" xr:uid="{00000000-0005-0000-0000-00004E010000}"/>
    <cellStyle name="DATUM 2 2" xfId="422" xr:uid="{00000000-0005-0000-0000-00004F010000}"/>
    <cellStyle name="DATUM 2 3" xfId="423" xr:uid="{00000000-0005-0000-0000-000050010000}"/>
    <cellStyle name="Emphasis 1" xfId="424" xr:uid="{00000000-0005-0000-0000-000051010000}"/>
    <cellStyle name="Emphasis 2" xfId="425" xr:uid="{00000000-0005-0000-0000-000052010000}"/>
    <cellStyle name="Emphasis 3" xfId="426" xr:uid="{00000000-0005-0000-0000-000053010000}"/>
    <cellStyle name="Entered" xfId="427" xr:uid="{00000000-0005-0000-0000-000054010000}"/>
    <cellStyle name="Entered 2" xfId="428" xr:uid="{00000000-0005-0000-0000-000055010000}"/>
    <cellStyle name="Entered 3" xfId="429" xr:uid="{00000000-0005-0000-0000-000056010000}"/>
    <cellStyle name="Entered_110310_Výkazy CEPS 10_13062011" xfId="430" xr:uid="{00000000-0005-0000-0000-000057010000}"/>
    <cellStyle name="F2" xfId="71" xr:uid="{00000000-0005-0000-0000-000058010000}"/>
    <cellStyle name="F3" xfId="72" xr:uid="{00000000-0005-0000-0000-000059010000}"/>
    <cellStyle name="F4" xfId="73" xr:uid="{00000000-0005-0000-0000-00005A010000}"/>
    <cellStyle name="F5" xfId="74" xr:uid="{00000000-0005-0000-0000-00005B010000}"/>
    <cellStyle name="F6" xfId="75" xr:uid="{00000000-0005-0000-0000-00005C010000}"/>
    <cellStyle name="F7" xfId="76" xr:uid="{00000000-0005-0000-0000-00005D010000}"/>
    <cellStyle name="F8" xfId="77" xr:uid="{00000000-0005-0000-0000-00005E010000}"/>
    <cellStyle name="Finanční0" xfId="78" xr:uid="{00000000-0005-0000-0000-00005F010000}"/>
    <cellStyle name="Fixed" xfId="16" xr:uid="{00000000-0005-0000-0000-000060010000}"/>
    <cellStyle name="Grey" xfId="431" xr:uid="{00000000-0005-0000-0000-000061010000}"/>
    <cellStyle name="Header1" xfId="432" xr:uid="{00000000-0005-0000-0000-000062010000}"/>
    <cellStyle name="Header2" xfId="433" xr:uid="{00000000-0005-0000-0000-000063010000}"/>
    <cellStyle name="Header2 2" xfId="434" xr:uid="{00000000-0005-0000-0000-000064010000}"/>
    <cellStyle name="Header2 2 2" xfId="435" xr:uid="{00000000-0005-0000-0000-000065010000}"/>
    <cellStyle name="Header2 2 3" xfId="436" xr:uid="{00000000-0005-0000-0000-000066010000}"/>
    <cellStyle name="Header2 2 4" xfId="437" xr:uid="{00000000-0005-0000-0000-000067010000}"/>
    <cellStyle name="Header2 2 5" xfId="438" xr:uid="{00000000-0005-0000-0000-000068010000}"/>
    <cellStyle name="Header2 2 6" xfId="439" xr:uid="{00000000-0005-0000-0000-000069010000}"/>
    <cellStyle name="Header2 2 7" xfId="440" xr:uid="{00000000-0005-0000-0000-00006A010000}"/>
    <cellStyle name="Header2 2 8" xfId="441" xr:uid="{00000000-0005-0000-0000-00006B010000}"/>
    <cellStyle name="Header2 3" xfId="442" xr:uid="{00000000-0005-0000-0000-00006C010000}"/>
    <cellStyle name="Header2 3 2" xfId="443" xr:uid="{00000000-0005-0000-0000-00006D010000}"/>
    <cellStyle name="Header2 3 3" xfId="444" xr:uid="{00000000-0005-0000-0000-00006E010000}"/>
    <cellStyle name="Header2 3 4" xfId="445" xr:uid="{00000000-0005-0000-0000-00006F010000}"/>
    <cellStyle name="Header2 3 5" xfId="446" xr:uid="{00000000-0005-0000-0000-000070010000}"/>
    <cellStyle name="Header2 3 6" xfId="447" xr:uid="{00000000-0005-0000-0000-000071010000}"/>
    <cellStyle name="Header2 3 7" xfId="448" xr:uid="{00000000-0005-0000-0000-000072010000}"/>
    <cellStyle name="Header2 3 8" xfId="449" xr:uid="{00000000-0005-0000-0000-000073010000}"/>
    <cellStyle name="HEADING1" xfId="79" xr:uid="{00000000-0005-0000-0000-000074010000}"/>
    <cellStyle name="HEADING2" xfId="80" xr:uid="{00000000-0005-0000-0000-000075010000}"/>
    <cellStyle name="Hypertextový odkaz 2" xfId="4" xr:uid="{00000000-0005-0000-0000-000076010000}"/>
    <cellStyle name="Chybně 2" xfId="450" xr:uid="{00000000-0005-0000-0000-000077010000}"/>
    <cellStyle name="Input [yellow]" xfId="451" xr:uid="{00000000-0005-0000-0000-000078010000}"/>
    <cellStyle name="Input [yellow] 2" xfId="452" xr:uid="{00000000-0005-0000-0000-000079010000}"/>
    <cellStyle name="Input [yellow] 2 10" xfId="453" xr:uid="{00000000-0005-0000-0000-00007A010000}"/>
    <cellStyle name="Input [yellow] 2 2" xfId="454" xr:uid="{00000000-0005-0000-0000-00007B010000}"/>
    <cellStyle name="Input [yellow] 2 3" xfId="455" xr:uid="{00000000-0005-0000-0000-00007C010000}"/>
    <cellStyle name="Input [yellow] 2 4" xfId="456" xr:uid="{00000000-0005-0000-0000-00007D010000}"/>
    <cellStyle name="Input [yellow] 2 5" xfId="457" xr:uid="{00000000-0005-0000-0000-00007E010000}"/>
    <cellStyle name="Input [yellow] 2 6" xfId="458" xr:uid="{00000000-0005-0000-0000-00007F010000}"/>
    <cellStyle name="Input [yellow] 2 7" xfId="459" xr:uid="{00000000-0005-0000-0000-000080010000}"/>
    <cellStyle name="Input [yellow] 2 8" xfId="460" xr:uid="{00000000-0005-0000-0000-000081010000}"/>
    <cellStyle name="Input [yellow] 2 9" xfId="461" xr:uid="{00000000-0005-0000-0000-000082010000}"/>
    <cellStyle name="Input [yellow] 3" xfId="462" xr:uid="{00000000-0005-0000-0000-000083010000}"/>
    <cellStyle name="Input [yellow] 3 10" xfId="463" xr:uid="{00000000-0005-0000-0000-000084010000}"/>
    <cellStyle name="Input [yellow] 3 2" xfId="464" xr:uid="{00000000-0005-0000-0000-000085010000}"/>
    <cellStyle name="Input [yellow] 3 3" xfId="465" xr:uid="{00000000-0005-0000-0000-000086010000}"/>
    <cellStyle name="Input [yellow] 3 4" xfId="466" xr:uid="{00000000-0005-0000-0000-000087010000}"/>
    <cellStyle name="Input [yellow] 3 5" xfId="467" xr:uid="{00000000-0005-0000-0000-000088010000}"/>
    <cellStyle name="Input [yellow] 3 6" xfId="468" xr:uid="{00000000-0005-0000-0000-000089010000}"/>
    <cellStyle name="Input [yellow] 3 7" xfId="469" xr:uid="{00000000-0005-0000-0000-00008A010000}"/>
    <cellStyle name="Input [yellow] 3 8" xfId="470" xr:uid="{00000000-0005-0000-0000-00008B010000}"/>
    <cellStyle name="Input [yellow] 3 9" xfId="471" xr:uid="{00000000-0005-0000-0000-00008C010000}"/>
    <cellStyle name="Input Cells" xfId="472" xr:uid="{00000000-0005-0000-0000-00008D010000}"/>
    <cellStyle name="Input Cells 2" xfId="473" xr:uid="{00000000-0005-0000-0000-00008E010000}"/>
    <cellStyle name="Input Cells 3" xfId="474" xr:uid="{00000000-0005-0000-0000-00008F010000}"/>
    <cellStyle name="Input Cells_110310_Výkazy CEPS 10_13062011" xfId="475" xr:uid="{00000000-0005-0000-0000-000090010000}"/>
    <cellStyle name="Kontrolní buňka 2" xfId="476" xr:uid="{00000000-0005-0000-0000-000091010000}"/>
    <cellStyle name="Linked Cells" xfId="477" xr:uid="{00000000-0005-0000-0000-000092010000}"/>
    <cellStyle name="Linked Cells 2" xfId="478" xr:uid="{00000000-0005-0000-0000-000093010000}"/>
    <cellStyle name="Linked Cells 3" xfId="479" xr:uid="{00000000-0005-0000-0000-000094010000}"/>
    <cellStyle name="Linked Cells_110310_Výkazy CEPS 10_13062011" xfId="480" xr:uid="{00000000-0005-0000-0000-000095010000}"/>
    <cellStyle name="MĚNA 2" xfId="481" xr:uid="{00000000-0005-0000-0000-000096010000}"/>
    <cellStyle name="MĚNA 2 2" xfId="482" xr:uid="{00000000-0005-0000-0000-000097010000}"/>
    <cellStyle name="MĚNA 2 3" xfId="483" xr:uid="{00000000-0005-0000-0000-000098010000}"/>
    <cellStyle name="Měna0" xfId="81" xr:uid="{00000000-0005-0000-0000-000099010000}"/>
    <cellStyle name="Milliers [0]_!!!GO" xfId="484" xr:uid="{00000000-0005-0000-0000-00009A010000}"/>
    <cellStyle name="Milliers_!!!GO" xfId="485" xr:uid="{00000000-0005-0000-0000-00009B010000}"/>
    <cellStyle name="Monétaire [0]_!!!GO" xfId="486" xr:uid="{00000000-0005-0000-0000-00009C010000}"/>
    <cellStyle name="Monétaire_!!!GO" xfId="487" xr:uid="{00000000-0005-0000-0000-00009D010000}"/>
    <cellStyle name="Nadpis 1 2" xfId="488" xr:uid="{00000000-0005-0000-0000-00009E010000}"/>
    <cellStyle name="Nadpis 2 2" xfId="489" xr:uid="{00000000-0005-0000-0000-00009F010000}"/>
    <cellStyle name="Nadpis 3 2" xfId="490" xr:uid="{00000000-0005-0000-0000-0000A0010000}"/>
    <cellStyle name="Nadpis 4 2" xfId="491" xr:uid="{00000000-0005-0000-0000-0000A1010000}"/>
    <cellStyle name="Nadpis malý" xfId="492" xr:uid="{00000000-0005-0000-0000-0000A2010000}"/>
    <cellStyle name="NADPIS1" xfId="493" xr:uid="{00000000-0005-0000-0000-0000A3010000}"/>
    <cellStyle name="NADPIS1 2" xfId="494" xr:uid="{00000000-0005-0000-0000-0000A4010000}"/>
    <cellStyle name="NADPIS1 2 2" xfId="495" xr:uid="{00000000-0005-0000-0000-0000A5010000}"/>
    <cellStyle name="NADPIS1 2 3" xfId="496" xr:uid="{00000000-0005-0000-0000-0000A6010000}"/>
    <cellStyle name="NADPIS2" xfId="497" xr:uid="{00000000-0005-0000-0000-0000A7010000}"/>
    <cellStyle name="NADPIS2 2" xfId="498" xr:uid="{00000000-0005-0000-0000-0000A8010000}"/>
    <cellStyle name="NADPIS2 2 2" xfId="499" xr:uid="{00000000-0005-0000-0000-0000A9010000}"/>
    <cellStyle name="NADPIS2 2 3" xfId="500" xr:uid="{00000000-0005-0000-0000-0000AA010000}"/>
    <cellStyle name="Název 2" xfId="501" xr:uid="{00000000-0005-0000-0000-0000AB010000}"/>
    <cellStyle name="Neutrální 2" xfId="502" xr:uid="{00000000-0005-0000-0000-0000AC010000}"/>
    <cellStyle name="Neutrální 3" xfId="503" xr:uid="{00000000-0005-0000-0000-0000AD010000}"/>
    <cellStyle name="New Times Roman" xfId="504" xr:uid="{00000000-0005-0000-0000-0000AE010000}"/>
    <cellStyle name="New Times Roman 2" xfId="505" xr:uid="{00000000-0005-0000-0000-0000AF010000}"/>
    <cellStyle name="New Times Roman 3" xfId="506" xr:uid="{00000000-0005-0000-0000-0000B0010000}"/>
    <cellStyle name="New Times Roman_110310_Výkazy CEPS 10_13062011" xfId="507" xr:uid="{00000000-0005-0000-0000-0000B1010000}"/>
    <cellStyle name="Normal - Style1" xfId="508" xr:uid="{00000000-0005-0000-0000-0000B3010000}"/>
    <cellStyle name="Normal - Style1 2" xfId="509" xr:uid="{00000000-0005-0000-0000-0000B4010000}"/>
    <cellStyle name="Normal - Style1 3" xfId="510" xr:uid="{00000000-0005-0000-0000-0000B5010000}"/>
    <cellStyle name="Normal - Style1_110310_Výkazy CEPS 10_13062011" xfId="511" xr:uid="{00000000-0005-0000-0000-0000B6010000}"/>
    <cellStyle name="normal 2" xfId="512" xr:uid="{00000000-0005-0000-0000-0000B7010000}"/>
    <cellStyle name="Normální" xfId="0" builtinId="0"/>
    <cellStyle name="Normální 10" xfId="58" xr:uid="{00000000-0005-0000-0000-0000BA010000}"/>
    <cellStyle name="Normální 10 2" xfId="513" xr:uid="{00000000-0005-0000-0000-0000BB010000}"/>
    <cellStyle name="Normální 11" xfId="68" xr:uid="{00000000-0005-0000-0000-0000BC010000}"/>
    <cellStyle name="Normální 11 2" xfId="514" xr:uid="{00000000-0005-0000-0000-0000BD010000}"/>
    <cellStyle name="Normální 11 3" xfId="515" xr:uid="{00000000-0005-0000-0000-0000BE010000}"/>
    <cellStyle name="Normální 11 4" xfId="516" xr:uid="{00000000-0005-0000-0000-0000BF010000}"/>
    <cellStyle name="Normální 11 5" xfId="517" xr:uid="{00000000-0005-0000-0000-0000C0010000}"/>
    <cellStyle name="Normální 11 6" xfId="518" xr:uid="{00000000-0005-0000-0000-0000C1010000}"/>
    <cellStyle name="Normální 12" xfId="87" xr:uid="{00000000-0005-0000-0000-0000C2010000}"/>
    <cellStyle name="Normální 12 2" xfId="519" xr:uid="{00000000-0005-0000-0000-0000C3010000}"/>
    <cellStyle name="Normální 12 3" xfId="1535" xr:uid="{85E1E579-8805-4B8B-A6A0-27C77B4D4300}"/>
    <cellStyle name="Normální 13" xfId="93" xr:uid="{00000000-0005-0000-0000-0000C4010000}"/>
    <cellStyle name="Normální 13 2" xfId="520" xr:uid="{00000000-0005-0000-0000-0000C5010000}"/>
    <cellStyle name="Normální 14" xfId="521" xr:uid="{00000000-0005-0000-0000-0000C6010000}"/>
    <cellStyle name="Normální 14 2" xfId="522" xr:uid="{00000000-0005-0000-0000-0000C7010000}"/>
    <cellStyle name="Normální 15" xfId="523" xr:uid="{00000000-0005-0000-0000-0000C8010000}"/>
    <cellStyle name="Normální 15 2" xfId="524" xr:uid="{00000000-0005-0000-0000-0000C9010000}"/>
    <cellStyle name="Normální 16" xfId="525" xr:uid="{00000000-0005-0000-0000-0000CA010000}"/>
    <cellStyle name="Normální 17" xfId="526" xr:uid="{00000000-0005-0000-0000-0000CB010000}"/>
    <cellStyle name="Normální 18" xfId="527" xr:uid="{00000000-0005-0000-0000-0000CC010000}"/>
    <cellStyle name="Normální 19" xfId="1534" xr:uid="{E19E501E-25F5-44F0-A0D8-331E1CE68E18}"/>
    <cellStyle name="Normální 2" xfId="3" xr:uid="{00000000-0005-0000-0000-0000CD010000}"/>
    <cellStyle name="Normální 2 2" xfId="13" xr:uid="{00000000-0005-0000-0000-0000CE010000}"/>
    <cellStyle name="Normální 2 2 2" xfId="15" xr:uid="{00000000-0005-0000-0000-0000CF010000}"/>
    <cellStyle name="Normální 2 2 3" xfId="528" xr:uid="{00000000-0005-0000-0000-0000D0010000}"/>
    <cellStyle name="Normální 2 2 4" xfId="529" xr:uid="{00000000-0005-0000-0000-0000D1010000}"/>
    <cellStyle name="Normální 2 3" xfId="19" xr:uid="{00000000-0005-0000-0000-0000D2010000}"/>
    <cellStyle name="normální 2 4" xfId="530" xr:uid="{00000000-0005-0000-0000-0000D3010000}"/>
    <cellStyle name="Normální 2 5" xfId="531" xr:uid="{00000000-0005-0000-0000-0000D4010000}"/>
    <cellStyle name="Normální 2 6" xfId="532" xr:uid="{00000000-0005-0000-0000-0000D5010000}"/>
    <cellStyle name="Normální 2 7" xfId="1533" xr:uid="{9F3B024C-725E-4E61-B776-9478281E0A98}"/>
    <cellStyle name="normální 2_120301 Výkazy PDS 11" xfId="533" xr:uid="{00000000-0005-0000-0000-0000D6010000}"/>
    <cellStyle name="Normální 3" xfId="6" xr:uid="{00000000-0005-0000-0000-0000D7010000}"/>
    <cellStyle name="Normální 3 2" xfId="534" xr:uid="{00000000-0005-0000-0000-0000D8010000}"/>
    <cellStyle name="Normální 3 2 2" xfId="535" xr:uid="{00000000-0005-0000-0000-0000D9010000}"/>
    <cellStyle name="normální 3 3" xfId="536" xr:uid="{00000000-0005-0000-0000-0000DA010000}"/>
    <cellStyle name="Normální 3 4" xfId="537" xr:uid="{00000000-0005-0000-0000-0000DB010000}"/>
    <cellStyle name="Normální 3 5" xfId="538" xr:uid="{00000000-0005-0000-0000-0000DC010000}"/>
    <cellStyle name="Normální 4" xfId="7" xr:uid="{00000000-0005-0000-0000-0000DD010000}"/>
    <cellStyle name="Normální 4 2" xfId="59" xr:uid="{00000000-0005-0000-0000-0000DE010000}"/>
    <cellStyle name="Normální 4 2 2" xfId="539" xr:uid="{00000000-0005-0000-0000-0000DF010000}"/>
    <cellStyle name="Normální 4 2 3" xfId="540" xr:uid="{00000000-0005-0000-0000-0000E0010000}"/>
    <cellStyle name="Normální 5" xfId="14" xr:uid="{00000000-0005-0000-0000-0000E1010000}"/>
    <cellStyle name="Normální 5 2" xfId="17" xr:uid="{00000000-0005-0000-0000-0000E2010000}"/>
    <cellStyle name="Normální 5 2 2" xfId="62" xr:uid="{00000000-0005-0000-0000-0000E3010000}"/>
    <cellStyle name="Normální 5 3" xfId="53" xr:uid="{00000000-0005-0000-0000-0000E4010000}"/>
    <cellStyle name="Normální 5 4" xfId="61" xr:uid="{00000000-0005-0000-0000-0000E5010000}"/>
    <cellStyle name="Normální 6" xfId="18" xr:uid="{00000000-0005-0000-0000-0000E6010000}"/>
    <cellStyle name="Normální 6 2" xfId="64" xr:uid="{00000000-0005-0000-0000-0000E7010000}"/>
    <cellStyle name="Normální 6 3" xfId="541" xr:uid="{00000000-0005-0000-0000-0000E8010000}"/>
    <cellStyle name="Normální 7" xfId="54" xr:uid="{00000000-0005-0000-0000-0000E9010000}"/>
    <cellStyle name="Normální 7 2" xfId="57" xr:uid="{00000000-0005-0000-0000-0000EA010000}"/>
    <cellStyle name="Normální 7 3" xfId="65" xr:uid="{00000000-0005-0000-0000-0000EB010000}"/>
    <cellStyle name="Normální 8" xfId="55" xr:uid="{00000000-0005-0000-0000-0000EC010000}"/>
    <cellStyle name="Normální 8 2" xfId="66" xr:uid="{00000000-0005-0000-0000-0000ED010000}"/>
    <cellStyle name="Normální 9" xfId="56" xr:uid="{00000000-0005-0000-0000-0000EE010000}"/>
    <cellStyle name="Normální 9 2" xfId="67" xr:uid="{00000000-0005-0000-0000-0000EF010000}"/>
    <cellStyle name="Normální 9 3" xfId="94" xr:uid="{00000000-0005-0000-0000-0000F0010000}"/>
    <cellStyle name="Normální 91" xfId="542" xr:uid="{00000000-0005-0000-0000-0000F1010000}"/>
    <cellStyle name="normální_13710424" xfId="82" xr:uid="{00000000-0005-0000-0000-0000F2010000}"/>
    <cellStyle name="normální_22-T1 navazující na účetnictví_Příloha 5_22 (15-11-11) _změnaJN" xfId="91" xr:uid="{00000000-0005-0000-0000-0000F3010000}"/>
    <cellStyle name="normální_22-T2_Příloha 5_22 (14-10-11)JN" xfId="92" xr:uid="{00000000-0005-0000-0000-0000F4010000}"/>
    <cellStyle name="normální_Makroekon" xfId="83" xr:uid="{00000000-0005-0000-0000-0000F5010000}"/>
    <cellStyle name="O…‹aO‚e [0.00]_Region Orders (2)" xfId="543" xr:uid="{00000000-0005-0000-0000-0000F6010000}"/>
    <cellStyle name="O…‹aO‚e_Region Orders (2)" xfId="544" xr:uid="{00000000-0005-0000-0000-0000F7010000}"/>
    <cellStyle name="per.style" xfId="545" xr:uid="{00000000-0005-0000-0000-0000F8010000}"/>
    <cellStyle name="per.style 2" xfId="546" xr:uid="{00000000-0005-0000-0000-0000F9010000}"/>
    <cellStyle name="per.style 3" xfId="547" xr:uid="{00000000-0005-0000-0000-0000FA010000}"/>
    <cellStyle name="per.style_110310_Výkazy CEPS 10_13062011" xfId="548" xr:uid="{00000000-0005-0000-0000-0000FB010000}"/>
    <cellStyle name="Percent [2]" xfId="549" xr:uid="{00000000-0005-0000-0000-0000FC010000}"/>
    <cellStyle name="Percent [2] 2" xfId="550" xr:uid="{00000000-0005-0000-0000-0000FD010000}"/>
    <cellStyle name="Percent [2] 3" xfId="551" xr:uid="{00000000-0005-0000-0000-0000FE010000}"/>
    <cellStyle name="Pevný" xfId="84" xr:uid="{00000000-0005-0000-0000-0000FF010000}"/>
    <cellStyle name="PEVNÝ 2" xfId="552" xr:uid="{00000000-0005-0000-0000-000000020000}"/>
    <cellStyle name="PEVNÝ 2 2" xfId="553" xr:uid="{00000000-0005-0000-0000-000001020000}"/>
    <cellStyle name="PEVNÝ 2 3" xfId="554" xr:uid="{00000000-0005-0000-0000-000002020000}"/>
    <cellStyle name="Poznámka 2" xfId="555" xr:uid="{00000000-0005-0000-0000-000003020000}"/>
    <cellStyle name="Poznámka 2 10" xfId="556" xr:uid="{00000000-0005-0000-0000-000004020000}"/>
    <cellStyle name="Poznámka 2 11" xfId="557" xr:uid="{00000000-0005-0000-0000-000005020000}"/>
    <cellStyle name="Poznámka 2 12" xfId="558" xr:uid="{00000000-0005-0000-0000-000006020000}"/>
    <cellStyle name="Poznámka 2 2" xfId="559" xr:uid="{00000000-0005-0000-0000-000007020000}"/>
    <cellStyle name="Poznámka 2 2 10" xfId="560" xr:uid="{00000000-0005-0000-0000-000008020000}"/>
    <cellStyle name="Poznámka 2 2 2" xfId="561" xr:uid="{00000000-0005-0000-0000-000009020000}"/>
    <cellStyle name="Poznámka 2 2 3" xfId="562" xr:uid="{00000000-0005-0000-0000-00000A020000}"/>
    <cellStyle name="Poznámka 2 2 4" xfId="563" xr:uid="{00000000-0005-0000-0000-00000B020000}"/>
    <cellStyle name="Poznámka 2 2 5" xfId="564" xr:uid="{00000000-0005-0000-0000-00000C020000}"/>
    <cellStyle name="Poznámka 2 2 6" xfId="565" xr:uid="{00000000-0005-0000-0000-00000D020000}"/>
    <cellStyle name="Poznámka 2 2 7" xfId="566" xr:uid="{00000000-0005-0000-0000-00000E020000}"/>
    <cellStyle name="Poznámka 2 2 8" xfId="567" xr:uid="{00000000-0005-0000-0000-00000F020000}"/>
    <cellStyle name="Poznámka 2 2 9" xfId="568" xr:uid="{00000000-0005-0000-0000-000010020000}"/>
    <cellStyle name="Poznámka 2 3" xfId="569" xr:uid="{00000000-0005-0000-0000-000011020000}"/>
    <cellStyle name="Poznámka 2 3 10" xfId="570" xr:uid="{00000000-0005-0000-0000-000012020000}"/>
    <cellStyle name="Poznámka 2 3 2" xfId="571" xr:uid="{00000000-0005-0000-0000-000013020000}"/>
    <cellStyle name="Poznámka 2 3 3" xfId="572" xr:uid="{00000000-0005-0000-0000-000014020000}"/>
    <cellStyle name="Poznámka 2 3 4" xfId="573" xr:uid="{00000000-0005-0000-0000-000015020000}"/>
    <cellStyle name="Poznámka 2 3 5" xfId="574" xr:uid="{00000000-0005-0000-0000-000016020000}"/>
    <cellStyle name="Poznámka 2 3 6" xfId="575" xr:uid="{00000000-0005-0000-0000-000017020000}"/>
    <cellStyle name="Poznámka 2 3 7" xfId="576" xr:uid="{00000000-0005-0000-0000-000018020000}"/>
    <cellStyle name="Poznámka 2 3 8" xfId="577" xr:uid="{00000000-0005-0000-0000-000019020000}"/>
    <cellStyle name="Poznámka 2 3 9" xfId="578" xr:uid="{00000000-0005-0000-0000-00001A020000}"/>
    <cellStyle name="Poznámka 2 4" xfId="579" xr:uid="{00000000-0005-0000-0000-00001B020000}"/>
    <cellStyle name="Poznámka 2 5" xfId="580" xr:uid="{00000000-0005-0000-0000-00001C020000}"/>
    <cellStyle name="Poznámka 2 6" xfId="581" xr:uid="{00000000-0005-0000-0000-00001D020000}"/>
    <cellStyle name="Poznámka 2 7" xfId="582" xr:uid="{00000000-0005-0000-0000-00001E020000}"/>
    <cellStyle name="Poznámka 2 8" xfId="583" xr:uid="{00000000-0005-0000-0000-00001F020000}"/>
    <cellStyle name="Poznámka 2 9" xfId="584" xr:uid="{00000000-0005-0000-0000-000020020000}"/>
    <cellStyle name="pricing" xfId="585" xr:uid="{00000000-0005-0000-0000-000021020000}"/>
    <cellStyle name="pricing 2" xfId="586" xr:uid="{00000000-0005-0000-0000-000022020000}"/>
    <cellStyle name="procent 2" xfId="587" xr:uid="{00000000-0005-0000-0000-000023020000}"/>
    <cellStyle name="procent 2 2" xfId="588" xr:uid="{00000000-0005-0000-0000-000024020000}"/>
    <cellStyle name="Procenta" xfId="1" builtinId="5"/>
    <cellStyle name="Procenta 2" xfId="5" xr:uid="{00000000-0005-0000-0000-000026020000}"/>
    <cellStyle name="Procenta 2 2" xfId="8" xr:uid="{00000000-0005-0000-0000-000027020000}"/>
    <cellStyle name="Procenta 2 3" xfId="60" xr:uid="{00000000-0005-0000-0000-000028020000}"/>
    <cellStyle name="Procenta 2 4" xfId="589" xr:uid="{00000000-0005-0000-0000-000029020000}"/>
    <cellStyle name="Procenta 2 5" xfId="590" xr:uid="{00000000-0005-0000-0000-00002A020000}"/>
    <cellStyle name="Procenta 3" xfId="63" xr:uid="{00000000-0005-0000-0000-00002B020000}"/>
    <cellStyle name="Procenta 3 2" xfId="88" xr:uid="{00000000-0005-0000-0000-00002C020000}"/>
    <cellStyle name="Procenta 4" xfId="591" xr:uid="{00000000-0005-0000-0000-00002D020000}"/>
    <cellStyle name="Propojená buňka 2" xfId="592" xr:uid="{00000000-0005-0000-0000-00002E020000}"/>
    <cellStyle name="PSChar" xfId="593" xr:uid="{00000000-0005-0000-0000-00002F020000}"/>
    <cellStyle name="PSChar 2" xfId="594" xr:uid="{00000000-0005-0000-0000-000030020000}"/>
    <cellStyle name="PSChar 3" xfId="595" xr:uid="{00000000-0005-0000-0000-000031020000}"/>
    <cellStyle name="RevList" xfId="596" xr:uid="{00000000-0005-0000-0000-000032020000}"/>
    <cellStyle name="RevList 2" xfId="597" xr:uid="{00000000-0005-0000-0000-000033020000}"/>
    <cellStyle name="RevList 3" xfId="598" xr:uid="{00000000-0005-0000-0000-000034020000}"/>
    <cellStyle name="RevList_110310_Výkazy CEPS 10_13062011" xfId="599" xr:uid="{00000000-0005-0000-0000-000035020000}"/>
    <cellStyle name="RowLevel_1_BE (2)" xfId="600" xr:uid="{00000000-0005-0000-0000-000036020000}"/>
    <cellStyle name="SAPBEXaggData" xfId="9" xr:uid="{00000000-0005-0000-0000-000037020000}"/>
    <cellStyle name="SAPBEXaggData 10" xfId="601" xr:uid="{00000000-0005-0000-0000-000038020000}"/>
    <cellStyle name="SAPBEXaggData 11" xfId="602" xr:uid="{00000000-0005-0000-0000-000039020000}"/>
    <cellStyle name="SAPBEXaggData 2" xfId="603" xr:uid="{00000000-0005-0000-0000-00003A020000}"/>
    <cellStyle name="SAPBEXaggData 2 10" xfId="604" xr:uid="{00000000-0005-0000-0000-00003B020000}"/>
    <cellStyle name="SAPBEXaggData 2 11" xfId="605" xr:uid="{00000000-0005-0000-0000-00003C020000}"/>
    <cellStyle name="SAPBEXaggData 2 2" xfId="606" xr:uid="{00000000-0005-0000-0000-00003D020000}"/>
    <cellStyle name="SAPBEXaggData 2 3" xfId="607" xr:uid="{00000000-0005-0000-0000-00003E020000}"/>
    <cellStyle name="SAPBEXaggData 2 4" xfId="608" xr:uid="{00000000-0005-0000-0000-00003F020000}"/>
    <cellStyle name="SAPBEXaggData 2 5" xfId="609" xr:uid="{00000000-0005-0000-0000-000040020000}"/>
    <cellStyle name="SAPBEXaggData 2 6" xfId="610" xr:uid="{00000000-0005-0000-0000-000041020000}"/>
    <cellStyle name="SAPBEXaggData 2 7" xfId="611" xr:uid="{00000000-0005-0000-0000-000042020000}"/>
    <cellStyle name="SAPBEXaggData 2 8" xfId="612" xr:uid="{00000000-0005-0000-0000-000043020000}"/>
    <cellStyle name="SAPBEXaggData 2 9" xfId="613" xr:uid="{00000000-0005-0000-0000-000044020000}"/>
    <cellStyle name="SAPBEXaggData 3" xfId="614" xr:uid="{00000000-0005-0000-0000-000045020000}"/>
    <cellStyle name="SAPBEXaggData 4" xfId="615" xr:uid="{00000000-0005-0000-0000-000046020000}"/>
    <cellStyle name="SAPBEXaggData 5" xfId="616" xr:uid="{00000000-0005-0000-0000-000047020000}"/>
    <cellStyle name="SAPBEXaggData 6" xfId="617" xr:uid="{00000000-0005-0000-0000-000048020000}"/>
    <cellStyle name="SAPBEXaggData 7" xfId="618" xr:uid="{00000000-0005-0000-0000-000049020000}"/>
    <cellStyle name="SAPBEXaggData 8" xfId="619" xr:uid="{00000000-0005-0000-0000-00004A020000}"/>
    <cellStyle name="SAPBEXaggData 9" xfId="620" xr:uid="{00000000-0005-0000-0000-00004B020000}"/>
    <cellStyle name="SAPBEXaggDataEmph" xfId="20" xr:uid="{00000000-0005-0000-0000-00004C020000}"/>
    <cellStyle name="SAPBEXaggDataEmph 10" xfId="621" xr:uid="{00000000-0005-0000-0000-00004D020000}"/>
    <cellStyle name="SAPBEXaggDataEmph 11" xfId="622" xr:uid="{00000000-0005-0000-0000-00004E020000}"/>
    <cellStyle name="SAPBEXaggDataEmph 12" xfId="623" xr:uid="{00000000-0005-0000-0000-00004F020000}"/>
    <cellStyle name="SAPBEXaggDataEmph 2" xfId="624" xr:uid="{00000000-0005-0000-0000-000050020000}"/>
    <cellStyle name="SAPBEXaggDataEmph 2 10" xfId="625" xr:uid="{00000000-0005-0000-0000-000051020000}"/>
    <cellStyle name="SAPBEXaggDataEmph 2 2" xfId="626" xr:uid="{00000000-0005-0000-0000-000052020000}"/>
    <cellStyle name="SAPBEXaggDataEmph 2 3" xfId="627" xr:uid="{00000000-0005-0000-0000-000053020000}"/>
    <cellStyle name="SAPBEXaggDataEmph 2 4" xfId="628" xr:uid="{00000000-0005-0000-0000-000054020000}"/>
    <cellStyle name="SAPBEXaggDataEmph 2 5" xfId="629" xr:uid="{00000000-0005-0000-0000-000055020000}"/>
    <cellStyle name="SAPBEXaggDataEmph 2 6" xfId="630" xr:uid="{00000000-0005-0000-0000-000056020000}"/>
    <cellStyle name="SAPBEXaggDataEmph 2 7" xfId="631" xr:uid="{00000000-0005-0000-0000-000057020000}"/>
    <cellStyle name="SAPBEXaggDataEmph 2 8" xfId="632" xr:uid="{00000000-0005-0000-0000-000058020000}"/>
    <cellStyle name="SAPBEXaggDataEmph 2 9" xfId="633" xr:uid="{00000000-0005-0000-0000-000059020000}"/>
    <cellStyle name="SAPBEXaggDataEmph 3" xfId="634" xr:uid="{00000000-0005-0000-0000-00005A020000}"/>
    <cellStyle name="SAPBEXaggDataEmph 4" xfId="635" xr:uid="{00000000-0005-0000-0000-00005B020000}"/>
    <cellStyle name="SAPBEXaggDataEmph 5" xfId="636" xr:uid="{00000000-0005-0000-0000-00005C020000}"/>
    <cellStyle name="SAPBEXaggDataEmph 6" xfId="637" xr:uid="{00000000-0005-0000-0000-00005D020000}"/>
    <cellStyle name="SAPBEXaggDataEmph 7" xfId="638" xr:uid="{00000000-0005-0000-0000-00005E020000}"/>
    <cellStyle name="SAPBEXaggDataEmph 8" xfId="639" xr:uid="{00000000-0005-0000-0000-00005F020000}"/>
    <cellStyle name="SAPBEXaggDataEmph 9" xfId="640" xr:uid="{00000000-0005-0000-0000-000060020000}"/>
    <cellStyle name="SAPBEXaggItem" xfId="10" xr:uid="{00000000-0005-0000-0000-000061020000}"/>
    <cellStyle name="SAPBEXaggItem 10" xfId="641" xr:uid="{00000000-0005-0000-0000-000062020000}"/>
    <cellStyle name="SAPBEXaggItem 11" xfId="642" xr:uid="{00000000-0005-0000-0000-000063020000}"/>
    <cellStyle name="SAPBEXaggItem 2" xfId="643" xr:uid="{00000000-0005-0000-0000-000064020000}"/>
    <cellStyle name="SAPBEXaggItem 2 10" xfId="644" xr:uid="{00000000-0005-0000-0000-000065020000}"/>
    <cellStyle name="SAPBEXaggItem 2 11" xfId="645" xr:uid="{00000000-0005-0000-0000-000066020000}"/>
    <cellStyle name="SAPBEXaggItem 2 2" xfId="646" xr:uid="{00000000-0005-0000-0000-000067020000}"/>
    <cellStyle name="SAPBEXaggItem 2 3" xfId="647" xr:uid="{00000000-0005-0000-0000-000068020000}"/>
    <cellStyle name="SAPBEXaggItem 2 4" xfId="648" xr:uid="{00000000-0005-0000-0000-000069020000}"/>
    <cellStyle name="SAPBEXaggItem 2 5" xfId="649" xr:uid="{00000000-0005-0000-0000-00006A020000}"/>
    <cellStyle name="SAPBEXaggItem 2 6" xfId="650" xr:uid="{00000000-0005-0000-0000-00006B020000}"/>
    <cellStyle name="SAPBEXaggItem 2 7" xfId="651" xr:uid="{00000000-0005-0000-0000-00006C020000}"/>
    <cellStyle name="SAPBEXaggItem 2 8" xfId="652" xr:uid="{00000000-0005-0000-0000-00006D020000}"/>
    <cellStyle name="SAPBEXaggItem 2 9" xfId="653" xr:uid="{00000000-0005-0000-0000-00006E020000}"/>
    <cellStyle name="SAPBEXaggItem 3" xfId="654" xr:uid="{00000000-0005-0000-0000-00006F020000}"/>
    <cellStyle name="SAPBEXaggItem 4" xfId="655" xr:uid="{00000000-0005-0000-0000-000070020000}"/>
    <cellStyle name="SAPBEXaggItem 5" xfId="656" xr:uid="{00000000-0005-0000-0000-000071020000}"/>
    <cellStyle name="SAPBEXaggItem 6" xfId="657" xr:uid="{00000000-0005-0000-0000-000072020000}"/>
    <cellStyle name="SAPBEXaggItem 7" xfId="658" xr:uid="{00000000-0005-0000-0000-000073020000}"/>
    <cellStyle name="SAPBEXaggItem 8" xfId="659" xr:uid="{00000000-0005-0000-0000-000074020000}"/>
    <cellStyle name="SAPBEXaggItem 9" xfId="660" xr:uid="{00000000-0005-0000-0000-000075020000}"/>
    <cellStyle name="SAPBEXaggItemX" xfId="21" xr:uid="{00000000-0005-0000-0000-000076020000}"/>
    <cellStyle name="SAPBEXaggItemX 10" xfId="661" xr:uid="{00000000-0005-0000-0000-000077020000}"/>
    <cellStyle name="SAPBEXaggItemX 11" xfId="662" xr:uid="{00000000-0005-0000-0000-000078020000}"/>
    <cellStyle name="SAPBEXaggItemX 12" xfId="663" xr:uid="{00000000-0005-0000-0000-000079020000}"/>
    <cellStyle name="SAPBEXaggItemX 2" xfId="664" xr:uid="{00000000-0005-0000-0000-00007A020000}"/>
    <cellStyle name="SAPBEXaggItemX 2 10" xfId="665" xr:uid="{00000000-0005-0000-0000-00007B020000}"/>
    <cellStyle name="SAPBEXaggItemX 2 2" xfId="666" xr:uid="{00000000-0005-0000-0000-00007C020000}"/>
    <cellStyle name="SAPBEXaggItemX 2 3" xfId="667" xr:uid="{00000000-0005-0000-0000-00007D020000}"/>
    <cellStyle name="SAPBEXaggItemX 2 4" xfId="668" xr:uid="{00000000-0005-0000-0000-00007E020000}"/>
    <cellStyle name="SAPBEXaggItemX 2 5" xfId="669" xr:uid="{00000000-0005-0000-0000-00007F020000}"/>
    <cellStyle name="SAPBEXaggItemX 2 6" xfId="670" xr:uid="{00000000-0005-0000-0000-000080020000}"/>
    <cellStyle name="SAPBEXaggItemX 2 7" xfId="671" xr:uid="{00000000-0005-0000-0000-000081020000}"/>
    <cellStyle name="SAPBEXaggItemX 2 8" xfId="672" xr:uid="{00000000-0005-0000-0000-000082020000}"/>
    <cellStyle name="SAPBEXaggItemX 2 9" xfId="673" xr:uid="{00000000-0005-0000-0000-000083020000}"/>
    <cellStyle name="SAPBEXaggItemX 3" xfId="674" xr:uid="{00000000-0005-0000-0000-000084020000}"/>
    <cellStyle name="SAPBEXaggItemX 4" xfId="675" xr:uid="{00000000-0005-0000-0000-000085020000}"/>
    <cellStyle name="SAPBEXaggItemX 5" xfId="676" xr:uid="{00000000-0005-0000-0000-000086020000}"/>
    <cellStyle name="SAPBEXaggItemX 6" xfId="677" xr:uid="{00000000-0005-0000-0000-000087020000}"/>
    <cellStyle name="SAPBEXaggItemX 7" xfId="678" xr:uid="{00000000-0005-0000-0000-000088020000}"/>
    <cellStyle name="SAPBEXaggItemX 8" xfId="679" xr:uid="{00000000-0005-0000-0000-000089020000}"/>
    <cellStyle name="SAPBEXaggItemX 9" xfId="680" xr:uid="{00000000-0005-0000-0000-00008A020000}"/>
    <cellStyle name="SAPBEXexcBad7" xfId="22" xr:uid="{00000000-0005-0000-0000-00008B020000}"/>
    <cellStyle name="SAPBEXexcBad7 10" xfId="681" xr:uid="{00000000-0005-0000-0000-00008C020000}"/>
    <cellStyle name="SAPBEXexcBad7 11" xfId="682" xr:uid="{00000000-0005-0000-0000-00008D020000}"/>
    <cellStyle name="SAPBEXexcBad7 12" xfId="683" xr:uid="{00000000-0005-0000-0000-00008E020000}"/>
    <cellStyle name="SAPBEXexcBad7 2" xfId="684" xr:uid="{00000000-0005-0000-0000-00008F020000}"/>
    <cellStyle name="SAPBEXexcBad7 2 10" xfId="685" xr:uid="{00000000-0005-0000-0000-000090020000}"/>
    <cellStyle name="SAPBEXexcBad7 2 2" xfId="686" xr:uid="{00000000-0005-0000-0000-000091020000}"/>
    <cellStyle name="SAPBEXexcBad7 2 3" xfId="687" xr:uid="{00000000-0005-0000-0000-000092020000}"/>
    <cellStyle name="SAPBEXexcBad7 2 4" xfId="688" xr:uid="{00000000-0005-0000-0000-000093020000}"/>
    <cellStyle name="SAPBEXexcBad7 2 5" xfId="689" xr:uid="{00000000-0005-0000-0000-000094020000}"/>
    <cellStyle name="SAPBEXexcBad7 2 6" xfId="690" xr:uid="{00000000-0005-0000-0000-000095020000}"/>
    <cellStyle name="SAPBEXexcBad7 2 7" xfId="691" xr:uid="{00000000-0005-0000-0000-000096020000}"/>
    <cellStyle name="SAPBEXexcBad7 2 8" xfId="692" xr:uid="{00000000-0005-0000-0000-000097020000}"/>
    <cellStyle name="SAPBEXexcBad7 2 9" xfId="693" xr:uid="{00000000-0005-0000-0000-000098020000}"/>
    <cellStyle name="SAPBEXexcBad7 3" xfId="694" xr:uid="{00000000-0005-0000-0000-000099020000}"/>
    <cellStyle name="SAPBEXexcBad7 4" xfId="695" xr:uid="{00000000-0005-0000-0000-00009A020000}"/>
    <cellStyle name="SAPBEXexcBad7 5" xfId="696" xr:uid="{00000000-0005-0000-0000-00009B020000}"/>
    <cellStyle name="SAPBEXexcBad7 6" xfId="697" xr:uid="{00000000-0005-0000-0000-00009C020000}"/>
    <cellStyle name="SAPBEXexcBad7 7" xfId="698" xr:uid="{00000000-0005-0000-0000-00009D020000}"/>
    <cellStyle name="SAPBEXexcBad7 8" xfId="699" xr:uid="{00000000-0005-0000-0000-00009E020000}"/>
    <cellStyle name="SAPBEXexcBad7 9" xfId="700" xr:uid="{00000000-0005-0000-0000-00009F020000}"/>
    <cellStyle name="SAPBEXexcBad8" xfId="23" xr:uid="{00000000-0005-0000-0000-0000A0020000}"/>
    <cellStyle name="SAPBEXexcBad8 10" xfId="701" xr:uid="{00000000-0005-0000-0000-0000A1020000}"/>
    <cellStyle name="SAPBEXexcBad8 11" xfId="702" xr:uid="{00000000-0005-0000-0000-0000A2020000}"/>
    <cellStyle name="SAPBEXexcBad8 12" xfId="703" xr:uid="{00000000-0005-0000-0000-0000A3020000}"/>
    <cellStyle name="SAPBEXexcBad8 2" xfId="704" xr:uid="{00000000-0005-0000-0000-0000A4020000}"/>
    <cellStyle name="SAPBEXexcBad8 2 10" xfId="705" xr:uid="{00000000-0005-0000-0000-0000A5020000}"/>
    <cellStyle name="SAPBEXexcBad8 2 2" xfId="706" xr:uid="{00000000-0005-0000-0000-0000A6020000}"/>
    <cellStyle name="SAPBEXexcBad8 2 3" xfId="707" xr:uid="{00000000-0005-0000-0000-0000A7020000}"/>
    <cellStyle name="SAPBEXexcBad8 2 4" xfId="708" xr:uid="{00000000-0005-0000-0000-0000A8020000}"/>
    <cellStyle name="SAPBEXexcBad8 2 5" xfId="709" xr:uid="{00000000-0005-0000-0000-0000A9020000}"/>
    <cellStyle name="SAPBEXexcBad8 2 6" xfId="710" xr:uid="{00000000-0005-0000-0000-0000AA020000}"/>
    <cellStyle name="SAPBEXexcBad8 2 7" xfId="711" xr:uid="{00000000-0005-0000-0000-0000AB020000}"/>
    <cellStyle name="SAPBEXexcBad8 2 8" xfId="712" xr:uid="{00000000-0005-0000-0000-0000AC020000}"/>
    <cellStyle name="SAPBEXexcBad8 2 9" xfId="713" xr:uid="{00000000-0005-0000-0000-0000AD020000}"/>
    <cellStyle name="SAPBEXexcBad8 3" xfId="714" xr:uid="{00000000-0005-0000-0000-0000AE020000}"/>
    <cellStyle name="SAPBEXexcBad8 4" xfId="715" xr:uid="{00000000-0005-0000-0000-0000AF020000}"/>
    <cellStyle name="SAPBEXexcBad8 5" xfId="716" xr:uid="{00000000-0005-0000-0000-0000B0020000}"/>
    <cellStyle name="SAPBEXexcBad8 6" xfId="717" xr:uid="{00000000-0005-0000-0000-0000B1020000}"/>
    <cellStyle name="SAPBEXexcBad8 7" xfId="718" xr:uid="{00000000-0005-0000-0000-0000B2020000}"/>
    <cellStyle name="SAPBEXexcBad8 8" xfId="719" xr:uid="{00000000-0005-0000-0000-0000B3020000}"/>
    <cellStyle name="SAPBEXexcBad8 9" xfId="720" xr:uid="{00000000-0005-0000-0000-0000B4020000}"/>
    <cellStyle name="SAPBEXexcBad9" xfId="24" xr:uid="{00000000-0005-0000-0000-0000B5020000}"/>
    <cellStyle name="SAPBEXexcBad9 10" xfId="721" xr:uid="{00000000-0005-0000-0000-0000B6020000}"/>
    <cellStyle name="SAPBEXexcBad9 11" xfId="722" xr:uid="{00000000-0005-0000-0000-0000B7020000}"/>
    <cellStyle name="SAPBEXexcBad9 12" xfId="723" xr:uid="{00000000-0005-0000-0000-0000B8020000}"/>
    <cellStyle name="SAPBEXexcBad9 2" xfId="724" xr:uid="{00000000-0005-0000-0000-0000B9020000}"/>
    <cellStyle name="SAPBEXexcBad9 2 10" xfId="725" xr:uid="{00000000-0005-0000-0000-0000BA020000}"/>
    <cellStyle name="SAPBEXexcBad9 2 2" xfId="726" xr:uid="{00000000-0005-0000-0000-0000BB020000}"/>
    <cellStyle name="SAPBEXexcBad9 2 3" xfId="727" xr:uid="{00000000-0005-0000-0000-0000BC020000}"/>
    <cellStyle name="SAPBEXexcBad9 2 4" xfId="728" xr:uid="{00000000-0005-0000-0000-0000BD020000}"/>
    <cellStyle name="SAPBEXexcBad9 2 5" xfId="729" xr:uid="{00000000-0005-0000-0000-0000BE020000}"/>
    <cellStyle name="SAPBEXexcBad9 2 6" xfId="730" xr:uid="{00000000-0005-0000-0000-0000BF020000}"/>
    <cellStyle name="SAPBEXexcBad9 2 7" xfId="731" xr:uid="{00000000-0005-0000-0000-0000C0020000}"/>
    <cellStyle name="SAPBEXexcBad9 2 8" xfId="732" xr:uid="{00000000-0005-0000-0000-0000C1020000}"/>
    <cellStyle name="SAPBEXexcBad9 2 9" xfId="733" xr:uid="{00000000-0005-0000-0000-0000C2020000}"/>
    <cellStyle name="SAPBEXexcBad9 3" xfId="734" xr:uid="{00000000-0005-0000-0000-0000C3020000}"/>
    <cellStyle name="SAPBEXexcBad9 4" xfId="735" xr:uid="{00000000-0005-0000-0000-0000C4020000}"/>
    <cellStyle name="SAPBEXexcBad9 5" xfId="736" xr:uid="{00000000-0005-0000-0000-0000C5020000}"/>
    <cellStyle name="SAPBEXexcBad9 6" xfId="737" xr:uid="{00000000-0005-0000-0000-0000C6020000}"/>
    <cellStyle name="SAPBEXexcBad9 7" xfId="738" xr:uid="{00000000-0005-0000-0000-0000C7020000}"/>
    <cellStyle name="SAPBEXexcBad9 8" xfId="739" xr:uid="{00000000-0005-0000-0000-0000C8020000}"/>
    <cellStyle name="SAPBEXexcBad9 9" xfId="740" xr:uid="{00000000-0005-0000-0000-0000C9020000}"/>
    <cellStyle name="SAPBEXexcCritical4" xfId="25" xr:uid="{00000000-0005-0000-0000-0000CA020000}"/>
    <cellStyle name="SAPBEXexcCritical4 10" xfId="741" xr:uid="{00000000-0005-0000-0000-0000CB020000}"/>
    <cellStyle name="SAPBEXexcCritical4 11" xfId="742" xr:uid="{00000000-0005-0000-0000-0000CC020000}"/>
    <cellStyle name="SAPBEXexcCritical4 12" xfId="743" xr:uid="{00000000-0005-0000-0000-0000CD020000}"/>
    <cellStyle name="SAPBEXexcCritical4 2" xfId="744" xr:uid="{00000000-0005-0000-0000-0000CE020000}"/>
    <cellStyle name="SAPBEXexcCritical4 2 10" xfId="745" xr:uid="{00000000-0005-0000-0000-0000CF020000}"/>
    <cellStyle name="SAPBEXexcCritical4 2 2" xfId="746" xr:uid="{00000000-0005-0000-0000-0000D0020000}"/>
    <cellStyle name="SAPBEXexcCritical4 2 3" xfId="747" xr:uid="{00000000-0005-0000-0000-0000D1020000}"/>
    <cellStyle name="SAPBEXexcCritical4 2 4" xfId="748" xr:uid="{00000000-0005-0000-0000-0000D2020000}"/>
    <cellStyle name="SAPBEXexcCritical4 2 5" xfId="749" xr:uid="{00000000-0005-0000-0000-0000D3020000}"/>
    <cellStyle name="SAPBEXexcCritical4 2 6" xfId="750" xr:uid="{00000000-0005-0000-0000-0000D4020000}"/>
    <cellStyle name="SAPBEXexcCritical4 2 7" xfId="751" xr:uid="{00000000-0005-0000-0000-0000D5020000}"/>
    <cellStyle name="SAPBEXexcCritical4 2 8" xfId="752" xr:uid="{00000000-0005-0000-0000-0000D6020000}"/>
    <cellStyle name="SAPBEXexcCritical4 2 9" xfId="753" xr:uid="{00000000-0005-0000-0000-0000D7020000}"/>
    <cellStyle name="SAPBEXexcCritical4 3" xfId="754" xr:uid="{00000000-0005-0000-0000-0000D8020000}"/>
    <cellStyle name="SAPBEXexcCritical4 4" xfId="755" xr:uid="{00000000-0005-0000-0000-0000D9020000}"/>
    <cellStyle name="SAPBEXexcCritical4 5" xfId="756" xr:uid="{00000000-0005-0000-0000-0000DA020000}"/>
    <cellStyle name="SAPBEXexcCritical4 6" xfId="757" xr:uid="{00000000-0005-0000-0000-0000DB020000}"/>
    <cellStyle name="SAPBEXexcCritical4 7" xfId="758" xr:uid="{00000000-0005-0000-0000-0000DC020000}"/>
    <cellStyle name="SAPBEXexcCritical4 8" xfId="759" xr:uid="{00000000-0005-0000-0000-0000DD020000}"/>
    <cellStyle name="SAPBEXexcCritical4 9" xfId="760" xr:uid="{00000000-0005-0000-0000-0000DE020000}"/>
    <cellStyle name="SAPBEXexcCritical5" xfId="26" xr:uid="{00000000-0005-0000-0000-0000DF020000}"/>
    <cellStyle name="SAPBEXexcCritical5 10" xfId="761" xr:uid="{00000000-0005-0000-0000-0000E0020000}"/>
    <cellStyle name="SAPBEXexcCritical5 11" xfId="762" xr:uid="{00000000-0005-0000-0000-0000E1020000}"/>
    <cellStyle name="SAPBEXexcCritical5 12" xfId="763" xr:uid="{00000000-0005-0000-0000-0000E2020000}"/>
    <cellStyle name="SAPBEXexcCritical5 2" xfId="764" xr:uid="{00000000-0005-0000-0000-0000E3020000}"/>
    <cellStyle name="SAPBEXexcCritical5 2 10" xfId="765" xr:uid="{00000000-0005-0000-0000-0000E4020000}"/>
    <cellStyle name="SAPBEXexcCritical5 2 2" xfId="766" xr:uid="{00000000-0005-0000-0000-0000E5020000}"/>
    <cellStyle name="SAPBEXexcCritical5 2 3" xfId="767" xr:uid="{00000000-0005-0000-0000-0000E6020000}"/>
    <cellStyle name="SAPBEXexcCritical5 2 4" xfId="768" xr:uid="{00000000-0005-0000-0000-0000E7020000}"/>
    <cellStyle name="SAPBEXexcCritical5 2 5" xfId="769" xr:uid="{00000000-0005-0000-0000-0000E8020000}"/>
    <cellStyle name="SAPBEXexcCritical5 2 6" xfId="770" xr:uid="{00000000-0005-0000-0000-0000E9020000}"/>
    <cellStyle name="SAPBEXexcCritical5 2 7" xfId="771" xr:uid="{00000000-0005-0000-0000-0000EA020000}"/>
    <cellStyle name="SAPBEXexcCritical5 2 8" xfId="772" xr:uid="{00000000-0005-0000-0000-0000EB020000}"/>
    <cellStyle name="SAPBEXexcCritical5 2 9" xfId="773" xr:uid="{00000000-0005-0000-0000-0000EC020000}"/>
    <cellStyle name="SAPBEXexcCritical5 3" xfId="774" xr:uid="{00000000-0005-0000-0000-0000ED020000}"/>
    <cellStyle name="SAPBEXexcCritical5 4" xfId="775" xr:uid="{00000000-0005-0000-0000-0000EE020000}"/>
    <cellStyle name="SAPBEXexcCritical5 5" xfId="776" xr:uid="{00000000-0005-0000-0000-0000EF020000}"/>
    <cellStyle name="SAPBEXexcCritical5 6" xfId="777" xr:uid="{00000000-0005-0000-0000-0000F0020000}"/>
    <cellStyle name="SAPBEXexcCritical5 7" xfId="778" xr:uid="{00000000-0005-0000-0000-0000F1020000}"/>
    <cellStyle name="SAPBEXexcCritical5 8" xfId="779" xr:uid="{00000000-0005-0000-0000-0000F2020000}"/>
    <cellStyle name="SAPBEXexcCritical5 9" xfId="780" xr:uid="{00000000-0005-0000-0000-0000F3020000}"/>
    <cellStyle name="SAPBEXexcCritical6" xfId="27" xr:uid="{00000000-0005-0000-0000-0000F4020000}"/>
    <cellStyle name="SAPBEXexcCritical6 10" xfId="781" xr:uid="{00000000-0005-0000-0000-0000F5020000}"/>
    <cellStyle name="SAPBEXexcCritical6 11" xfId="782" xr:uid="{00000000-0005-0000-0000-0000F6020000}"/>
    <cellStyle name="SAPBEXexcCritical6 12" xfId="783" xr:uid="{00000000-0005-0000-0000-0000F7020000}"/>
    <cellStyle name="SAPBEXexcCritical6 2" xfId="784" xr:uid="{00000000-0005-0000-0000-0000F8020000}"/>
    <cellStyle name="SAPBEXexcCritical6 2 10" xfId="785" xr:uid="{00000000-0005-0000-0000-0000F9020000}"/>
    <cellStyle name="SAPBEXexcCritical6 2 2" xfId="786" xr:uid="{00000000-0005-0000-0000-0000FA020000}"/>
    <cellStyle name="SAPBEXexcCritical6 2 3" xfId="787" xr:uid="{00000000-0005-0000-0000-0000FB020000}"/>
    <cellStyle name="SAPBEXexcCritical6 2 4" xfId="788" xr:uid="{00000000-0005-0000-0000-0000FC020000}"/>
    <cellStyle name="SAPBEXexcCritical6 2 5" xfId="789" xr:uid="{00000000-0005-0000-0000-0000FD020000}"/>
    <cellStyle name="SAPBEXexcCritical6 2 6" xfId="790" xr:uid="{00000000-0005-0000-0000-0000FE020000}"/>
    <cellStyle name="SAPBEXexcCritical6 2 7" xfId="791" xr:uid="{00000000-0005-0000-0000-0000FF020000}"/>
    <cellStyle name="SAPBEXexcCritical6 2 8" xfId="792" xr:uid="{00000000-0005-0000-0000-000000030000}"/>
    <cellStyle name="SAPBEXexcCritical6 2 9" xfId="793" xr:uid="{00000000-0005-0000-0000-000001030000}"/>
    <cellStyle name="SAPBEXexcCritical6 3" xfId="794" xr:uid="{00000000-0005-0000-0000-000002030000}"/>
    <cellStyle name="SAPBEXexcCritical6 4" xfId="795" xr:uid="{00000000-0005-0000-0000-000003030000}"/>
    <cellStyle name="SAPBEXexcCritical6 5" xfId="796" xr:uid="{00000000-0005-0000-0000-000004030000}"/>
    <cellStyle name="SAPBEXexcCritical6 6" xfId="797" xr:uid="{00000000-0005-0000-0000-000005030000}"/>
    <cellStyle name="SAPBEXexcCritical6 7" xfId="798" xr:uid="{00000000-0005-0000-0000-000006030000}"/>
    <cellStyle name="SAPBEXexcCritical6 8" xfId="799" xr:uid="{00000000-0005-0000-0000-000007030000}"/>
    <cellStyle name="SAPBEXexcCritical6 9" xfId="800" xr:uid="{00000000-0005-0000-0000-000008030000}"/>
    <cellStyle name="SAPBEXexcGood1" xfId="28" xr:uid="{00000000-0005-0000-0000-000009030000}"/>
    <cellStyle name="SAPBEXexcGood1 10" xfId="801" xr:uid="{00000000-0005-0000-0000-00000A030000}"/>
    <cellStyle name="SAPBEXexcGood1 11" xfId="802" xr:uid="{00000000-0005-0000-0000-00000B030000}"/>
    <cellStyle name="SAPBEXexcGood1 12" xfId="803" xr:uid="{00000000-0005-0000-0000-00000C030000}"/>
    <cellStyle name="SAPBEXexcGood1 2" xfId="804" xr:uid="{00000000-0005-0000-0000-00000D030000}"/>
    <cellStyle name="SAPBEXexcGood1 2 10" xfId="805" xr:uid="{00000000-0005-0000-0000-00000E030000}"/>
    <cellStyle name="SAPBEXexcGood1 2 2" xfId="806" xr:uid="{00000000-0005-0000-0000-00000F030000}"/>
    <cellStyle name="SAPBEXexcGood1 2 3" xfId="807" xr:uid="{00000000-0005-0000-0000-000010030000}"/>
    <cellStyle name="SAPBEXexcGood1 2 4" xfId="808" xr:uid="{00000000-0005-0000-0000-000011030000}"/>
    <cellStyle name="SAPBEXexcGood1 2 5" xfId="809" xr:uid="{00000000-0005-0000-0000-000012030000}"/>
    <cellStyle name="SAPBEXexcGood1 2 6" xfId="810" xr:uid="{00000000-0005-0000-0000-000013030000}"/>
    <cellStyle name="SAPBEXexcGood1 2 7" xfId="811" xr:uid="{00000000-0005-0000-0000-000014030000}"/>
    <cellStyle name="SAPBEXexcGood1 2 8" xfId="812" xr:uid="{00000000-0005-0000-0000-000015030000}"/>
    <cellStyle name="SAPBEXexcGood1 2 9" xfId="813" xr:uid="{00000000-0005-0000-0000-000016030000}"/>
    <cellStyle name="SAPBEXexcGood1 3" xfId="814" xr:uid="{00000000-0005-0000-0000-000017030000}"/>
    <cellStyle name="SAPBEXexcGood1 4" xfId="815" xr:uid="{00000000-0005-0000-0000-000018030000}"/>
    <cellStyle name="SAPBEXexcGood1 5" xfId="816" xr:uid="{00000000-0005-0000-0000-000019030000}"/>
    <cellStyle name="SAPBEXexcGood1 6" xfId="817" xr:uid="{00000000-0005-0000-0000-00001A030000}"/>
    <cellStyle name="SAPBEXexcGood1 7" xfId="818" xr:uid="{00000000-0005-0000-0000-00001B030000}"/>
    <cellStyle name="SAPBEXexcGood1 8" xfId="819" xr:uid="{00000000-0005-0000-0000-00001C030000}"/>
    <cellStyle name="SAPBEXexcGood1 9" xfId="820" xr:uid="{00000000-0005-0000-0000-00001D030000}"/>
    <cellStyle name="SAPBEXexcGood2" xfId="29" xr:uid="{00000000-0005-0000-0000-00001E030000}"/>
    <cellStyle name="SAPBEXexcGood2 10" xfId="821" xr:uid="{00000000-0005-0000-0000-00001F030000}"/>
    <cellStyle name="SAPBEXexcGood2 11" xfId="822" xr:uid="{00000000-0005-0000-0000-000020030000}"/>
    <cellStyle name="SAPBEXexcGood2 12" xfId="823" xr:uid="{00000000-0005-0000-0000-000021030000}"/>
    <cellStyle name="SAPBEXexcGood2 2" xfId="824" xr:uid="{00000000-0005-0000-0000-000022030000}"/>
    <cellStyle name="SAPBEXexcGood2 2 10" xfId="825" xr:uid="{00000000-0005-0000-0000-000023030000}"/>
    <cellStyle name="SAPBEXexcGood2 2 2" xfId="826" xr:uid="{00000000-0005-0000-0000-000024030000}"/>
    <cellStyle name="SAPBEXexcGood2 2 3" xfId="827" xr:uid="{00000000-0005-0000-0000-000025030000}"/>
    <cellStyle name="SAPBEXexcGood2 2 4" xfId="828" xr:uid="{00000000-0005-0000-0000-000026030000}"/>
    <cellStyle name="SAPBEXexcGood2 2 5" xfId="829" xr:uid="{00000000-0005-0000-0000-000027030000}"/>
    <cellStyle name="SAPBEXexcGood2 2 6" xfId="830" xr:uid="{00000000-0005-0000-0000-000028030000}"/>
    <cellStyle name="SAPBEXexcGood2 2 7" xfId="831" xr:uid="{00000000-0005-0000-0000-000029030000}"/>
    <cellStyle name="SAPBEXexcGood2 2 8" xfId="832" xr:uid="{00000000-0005-0000-0000-00002A030000}"/>
    <cellStyle name="SAPBEXexcGood2 2 9" xfId="833" xr:uid="{00000000-0005-0000-0000-00002B030000}"/>
    <cellStyle name="SAPBEXexcGood2 3" xfId="834" xr:uid="{00000000-0005-0000-0000-00002C030000}"/>
    <cellStyle name="SAPBEXexcGood2 4" xfId="835" xr:uid="{00000000-0005-0000-0000-00002D030000}"/>
    <cellStyle name="SAPBEXexcGood2 5" xfId="836" xr:uid="{00000000-0005-0000-0000-00002E030000}"/>
    <cellStyle name="SAPBEXexcGood2 6" xfId="837" xr:uid="{00000000-0005-0000-0000-00002F030000}"/>
    <cellStyle name="SAPBEXexcGood2 7" xfId="838" xr:uid="{00000000-0005-0000-0000-000030030000}"/>
    <cellStyle name="SAPBEXexcGood2 8" xfId="839" xr:uid="{00000000-0005-0000-0000-000031030000}"/>
    <cellStyle name="SAPBEXexcGood2 9" xfId="840" xr:uid="{00000000-0005-0000-0000-000032030000}"/>
    <cellStyle name="SAPBEXexcGood3" xfId="30" xr:uid="{00000000-0005-0000-0000-000033030000}"/>
    <cellStyle name="SAPBEXexcGood3 10" xfId="841" xr:uid="{00000000-0005-0000-0000-000034030000}"/>
    <cellStyle name="SAPBEXexcGood3 11" xfId="842" xr:uid="{00000000-0005-0000-0000-000035030000}"/>
    <cellStyle name="SAPBEXexcGood3 12" xfId="843" xr:uid="{00000000-0005-0000-0000-000036030000}"/>
    <cellStyle name="SAPBEXexcGood3 2" xfId="844" xr:uid="{00000000-0005-0000-0000-000037030000}"/>
    <cellStyle name="SAPBEXexcGood3 2 10" xfId="845" xr:uid="{00000000-0005-0000-0000-000038030000}"/>
    <cellStyle name="SAPBEXexcGood3 2 2" xfId="846" xr:uid="{00000000-0005-0000-0000-000039030000}"/>
    <cellStyle name="SAPBEXexcGood3 2 3" xfId="847" xr:uid="{00000000-0005-0000-0000-00003A030000}"/>
    <cellStyle name="SAPBEXexcGood3 2 4" xfId="848" xr:uid="{00000000-0005-0000-0000-00003B030000}"/>
    <cellStyle name="SAPBEXexcGood3 2 5" xfId="849" xr:uid="{00000000-0005-0000-0000-00003C030000}"/>
    <cellStyle name="SAPBEXexcGood3 2 6" xfId="850" xr:uid="{00000000-0005-0000-0000-00003D030000}"/>
    <cellStyle name="SAPBEXexcGood3 2 7" xfId="851" xr:uid="{00000000-0005-0000-0000-00003E030000}"/>
    <cellStyle name="SAPBEXexcGood3 2 8" xfId="852" xr:uid="{00000000-0005-0000-0000-00003F030000}"/>
    <cellStyle name="SAPBEXexcGood3 2 9" xfId="853" xr:uid="{00000000-0005-0000-0000-000040030000}"/>
    <cellStyle name="SAPBEXexcGood3 3" xfId="854" xr:uid="{00000000-0005-0000-0000-000041030000}"/>
    <cellStyle name="SAPBEXexcGood3 4" xfId="855" xr:uid="{00000000-0005-0000-0000-000042030000}"/>
    <cellStyle name="SAPBEXexcGood3 5" xfId="856" xr:uid="{00000000-0005-0000-0000-000043030000}"/>
    <cellStyle name="SAPBEXexcGood3 6" xfId="857" xr:uid="{00000000-0005-0000-0000-000044030000}"/>
    <cellStyle name="SAPBEXexcGood3 7" xfId="858" xr:uid="{00000000-0005-0000-0000-000045030000}"/>
    <cellStyle name="SAPBEXexcGood3 8" xfId="859" xr:uid="{00000000-0005-0000-0000-000046030000}"/>
    <cellStyle name="SAPBEXexcGood3 9" xfId="860" xr:uid="{00000000-0005-0000-0000-000047030000}"/>
    <cellStyle name="SAPBEXfilterDrill" xfId="31" xr:uid="{00000000-0005-0000-0000-000048030000}"/>
    <cellStyle name="SAPBEXfilterDrill 10" xfId="861" xr:uid="{00000000-0005-0000-0000-000049030000}"/>
    <cellStyle name="SAPBEXfilterDrill 11" xfId="862" xr:uid="{00000000-0005-0000-0000-00004A030000}"/>
    <cellStyle name="SAPBEXfilterDrill 12" xfId="863" xr:uid="{00000000-0005-0000-0000-00004B030000}"/>
    <cellStyle name="SAPBEXfilterDrill 2" xfId="864" xr:uid="{00000000-0005-0000-0000-00004C030000}"/>
    <cellStyle name="SAPBEXfilterDrill 2 10" xfId="865" xr:uid="{00000000-0005-0000-0000-00004D030000}"/>
    <cellStyle name="SAPBEXfilterDrill 2 2" xfId="866" xr:uid="{00000000-0005-0000-0000-00004E030000}"/>
    <cellStyle name="SAPBEXfilterDrill 2 3" xfId="867" xr:uid="{00000000-0005-0000-0000-00004F030000}"/>
    <cellStyle name="SAPBEXfilterDrill 2 4" xfId="868" xr:uid="{00000000-0005-0000-0000-000050030000}"/>
    <cellStyle name="SAPBEXfilterDrill 2 5" xfId="869" xr:uid="{00000000-0005-0000-0000-000051030000}"/>
    <cellStyle name="SAPBEXfilterDrill 2 6" xfId="870" xr:uid="{00000000-0005-0000-0000-000052030000}"/>
    <cellStyle name="SAPBEXfilterDrill 2 7" xfId="871" xr:uid="{00000000-0005-0000-0000-000053030000}"/>
    <cellStyle name="SAPBEXfilterDrill 2 8" xfId="872" xr:uid="{00000000-0005-0000-0000-000054030000}"/>
    <cellStyle name="SAPBEXfilterDrill 2 9" xfId="873" xr:uid="{00000000-0005-0000-0000-000055030000}"/>
    <cellStyle name="SAPBEXfilterDrill 3" xfId="874" xr:uid="{00000000-0005-0000-0000-000056030000}"/>
    <cellStyle name="SAPBEXfilterDrill 4" xfId="875" xr:uid="{00000000-0005-0000-0000-000057030000}"/>
    <cellStyle name="SAPBEXfilterDrill 5" xfId="876" xr:uid="{00000000-0005-0000-0000-000058030000}"/>
    <cellStyle name="SAPBEXfilterDrill 6" xfId="877" xr:uid="{00000000-0005-0000-0000-000059030000}"/>
    <cellStyle name="SAPBEXfilterDrill 7" xfId="878" xr:uid="{00000000-0005-0000-0000-00005A030000}"/>
    <cellStyle name="SAPBEXfilterDrill 8" xfId="879" xr:uid="{00000000-0005-0000-0000-00005B030000}"/>
    <cellStyle name="SAPBEXfilterDrill 9" xfId="880" xr:uid="{00000000-0005-0000-0000-00005C030000}"/>
    <cellStyle name="SAPBEXfilterItem" xfId="32" xr:uid="{00000000-0005-0000-0000-00005D030000}"/>
    <cellStyle name="SAPBEXfilterItem 10" xfId="881" xr:uid="{00000000-0005-0000-0000-00005E030000}"/>
    <cellStyle name="SAPBEXfilterItem 11" xfId="882" xr:uid="{00000000-0005-0000-0000-00005F030000}"/>
    <cellStyle name="SAPBEXfilterItem 12" xfId="883" xr:uid="{00000000-0005-0000-0000-000060030000}"/>
    <cellStyle name="SAPBEXfilterItem 2" xfId="884" xr:uid="{00000000-0005-0000-0000-000061030000}"/>
    <cellStyle name="SAPBEXfilterItem 2 10" xfId="885" xr:uid="{00000000-0005-0000-0000-000062030000}"/>
    <cellStyle name="SAPBEXfilterItem 2 2" xfId="886" xr:uid="{00000000-0005-0000-0000-000063030000}"/>
    <cellStyle name="SAPBEXfilterItem 2 3" xfId="887" xr:uid="{00000000-0005-0000-0000-000064030000}"/>
    <cellStyle name="SAPBEXfilterItem 2 4" xfId="888" xr:uid="{00000000-0005-0000-0000-000065030000}"/>
    <cellStyle name="SAPBEXfilterItem 2 5" xfId="889" xr:uid="{00000000-0005-0000-0000-000066030000}"/>
    <cellStyle name="SAPBEXfilterItem 2 6" xfId="890" xr:uid="{00000000-0005-0000-0000-000067030000}"/>
    <cellStyle name="SAPBEXfilterItem 2 7" xfId="891" xr:uid="{00000000-0005-0000-0000-000068030000}"/>
    <cellStyle name="SAPBEXfilterItem 2 8" xfId="892" xr:uid="{00000000-0005-0000-0000-000069030000}"/>
    <cellStyle name="SAPBEXfilterItem 2 9" xfId="893" xr:uid="{00000000-0005-0000-0000-00006A030000}"/>
    <cellStyle name="SAPBEXfilterItem 3" xfId="894" xr:uid="{00000000-0005-0000-0000-00006B030000}"/>
    <cellStyle name="SAPBEXfilterItem 4" xfId="895" xr:uid="{00000000-0005-0000-0000-00006C030000}"/>
    <cellStyle name="SAPBEXfilterItem 5" xfId="896" xr:uid="{00000000-0005-0000-0000-00006D030000}"/>
    <cellStyle name="SAPBEXfilterItem 6" xfId="897" xr:uid="{00000000-0005-0000-0000-00006E030000}"/>
    <cellStyle name="SAPBEXfilterItem 7" xfId="898" xr:uid="{00000000-0005-0000-0000-00006F030000}"/>
    <cellStyle name="SAPBEXfilterItem 8" xfId="899" xr:uid="{00000000-0005-0000-0000-000070030000}"/>
    <cellStyle name="SAPBEXfilterItem 9" xfId="900" xr:uid="{00000000-0005-0000-0000-000071030000}"/>
    <cellStyle name="SAPBEXfilterText" xfId="33" xr:uid="{00000000-0005-0000-0000-000072030000}"/>
    <cellStyle name="SAPBEXfilterText 10" xfId="901" xr:uid="{00000000-0005-0000-0000-000073030000}"/>
    <cellStyle name="SAPBEXfilterText 11" xfId="902" xr:uid="{00000000-0005-0000-0000-000074030000}"/>
    <cellStyle name="SAPBEXfilterText 12" xfId="903" xr:uid="{00000000-0005-0000-0000-000075030000}"/>
    <cellStyle name="SAPBEXfilterText 2" xfId="904" xr:uid="{00000000-0005-0000-0000-000076030000}"/>
    <cellStyle name="SAPBEXfilterText 2 10" xfId="905" xr:uid="{00000000-0005-0000-0000-000077030000}"/>
    <cellStyle name="SAPBEXfilterText 2 2" xfId="906" xr:uid="{00000000-0005-0000-0000-000078030000}"/>
    <cellStyle name="SAPBEXfilterText 2 3" xfId="907" xr:uid="{00000000-0005-0000-0000-000079030000}"/>
    <cellStyle name="SAPBEXfilterText 2 4" xfId="908" xr:uid="{00000000-0005-0000-0000-00007A030000}"/>
    <cellStyle name="SAPBEXfilterText 2 5" xfId="909" xr:uid="{00000000-0005-0000-0000-00007B030000}"/>
    <cellStyle name="SAPBEXfilterText 2 6" xfId="910" xr:uid="{00000000-0005-0000-0000-00007C030000}"/>
    <cellStyle name="SAPBEXfilterText 2 7" xfId="911" xr:uid="{00000000-0005-0000-0000-00007D030000}"/>
    <cellStyle name="SAPBEXfilterText 2 8" xfId="912" xr:uid="{00000000-0005-0000-0000-00007E030000}"/>
    <cellStyle name="SAPBEXfilterText 2 9" xfId="913" xr:uid="{00000000-0005-0000-0000-00007F030000}"/>
    <cellStyle name="SAPBEXfilterText 3" xfId="914" xr:uid="{00000000-0005-0000-0000-000080030000}"/>
    <cellStyle name="SAPBEXfilterText 4" xfId="915" xr:uid="{00000000-0005-0000-0000-000081030000}"/>
    <cellStyle name="SAPBEXfilterText 5" xfId="916" xr:uid="{00000000-0005-0000-0000-000082030000}"/>
    <cellStyle name="SAPBEXfilterText 6" xfId="917" xr:uid="{00000000-0005-0000-0000-000083030000}"/>
    <cellStyle name="SAPBEXfilterText 7" xfId="918" xr:uid="{00000000-0005-0000-0000-000084030000}"/>
    <cellStyle name="SAPBEXfilterText 8" xfId="919" xr:uid="{00000000-0005-0000-0000-000085030000}"/>
    <cellStyle name="SAPBEXfilterText 9" xfId="920" xr:uid="{00000000-0005-0000-0000-000086030000}"/>
    <cellStyle name="SAPBEXformats" xfId="34" xr:uid="{00000000-0005-0000-0000-000087030000}"/>
    <cellStyle name="SAPBEXformats 10" xfId="921" xr:uid="{00000000-0005-0000-0000-000088030000}"/>
    <cellStyle name="SAPBEXformats 11" xfId="922" xr:uid="{00000000-0005-0000-0000-000089030000}"/>
    <cellStyle name="SAPBEXformats 12" xfId="923" xr:uid="{00000000-0005-0000-0000-00008A030000}"/>
    <cellStyle name="SAPBEXformats 2" xfId="924" xr:uid="{00000000-0005-0000-0000-00008B030000}"/>
    <cellStyle name="SAPBEXformats 2 10" xfId="925" xr:uid="{00000000-0005-0000-0000-00008C030000}"/>
    <cellStyle name="SAPBEXformats 2 2" xfId="926" xr:uid="{00000000-0005-0000-0000-00008D030000}"/>
    <cellStyle name="SAPBEXformats 2 3" xfId="927" xr:uid="{00000000-0005-0000-0000-00008E030000}"/>
    <cellStyle name="SAPBEXformats 2 4" xfId="928" xr:uid="{00000000-0005-0000-0000-00008F030000}"/>
    <cellStyle name="SAPBEXformats 2 5" xfId="929" xr:uid="{00000000-0005-0000-0000-000090030000}"/>
    <cellStyle name="SAPBEXformats 2 6" xfId="930" xr:uid="{00000000-0005-0000-0000-000091030000}"/>
    <cellStyle name="SAPBEXformats 2 7" xfId="931" xr:uid="{00000000-0005-0000-0000-000092030000}"/>
    <cellStyle name="SAPBEXformats 2 8" xfId="932" xr:uid="{00000000-0005-0000-0000-000093030000}"/>
    <cellStyle name="SAPBEXformats 2 9" xfId="933" xr:uid="{00000000-0005-0000-0000-000094030000}"/>
    <cellStyle name="SAPBEXformats 3" xfId="934" xr:uid="{00000000-0005-0000-0000-000095030000}"/>
    <cellStyle name="SAPBEXformats 4" xfId="935" xr:uid="{00000000-0005-0000-0000-000096030000}"/>
    <cellStyle name="SAPBEXformats 5" xfId="936" xr:uid="{00000000-0005-0000-0000-000097030000}"/>
    <cellStyle name="SAPBEXformats 6" xfId="937" xr:uid="{00000000-0005-0000-0000-000098030000}"/>
    <cellStyle name="SAPBEXformats 7" xfId="938" xr:uid="{00000000-0005-0000-0000-000099030000}"/>
    <cellStyle name="SAPBEXformats 8" xfId="939" xr:uid="{00000000-0005-0000-0000-00009A030000}"/>
    <cellStyle name="SAPBEXformats 9" xfId="940" xr:uid="{00000000-0005-0000-0000-00009B030000}"/>
    <cellStyle name="SAPBEXheaderItem" xfId="35" xr:uid="{00000000-0005-0000-0000-00009C030000}"/>
    <cellStyle name="SAPBEXheaderItem 10" xfId="941" xr:uid="{00000000-0005-0000-0000-00009D030000}"/>
    <cellStyle name="SAPBEXheaderItem 11" xfId="942" xr:uid="{00000000-0005-0000-0000-00009E030000}"/>
    <cellStyle name="SAPBEXheaderItem 12" xfId="943" xr:uid="{00000000-0005-0000-0000-00009F030000}"/>
    <cellStyle name="SAPBEXheaderItem 2" xfId="944" xr:uid="{00000000-0005-0000-0000-0000A0030000}"/>
    <cellStyle name="SAPBEXheaderItem 2 10" xfId="945" xr:uid="{00000000-0005-0000-0000-0000A1030000}"/>
    <cellStyle name="SAPBEXheaderItem 2 2" xfId="946" xr:uid="{00000000-0005-0000-0000-0000A2030000}"/>
    <cellStyle name="SAPBEXheaderItem 2 3" xfId="947" xr:uid="{00000000-0005-0000-0000-0000A3030000}"/>
    <cellStyle name="SAPBEXheaderItem 2 4" xfId="948" xr:uid="{00000000-0005-0000-0000-0000A4030000}"/>
    <cellStyle name="SAPBEXheaderItem 2 5" xfId="949" xr:uid="{00000000-0005-0000-0000-0000A5030000}"/>
    <cellStyle name="SAPBEXheaderItem 2 6" xfId="950" xr:uid="{00000000-0005-0000-0000-0000A6030000}"/>
    <cellStyle name="SAPBEXheaderItem 2 7" xfId="951" xr:uid="{00000000-0005-0000-0000-0000A7030000}"/>
    <cellStyle name="SAPBEXheaderItem 2 8" xfId="952" xr:uid="{00000000-0005-0000-0000-0000A8030000}"/>
    <cellStyle name="SAPBEXheaderItem 2 9" xfId="953" xr:uid="{00000000-0005-0000-0000-0000A9030000}"/>
    <cellStyle name="SAPBEXheaderItem 3" xfId="954" xr:uid="{00000000-0005-0000-0000-0000AA030000}"/>
    <cellStyle name="SAPBEXheaderItem 4" xfId="955" xr:uid="{00000000-0005-0000-0000-0000AB030000}"/>
    <cellStyle name="SAPBEXheaderItem 5" xfId="956" xr:uid="{00000000-0005-0000-0000-0000AC030000}"/>
    <cellStyle name="SAPBEXheaderItem 6" xfId="957" xr:uid="{00000000-0005-0000-0000-0000AD030000}"/>
    <cellStyle name="SAPBEXheaderItem 7" xfId="958" xr:uid="{00000000-0005-0000-0000-0000AE030000}"/>
    <cellStyle name="SAPBEXheaderItem 8" xfId="959" xr:uid="{00000000-0005-0000-0000-0000AF030000}"/>
    <cellStyle name="SAPBEXheaderItem 9" xfId="960" xr:uid="{00000000-0005-0000-0000-0000B0030000}"/>
    <cellStyle name="SAPBEXheaderText" xfId="36" xr:uid="{00000000-0005-0000-0000-0000B1030000}"/>
    <cellStyle name="SAPBEXheaderText 10" xfId="961" xr:uid="{00000000-0005-0000-0000-0000B2030000}"/>
    <cellStyle name="SAPBEXheaderText 11" xfId="962" xr:uid="{00000000-0005-0000-0000-0000B3030000}"/>
    <cellStyle name="SAPBEXheaderText 12" xfId="963" xr:uid="{00000000-0005-0000-0000-0000B4030000}"/>
    <cellStyle name="SAPBEXheaderText 2" xfId="964" xr:uid="{00000000-0005-0000-0000-0000B5030000}"/>
    <cellStyle name="SAPBEXheaderText 2 10" xfId="965" xr:uid="{00000000-0005-0000-0000-0000B6030000}"/>
    <cellStyle name="SAPBEXheaderText 2 2" xfId="966" xr:uid="{00000000-0005-0000-0000-0000B7030000}"/>
    <cellStyle name="SAPBEXheaderText 2 3" xfId="967" xr:uid="{00000000-0005-0000-0000-0000B8030000}"/>
    <cellStyle name="SAPBEXheaderText 2 4" xfId="968" xr:uid="{00000000-0005-0000-0000-0000B9030000}"/>
    <cellStyle name="SAPBEXheaderText 2 5" xfId="969" xr:uid="{00000000-0005-0000-0000-0000BA030000}"/>
    <cellStyle name="SAPBEXheaderText 2 6" xfId="970" xr:uid="{00000000-0005-0000-0000-0000BB030000}"/>
    <cellStyle name="SAPBEXheaderText 2 7" xfId="971" xr:uid="{00000000-0005-0000-0000-0000BC030000}"/>
    <cellStyle name="SAPBEXheaderText 2 8" xfId="972" xr:uid="{00000000-0005-0000-0000-0000BD030000}"/>
    <cellStyle name="SAPBEXheaderText 2 9" xfId="973" xr:uid="{00000000-0005-0000-0000-0000BE030000}"/>
    <cellStyle name="SAPBEXheaderText 3" xfId="974" xr:uid="{00000000-0005-0000-0000-0000BF030000}"/>
    <cellStyle name="SAPBEXheaderText 4" xfId="975" xr:uid="{00000000-0005-0000-0000-0000C0030000}"/>
    <cellStyle name="SAPBEXheaderText 5" xfId="976" xr:uid="{00000000-0005-0000-0000-0000C1030000}"/>
    <cellStyle name="SAPBEXheaderText 6" xfId="977" xr:uid="{00000000-0005-0000-0000-0000C2030000}"/>
    <cellStyle name="SAPBEXheaderText 7" xfId="978" xr:uid="{00000000-0005-0000-0000-0000C3030000}"/>
    <cellStyle name="SAPBEXheaderText 8" xfId="979" xr:uid="{00000000-0005-0000-0000-0000C4030000}"/>
    <cellStyle name="SAPBEXheaderText 9" xfId="980" xr:uid="{00000000-0005-0000-0000-0000C5030000}"/>
    <cellStyle name="SAPBEXHLevel0" xfId="37" xr:uid="{00000000-0005-0000-0000-0000C6030000}"/>
    <cellStyle name="SAPBEXHLevel0 10" xfId="981" xr:uid="{00000000-0005-0000-0000-0000C7030000}"/>
    <cellStyle name="SAPBEXHLevel0 11" xfId="982" xr:uid="{00000000-0005-0000-0000-0000C8030000}"/>
    <cellStyle name="SAPBEXHLevel0 12" xfId="983" xr:uid="{00000000-0005-0000-0000-0000C9030000}"/>
    <cellStyle name="SAPBEXHLevel0 2" xfId="984" xr:uid="{00000000-0005-0000-0000-0000CA030000}"/>
    <cellStyle name="SAPBEXHLevel0 2 10" xfId="985" xr:uid="{00000000-0005-0000-0000-0000CB030000}"/>
    <cellStyle name="SAPBEXHLevel0 2 11" xfId="986" xr:uid="{00000000-0005-0000-0000-0000CC030000}"/>
    <cellStyle name="SAPBEXHLevel0 2 2" xfId="987" xr:uid="{00000000-0005-0000-0000-0000CD030000}"/>
    <cellStyle name="SAPBEXHLevel0 2 3" xfId="988" xr:uid="{00000000-0005-0000-0000-0000CE030000}"/>
    <cellStyle name="SAPBEXHLevel0 2 4" xfId="989" xr:uid="{00000000-0005-0000-0000-0000CF030000}"/>
    <cellStyle name="SAPBEXHLevel0 2 5" xfId="990" xr:uid="{00000000-0005-0000-0000-0000D0030000}"/>
    <cellStyle name="SAPBEXHLevel0 2 6" xfId="991" xr:uid="{00000000-0005-0000-0000-0000D1030000}"/>
    <cellStyle name="SAPBEXHLevel0 2 7" xfId="992" xr:uid="{00000000-0005-0000-0000-0000D2030000}"/>
    <cellStyle name="SAPBEXHLevel0 2 8" xfId="993" xr:uid="{00000000-0005-0000-0000-0000D3030000}"/>
    <cellStyle name="SAPBEXHLevel0 2 9" xfId="994" xr:uid="{00000000-0005-0000-0000-0000D4030000}"/>
    <cellStyle name="SAPBEXHLevel0 3" xfId="995" xr:uid="{00000000-0005-0000-0000-0000D5030000}"/>
    <cellStyle name="SAPBEXHLevel0 4" xfId="996" xr:uid="{00000000-0005-0000-0000-0000D6030000}"/>
    <cellStyle name="SAPBEXHLevel0 5" xfId="997" xr:uid="{00000000-0005-0000-0000-0000D7030000}"/>
    <cellStyle name="SAPBEXHLevel0 6" xfId="998" xr:uid="{00000000-0005-0000-0000-0000D8030000}"/>
    <cellStyle name="SAPBEXHLevel0 7" xfId="999" xr:uid="{00000000-0005-0000-0000-0000D9030000}"/>
    <cellStyle name="SAPBEXHLevel0 8" xfId="1000" xr:uid="{00000000-0005-0000-0000-0000DA030000}"/>
    <cellStyle name="SAPBEXHLevel0 9" xfId="1001" xr:uid="{00000000-0005-0000-0000-0000DB030000}"/>
    <cellStyle name="SAPBEXHLevel0X" xfId="38" xr:uid="{00000000-0005-0000-0000-0000DC030000}"/>
    <cellStyle name="SAPBEXHLevel0X 10" xfId="1002" xr:uid="{00000000-0005-0000-0000-0000DD030000}"/>
    <cellStyle name="SAPBEXHLevel0X 11" xfId="1003" xr:uid="{00000000-0005-0000-0000-0000DE030000}"/>
    <cellStyle name="SAPBEXHLevel0X 12" xfId="1004" xr:uid="{00000000-0005-0000-0000-0000DF030000}"/>
    <cellStyle name="SAPBEXHLevel0X 2" xfId="1005" xr:uid="{00000000-0005-0000-0000-0000E0030000}"/>
    <cellStyle name="SAPBEXHLevel0X 2 10" xfId="1006" xr:uid="{00000000-0005-0000-0000-0000E1030000}"/>
    <cellStyle name="SAPBEXHLevel0X 2 2" xfId="1007" xr:uid="{00000000-0005-0000-0000-0000E2030000}"/>
    <cellStyle name="SAPBEXHLevel0X 2 3" xfId="1008" xr:uid="{00000000-0005-0000-0000-0000E3030000}"/>
    <cellStyle name="SAPBEXHLevel0X 2 4" xfId="1009" xr:uid="{00000000-0005-0000-0000-0000E4030000}"/>
    <cellStyle name="SAPBEXHLevel0X 2 5" xfId="1010" xr:uid="{00000000-0005-0000-0000-0000E5030000}"/>
    <cellStyle name="SAPBEXHLevel0X 2 6" xfId="1011" xr:uid="{00000000-0005-0000-0000-0000E6030000}"/>
    <cellStyle name="SAPBEXHLevel0X 2 7" xfId="1012" xr:uid="{00000000-0005-0000-0000-0000E7030000}"/>
    <cellStyle name="SAPBEXHLevel0X 2 8" xfId="1013" xr:uid="{00000000-0005-0000-0000-0000E8030000}"/>
    <cellStyle name="SAPBEXHLevel0X 2 9" xfId="1014" xr:uid="{00000000-0005-0000-0000-0000E9030000}"/>
    <cellStyle name="SAPBEXHLevel0X 3" xfId="1015" xr:uid="{00000000-0005-0000-0000-0000EA030000}"/>
    <cellStyle name="SAPBEXHLevel0X 4" xfId="1016" xr:uid="{00000000-0005-0000-0000-0000EB030000}"/>
    <cellStyle name="SAPBEXHLevel0X 5" xfId="1017" xr:uid="{00000000-0005-0000-0000-0000EC030000}"/>
    <cellStyle name="SAPBEXHLevel0X 6" xfId="1018" xr:uid="{00000000-0005-0000-0000-0000ED030000}"/>
    <cellStyle name="SAPBEXHLevel0X 7" xfId="1019" xr:uid="{00000000-0005-0000-0000-0000EE030000}"/>
    <cellStyle name="SAPBEXHLevel0X 8" xfId="1020" xr:uid="{00000000-0005-0000-0000-0000EF030000}"/>
    <cellStyle name="SAPBEXHLevel0X 9" xfId="1021" xr:uid="{00000000-0005-0000-0000-0000F0030000}"/>
    <cellStyle name="SAPBEXHLevel1" xfId="39" xr:uid="{00000000-0005-0000-0000-0000F1030000}"/>
    <cellStyle name="SAPBEXHLevel1 10" xfId="1022" xr:uid="{00000000-0005-0000-0000-0000F2030000}"/>
    <cellStyle name="SAPBEXHLevel1 11" xfId="1023" xr:uid="{00000000-0005-0000-0000-0000F3030000}"/>
    <cellStyle name="SAPBEXHLevel1 12" xfId="1024" xr:uid="{00000000-0005-0000-0000-0000F4030000}"/>
    <cellStyle name="SAPBEXHLevel1 2" xfId="1025" xr:uid="{00000000-0005-0000-0000-0000F5030000}"/>
    <cellStyle name="SAPBEXHLevel1 2 10" xfId="1026" xr:uid="{00000000-0005-0000-0000-0000F6030000}"/>
    <cellStyle name="SAPBEXHLevel1 2 11" xfId="1027" xr:uid="{00000000-0005-0000-0000-0000F7030000}"/>
    <cellStyle name="SAPBEXHLevel1 2 2" xfId="1028" xr:uid="{00000000-0005-0000-0000-0000F8030000}"/>
    <cellStyle name="SAPBEXHLevel1 2 3" xfId="1029" xr:uid="{00000000-0005-0000-0000-0000F9030000}"/>
    <cellStyle name="SAPBEXHLevel1 2 4" xfId="1030" xr:uid="{00000000-0005-0000-0000-0000FA030000}"/>
    <cellStyle name="SAPBEXHLevel1 2 5" xfId="1031" xr:uid="{00000000-0005-0000-0000-0000FB030000}"/>
    <cellStyle name="SAPBEXHLevel1 2 6" xfId="1032" xr:uid="{00000000-0005-0000-0000-0000FC030000}"/>
    <cellStyle name="SAPBEXHLevel1 2 7" xfId="1033" xr:uid="{00000000-0005-0000-0000-0000FD030000}"/>
    <cellStyle name="SAPBEXHLevel1 2 8" xfId="1034" xr:uid="{00000000-0005-0000-0000-0000FE030000}"/>
    <cellStyle name="SAPBEXHLevel1 2 9" xfId="1035" xr:uid="{00000000-0005-0000-0000-0000FF030000}"/>
    <cellStyle name="SAPBEXHLevel1 3" xfId="1036" xr:uid="{00000000-0005-0000-0000-000000040000}"/>
    <cellStyle name="SAPBEXHLevel1 4" xfId="1037" xr:uid="{00000000-0005-0000-0000-000001040000}"/>
    <cellStyle name="SAPBEXHLevel1 5" xfId="1038" xr:uid="{00000000-0005-0000-0000-000002040000}"/>
    <cellStyle name="SAPBEXHLevel1 6" xfId="1039" xr:uid="{00000000-0005-0000-0000-000003040000}"/>
    <cellStyle name="SAPBEXHLevel1 7" xfId="1040" xr:uid="{00000000-0005-0000-0000-000004040000}"/>
    <cellStyle name="SAPBEXHLevel1 8" xfId="1041" xr:uid="{00000000-0005-0000-0000-000005040000}"/>
    <cellStyle name="SAPBEXHLevel1 9" xfId="1042" xr:uid="{00000000-0005-0000-0000-000006040000}"/>
    <cellStyle name="SAPBEXHLevel1X" xfId="40" xr:uid="{00000000-0005-0000-0000-000007040000}"/>
    <cellStyle name="SAPBEXHLevel1X 10" xfId="1043" xr:uid="{00000000-0005-0000-0000-000008040000}"/>
    <cellStyle name="SAPBEXHLevel1X 11" xfId="1044" xr:uid="{00000000-0005-0000-0000-000009040000}"/>
    <cellStyle name="SAPBEXHLevel1X 12" xfId="1045" xr:uid="{00000000-0005-0000-0000-00000A040000}"/>
    <cellStyle name="SAPBEXHLevel1X 2" xfId="1046" xr:uid="{00000000-0005-0000-0000-00000B040000}"/>
    <cellStyle name="SAPBEXHLevel1X 2 10" xfId="1047" xr:uid="{00000000-0005-0000-0000-00000C040000}"/>
    <cellStyle name="SAPBEXHLevel1X 2 2" xfId="1048" xr:uid="{00000000-0005-0000-0000-00000D040000}"/>
    <cellStyle name="SAPBEXHLevel1X 2 3" xfId="1049" xr:uid="{00000000-0005-0000-0000-00000E040000}"/>
    <cellStyle name="SAPBEXHLevel1X 2 4" xfId="1050" xr:uid="{00000000-0005-0000-0000-00000F040000}"/>
    <cellStyle name="SAPBEXHLevel1X 2 5" xfId="1051" xr:uid="{00000000-0005-0000-0000-000010040000}"/>
    <cellStyle name="SAPBEXHLevel1X 2 6" xfId="1052" xr:uid="{00000000-0005-0000-0000-000011040000}"/>
    <cellStyle name="SAPBEXHLevel1X 2 7" xfId="1053" xr:uid="{00000000-0005-0000-0000-000012040000}"/>
    <cellStyle name="SAPBEXHLevel1X 2 8" xfId="1054" xr:uid="{00000000-0005-0000-0000-000013040000}"/>
    <cellStyle name="SAPBEXHLevel1X 2 9" xfId="1055" xr:uid="{00000000-0005-0000-0000-000014040000}"/>
    <cellStyle name="SAPBEXHLevel1X 3" xfId="1056" xr:uid="{00000000-0005-0000-0000-000015040000}"/>
    <cellStyle name="SAPBEXHLevel1X 4" xfId="1057" xr:uid="{00000000-0005-0000-0000-000016040000}"/>
    <cellStyle name="SAPBEXHLevel1X 5" xfId="1058" xr:uid="{00000000-0005-0000-0000-000017040000}"/>
    <cellStyle name="SAPBEXHLevel1X 6" xfId="1059" xr:uid="{00000000-0005-0000-0000-000018040000}"/>
    <cellStyle name="SAPBEXHLevel1X 7" xfId="1060" xr:uid="{00000000-0005-0000-0000-000019040000}"/>
    <cellStyle name="SAPBEXHLevel1X 8" xfId="1061" xr:uid="{00000000-0005-0000-0000-00001A040000}"/>
    <cellStyle name="SAPBEXHLevel1X 9" xfId="1062" xr:uid="{00000000-0005-0000-0000-00001B040000}"/>
    <cellStyle name="SAPBEXHLevel2" xfId="41" xr:uid="{00000000-0005-0000-0000-00001C040000}"/>
    <cellStyle name="SAPBEXHLevel2 10" xfId="1063" xr:uid="{00000000-0005-0000-0000-00001D040000}"/>
    <cellStyle name="SAPBEXHLevel2 11" xfId="1064" xr:uid="{00000000-0005-0000-0000-00001E040000}"/>
    <cellStyle name="SAPBEXHLevel2 12" xfId="1065" xr:uid="{00000000-0005-0000-0000-00001F040000}"/>
    <cellStyle name="SAPBEXHLevel2 2" xfId="1066" xr:uid="{00000000-0005-0000-0000-000020040000}"/>
    <cellStyle name="SAPBEXHLevel2 2 10" xfId="1067" xr:uid="{00000000-0005-0000-0000-000021040000}"/>
    <cellStyle name="SAPBEXHLevel2 2 2" xfId="1068" xr:uid="{00000000-0005-0000-0000-000022040000}"/>
    <cellStyle name="SAPBEXHLevel2 2 3" xfId="1069" xr:uid="{00000000-0005-0000-0000-000023040000}"/>
    <cellStyle name="SAPBEXHLevel2 2 4" xfId="1070" xr:uid="{00000000-0005-0000-0000-000024040000}"/>
    <cellStyle name="SAPBEXHLevel2 2 5" xfId="1071" xr:uid="{00000000-0005-0000-0000-000025040000}"/>
    <cellStyle name="SAPBEXHLevel2 2 6" xfId="1072" xr:uid="{00000000-0005-0000-0000-000026040000}"/>
    <cellStyle name="SAPBEXHLevel2 2 7" xfId="1073" xr:uid="{00000000-0005-0000-0000-000027040000}"/>
    <cellStyle name="SAPBEXHLevel2 2 8" xfId="1074" xr:uid="{00000000-0005-0000-0000-000028040000}"/>
    <cellStyle name="SAPBEXHLevel2 2 9" xfId="1075" xr:uid="{00000000-0005-0000-0000-000029040000}"/>
    <cellStyle name="SAPBEXHLevel2 3" xfId="1076" xr:uid="{00000000-0005-0000-0000-00002A040000}"/>
    <cellStyle name="SAPBEXHLevel2 4" xfId="1077" xr:uid="{00000000-0005-0000-0000-00002B040000}"/>
    <cellStyle name="SAPBEXHLevel2 5" xfId="1078" xr:uid="{00000000-0005-0000-0000-00002C040000}"/>
    <cellStyle name="SAPBEXHLevel2 6" xfId="1079" xr:uid="{00000000-0005-0000-0000-00002D040000}"/>
    <cellStyle name="SAPBEXHLevel2 7" xfId="1080" xr:uid="{00000000-0005-0000-0000-00002E040000}"/>
    <cellStyle name="SAPBEXHLevel2 8" xfId="1081" xr:uid="{00000000-0005-0000-0000-00002F040000}"/>
    <cellStyle name="SAPBEXHLevel2 9" xfId="1082" xr:uid="{00000000-0005-0000-0000-000030040000}"/>
    <cellStyle name="SAPBEXHLevel2X" xfId="42" xr:uid="{00000000-0005-0000-0000-000031040000}"/>
    <cellStyle name="SAPBEXHLevel2X 10" xfId="1083" xr:uid="{00000000-0005-0000-0000-000032040000}"/>
    <cellStyle name="SAPBEXHLevel2X 11" xfId="1084" xr:uid="{00000000-0005-0000-0000-000033040000}"/>
    <cellStyle name="SAPBEXHLevel2X 12" xfId="1085" xr:uid="{00000000-0005-0000-0000-000034040000}"/>
    <cellStyle name="SAPBEXHLevel2X 2" xfId="1086" xr:uid="{00000000-0005-0000-0000-000035040000}"/>
    <cellStyle name="SAPBEXHLevel2X 2 10" xfId="1087" xr:uid="{00000000-0005-0000-0000-000036040000}"/>
    <cellStyle name="SAPBEXHLevel2X 2 2" xfId="1088" xr:uid="{00000000-0005-0000-0000-000037040000}"/>
    <cellStyle name="SAPBEXHLevel2X 2 3" xfId="1089" xr:uid="{00000000-0005-0000-0000-000038040000}"/>
    <cellStyle name="SAPBEXHLevel2X 2 4" xfId="1090" xr:uid="{00000000-0005-0000-0000-000039040000}"/>
    <cellStyle name="SAPBEXHLevel2X 2 5" xfId="1091" xr:uid="{00000000-0005-0000-0000-00003A040000}"/>
    <cellStyle name="SAPBEXHLevel2X 2 6" xfId="1092" xr:uid="{00000000-0005-0000-0000-00003B040000}"/>
    <cellStyle name="SAPBEXHLevel2X 2 7" xfId="1093" xr:uid="{00000000-0005-0000-0000-00003C040000}"/>
    <cellStyle name="SAPBEXHLevel2X 2 8" xfId="1094" xr:uid="{00000000-0005-0000-0000-00003D040000}"/>
    <cellStyle name="SAPBEXHLevel2X 2 9" xfId="1095" xr:uid="{00000000-0005-0000-0000-00003E040000}"/>
    <cellStyle name="SAPBEXHLevel2X 3" xfId="1096" xr:uid="{00000000-0005-0000-0000-00003F040000}"/>
    <cellStyle name="SAPBEXHLevel2X 4" xfId="1097" xr:uid="{00000000-0005-0000-0000-000040040000}"/>
    <cellStyle name="SAPBEXHLevel2X 5" xfId="1098" xr:uid="{00000000-0005-0000-0000-000041040000}"/>
    <cellStyle name="SAPBEXHLevel2X 6" xfId="1099" xr:uid="{00000000-0005-0000-0000-000042040000}"/>
    <cellStyle name="SAPBEXHLevel2X 7" xfId="1100" xr:uid="{00000000-0005-0000-0000-000043040000}"/>
    <cellStyle name="SAPBEXHLevel2X 8" xfId="1101" xr:uid="{00000000-0005-0000-0000-000044040000}"/>
    <cellStyle name="SAPBEXHLevel2X 9" xfId="1102" xr:uid="{00000000-0005-0000-0000-000045040000}"/>
    <cellStyle name="SAPBEXHLevel3" xfId="43" xr:uid="{00000000-0005-0000-0000-000046040000}"/>
    <cellStyle name="SAPBEXHLevel3 10" xfId="1103" xr:uid="{00000000-0005-0000-0000-000047040000}"/>
    <cellStyle name="SAPBEXHLevel3 11" xfId="1104" xr:uid="{00000000-0005-0000-0000-000048040000}"/>
    <cellStyle name="SAPBEXHLevel3 12" xfId="1105" xr:uid="{00000000-0005-0000-0000-000049040000}"/>
    <cellStyle name="SAPBEXHLevel3 2" xfId="1106" xr:uid="{00000000-0005-0000-0000-00004A040000}"/>
    <cellStyle name="SAPBEXHLevel3 2 10" xfId="1107" xr:uid="{00000000-0005-0000-0000-00004B040000}"/>
    <cellStyle name="SAPBEXHLevel3 2 2" xfId="1108" xr:uid="{00000000-0005-0000-0000-00004C040000}"/>
    <cellStyle name="SAPBEXHLevel3 2 3" xfId="1109" xr:uid="{00000000-0005-0000-0000-00004D040000}"/>
    <cellStyle name="SAPBEXHLevel3 2 4" xfId="1110" xr:uid="{00000000-0005-0000-0000-00004E040000}"/>
    <cellStyle name="SAPBEXHLevel3 2 5" xfId="1111" xr:uid="{00000000-0005-0000-0000-00004F040000}"/>
    <cellStyle name="SAPBEXHLevel3 2 6" xfId="1112" xr:uid="{00000000-0005-0000-0000-000050040000}"/>
    <cellStyle name="SAPBEXHLevel3 2 7" xfId="1113" xr:uid="{00000000-0005-0000-0000-000051040000}"/>
    <cellStyle name="SAPBEXHLevel3 2 8" xfId="1114" xr:uid="{00000000-0005-0000-0000-000052040000}"/>
    <cellStyle name="SAPBEXHLevel3 2 9" xfId="1115" xr:uid="{00000000-0005-0000-0000-000053040000}"/>
    <cellStyle name="SAPBEXHLevel3 3" xfId="1116" xr:uid="{00000000-0005-0000-0000-000054040000}"/>
    <cellStyle name="SAPBEXHLevel3 4" xfId="1117" xr:uid="{00000000-0005-0000-0000-000055040000}"/>
    <cellStyle name="SAPBEXHLevel3 5" xfId="1118" xr:uid="{00000000-0005-0000-0000-000056040000}"/>
    <cellStyle name="SAPBEXHLevel3 6" xfId="1119" xr:uid="{00000000-0005-0000-0000-000057040000}"/>
    <cellStyle name="SAPBEXHLevel3 7" xfId="1120" xr:uid="{00000000-0005-0000-0000-000058040000}"/>
    <cellStyle name="SAPBEXHLevel3 8" xfId="1121" xr:uid="{00000000-0005-0000-0000-000059040000}"/>
    <cellStyle name="SAPBEXHLevel3 9" xfId="1122" xr:uid="{00000000-0005-0000-0000-00005A040000}"/>
    <cellStyle name="SAPBEXHLevel3X" xfId="44" xr:uid="{00000000-0005-0000-0000-00005B040000}"/>
    <cellStyle name="SAPBEXHLevel3X 10" xfId="1123" xr:uid="{00000000-0005-0000-0000-00005C040000}"/>
    <cellStyle name="SAPBEXHLevel3X 11" xfId="1124" xr:uid="{00000000-0005-0000-0000-00005D040000}"/>
    <cellStyle name="SAPBEXHLevel3X 12" xfId="1125" xr:uid="{00000000-0005-0000-0000-00005E040000}"/>
    <cellStyle name="SAPBEXHLevel3X 2" xfId="1126" xr:uid="{00000000-0005-0000-0000-00005F040000}"/>
    <cellStyle name="SAPBEXHLevel3X 2 10" xfId="1127" xr:uid="{00000000-0005-0000-0000-000060040000}"/>
    <cellStyle name="SAPBEXHLevel3X 2 2" xfId="1128" xr:uid="{00000000-0005-0000-0000-000061040000}"/>
    <cellStyle name="SAPBEXHLevel3X 2 3" xfId="1129" xr:uid="{00000000-0005-0000-0000-000062040000}"/>
    <cellStyle name="SAPBEXHLevel3X 2 4" xfId="1130" xr:uid="{00000000-0005-0000-0000-000063040000}"/>
    <cellStyle name="SAPBEXHLevel3X 2 5" xfId="1131" xr:uid="{00000000-0005-0000-0000-000064040000}"/>
    <cellStyle name="SAPBEXHLevel3X 2 6" xfId="1132" xr:uid="{00000000-0005-0000-0000-000065040000}"/>
    <cellStyle name="SAPBEXHLevel3X 2 7" xfId="1133" xr:uid="{00000000-0005-0000-0000-000066040000}"/>
    <cellStyle name="SAPBEXHLevel3X 2 8" xfId="1134" xr:uid="{00000000-0005-0000-0000-000067040000}"/>
    <cellStyle name="SAPBEXHLevel3X 2 9" xfId="1135" xr:uid="{00000000-0005-0000-0000-000068040000}"/>
    <cellStyle name="SAPBEXHLevel3X 3" xfId="1136" xr:uid="{00000000-0005-0000-0000-000069040000}"/>
    <cellStyle name="SAPBEXHLevel3X 4" xfId="1137" xr:uid="{00000000-0005-0000-0000-00006A040000}"/>
    <cellStyle name="SAPBEXHLevel3X 5" xfId="1138" xr:uid="{00000000-0005-0000-0000-00006B040000}"/>
    <cellStyle name="SAPBEXHLevel3X 6" xfId="1139" xr:uid="{00000000-0005-0000-0000-00006C040000}"/>
    <cellStyle name="SAPBEXHLevel3X 7" xfId="1140" xr:uid="{00000000-0005-0000-0000-00006D040000}"/>
    <cellStyle name="SAPBEXHLevel3X 8" xfId="1141" xr:uid="{00000000-0005-0000-0000-00006E040000}"/>
    <cellStyle name="SAPBEXHLevel3X 9" xfId="1142" xr:uid="{00000000-0005-0000-0000-00006F040000}"/>
    <cellStyle name="SAPBEXchaText" xfId="11" xr:uid="{00000000-0005-0000-0000-000070040000}"/>
    <cellStyle name="SAPBEXchaText 10" xfId="1143" xr:uid="{00000000-0005-0000-0000-000071040000}"/>
    <cellStyle name="SAPBEXchaText 11" xfId="1144" xr:uid="{00000000-0005-0000-0000-000072040000}"/>
    <cellStyle name="SAPBEXchaText 12" xfId="1145" xr:uid="{00000000-0005-0000-0000-000073040000}"/>
    <cellStyle name="SAPBEXchaText 2" xfId="1146" xr:uid="{00000000-0005-0000-0000-000074040000}"/>
    <cellStyle name="SAPBEXchaText 2 10" xfId="1147" xr:uid="{00000000-0005-0000-0000-000075040000}"/>
    <cellStyle name="SAPBEXchaText 2 11" xfId="1148" xr:uid="{00000000-0005-0000-0000-000076040000}"/>
    <cellStyle name="SAPBEXchaText 2 12" xfId="1149" xr:uid="{00000000-0005-0000-0000-000077040000}"/>
    <cellStyle name="SAPBEXchaText 2 2" xfId="1150" xr:uid="{00000000-0005-0000-0000-000078040000}"/>
    <cellStyle name="SAPBEXchaText 2 2 10" xfId="1151" xr:uid="{00000000-0005-0000-0000-000079040000}"/>
    <cellStyle name="SAPBEXchaText 2 2 2" xfId="1152" xr:uid="{00000000-0005-0000-0000-00007A040000}"/>
    <cellStyle name="SAPBEXchaText 2 2 3" xfId="1153" xr:uid="{00000000-0005-0000-0000-00007B040000}"/>
    <cellStyle name="SAPBEXchaText 2 2 4" xfId="1154" xr:uid="{00000000-0005-0000-0000-00007C040000}"/>
    <cellStyle name="SAPBEXchaText 2 2 5" xfId="1155" xr:uid="{00000000-0005-0000-0000-00007D040000}"/>
    <cellStyle name="SAPBEXchaText 2 2 6" xfId="1156" xr:uid="{00000000-0005-0000-0000-00007E040000}"/>
    <cellStyle name="SAPBEXchaText 2 2 7" xfId="1157" xr:uid="{00000000-0005-0000-0000-00007F040000}"/>
    <cellStyle name="SAPBEXchaText 2 2 8" xfId="1158" xr:uid="{00000000-0005-0000-0000-000080040000}"/>
    <cellStyle name="SAPBEXchaText 2 2 9" xfId="1159" xr:uid="{00000000-0005-0000-0000-000081040000}"/>
    <cellStyle name="SAPBEXchaText 2 3" xfId="1160" xr:uid="{00000000-0005-0000-0000-000082040000}"/>
    <cellStyle name="SAPBEXchaText 2 4" xfId="1161" xr:uid="{00000000-0005-0000-0000-000083040000}"/>
    <cellStyle name="SAPBEXchaText 2 5" xfId="1162" xr:uid="{00000000-0005-0000-0000-000084040000}"/>
    <cellStyle name="SAPBEXchaText 2 6" xfId="1163" xr:uid="{00000000-0005-0000-0000-000085040000}"/>
    <cellStyle name="SAPBEXchaText 2 7" xfId="1164" xr:uid="{00000000-0005-0000-0000-000086040000}"/>
    <cellStyle name="SAPBEXchaText 2 8" xfId="1165" xr:uid="{00000000-0005-0000-0000-000087040000}"/>
    <cellStyle name="SAPBEXchaText 2 9" xfId="1166" xr:uid="{00000000-0005-0000-0000-000088040000}"/>
    <cellStyle name="SAPBEXchaText 3" xfId="1167" xr:uid="{00000000-0005-0000-0000-000089040000}"/>
    <cellStyle name="SAPBEXchaText 3 10" xfId="1168" xr:uid="{00000000-0005-0000-0000-00008A040000}"/>
    <cellStyle name="SAPBEXchaText 3 2" xfId="1169" xr:uid="{00000000-0005-0000-0000-00008B040000}"/>
    <cellStyle name="SAPBEXchaText 3 3" xfId="1170" xr:uid="{00000000-0005-0000-0000-00008C040000}"/>
    <cellStyle name="SAPBEXchaText 3 4" xfId="1171" xr:uid="{00000000-0005-0000-0000-00008D040000}"/>
    <cellStyle name="SAPBEXchaText 3 5" xfId="1172" xr:uid="{00000000-0005-0000-0000-00008E040000}"/>
    <cellStyle name="SAPBEXchaText 3 6" xfId="1173" xr:uid="{00000000-0005-0000-0000-00008F040000}"/>
    <cellStyle name="SAPBEXchaText 3 7" xfId="1174" xr:uid="{00000000-0005-0000-0000-000090040000}"/>
    <cellStyle name="SAPBEXchaText 3 8" xfId="1175" xr:uid="{00000000-0005-0000-0000-000091040000}"/>
    <cellStyle name="SAPBEXchaText 3 9" xfId="1176" xr:uid="{00000000-0005-0000-0000-000092040000}"/>
    <cellStyle name="SAPBEXchaText 4" xfId="1177" xr:uid="{00000000-0005-0000-0000-000093040000}"/>
    <cellStyle name="SAPBEXchaText 5" xfId="1178" xr:uid="{00000000-0005-0000-0000-000094040000}"/>
    <cellStyle name="SAPBEXchaText 6" xfId="1179" xr:uid="{00000000-0005-0000-0000-000095040000}"/>
    <cellStyle name="SAPBEXchaText 7" xfId="1180" xr:uid="{00000000-0005-0000-0000-000096040000}"/>
    <cellStyle name="SAPBEXchaText 8" xfId="1181" xr:uid="{00000000-0005-0000-0000-000097040000}"/>
    <cellStyle name="SAPBEXchaText 9" xfId="1182" xr:uid="{00000000-0005-0000-0000-000098040000}"/>
    <cellStyle name="SAPBEXchaText_Výkaz 13-D3a _2011_jk" xfId="1183" xr:uid="{00000000-0005-0000-0000-000099040000}"/>
    <cellStyle name="SAPBEXinputData" xfId="1184" xr:uid="{00000000-0005-0000-0000-00009A040000}"/>
    <cellStyle name="SAPBEXinputData 2" xfId="1185" xr:uid="{00000000-0005-0000-0000-00009B040000}"/>
    <cellStyle name="SAPBEXItemHeader" xfId="1186" xr:uid="{00000000-0005-0000-0000-00009C040000}"/>
    <cellStyle name="SAPBEXItemHeader 10" xfId="1187" xr:uid="{00000000-0005-0000-0000-00009D040000}"/>
    <cellStyle name="SAPBEXItemHeader 11" xfId="1188" xr:uid="{00000000-0005-0000-0000-00009E040000}"/>
    <cellStyle name="SAPBEXItemHeader 2" xfId="1189" xr:uid="{00000000-0005-0000-0000-00009F040000}"/>
    <cellStyle name="SAPBEXItemHeader 2 10" xfId="1190" xr:uid="{00000000-0005-0000-0000-0000A0040000}"/>
    <cellStyle name="SAPBEXItemHeader 2 2" xfId="1191" xr:uid="{00000000-0005-0000-0000-0000A1040000}"/>
    <cellStyle name="SAPBEXItemHeader 2 3" xfId="1192" xr:uid="{00000000-0005-0000-0000-0000A2040000}"/>
    <cellStyle name="SAPBEXItemHeader 2 4" xfId="1193" xr:uid="{00000000-0005-0000-0000-0000A3040000}"/>
    <cellStyle name="SAPBEXItemHeader 2 5" xfId="1194" xr:uid="{00000000-0005-0000-0000-0000A4040000}"/>
    <cellStyle name="SAPBEXItemHeader 2 6" xfId="1195" xr:uid="{00000000-0005-0000-0000-0000A5040000}"/>
    <cellStyle name="SAPBEXItemHeader 2 7" xfId="1196" xr:uid="{00000000-0005-0000-0000-0000A6040000}"/>
    <cellStyle name="SAPBEXItemHeader 2 8" xfId="1197" xr:uid="{00000000-0005-0000-0000-0000A7040000}"/>
    <cellStyle name="SAPBEXItemHeader 2 9" xfId="1198" xr:uid="{00000000-0005-0000-0000-0000A8040000}"/>
    <cellStyle name="SAPBEXItemHeader 3" xfId="1199" xr:uid="{00000000-0005-0000-0000-0000A9040000}"/>
    <cellStyle name="SAPBEXItemHeader 4" xfId="1200" xr:uid="{00000000-0005-0000-0000-0000AA040000}"/>
    <cellStyle name="SAPBEXItemHeader 5" xfId="1201" xr:uid="{00000000-0005-0000-0000-0000AB040000}"/>
    <cellStyle name="SAPBEXItemHeader 6" xfId="1202" xr:uid="{00000000-0005-0000-0000-0000AC040000}"/>
    <cellStyle name="SAPBEXItemHeader 7" xfId="1203" xr:uid="{00000000-0005-0000-0000-0000AD040000}"/>
    <cellStyle name="SAPBEXItemHeader 8" xfId="1204" xr:uid="{00000000-0005-0000-0000-0000AE040000}"/>
    <cellStyle name="SAPBEXItemHeader 9" xfId="1205" xr:uid="{00000000-0005-0000-0000-0000AF040000}"/>
    <cellStyle name="SAPBEXresData" xfId="45" xr:uid="{00000000-0005-0000-0000-0000B0040000}"/>
    <cellStyle name="SAPBEXresData 10" xfId="1206" xr:uid="{00000000-0005-0000-0000-0000B1040000}"/>
    <cellStyle name="SAPBEXresData 11" xfId="1207" xr:uid="{00000000-0005-0000-0000-0000B2040000}"/>
    <cellStyle name="SAPBEXresData 12" xfId="1208" xr:uid="{00000000-0005-0000-0000-0000B3040000}"/>
    <cellStyle name="SAPBEXresData 2" xfId="1209" xr:uid="{00000000-0005-0000-0000-0000B4040000}"/>
    <cellStyle name="SAPBEXresData 2 10" xfId="1210" xr:uid="{00000000-0005-0000-0000-0000B5040000}"/>
    <cellStyle name="SAPBEXresData 2 2" xfId="1211" xr:uid="{00000000-0005-0000-0000-0000B6040000}"/>
    <cellStyle name="SAPBEXresData 2 3" xfId="1212" xr:uid="{00000000-0005-0000-0000-0000B7040000}"/>
    <cellStyle name="SAPBEXresData 2 4" xfId="1213" xr:uid="{00000000-0005-0000-0000-0000B8040000}"/>
    <cellStyle name="SAPBEXresData 2 5" xfId="1214" xr:uid="{00000000-0005-0000-0000-0000B9040000}"/>
    <cellStyle name="SAPBEXresData 2 6" xfId="1215" xr:uid="{00000000-0005-0000-0000-0000BA040000}"/>
    <cellStyle name="SAPBEXresData 2 7" xfId="1216" xr:uid="{00000000-0005-0000-0000-0000BB040000}"/>
    <cellStyle name="SAPBEXresData 2 8" xfId="1217" xr:uid="{00000000-0005-0000-0000-0000BC040000}"/>
    <cellStyle name="SAPBEXresData 2 9" xfId="1218" xr:uid="{00000000-0005-0000-0000-0000BD040000}"/>
    <cellStyle name="SAPBEXresData 3" xfId="1219" xr:uid="{00000000-0005-0000-0000-0000BE040000}"/>
    <cellStyle name="SAPBEXresData 4" xfId="1220" xr:uid="{00000000-0005-0000-0000-0000BF040000}"/>
    <cellStyle name="SAPBEXresData 5" xfId="1221" xr:uid="{00000000-0005-0000-0000-0000C0040000}"/>
    <cellStyle name="SAPBEXresData 6" xfId="1222" xr:uid="{00000000-0005-0000-0000-0000C1040000}"/>
    <cellStyle name="SAPBEXresData 7" xfId="1223" xr:uid="{00000000-0005-0000-0000-0000C2040000}"/>
    <cellStyle name="SAPBEXresData 8" xfId="1224" xr:uid="{00000000-0005-0000-0000-0000C3040000}"/>
    <cellStyle name="SAPBEXresData 9" xfId="1225" xr:uid="{00000000-0005-0000-0000-0000C4040000}"/>
    <cellStyle name="SAPBEXresDataEmph" xfId="46" xr:uid="{00000000-0005-0000-0000-0000C5040000}"/>
    <cellStyle name="SAPBEXresDataEmph 2" xfId="1226" xr:uid="{00000000-0005-0000-0000-0000C6040000}"/>
    <cellStyle name="SAPBEXresDataEmph 2 2" xfId="1227" xr:uid="{00000000-0005-0000-0000-0000C7040000}"/>
    <cellStyle name="SAPBEXresDataEmph 2 3" xfId="1228" xr:uid="{00000000-0005-0000-0000-0000C8040000}"/>
    <cellStyle name="SAPBEXresDataEmph 2 4" xfId="1229" xr:uid="{00000000-0005-0000-0000-0000C9040000}"/>
    <cellStyle name="SAPBEXresDataEmph 2 5" xfId="1230" xr:uid="{00000000-0005-0000-0000-0000CA040000}"/>
    <cellStyle name="SAPBEXresDataEmph 2 6" xfId="1231" xr:uid="{00000000-0005-0000-0000-0000CB040000}"/>
    <cellStyle name="SAPBEXresDataEmph 2 7" xfId="1232" xr:uid="{00000000-0005-0000-0000-0000CC040000}"/>
    <cellStyle name="SAPBEXresDataEmph 3" xfId="1233" xr:uid="{00000000-0005-0000-0000-0000CD040000}"/>
    <cellStyle name="SAPBEXresDataEmph 4" xfId="1234" xr:uid="{00000000-0005-0000-0000-0000CE040000}"/>
    <cellStyle name="SAPBEXresDataEmph 5" xfId="1235" xr:uid="{00000000-0005-0000-0000-0000CF040000}"/>
    <cellStyle name="SAPBEXresDataEmph 6" xfId="1236" xr:uid="{00000000-0005-0000-0000-0000D0040000}"/>
    <cellStyle name="SAPBEXresDataEmph 7" xfId="1237" xr:uid="{00000000-0005-0000-0000-0000D1040000}"/>
    <cellStyle name="SAPBEXresDataEmph 8" xfId="1238" xr:uid="{00000000-0005-0000-0000-0000D2040000}"/>
    <cellStyle name="SAPBEXresDataEmph 9" xfId="1239" xr:uid="{00000000-0005-0000-0000-0000D3040000}"/>
    <cellStyle name="SAPBEXresItem" xfId="47" xr:uid="{00000000-0005-0000-0000-0000D4040000}"/>
    <cellStyle name="SAPBEXresItem 10" xfId="1240" xr:uid="{00000000-0005-0000-0000-0000D5040000}"/>
    <cellStyle name="SAPBEXresItem 11" xfId="1241" xr:uid="{00000000-0005-0000-0000-0000D6040000}"/>
    <cellStyle name="SAPBEXresItem 12" xfId="1242" xr:uid="{00000000-0005-0000-0000-0000D7040000}"/>
    <cellStyle name="SAPBEXresItem 2" xfId="1243" xr:uid="{00000000-0005-0000-0000-0000D8040000}"/>
    <cellStyle name="SAPBEXresItem 2 10" xfId="1244" xr:uid="{00000000-0005-0000-0000-0000D9040000}"/>
    <cellStyle name="SAPBEXresItem 2 2" xfId="1245" xr:uid="{00000000-0005-0000-0000-0000DA040000}"/>
    <cellStyle name="SAPBEXresItem 2 3" xfId="1246" xr:uid="{00000000-0005-0000-0000-0000DB040000}"/>
    <cellStyle name="SAPBEXresItem 2 4" xfId="1247" xr:uid="{00000000-0005-0000-0000-0000DC040000}"/>
    <cellStyle name="SAPBEXresItem 2 5" xfId="1248" xr:uid="{00000000-0005-0000-0000-0000DD040000}"/>
    <cellStyle name="SAPBEXresItem 2 6" xfId="1249" xr:uid="{00000000-0005-0000-0000-0000DE040000}"/>
    <cellStyle name="SAPBEXresItem 2 7" xfId="1250" xr:uid="{00000000-0005-0000-0000-0000DF040000}"/>
    <cellStyle name="SAPBEXresItem 2 8" xfId="1251" xr:uid="{00000000-0005-0000-0000-0000E0040000}"/>
    <cellStyle name="SAPBEXresItem 2 9" xfId="1252" xr:uid="{00000000-0005-0000-0000-0000E1040000}"/>
    <cellStyle name="SAPBEXresItem 3" xfId="1253" xr:uid="{00000000-0005-0000-0000-0000E2040000}"/>
    <cellStyle name="SAPBEXresItem 4" xfId="1254" xr:uid="{00000000-0005-0000-0000-0000E3040000}"/>
    <cellStyle name="SAPBEXresItem 5" xfId="1255" xr:uid="{00000000-0005-0000-0000-0000E4040000}"/>
    <cellStyle name="SAPBEXresItem 6" xfId="1256" xr:uid="{00000000-0005-0000-0000-0000E5040000}"/>
    <cellStyle name="SAPBEXresItem 7" xfId="1257" xr:uid="{00000000-0005-0000-0000-0000E6040000}"/>
    <cellStyle name="SAPBEXresItem 8" xfId="1258" xr:uid="{00000000-0005-0000-0000-0000E7040000}"/>
    <cellStyle name="SAPBEXresItem 9" xfId="1259" xr:uid="{00000000-0005-0000-0000-0000E8040000}"/>
    <cellStyle name="SAPBEXresItemX" xfId="48" xr:uid="{00000000-0005-0000-0000-0000E9040000}"/>
    <cellStyle name="SAPBEXresItemX 10" xfId="1260" xr:uid="{00000000-0005-0000-0000-0000EA040000}"/>
    <cellStyle name="SAPBEXresItemX 11" xfId="1261" xr:uid="{00000000-0005-0000-0000-0000EB040000}"/>
    <cellStyle name="SAPBEXresItemX 12" xfId="1262" xr:uid="{00000000-0005-0000-0000-0000EC040000}"/>
    <cellStyle name="SAPBEXresItemX 2" xfId="1263" xr:uid="{00000000-0005-0000-0000-0000ED040000}"/>
    <cellStyle name="SAPBEXresItemX 2 10" xfId="1264" xr:uid="{00000000-0005-0000-0000-0000EE040000}"/>
    <cellStyle name="SAPBEXresItemX 2 2" xfId="1265" xr:uid="{00000000-0005-0000-0000-0000EF040000}"/>
    <cellStyle name="SAPBEXresItemX 2 3" xfId="1266" xr:uid="{00000000-0005-0000-0000-0000F0040000}"/>
    <cellStyle name="SAPBEXresItemX 2 4" xfId="1267" xr:uid="{00000000-0005-0000-0000-0000F1040000}"/>
    <cellStyle name="SAPBEXresItemX 2 5" xfId="1268" xr:uid="{00000000-0005-0000-0000-0000F2040000}"/>
    <cellStyle name="SAPBEXresItemX 2 6" xfId="1269" xr:uid="{00000000-0005-0000-0000-0000F3040000}"/>
    <cellStyle name="SAPBEXresItemX 2 7" xfId="1270" xr:uid="{00000000-0005-0000-0000-0000F4040000}"/>
    <cellStyle name="SAPBEXresItemX 2 8" xfId="1271" xr:uid="{00000000-0005-0000-0000-0000F5040000}"/>
    <cellStyle name="SAPBEXresItemX 2 9" xfId="1272" xr:uid="{00000000-0005-0000-0000-0000F6040000}"/>
    <cellStyle name="SAPBEXresItemX 3" xfId="1273" xr:uid="{00000000-0005-0000-0000-0000F7040000}"/>
    <cellStyle name="SAPBEXresItemX 4" xfId="1274" xr:uid="{00000000-0005-0000-0000-0000F8040000}"/>
    <cellStyle name="SAPBEXresItemX 5" xfId="1275" xr:uid="{00000000-0005-0000-0000-0000F9040000}"/>
    <cellStyle name="SAPBEXresItemX 6" xfId="1276" xr:uid="{00000000-0005-0000-0000-0000FA040000}"/>
    <cellStyle name="SAPBEXresItemX 7" xfId="1277" xr:uid="{00000000-0005-0000-0000-0000FB040000}"/>
    <cellStyle name="SAPBEXresItemX 8" xfId="1278" xr:uid="{00000000-0005-0000-0000-0000FC040000}"/>
    <cellStyle name="SAPBEXresItemX 9" xfId="1279" xr:uid="{00000000-0005-0000-0000-0000FD040000}"/>
    <cellStyle name="SAPBEXstdData" xfId="12" xr:uid="{00000000-0005-0000-0000-0000FE040000}"/>
    <cellStyle name="SAPBEXstdData 10" xfId="1280" xr:uid="{00000000-0005-0000-0000-0000FF040000}"/>
    <cellStyle name="SAPBEXstdData 11" xfId="1281" xr:uid="{00000000-0005-0000-0000-000000050000}"/>
    <cellStyle name="SAPBEXstdData 12" xfId="1282" xr:uid="{00000000-0005-0000-0000-000001050000}"/>
    <cellStyle name="SAPBEXstdData 2" xfId="1283" xr:uid="{00000000-0005-0000-0000-000002050000}"/>
    <cellStyle name="SAPBEXstdData 2 10" xfId="1284" xr:uid="{00000000-0005-0000-0000-000003050000}"/>
    <cellStyle name="SAPBEXstdData 2 11" xfId="1285" xr:uid="{00000000-0005-0000-0000-000004050000}"/>
    <cellStyle name="SAPBEXstdData 2 12" xfId="1286" xr:uid="{00000000-0005-0000-0000-000005050000}"/>
    <cellStyle name="SAPBEXstdData 2 2" xfId="1287" xr:uid="{00000000-0005-0000-0000-000006050000}"/>
    <cellStyle name="SAPBEXstdData 2 2 10" xfId="1288" xr:uid="{00000000-0005-0000-0000-000007050000}"/>
    <cellStyle name="SAPBEXstdData 2 2 2" xfId="1289" xr:uid="{00000000-0005-0000-0000-000008050000}"/>
    <cellStyle name="SAPBEXstdData 2 2 3" xfId="1290" xr:uid="{00000000-0005-0000-0000-000009050000}"/>
    <cellStyle name="SAPBEXstdData 2 2 4" xfId="1291" xr:uid="{00000000-0005-0000-0000-00000A050000}"/>
    <cellStyle name="SAPBEXstdData 2 2 5" xfId="1292" xr:uid="{00000000-0005-0000-0000-00000B050000}"/>
    <cellStyle name="SAPBEXstdData 2 2 6" xfId="1293" xr:uid="{00000000-0005-0000-0000-00000C050000}"/>
    <cellStyle name="SAPBEXstdData 2 2 7" xfId="1294" xr:uid="{00000000-0005-0000-0000-00000D050000}"/>
    <cellStyle name="SAPBEXstdData 2 2 8" xfId="1295" xr:uid="{00000000-0005-0000-0000-00000E050000}"/>
    <cellStyle name="SAPBEXstdData 2 2 9" xfId="1296" xr:uid="{00000000-0005-0000-0000-00000F050000}"/>
    <cellStyle name="SAPBEXstdData 2 3" xfId="1297" xr:uid="{00000000-0005-0000-0000-000010050000}"/>
    <cellStyle name="SAPBEXstdData 2 4" xfId="1298" xr:uid="{00000000-0005-0000-0000-000011050000}"/>
    <cellStyle name="SAPBEXstdData 2 5" xfId="1299" xr:uid="{00000000-0005-0000-0000-000012050000}"/>
    <cellStyle name="SAPBEXstdData 2 6" xfId="1300" xr:uid="{00000000-0005-0000-0000-000013050000}"/>
    <cellStyle name="SAPBEXstdData 2 7" xfId="1301" xr:uid="{00000000-0005-0000-0000-000014050000}"/>
    <cellStyle name="SAPBEXstdData 2 8" xfId="1302" xr:uid="{00000000-0005-0000-0000-000015050000}"/>
    <cellStyle name="SAPBEXstdData 2 9" xfId="1303" xr:uid="{00000000-0005-0000-0000-000016050000}"/>
    <cellStyle name="SAPBEXstdData 3" xfId="1304" xr:uid="{00000000-0005-0000-0000-000017050000}"/>
    <cellStyle name="SAPBEXstdData 3 10" xfId="1305" xr:uid="{00000000-0005-0000-0000-000018050000}"/>
    <cellStyle name="SAPBEXstdData 3 2" xfId="1306" xr:uid="{00000000-0005-0000-0000-000019050000}"/>
    <cellStyle name="SAPBEXstdData 3 3" xfId="1307" xr:uid="{00000000-0005-0000-0000-00001A050000}"/>
    <cellStyle name="SAPBEXstdData 3 4" xfId="1308" xr:uid="{00000000-0005-0000-0000-00001B050000}"/>
    <cellStyle name="SAPBEXstdData 3 5" xfId="1309" xr:uid="{00000000-0005-0000-0000-00001C050000}"/>
    <cellStyle name="SAPBEXstdData 3 6" xfId="1310" xr:uid="{00000000-0005-0000-0000-00001D050000}"/>
    <cellStyle name="SAPBEXstdData 3 7" xfId="1311" xr:uid="{00000000-0005-0000-0000-00001E050000}"/>
    <cellStyle name="SAPBEXstdData 3 8" xfId="1312" xr:uid="{00000000-0005-0000-0000-00001F050000}"/>
    <cellStyle name="SAPBEXstdData 3 9" xfId="1313" xr:uid="{00000000-0005-0000-0000-000020050000}"/>
    <cellStyle name="SAPBEXstdData 4" xfId="1314" xr:uid="{00000000-0005-0000-0000-000021050000}"/>
    <cellStyle name="SAPBEXstdData 5" xfId="1315" xr:uid="{00000000-0005-0000-0000-000022050000}"/>
    <cellStyle name="SAPBEXstdData 6" xfId="1316" xr:uid="{00000000-0005-0000-0000-000023050000}"/>
    <cellStyle name="SAPBEXstdData 7" xfId="1317" xr:uid="{00000000-0005-0000-0000-000024050000}"/>
    <cellStyle name="SAPBEXstdData 8" xfId="1318" xr:uid="{00000000-0005-0000-0000-000025050000}"/>
    <cellStyle name="SAPBEXstdData 9" xfId="1319" xr:uid="{00000000-0005-0000-0000-000026050000}"/>
    <cellStyle name="SAPBEXstdDataEmph" xfId="49" xr:uid="{00000000-0005-0000-0000-000027050000}"/>
    <cellStyle name="SAPBEXstdDataEmph 10" xfId="1320" xr:uid="{00000000-0005-0000-0000-000028050000}"/>
    <cellStyle name="SAPBEXstdDataEmph 11" xfId="1321" xr:uid="{00000000-0005-0000-0000-000029050000}"/>
    <cellStyle name="SAPBEXstdDataEmph 12" xfId="1322" xr:uid="{00000000-0005-0000-0000-00002A050000}"/>
    <cellStyle name="SAPBEXstdDataEmph 2" xfId="1323" xr:uid="{00000000-0005-0000-0000-00002B050000}"/>
    <cellStyle name="SAPBEXstdDataEmph 2 10" xfId="1324" xr:uid="{00000000-0005-0000-0000-00002C050000}"/>
    <cellStyle name="SAPBEXstdDataEmph 2 2" xfId="1325" xr:uid="{00000000-0005-0000-0000-00002D050000}"/>
    <cellStyle name="SAPBEXstdDataEmph 2 3" xfId="1326" xr:uid="{00000000-0005-0000-0000-00002E050000}"/>
    <cellStyle name="SAPBEXstdDataEmph 2 4" xfId="1327" xr:uid="{00000000-0005-0000-0000-00002F050000}"/>
    <cellStyle name="SAPBEXstdDataEmph 2 5" xfId="1328" xr:uid="{00000000-0005-0000-0000-000030050000}"/>
    <cellStyle name="SAPBEXstdDataEmph 2 6" xfId="1329" xr:uid="{00000000-0005-0000-0000-000031050000}"/>
    <cellStyle name="SAPBEXstdDataEmph 2 7" xfId="1330" xr:uid="{00000000-0005-0000-0000-000032050000}"/>
    <cellStyle name="SAPBEXstdDataEmph 2 8" xfId="1331" xr:uid="{00000000-0005-0000-0000-000033050000}"/>
    <cellStyle name="SAPBEXstdDataEmph 2 9" xfId="1332" xr:uid="{00000000-0005-0000-0000-000034050000}"/>
    <cellStyle name="SAPBEXstdDataEmph 3" xfId="1333" xr:uid="{00000000-0005-0000-0000-000035050000}"/>
    <cellStyle name="SAPBEXstdDataEmph 4" xfId="1334" xr:uid="{00000000-0005-0000-0000-000036050000}"/>
    <cellStyle name="SAPBEXstdDataEmph 5" xfId="1335" xr:uid="{00000000-0005-0000-0000-000037050000}"/>
    <cellStyle name="SAPBEXstdDataEmph 6" xfId="1336" xr:uid="{00000000-0005-0000-0000-000038050000}"/>
    <cellStyle name="SAPBEXstdDataEmph 7" xfId="1337" xr:uid="{00000000-0005-0000-0000-000039050000}"/>
    <cellStyle name="SAPBEXstdDataEmph 8" xfId="1338" xr:uid="{00000000-0005-0000-0000-00003A050000}"/>
    <cellStyle name="SAPBEXstdDataEmph 9" xfId="1339" xr:uid="{00000000-0005-0000-0000-00003B050000}"/>
    <cellStyle name="SAPBEXstdItem" xfId="2" xr:uid="{00000000-0005-0000-0000-00003C050000}"/>
    <cellStyle name="SAPBEXstdItem 10" xfId="1340" xr:uid="{00000000-0005-0000-0000-00003D050000}"/>
    <cellStyle name="SAPBEXstdItem 11" xfId="1341" xr:uid="{00000000-0005-0000-0000-00003E050000}"/>
    <cellStyle name="SAPBEXstdItem 12" xfId="1342" xr:uid="{00000000-0005-0000-0000-00003F050000}"/>
    <cellStyle name="SAPBEXstdItem 2" xfId="1343" xr:uid="{00000000-0005-0000-0000-000040050000}"/>
    <cellStyle name="SAPBEXstdItem 2 10" xfId="1344" xr:uid="{00000000-0005-0000-0000-000041050000}"/>
    <cellStyle name="SAPBEXstdItem 2 11" xfId="1345" xr:uid="{00000000-0005-0000-0000-000042050000}"/>
    <cellStyle name="SAPBEXstdItem 2 12" xfId="1346" xr:uid="{00000000-0005-0000-0000-000043050000}"/>
    <cellStyle name="SAPBEXstdItem 2 2" xfId="1347" xr:uid="{00000000-0005-0000-0000-000044050000}"/>
    <cellStyle name="SAPBEXstdItem 2 2 10" xfId="1348" xr:uid="{00000000-0005-0000-0000-000045050000}"/>
    <cellStyle name="SAPBEXstdItem 2 2 2" xfId="1349" xr:uid="{00000000-0005-0000-0000-000046050000}"/>
    <cellStyle name="SAPBEXstdItem 2 2 3" xfId="1350" xr:uid="{00000000-0005-0000-0000-000047050000}"/>
    <cellStyle name="SAPBEXstdItem 2 2 4" xfId="1351" xr:uid="{00000000-0005-0000-0000-000048050000}"/>
    <cellStyle name="SAPBEXstdItem 2 2 5" xfId="1352" xr:uid="{00000000-0005-0000-0000-000049050000}"/>
    <cellStyle name="SAPBEXstdItem 2 2 6" xfId="1353" xr:uid="{00000000-0005-0000-0000-00004A050000}"/>
    <cellStyle name="SAPBEXstdItem 2 2 7" xfId="1354" xr:uid="{00000000-0005-0000-0000-00004B050000}"/>
    <cellStyle name="SAPBEXstdItem 2 2 8" xfId="1355" xr:uid="{00000000-0005-0000-0000-00004C050000}"/>
    <cellStyle name="SAPBEXstdItem 2 2 9" xfId="1356" xr:uid="{00000000-0005-0000-0000-00004D050000}"/>
    <cellStyle name="SAPBEXstdItem 2 3" xfId="1357" xr:uid="{00000000-0005-0000-0000-00004E050000}"/>
    <cellStyle name="SAPBEXstdItem 2 4" xfId="1358" xr:uid="{00000000-0005-0000-0000-00004F050000}"/>
    <cellStyle name="SAPBEXstdItem 2 5" xfId="1359" xr:uid="{00000000-0005-0000-0000-000050050000}"/>
    <cellStyle name="SAPBEXstdItem 2 6" xfId="1360" xr:uid="{00000000-0005-0000-0000-000051050000}"/>
    <cellStyle name="SAPBEXstdItem 2 7" xfId="1361" xr:uid="{00000000-0005-0000-0000-000052050000}"/>
    <cellStyle name="SAPBEXstdItem 2 8" xfId="1362" xr:uid="{00000000-0005-0000-0000-000053050000}"/>
    <cellStyle name="SAPBEXstdItem 2 9" xfId="1363" xr:uid="{00000000-0005-0000-0000-000054050000}"/>
    <cellStyle name="SAPBEXstdItem 3" xfId="1364" xr:uid="{00000000-0005-0000-0000-000055050000}"/>
    <cellStyle name="SAPBEXstdItem 3 10" xfId="1365" xr:uid="{00000000-0005-0000-0000-000056050000}"/>
    <cellStyle name="SAPBEXstdItem 3 2" xfId="1366" xr:uid="{00000000-0005-0000-0000-000057050000}"/>
    <cellStyle name="SAPBEXstdItem 3 3" xfId="1367" xr:uid="{00000000-0005-0000-0000-000058050000}"/>
    <cellStyle name="SAPBEXstdItem 3 4" xfId="1368" xr:uid="{00000000-0005-0000-0000-000059050000}"/>
    <cellStyle name="SAPBEXstdItem 3 5" xfId="1369" xr:uid="{00000000-0005-0000-0000-00005A050000}"/>
    <cellStyle name="SAPBEXstdItem 3 6" xfId="1370" xr:uid="{00000000-0005-0000-0000-00005B050000}"/>
    <cellStyle name="SAPBEXstdItem 3 7" xfId="1371" xr:uid="{00000000-0005-0000-0000-00005C050000}"/>
    <cellStyle name="SAPBEXstdItem 3 8" xfId="1372" xr:uid="{00000000-0005-0000-0000-00005D050000}"/>
    <cellStyle name="SAPBEXstdItem 3 9" xfId="1373" xr:uid="{00000000-0005-0000-0000-00005E050000}"/>
    <cellStyle name="SAPBEXstdItem 4" xfId="1374" xr:uid="{00000000-0005-0000-0000-00005F050000}"/>
    <cellStyle name="SAPBEXstdItem 4 2" xfId="1375" xr:uid="{00000000-0005-0000-0000-000060050000}"/>
    <cellStyle name="SAPBEXstdItem 5" xfId="1376" xr:uid="{00000000-0005-0000-0000-000061050000}"/>
    <cellStyle name="SAPBEXstdItem 6" xfId="1377" xr:uid="{00000000-0005-0000-0000-000062050000}"/>
    <cellStyle name="SAPBEXstdItem 7" xfId="1378" xr:uid="{00000000-0005-0000-0000-000063050000}"/>
    <cellStyle name="SAPBEXstdItem 8" xfId="1379" xr:uid="{00000000-0005-0000-0000-000064050000}"/>
    <cellStyle name="SAPBEXstdItem 9" xfId="1380" xr:uid="{00000000-0005-0000-0000-000065050000}"/>
    <cellStyle name="SAPBEXstdItem_Výkaz 13-D3a _2011_jk" xfId="1381" xr:uid="{00000000-0005-0000-0000-000066050000}"/>
    <cellStyle name="SAPBEXstdItemX" xfId="50" xr:uid="{00000000-0005-0000-0000-000067050000}"/>
    <cellStyle name="SAPBEXstdItemX 10" xfId="1382" xr:uid="{00000000-0005-0000-0000-000068050000}"/>
    <cellStyle name="SAPBEXstdItemX 11" xfId="1383" xr:uid="{00000000-0005-0000-0000-000069050000}"/>
    <cellStyle name="SAPBEXstdItemX 12" xfId="1384" xr:uid="{00000000-0005-0000-0000-00006A050000}"/>
    <cellStyle name="SAPBEXstdItemX 13" xfId="1385" xr:uid="{00000000-0005-0000-0000-00006B050000}"/>
    <cellStyle name="SAPBEXstdItemX 2" xfId="1386" xr:uid="{00000000-0005-0000-0000-00006C050000}"/>
    <cellStyle name="SAPBEXstdItemX 2 10" xfId="1387" xr:uid="{00000000-0005-0000-0000-00006D050000}"/>
    <cellStyle name="SAPBEXstdItemX 2 11" xfId="1388" xr:uid="{00000000-0005-0000-0000-00006E050000}"/>
    <cellStyle name="SAPBEXstdItemX 2 2" xfId="1389" xr:uid="{00000000-0005-0000-0000-00006F050000}"/>
    <cellStyle name="SAPBEXstdItemX 2 2 10" xfId="1390" xr:uid="{00000000-0005-0000-0000-000070050000}"/>
    <cellStyle name="SAPBEXstdItemX 2 2 2" xfId="1391" xr:uid="{00000000-0005-0000-0000-000071050000}"/>
    <cellStyle name="SAPBEXstdItemX 2 2 3" xfId="1392" xr:uid="{00000000-0005-0000-0000-000072050000}"/>
    <cellStyle name="SAPBEXstdItemX 2 2 4" xfId="1393" xr:uid="{00000000-0005-0000-0000-000073050000}"/>
    <cellStyle name="SAPBEXstdItemX 2 2 5" xfId="1394" xr:uid="{00000000-0005-0000-0000-000074050000}"/>
    <cellStyle name="SAPBEXstdItemX 2 2 6" xfId="1395" xr:uid="{00000000-0005-0000-0000-000075050000}"/>
    <cellStyle name="SAPBEXstdItemX 2 2 7" xfId="1396" xr:uid="{00000000-0005-0000-0000-000076050000}"/>
    <cellStyle name="SAPBEXstdItemX 2 2 8" xfId="1397" xr:uid="{00000000-0005-0000-0000-000077050000}"/>
    <cellStyle name="SAPBEXstdItemX 2 2 9" xfId="1398" xr:uid="{00000000-0005-0000-0000-000078050000}"/>
    <cellStyle name="SAPBEXstdItemX 2 3" xfId="1399" xr:uid="{00000000-0005-0000-0000-000079050000}"/>
    <cellStyle name="SAPBEXstdItemX 2 4" xfId="1400" xr:uid="{00000000-0005-0000-0000-00007A050000}"/>
    <cellStyle name="SAPBEXstdItemX 2 5" xfId="1401" xr:uid="{00000000-0005-0000-0000-00007B050000}"/>
    <cellStyle name="SAPBEXstdItemX 2 6" xfId="1402" xr:uid="{00000000-0005-0000-0000-00007C050000}"/>
    <cellStyle name="SAPBEXstdItemX 2 7" xfId="1403" xr:uid="{00000000-0005-0000-0000-00007D050000}"/>
    <cellStyle name="SAPBEXstdItemX 2 8" xfId="1404" xr:uid="{00000000-0005-0000-0000-00007E050000}"/>
    <cellStyle name="SAPBEXstdItemX 2 9" xfId="1405" xr:uid="{00000000-0005-0000-0000-00007F050000}"/>
    <cellStyle name="SAPBEXstdItemX 3" xfId="1406" xr:uid="{00000000-0005-0000-0000-000080050000}"/>
    <cellStyle name="SAPBEXstdItemX 3 10" xfId="1407" xr:uid="{00000000-0005-0000-0000-000081050000}"/>
    <cellStyle name="SAPBEXstdItemX 3 2" xfId="1408" xr:uid="{00000000-0005-0000-0000-000082050000}"/>
    <cellStyle name="SAPBEXstdItemX 3 3" xfId="1409" xr:uid="{00000000-0005-0000-0000-000083050000}"/>
    <cellStyle name="SAPBEXstdItemX 3 4" xfId="1410" xr:uid="{00000000-0005-0000-0000-000084050000}"/>
    <cellStyle name="SAPBEXstdItemX 3 5" xfId="1411" xr:uid="{00000000-0005-0000-0000-000085050000}"/>
    <cellStyle name="SAPBEXstdItemX 3 6" xfId="1412" xr:uid="{00000000-0005-0000-0000-000086050000}"/>
    <cellStyle name="SAPBEXstdItemX 3 7" xfId="1413" xr:uid="{00000000-0005-0000-0000-000087050000}"/>
    <cellStyle name="SAPBEXstdItemX 3 8" xfId="1414" xr:uid="{00000000-0005-0000-0000-000088050000}"/>
    <cellStyle name="SAPBEXstdItemX 3 9" xfId="1415" xr:uid="{00000000-0005-0000-0000-000089050000}"/>
    <cellStyle name="SAPBEXstdItemX 4" xfId="1416" xr:uid="{00000000-0005-0000-0000-00008A050000}"/>
    <cellStyle name="SAPBEXstdItemX 5" xfId="1417" xr:uid="{00000000-0005-0000-0000-00008B050000}"/>
    <cellStyle name="SAPBEXstdItemX 6" xfId="1418" xr:uid="{00000000-0005-0000-0000-00008C050000}"/>
    <cellStyle name="SAPBEXstdItemX 7" xfId="1419" xr:uid="{00000000-0005-0000-0000-00008D050000}"/>
    <cellStyle name="SAPBEXstdItemX 8" xfId="1420" xr:uid="{00000000-0005-0000-0000-00008E050000}"/>
    <cellStyle name="SAPBEXstdItemX 9" xfId="1421" xr:uid="{00000000-0005-0000-0000-00008F050000}"/>
    <cellStyle name="SAPBEXstdItemX_Výkaz 13-D3a _2011_jk" xfId="1422" xr:uid="{00000000-0005-0000-0000-000090050000}"/>
    <cellStyle name="SAPBEXtitle" xfId="51" xr:uid="{00000000-0005-0000-0000-000091050000}"/>
    <cellStyle name="SAPBEXtitle 2" xfId="1423" xr:uid="{00000000-0005-0000-0000-000092050000}"/>
    <cellStyle name="SAPBEXtitle 3" xfId="1424" xr:uid="{00000000-0005-0000-0000-000093050000}"/>
    <cellStyle name="SAPBEXtitle_Výkaz 13-D3a _2011_jk" xfId="1425" xr:uid="{00000000-0005-0000-0000-000094050000}"/>
    <cellStyle name="SAPBEXunassignedItem" xfId="1426" xr:uid="{00000000-0005-0000-0000-000095050000}"/>
    <cellStyle name="SAPBEXunassignedItem 2" xfId="1427" xr:uid="{00000000-0005-0000-0000-000096050000}"/>
    <cellStyle name="SAPBEXunassignedItem 2 2" xfId="1428" xr:uid="{00000000-0005-0000-0000-000097050000}"/>
    <cellStyle name="SAPBEXunassignedItem 2 3" xfId="1429" xr:uid="{00000000-0005-0000-0000-000098050000}"/>
    <cellStyle name="SAPBEXunassignedItem 2 4" xfId="1430" xr:uid="{00000000-0005-0000-0000-000099050000}"/>
    <cellStyle name="SAPBEXunassignedItem 2 5" xfId="1431" xr:uid="{00000000-0005-0000-0000-00009A050000}"/>
    <cellStyle name="SAPBEXunassignedItem 2 6" xfId="1432" xr:uid="{00000000-0005-0000-0000-00009B050000}"/>
    <cellStyle name="SAPBEXunassignedItem 2 7" xfId="1433" xr:uid="{00000000-0005-0000-0000-00009C050000}"/>
    <cellStyle name="SAPBEXunassignedItem 3" xfId="1434" xr:uid="{00000000-0005-0000-0000-00009D050000}"/>
    <cellStyle name="SAPBEXunassignedItem 4" xfId="1435" xr:uid="{00000000-0005-0000-0000-00009E050000}"/>
    <cellStyle name="SAPBEXunassignedItem 5" xfId="1436" xr:uid="{00000000-0005-0000-0000-00009F050000}"/>
    <cellStyle name="SAPBEXunassignedItem 6" xfId="1437" xr:uid="{00000000-0005-0000-0000-0000A0050000}"/>
    <cellStyle name="SAPBEXunassignedItem 7" xfId="1438" xr:uid="{00000000-0005-0000-0000-0000A1050000}"/>
    <cellStyle name="SAPBEXunassignedItem 8" xfId="1439" xr:uid="{00000000-0005-0000-0000-0000A2050000}"/>
    <cellStyle name="SAPBEXundefined" xfId="52" xr:uid="{00000000-0005-0000-0000-0000A3050000}"/>
    <cellStyle name="SAPBEXundefined 10" xfId="1440" xr:uid="{00000000-0005-0000-0000-0000A4050000}"/>
    <cellStyle name="SAPBEXundefined 11" xfId="1441" xr:uid="{00000000-0005-0000-0000-0000A5050000}"/>
    <cellStyle name="SAPBEXundefined 12" xfId="1442" xr:uid="{00000000-0005-0000-0000-0000A6050000}"/>
    <cellStyle name="SAPBEXundefined 2" xfId="1443" xr:uid="{00000000-0005-0000-0000-0000A7050000}"/>
    <cellStyle name="SAPBEXundefined 2 10" xfId="1444" xr:uid="{00000000-0005-0000-0000-0000A8050000}"/>
    <cellStyle name="SAPBEXundefined 2 2" xfId="1445" xr:uid="{00000000-0005-0000-0000-0000A9050000}"/>
    <cellStyle name="SAPBEXundefined 2 3" xfId="1446" xr:uid="{00000000-0005-0000-0000-0000AA050000}"/>
    <cellStyle name="SAPBEXundefined 2 4" xfId="1447" xr:uid="{00000000-0005-0000-0000-0000AB050000}"/>
    <cellStyle name="SAPBEXundefined 2 5" xfId="1448" xr:uid="{00000000-0005-0000-0000-0000AC050000}"/>
    <cellStyle name="SAPBEXundefined 2 6" xfId="1449" xr:uid="{00000000-0005-0000-0000-0000AD050000}"/>
    <cellStyle name="SAPBEXundefined 2 7" xfId="1450" xr:uid="{00000000-0005-0000-0000-0000AE050000}"/>
    <cellStyle name="SAPBEXundefined 2 8" xfId="1451" xr:uid="{00000000-0005-0000-0000-0000AF050000}"/>
    <cellStyle name="SAPBEXundefined 2 9" xfId="1452" xr:uid="{00000000-0005-0000-0000-0000B0050000}"/>
    <cellStyle name="SAPBEXundefined 3" xfId="1453" xr:uid="{00000000-0005-0000-0000-0000B1050000}"/>
    <cellStyle name="SAPBEXundefined 4" xfId="1454" xr:uid="{00000000-0005-0000-0000-0000B2050000}"/>
    <cellStyle name="SAPBEXundefined 5" xfId="1455" xr:uid="{00000000-0005-0000-0000-0000B3050000}"/>
    <cellStyle name="SAPBEXundefined 6" xfId="1456" xr:uid="{00000000-0005-0000-0000-0000B4050000}"/>
    <cellStyle name="SAPBEXundefined 7" xfId="1457" xr:uid="{00000000-0005-0000-0000-0000B5050000}"/>
    <cellStyle name="SAPBEXundefined 8" xfId="1458" xr:uid="{00000000-0005-0000-0000-0000B6050000}"/>
    <cellStyle name="SAPBEXundefined 9" xfId="1459" xr:uid="{00000000-0005-0000-0000-0000B7050000}"/>
    <cellStyle name="Sheet Title" xfId="1460" xr:uid="{00000000-0005-0000-0000-0000B8050000}"/>
    <cellStyle name="Správně 2" xfId="1461" xr:uid="{00000000-0005-0000-0000-0000B9050000}"/>
    <cellStyle name="Správně 3" xfId="1462" xr:uid="{00000000-0005-0000-0000-0000BA050000}"/>
    <cellStyle name="Styl 1" xfId="1463" xr:uid="{00000000-0005-0000-0000-0000BB050000}"/>
    <cellStyle name="Subtotal" xfId="1464" xr:uid="{00000000-0005-0000-0000-0000BC050000}"/>
    <cellStyle name="Text upozornění 2" xfId="1465" xr:uid="{00000000-0005-0000-0000-0000BD050000}"/>
    <cellStyle name="Vstup 2" xfId="1466" xr:uid="{00000000-0005-0000-0000-0000BE050000}"/>
    <cellStyle name="Vstup 2 10" xfId="1467" xr:uid="{00000000-0005-0000-0000-0000BF050000}"/>
    <cellStyle name="Vstup 2 11" xfId="1468" xr:uid="{00000000-0005-0000-0000-0000C0050000}"/>
    <cellStyle name="Vstup 2 2" xfId="1469" xr:uid="{00000000-0005-0000-0000-0000C1050000}"/>
    <cellStyle name="Vstup 2 2 10" xfId="1470" xr:uid="{00000000-0005-0000-0000-0000C2050000}"/>
    <cellStyle name="Vstup 2 2 2" xfId="1471" xr:uid="{00000000-0005-0000-0000-0000C3050000}"/>
    <cellStyle name="Vstup 2 2 3" xfId="1472" xr:uid="{00000000-0005-0000-0000-0000C4050000}"/>
    <cellStyle name="Vstup 2 2 4" xfId="1473" xr:uid="{00000000-0005-0000-0000-0000C5050000}"/>
    <cellStyle name="Vstup 2 2 5" xfId="1474" xr:uid="{00000000-0005-0000-0000-0000C6050000}"/>
    <cellStyle name="Vstup 2 2 6" xfId="1475" xr:uid="{00000000-0005-0000-0000-0000C7050000}"/>
    <cellStyle name="Vstup 2 2 7" xfId="1476" xr:uid="{00000000-0005-0000-0000-0000C8050000}"/>
    <cellStyle name="Vstup 2 2 8" xfId="1477" xr:uid="{00000000-0005-0000-0000-0000C9050000}"/>
    <cellStyle name="Vstup 2 2 9" xfId="1478" xr:uid="{00000000-0005-0000-0000-0000CA050000}"/>
    <cellStyle name="Vstup 2 3" xfId="1479" xr:uid="{00000000-0005-0000-0000-0000CB050000}"/>
    <cellStyle name="Vstup 2 4" xfId="1480" xr:uid="{00000000-0005-0000-0000-0000CC050000}"/>
    <cellStyle name="Vstup 2 5" xfId="1481" xr:uid="{00000000-0005-0000-0000-0000CD050000}"/>
    <cellStyle name="Vstup 2 6" xfId="1482" xr:uid="{00000000-0005-0000-0000-0000CE050000}"/>
    <cellStyle name="Vstup 2 7" xfId="1483" xr:uid="{00000000-0005-0000-0000-0000CF050000}"/>
    <cellStyle name="Vstup 2 8" xfId="1484" xr:uid="{00000000-0005-0000-0000-0000D0050000}"/>
    <cellStyle name="Vstup 2 9" xfId="1485" xr:uid="{00000000-0005-0000-0000-0000D1050000}"/>
    <cellStyle name="Výpočet 2" xfId="1486" xr:uid="{00000000-0005-0000-0000-0000D2050000}"/>
    <cellStyle name="Výpočet 2 10" xfId="1487" xr:uid="{00000000-0005-0000-0000-0000D3050000}"/>
    <cellStyle name="Výpočet 2 11" xfId="1488" xr:uid="{00000000-0005-0000-0000-0000D4050000}"/>
    <cellStyle name="Výpočet 2 2" xfId="1489" xr:uid="{00000000-0005-0000-0000-0000D5050000}"/>
    <cellStyle name="Výpočet 2 2 10" xfId="1490" xr:uid="{00000000-0005-0000-0000-0000D6050000}"/>
    <cellStyle name="Výpočet 2 2 2" xfId="1491" xr:uid="{00000000-0005-0000-0000-0000D7050000}"/>
    <cellStyle name="Výpočet 2 2 3" xfId="1492" xr:uid="{00000000-0005-0000-0000-0000D8050000}"/>
    <cellStyle name="Výpočet 2 2 4" xfId="1493" xr:uid="{00000000-0005-0000-0000-0000D9050000}"/>
    <cellStyle name="Výpočet 2 2 5" xfId="1494" xr:uid="{00000000-0005-0000-0000-0000DA050000}"/>
    <cellStyle name="Výpočet 2 2 6" xfId="1495" xr:uid="{00000000-0005-0000-0000-0000DB050000}"/>
    <cellStyle name="Výpočet 2 2 7" xfId="1496" xr:uid="{00000000-0005-0000-0000-0000DC050000}"/>
    <cellStyle name="Výpočet 2 2 8" xfId="1497" xr:uid="{00000000-0005-0000-0000-0000DD050000}"/>
    <cellStyle name="Výpočet 2 2 9" xfId="1498" xr:uid="{00000000-0005-0000-0000-0000DE050000}"/>
    <cellStyle name="Výpočet 2 3" xfId="1499" xr:uid="{00000000-0005-0000-0000-0000DF050000}"/>
    <cellStyle name="Výpočet 2 4" xfId="1500" xr:uid="{00000000-0005-0000-0000-0000E0050000}"/>
    <cellStyle name="Výpočet 2 5" xfId="1501" xr:uid="{00000000-0005-0000-0000-0000E1050000}"/>
    <cellStyle name="Výpočet 2 6" xfId="1502" xr:uid="{00000000-0005-0000-0000-0000E2050000}"/>
    <cellStyle name="Výpočet 2 7" xfId="1503" xr:uid="{00000000-0005-0000-0000-0000E3050000}"/>
    <cellStyle name="Výpočet 2 8" xfId="1504" xr:uid="{00000000-0005-0000-0000-0000E4050000}"/>
    <cellStyle name="Výpočet 2 9" xfId="1505" xr:uid="{00000000-0005-0000-0000-0000E5050000}"/>
    <cellStyle name="Výstup 2" xfId="1506" xr:uid="{00000000-0005-0000-0000-0000E6050000}"/>
    <cellStyle name="Výstup 2 10" xfId="1507" xr:uid="{00000000-0005-0000-0000-0000E7050000}"/>
    <cellStyle name="Výstup 2 11" xfId="1508" xr:uid="{00000000-0005-0000-0000-0000E8050000}"/>
    <cellStyle name="Výstup 2 2" xfId="1509" xr:uid="{00000000-0005-0000-0000-0000E9050000}"/>
    <cellStyle name="Výstup 2 2 10" xfId="1510" xr:uid="{00000000-0005-0000-0000-0000EA050000}"/>
    <cellStyle name="Výstup 2 2 2" xfId="1511" xr:uid="{00000000-0005-0000-0000-0000EB050000}"/>
    <cellStyle name="Výstup 2 2 3" xfId="1512" xr:uid="{00000000-0005-0000-0000-0000EC050000}"/>
    <cellStyle name="Výstup 2 2 4" xfId="1513" xr:uid="{00000000-0005-0000-0000-0000ED050000}"/>
    <cellStyle name="Výstup 2 2 5" xfId="1514" xr:uid="{00000000-0005-0000-0000-0000EE050000}"/>
    <cellStyle name="Výstup 2 2 6" xfId="1515" xr:uid="{00000000-0005-0000-0000-0000EF050000}"/>
    <cellStyle name="Výstup 2 2 7" xfId="1516" xr:uid="{00000000-0005-0000-0000-0000F0050000}"/>
    <cellStyle name="Výstup 2 2 8" xfId="1517" xr:uid="{00000000-0005-0000-0000-0000F1050000}"/>
    <cellStyle name="Výstup 2 2 9" xfId="1518" xr:uid="{00000000-0005-0000-0000-0000F2050000}"/>
    <cellStyle name="Výstup 2 3" xfId="1519" xr:uid="{00000000-0005-0000-0000-0000F3050000}"/>
    <cellStyle name="Výstup 2 4" xfId="1520" xr:uid="{00000000-0005-0000-0000-0000F4050000}"/>
    <cellStyle name="Výstup 2 5" xfId="1521" xr:uid="{00000000-0005-0000-0000-0000F5050000}"/>
    <cellStyle name="Výstup 2 6" xfId="1522" xr:uid="{00000000-0005-0000-0000-0000F6050000}"/>
    <cellStyle name="Výstup 2 7" xfId="1523" xr:uid="{00000000-0005-0000-0000-0000F7050000}"/>
    <cellStyle name="Výstup 2 8" xfId="1524" xr:uid="{00000000-0005-0000-0000-0000F8050000}"/>
    <cellStyle name="Výstup 2 9" xfId="1525" xr:uid="{00000000-0005-0000-0000-0000F9050000}"/>
    <cellStyle name="Vysvětlující text 2" xfId="1526" xr:uid="{00000000-0005-0000-0000-0000FA050000}"/>
    <cellStyle name="Záhlaví 1" xfId="85" xr:uid="{00000000-0005-0000-0000-0000FB050000}"/>
    <cellStyle name="Záhlaví 2" xfId="86" xr:uid="{00000000-0005-0000-0000-0000FC050000}"/>
    <cellStyle name="Zvýraznění 1 2" xfId="1527" xr:uid="{00000000-0005-0000-0000-0000FD050000}"/>
    <cellStyle name="Zvýraznění 2 2" xfId="1528" xr:uid="{00000000-0005-0000-0000-0000FE050000}"/>
    <cellStyle name="Zvýraznění 3 2" xfId="1529" xr:uid="{00000000-0005-0000-0000-0000FF050000}"/>
    <cellStyle name="Zvýraznění 4 2" xfId="1530" xr:uid="{00000000-0005-0000-0000-000000060000}"/>
    <cellStyle name="Zvýraznění 5 2" xfId="1531" xr:uid="{00000000-0005-0000-0000-000001060000}"/>
    <cellStyle name="Zvýraznění 6 2" xfId="1532" xr:uid="{00000000-0005-0000-0000-000002060000}"/>
  </cellStyles>
  <dxfs count="0"/>
  <tableStyles count="0" defaultTableStyle="TableStyleMedium2" defaultPivotStyle="PivotStyleLight16"/>
  <colors>
    <mruColors>
      <color rgb="FF1A3366"/>
      <color rgb="FFF0948F"/>
      <color rgb="FF9196B0"/>
      <color rgb="FFE02C1F"/>
      <color rgb="FFDF2B20"/>
      <color rgb="FF596387"/>
      <color rgb="FFE86159"/>
      <color rgb="FF000000"/>
      <color rgb="FF233060"/>
      <color rgb="FFE53A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2006732980478284"/>
          <c:y val="2.7854505791210037E-2"/>
          <c:w val="0.83308946380804838"/>
          <c:h val="0.78381446653498332"/>
        </c:manualLayout>
      </c:layout>
      <c:barChart>
        <c:barDir val="col"/>
        <c:grouping val="clustered"/>
        <c:varyColors val="0"/>
        <c:ser>
          <c:idx val="0"/>
          <c:order val="0"/>
          <c:tx>
            <c:strRef>
              <c:f>'3.1'!$N$5</c:f>
              <c:strCache>
                <c:ptCount val="1"/>
                <c:pt idx="0">
                  <c:v>Into CR</c:v>
                </c:pt>
              </c:strCache>
            </c:strRef>
          </c:tx>
          <c:spPr>
            <a:solidFill>
              <a:schemeClr val="tx2"/>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'3.1'!$N$6:$N$371</c:f>
              <c:numCache>
                <c:formatCode>#,##0</c:formatCode>
                <c:ptCount val="366"/>
                <c:pt idx="0">
                  <c:v>32135.037</c:v>
                </c:pt>
                <c:pt idx="1">
                  <c:v>31706.008999999998</c:v>
                </c:pt>
                <c:pt idx="2">
                  <c:v>26246.046999999999</c:v>
                </c:pt>
                <c:pt idx="3">
                  <c:v>28487.478999999999</c:v>
                </c:pt>
                <c:pt idx="4">
                  <c:v>26299.766</c:v>
                </c:pt>
                <c:pt idx="5">
                  <c:v>27574.105</c:v>
                </c:pt>
                <c:pt idx="6">
                  <c:v>28211.365000000002</c:v>
                </c:pt>
                <c:pt idx="7">
                  <c:v>27709.067999999999</c:v>
                </c:pt>
                <c:pt idx="8">
                  <c:v>24875.853999999999</c:v>
                </c:pt>
                <c:pt idx="9">
                  <c:v>23819.749</c:v>
                </c:pt>
                <c:pt idx="10">
                  <c:v>25459.927</c:v>
                </c:pt>
                <c:pt idx="11">
                  <c:v>24525.569</c:v>
                </c:pt>
                <c:pt idx="12">
                  <c:v>23101.198</c:v>
                </c:pt>
                <c:pt idx="13">
                  <c:v>22583.536</c:v>
                </c:pt>
                <c:pt idx="14">
                  <c:v>20953.710999999999</c:v>
                </c:pt>
                <c:pt idx="15">
                  <c:v>21211.083999999999</c:v>
                </c:pt>
                <c:pt idx="16">
                  <c:v>13163.796</c:v>
                </c:pt>
                <c:pt idx="17">
                  <c:v>14664.352999999999</c:v>
                </c:pt>
                <c:pt idx="18">
                  <c:v>10322.067999999999</c:v>
                </c:pt>
                <c:pt idx="19">
                  <c:v>10110.76</c:v>
                </c:pt>
                <c:pt idx="20">
                  <c:v>11849.179</c:v>
                </c:pt>
                <c:pt idx="21">
                  <c:v>11213.552</c:v>
                </c:pt>
                <c:pt idx="22">
                  <c:v>10538.281000000001</c:v>
                </c:pt>
                <c:pt idx="23">
                  <c:v>10227.527</c:v>
                </c:pt>
                <c:pt idx="24">
                  <c:v>14879.034</c:v>
                </c:pt>
                <c:pt idx="25">
                  <c:v>14545.607</c:v>
                </c:pt>
                <c:pt idx="26">
                  <c:v>13530.058999999999</c:v>
                </c:pt>
                <c:pt idx="27">
                  <c:v>14822.573</c:v>
                </c:pt>
                <c:pt idx="28">
                  <c:v>15699.419</c:v>
                </c:pt>
                <c:pt idx="29">
                  <c:v>14876.807000000001</c:v>
                </c:pt>
                <c:pt idx="30">
                  <c:v>16343.763000000001</c:v>
                </c:pt>
                <c:pt idx="31">
                  <c:v>26073.817999999999</c:v>
                </c:pt>
                <c:pt idx="32">
                  <c:v>24277.752</c:v>
                </c:pt>
                <c:pt idx="33">
                  <c:v>25142.138999999999</c:v>
                </c:pt>
                <c:pt idx="34">
                  <c:v>25127.491999999998</c:v>
                </c:pt>
                <c:pt idx="35">
                  <c:v>25129.057000000001</c:v>
                </c:pt>
                <c:pt idx="36">
                  <c:v>20564.280999999999</c:v>
                </c:pt>
                <c:pt idx="37">
                  <c:v>13570.456</c:v>
                </c:pt>
                <c:pt idx="38">
                  <c:v>9143.4750000000004</c:v>
                </c:pt>
                <c:pt idx="39">
                  <c:v>10975.43</c:v>
                </c:pt>
                <c:pt idx="40">
                  <c:v>13685.712</c:v>
                </c:pt>
                <c:pt idx="41">
                  <c:v>17082.399000000001</c:v>
                </c:pt>
                <c:pt idx="42">
                  <c:v>17117.157999999999</c:v>
                </c:pt>
                <c:pt idx="43">
                  <c:v>14900.454</c:v>
                </c:pt>
                <c:pt idx="44">
                  <c:v>15793.431</c:v>
                </c:pt>
                <c:pt idx="45">
                  <c:v>19995.451000000001</c:v>
                </c:pt>
                <c:pt idx="46">
                  <c:v>19885.526999999998</c:v>
                </c:pt>
                <c:pt idx="47">
                  <c:v>27077.179</c:v>
                </c:pt>
                <c:pt idx="48">
                  <c:v>28354.063999999998</c:v>
                </c:pt>
                <c:pt idx="49">
                  <c:v>26601.797999999999</c:v>
                </c:pt>
                <c:pt idx="50">
                  <c:v>24705.618999999999</c:v>
                </c:pt>
                <c:pt idx="51">
                  <c:v>19236.865000000002</c:v>
                </c:pt>
                <c:pt idx="52">
                  <c:v>20525.960999999999</c:v>
                </c:pt>
                <c:pt idx="53">
                  <c:v>18336.723000000002</c:v>
                </c:pt>
                <c:pt idx="54">
                  <c:v>17419.183000000001</c:v>
                </c:pt>
                <c:pt idx="55">
                  <c:v>17019.861000000001</c:v>
                </c:pt>
                <c:pt idx="56">
                  <c:v>13920.259</c:v>
                </c:pt>
                <c:pt idx="57">
                  <c:v>12953.855</c:v>
                </c:pt>
                <c:pt idx="58">
                  <c:v>16884.007000000001</c:v>
                </c:pt>
                <c:pt idx="59">
                  <c:v>17805.73</c:v>
                </c:pt>
                <c:pt idx="60">
                  <c:v>16134.397000000001</c:v>
                </c:pt>
                <c:pt idx="61">
                  <c:v>16547</c:v>
                </c:pt>
                <c:pt idx="62">
                  <c:v>12536.464</c:v>
                </c:pt>
                <c:pt idx="63">
                  <c:v>12718.501</c:v>
                </c:pt>
                <c:pt idx="64">
                  <c:v>17532.289000000001</c:v>
                </c:pt>
                <c:pt idx="65">
                  <c:v>9976.3289999999997</c:v>
                </c:pt>
                <c:pt idx="66">
                  <c:v>3972.04</c:v>
                </c:pt>
                <c:pt idx="67">
                  <c:v>8357.9349999999995</c:v>
                </c:pt>
                <c:pt idx="68">
                  <c:v>17511.834999999999</c:v>
                </c:pt>
                <c:pt idx="69">
                  <c:v>18486.534</c:v>
                </c:pt>
                <c:pt idx="70">
                  <c:v>19048.998</c:v>
                </c:pt>
                <c:pt idx="71">
                  <c:v>18792.901999999998</c:v>
                </c:pt>
                <c:pt idx="72">
                  <c:v>20650.727999999999</c:v>
                </c:pt>
                <c:pt idx="73">
                  <c:v>16486.987000000001</c:v>
                </c:pt>
                <c:pt idx="74">
                  <c:v>18743.744999999999</c:v>
                </c:pt>
                <c:pt idx="75">
                  <c:v>21444.375</c:v>
                </c:pt>
                <c:pt idx="76">
                  <c:v>23796.175999999999</c:v>
                </c:pt>
                <c:pt idx="77">
                  <c:v>23205.465</c:v>
                </c:pt>
                <c:pt idx="78">
                  <c:v>22280.103999999999</c:v>
                </c:pt>
                <c:pt idx="79">
                  <c:v>22193.763999999999</c:v>
                </c:pt>
                <c:pt idx="80">
                  <c:v>22354.256000000001</c:v>
                </c:pt>
                <c:pt idx="81">
                  <c:v>22571.644</c:v>
                </c:pt>
                <c:pt idx="82">
                  <c:v>23009.633999999998</c:v>
                </c:pt>
                <c:pt idx="83">
                  <c:v>20016.113000000001</c:v>
                </c:pt>
                <c:pt idx="84">
                  <c:v>19806.607</c:v>
                </c:pt>
                <c:pt idx="85">
                  <c:v>14121.983</c:v>
                </c:pt>
                <c:pt idx="86">
                  <c:v>10441.699000000001</c:v>
                </c:pt>
                <c:pt idx="87">
                  <c:v>20276.163</c:v>
                </c:pt>
                <c:pt idx="88">
                  <c:v>23414.260999999999</c:v>
                </c:pt>
                <c:pt idx="89">
                  <c:v>24277.727999999999</c:v>
                </c:pt>
                <c:pt idx="90">
                  <c:v>21233.615000000002</c:v>
                </c:pt>
                <c:pt idx="91">
                  <c:v>20524.062999999998</c:v>
                </c:pt>
                <c:pt idx="92">
                  <c:v>13148.803</c:v>
                </c:pt>
                <c:pt idx="93">
                  <c:v>14661.466</c:v>
                </c:pt>
                <c:pt idx="94">
                  <c:v>13500.04</c:v>
                </c:pt>
                <c:pt idx="95">
                  <c:v>17168.491000000002</c:v>
                </c:pt>
                <c:pt idx="96">
                  <c:v>23493.021000000001</c:v>
                </c:pt>
                <c:pt idx="97">
                  <c:v>23582.23</c:v>
                </c:pt>
                <c:pt idx="98">
                  <c:v>23709.784</c:v>
                </c:pt>
                <c:pt idx="99">
                  <c:v>23805.578000000001</c:v>
                </c:pt>
                <c:pt idx="100">
                  <c:v>24575.224999999999</c:v>
                </c:pt>
                <c:pt idx="101">
                  <c:v>18958.707999999999</c:v>
                </c:pt>
                <c:pt idx="102">
                  <c:v>14496.641</c:v>
                </c:pt>
                <c:pt idx="103">
                  <c:v>20226.438999999998</c:v>
                </c:pt>
                <c:pt idx="104">
                  <c:v>23625.859</c:v>
                </c:pt>
                <c:pt idx="105">
                  <c:v>24106.607</c:v>
                </c:pt>
                <c:pt idx="106">
                  <c:v>20747.857</c:v>
                </c:pt>
                <c:pt idx="107">
                  <c:v>23208.956999999999</c:v>
                </c:pt>
                <c:pt idx="108">
                  <c:v>27362.645</c:v>
                </c:pt>
                <c:pt idx="109">
                  <c:v>24265.798999999999</c:v>
                </c:pt>
                <c:pt idx="110">
                  <c:v>23534.995999999999</c:v>
                </c:pt>
                <c:pt idx="111">
                  <c:v>27099.037</c:v>
                </c:pt>
                <c:pt idx="112">
                  <c:v>26791.555</c:v>
                </c:pt>
                <c:pt idx="113">
                  <c:v>27084.431</c:v>
                </c:pt>
                <c:pt idx="114">
                  <c:v>25558.733</c:v>
                </c:pt>
                <c:pt idx="115">
                  <c:v>27517.771000000001</c:v>
                </c:pt>
                <c:pt idx="116">
                  <c:v>25554.227999999999</c:v>
                </c:pt>
                <c:pt idx="117">
                  <c:v>22036.11</c:v>
                </c:pt>
                <c:pt idx="118">
                  <c:v>28796.85</c:v>
                </c:pt>
                <c:pt idx="119">
                  <c:v>28385.414000000001</c:v>
                </c:pt>
                <c:pt idx="120">
                  <c:v>27985.795999999998</c:v>
                </c:pt>
                <c:pt idx="121">
                  <c:v>28140.531999999999</c:v>
                </c:pt>
                <c:pt idx="122">
                  <c:v>28116.347000000002</c:v>
                </c:pt>
                <c:pt idx="123">
                  <c:v>29604.986000000001</c:v>
                </c:pt>
                <c:pt idx="124">
                  <c:v>30752.749</c:v>
                </c:pt>
                <c:pt idx="125">
                  <c:v>33761.010999999999</c:v>
                </c:pt>
                <c:pt idx="126">
                  <c:v>34182.608</c:v>
                </c:pt>
                <c:pt idx="127">
                  <c:v>34077.762000000002</c:v>
                </c:pt>
                <c:pt idx="128">
                  <c:v>30963.45</c:v>
                </c:pt>
                <c:pt idx="129">
                  <c:v>31895.072</c:v>
                </c:pt>
                <c:pt idx="130">
                  <c:v>29164.781999999999</c:v>
                </c:pt>
                <c:pt idx="131">
                  <c:v>32300.608</c:v>
                </c:pt>
                <c:pt idx="132">
                  <c:v>33718.658000000003</c:v>
                </c:pt>
                <c:pt idx="133">
                  <c:v>34673.845000000001</c:v>
                </c:pt>
                <c:pt idx="134">
                  <c:v>32520.507000000001</c:v>
                </c:pt>
                <c:pt idx="135">
                  <c:v>36427.194000000003</c:v>
                </c:pt>
                <c:pt idx="136">
                  <c:v>35468.046000000002</c:v>
                </c:pt>
                <c:pt idx="137">
                  <c:v>36023.061999999998</c:v>
                </c:pt>
                <c:pt idx="138">
                  <c:v>31502.291000000001</c:v>
                </c:pt>
                <c:pt idx="139">
                  <c:v>38062.440999999999</c:v>
                </c:pt>
                <c:pt idx="140">
                  <c:v>37756.849000000002</c:v>
                </c:pt>
                <c:pt idx="141">
                  <c:v>32230.458999999999</c:v>
                </c:pt>
                <c:pt idx="142">
                  <c:v>30748.664000000001</c:v>
                </c:pt>
                <c:pt idx="143">
                  <c:v>36018.334999999999</c:v>
                </c:pt>
                <c:pt idx="144">
                  <c:v>33952.957000000002</c:v>
                </c:pt>
                <c:pt idx="145">
                  <c:v>34385.584000000003</c:v>
                </c:pt>
                <c:pt idx="146">
                  <c:v>35922.962</c:v>
                </c:pt>
                <c:pt idx="147">
                  <c:v>36170.945</c:v>
                </c:pt>
                <c:pt idx="148">
                  <c:v>35765.760999999999</c:v>
                </c:pt>
                <c:pt idx="149">
                  <c:v>35171.038999999997</c:v>
                </c:pt>
                <c:pt idx="150">
                  <c:v>34634.201999999997</c:v>
                </c:pt>
                <c:pt idx="151">
                  <c:v>32097.542000000001</c:v>
                </c:pt>
                <c:pt idx="152">
                  <c:v>32365.496999999999</c:v>
                </c:pt>
                <c:pt idx="153">
                  <c:v>31753.865000000002</c:v>
                </c:pt>
                <c:pt idx="154">
                  <c:v>31635.544999999998</c:v>
                </c:pt>
                <c:pt idx="155">
                  <c:v>31911.474999999999</c:v>
                </c:pt>
                <c:pt idx="156">
                  <c:v>31442.852999999999</c:v>
                </c:pt>
                <c:pt idx="157">
                  <c:v>29965.364000000001</c:v>
                </c:pt>
                <c:pt idx="158">
                  <c:v>31332.02</c:v>
                </c:pt>
                <c:pt idx="159">
                  <c:v>30462.137999999999</c:v>
                </c:pt>
                <c:pt idx="160">
                  <c:v>30316.400000000001</c:v>
                </c:pt>
                <c:pt idx="161">
                  <c:v>30168.735000000001</c:v>
                </c:pt>
                <c:pt idx="162">
                  <c:v>30420.698</c:v>
                </c:pt>
                <c:pt idx="163">
                  <c:v>31332.495999999999</c:v>
                </c:pt>
                <c:pt idx="164">
                  <c:v>30324.683000000001</c:v>
                </c:pt>
                <c:pt idx="165">
                  <c:v>30305.507000000001</c:v>
                </c:pt>
                <c:pt idx="166">
                  <c:v>29980.550999999999</c:v>
                </c:pt>
                <c:pt idx="167">
                  <c:v>28495.484</c:v>
                </c:pt>
                <c:pt idx="168">
                  <c:v>29022.79</c:v>
                </c:pt>
                <c:pt idx="169">
                  <c:v>27532.562999999998</c:v>
                </c:pt>
                <c:pt idx="170">
                  <c:v>29000.35</c:v>
                </c:pt>
                <c:pt idx="171">
                  <c:v>29310.311000000002</c:v>
                </c:pt>
                <c:pt idx="172">
                  <c:v>25713.474999999999</c:v>
                </c:pt>
                <c:pt idx="173">
                  <c:v>29196.136999999999</c:v>
                </c:pt>
                <c:pt idx="174">
                  <c:v>29081.580999999998</c:v>
                </c:pt>
                <c:pt idx="175">
                  <c:v>29223.64</c:v>
                </c:pt>
                <c:pt idx="176">
                  <c:v>27377.317999999999</c:v>
                </c:pt>
                <c:pt idx="177">
                  <c:v>24715.036</c:v>
                </c:pt>
                <c:pt idx="178">
                  <c:v>27770.080999999998</c:v>
                </c:pt>
                <c:pt idx="179">
                  <c:v>27832.383000000002</c:v>
                </c:pt>
                <c:pt idx="180">
                  <c:v>29357.260999999999</c:v>
                </c:pt>
                <c:pt idx="181">
                  <c:v>21401.034</c:v>
                </c:pt>
                <c:pt idx="182">
                  <c:v>22019.937000000002</c:v>
                </c:pt>
                <c:pt idx="183">
                  <c:v>14735.832</c:v>
                </c:pt>
                <c:pt idx="184">
                  <c:v>13510.915999999999</c:v>
                </c:pt>
                <c:pt idx="185">
                  <c:v>14937.407999999999</c:v>
                </c:pt>
                <c:pt idx="186">
                  <c:v>13590.272000000001</c:v>
                </c:pt>
                <c:pt idx="187">
                  <c:v>16468.885999999999</c:v>
                </c:pt>
                <c:pt idx="188">
                  <c:v>19740.562000000002</c:v>
                </c:pt>
                <c:pt idx="189">
                  <c:v>19708.511999999999</c:v>
                </c:pt>
                <c:pt idx="190">
                  <c:v>16658.370999999999</c:v>
                </c:pt>
                <c:pt idx="191">
                  <c:v>16541.115000000002</c:v>
                </c:pt>
                <c:pt idx="192">
                  <c:v>14196.531000000001</c:v>
                </c:pt>
                <c:pt idx="193">
                  <c:v>17814.405999999999</c:v>
                </c:pt>
                <c:pt idx="194">
                  <c:v>17150.412</c:v>
                </c:pt>
                <c:pt idx="195">
                  <c:v>18165.444</c:v>
                </c:pt>
                <c:pt idx="196">
                  <c:v>18066.994999999999</c:v>
                </c:pt>
                <c:pt idx="197">
                  <c:v>15699.298000000001</c:v>
                </c:pt>
                <c:pt idx="198">
                  <c:v>18269.420999999998</c:v>
                </c:pt>
                <c:pt idx="199">
                  <c:v>20890.052</c:v>
                </c:pt>
                <c:pt idx="200">
                  <c:v>20431.420999999998</c:v>
                </c:pt>
                <c:pt idx="201">
                  <c:v>20887.491000000002</c:v>
                </c:pt>
                <c:pt idx="202">
                  <c:v>20876.986000000001</c:v>
                </c:pt>
                <c:pt idx="203">
                  <c:v>21387.886999999999</c:v>
                </c:pt>
                <c:pt idx="204">
                  <c:v>18654.772000000001</c:v>
                </c:pt>
                <c:pt idx="205">
                  <c:v>17448.73</c:v>
                </c:pt>
                <c:pt idx="206">
                  <c:v>17341.544999999998</c:v>
                </c:pt>
                <c:pt idx="207">
                  <c:v>20633.490000000002</c:v>
                </c:pt>
                <c:pt idx="208">
                  <c:v>21476.288</c:v>
                </c:pt>
                <c:pt idx="209">
                  <c:v>22111.821</c:v>
                </c:pt>
                <c:pt idx="210">
                  <c:v>22230.654999999999</c:v>
                </c:pt>
                <c:pt idx="211">
                  <c:v>19403.345000000001</c:v>
                </c:pt>
                <c:pt idx="212">
                  <c:v>16822.113000000001</c:v>
                </c:pt>
                <c:pt idx="213">
                  <c:v>19486.252</c:v>
                </c:pt>
                <c:pt idx="214">
                  <c:v>25729.273000000001</c:v>
                </c:pt>
                <c:pt idx="215">
                  <c:v>24944.823</c:v>
                </c:pt>
                <c:pt idx="216">
                  <c:v>24246.77</c:v>
                </c:pt>
                <c:pt idx="217">
                  <c:v>24301.115000000002</c:v>
                </c:pt>
                <c:pt idx="218">
                  <c:v>17438.361000000001</c:v>
                </c:pt>
                <c:pt idx="219">
                  <c:v>22163.050999999999</c:v>
                </c:pt>
                <c:pt idx="220">
                  <c:v>16280.101000000001</c:v>
                </c:pt>
                <c:pt idx="221">
                  <c:v>13272.909</c:v>
                </c:pt>
                <c:pt idx="222">
                  <c:v>14322.544</c:v>
                </c:pt>
                <c:pt idx="223">
                  <c:v>19566.048999999999</c:v>
                </c:pt>
                <c:pt idx="224">
                  <c:v>19272.330000000002</c:v>
                </c:pt>
                <c:pt idx="225">
                  <c:v>14865.816999999999</c:v>
                </c:pt>
                <c:pt idx="226">
                  <c:v>18620.659</c:v>
                </c:pt>
                <c:pt idx="227">
                  <c:v>18554.833999999999</c:v>
                </c:pt>
                <c:pt idx="228">
                  <c:v>18172.486000000001</c:v>
                </c:pt>
                <c:pt idx="229">
                  <c:v>18061.517</c:v>
                </c:pt>
                <c:pt idx="230">
                  <c:v>27928.671999999999</c:v>
                </c:pt>
                <c:pt idx="231">
                  <c:v>26877.691999999999</c:v>
                </c:pt>
                <c:pt idx="232">
                  <c:v>17780.062000000002</c:v>
                </c:pt>
                <c:pt idx="233">
                  <c:v>18529.091</c:v>
                </c:pt>
                <c:pt idx="234">
                  <c:v>16392.341</c:v>
                </c:pt>
                <c:pt idx="235">
                  <c:v>19576.277999999998</c:v>
                </c:pt>
                <c:pt idx="236">
                  <c:v>20592.366000000002</c:v>
                </c:pt>
                <c:pt idx="237">
                  <c:v>16972.668000000001</c:v>
                </c:pt>
                <c:pt idx="238">
                  <c:v>17162.822</c:v>
                </c:pt>
                <c:pt idx="239">
                  <c:v>15237.713</c:v>
                </c:pt>
                <c:pt idx="240">
                  <c:v>15575.037</c:v>
                </c:pt>
                <c:pt idx="241">
                  <c:v>14710.06</c:v>
                </c:pt>
                <c:pt idx="242">
                  <c:v>13607.333000000001</c:v>
                </c:pt>
                <c:pt idx="243">
                  <c:v>14658.745999999999</c:v>
                </c:pt>
                <c:pt idx="244">
                  <c:v>21732.482</c:v>
                </c:pt>
                <c:pt idx="245">
                  <c:v>21558.598999999998</c:v>
                </c:pt>
                <c:pt idx="246">
                  <c:v>16181.97</c:v>
                </c:pt>
                <c:pt idx="247">
                  <c:v>14991.429</c:v>
                </c:pt>
                <c:pt idx="248">
                  <c:v>14429.945</c:v>
                </c:pt>
                <c:pt idx="249">
                  <c:v>15411.347</c:v>
                </c:pt>
                <c:pt idx="250">
                  <c:v>16478.831999999999</c:v>
                </c:pt>
                <c:pt idx="251">
                  <c:v>21501.778999999999</c:v>
                </c:pt>
                <c:pt idx="252">
                  <c:v>21017.253000000001</c:v>
                </c:pt>
                <c:pt idx="253">
                  <c:v>18639.812000000002</c:v>
                </c:pt>
                <c:pt idx="254">
                  <c:v>18057.151000000002</c:v>
                </c:pt>
                <c:pt idx="255">
                  <c:v>13819.794</c:v>
                </c:pt>
                <c:pt idx="256">
                  <c:v>14115.41</c:v>
                </c:pt>
                <c:pt idx="257">
                  <c:v>14182.698</c:v>
                </c:pt>
                <c:pt idx="258">
                  <c:v>17093.812000000002</c:v>
                </c:pt>
                <c:pt idx="259">
                  <c:v>17290.038</c:v>
                </c:pt>
                <c:pt idx="260">
                  <c:v>16013.393</c:v>
                </c:pt>
                <c:pt idx="261">
                  <c:v>12377.471</c:v>
                </c:pt>
                <c:pt idx="262">
                  <c:v>14182.081</c:v>
                </c:pt>
                <c:pt idx="263">
                  <c:v>12070.583000000001</c:v>
                </c:pt>
                <c:pt idx="264">
                  <c:v>14318.689</c:v>
                </c:pt>
                <c:pt idx="265">
                  <c:v>13434.050999999999</c:v>
                </c:pt>
                <c:pt idx="266">
                  <c:v>13247.42</c:v>
                </c:pt>
                <c:pt idx="267">
                  <c:v>13005.169</c:v>
                </c:pt>
                <c:pt idx="268">
                  <c:v>11841.09</c:v>
                </c:pt>
                <c:pt idx="269">
                  <c:v>14785.823</c:v>
                </c:pt>
                <c:pt idx="270">
                  <c:v>15608.64</c:v>
                </c:pt>
                <c:pt idx="271">
                  <c:v>15124.762000000001</c:v>
                </c:pt>
                <c:pt idx="272">
                  <c:v>16718.514999999999</c:v>
                </c:pt>
                <c:pt idx="273">
                  <c:v>16860.981</c:v>
                </c:pt>
                <c:pt idx="274">
                  <c:v>19760.899000000001</c:v>
                </c:pt>
                <c:pt idx="275">
                  <c:v>19399.056</c:v>
                </c:pt>
                <c:pt idx="276">
                  <c:v>17115.93</c:v>
                </c:pt>
                <c:pt idx="277">
                  <c:v>15816.082</c:v>
                </c:pt>
                <c:pt idx="278">
                  <c:v>17217.359</c:v>
                </c:pt>
                <c:pt idx="279">
                  <c:v>15966.695</c:v>
                </c:pt>
                <c:pt idx="280">
                  <c:v>15775.357</c:v>
                </c:pt>
                <c:pt idx="281">
                  <c:v>15429.643</c:v>
                </c:pt>
                <c:pt idx="282">
                  <c:v>17365.825000000001</c:v>
                </c:pt>
                <c:pt idx="283">
                  <c:v>18099.776000000002</c:v>
                </c:pt>
                <c:pt idx="284">
                  <c:v>17587.526999999998</c:v>
                </c:pt>
                <c:pt idx="285">
                  <c:v>18547.231</c:v>
                </c:pt>
                <c:pt idx="286">
                  <c:v>19265.578000000001</c:v>
                </c:pt>
                <c:pt idx="287">
                  <c:v>19620.488000000001</c:v>
                </c:pt>
                <c:pt idx="288">
                  <c:v>20124.906999999999</c:v>
                </c:pt>
                <c:pt idx="289">
                  <c:v>20422.893</c:v>
                </c:pt>
                <c:pt idx="290">
                  <c:v>17678.455000000002</c:v>
                </c:pt>
                <c:pt idx="291">
                  <c:v>21401.994999999999</c:v>
                </c:pt>
                <c:pt idx="292">
                  <c:v>23445.526999999998</c:v>
                </c:pt>
                <c:pt idx="293">
                  <c:v>19947.975999999999</c:v>
                </c:pt>
                <c:pt idx="294">
                  <c:v>20337.098000000002</c:v>
                </c:pt>
                <c:pt idx="295">
                  <c:v>18687.981</c:v>
                </c:pt>
                <c:pt idx="296">
                  <c:v>24013.759999999998</c:v>
                </c:pt>
                <c:pt idx="297">
                  <c:v>19888.227999999999</c:v>
                </c:pt>
                <c:pt idx="298">
                  <c:v>20596.418000000001</c:v>
                </c:pt>
                <c:pt idx="299">
                  <c:v>18496.183000000001</c:v>
                </c:pt>
                <c:pt idx="300">
                  <c:v>21771.804</c:v>
                </c:pt>
                <c:pt idx="301">
                  <c:v>20472.513999999999</c:v>
                </c:pt>
                <c:pt idx="302">
                  <c:v>19913.901000000002</c:v>
                </c:pt>
                <c:pt idx="303">
                  <c:v>18008.986000000001</c:v>
                </c:pt>
                <c:pt idx="304">
                  <c:v>23415.243999999999</c:v>
                </c:pt>
                <c:pt idx="305">
                  <c:v>21155.968000000001</c:v>
                </c:pt>
                <c:pt idx="306">
                  <c:v>18939.556</c:v>
                </c:pt>
                <c:pt idx="307">
                  <c:v>21591.321</c:v>
                </c:pt>
                <c:pt idx="308">
                  <c:v>22097.762999999999</c:v>
                </c:pt>
                <c:pt idx="309">
                  <c:v>23001.073</c:v>
                </c:pt>
                <c:pt idx="310">
                  <c:v>21944.274000000001</c:v>
                </c:pt>
                <c:pt idx="311">
                  <c:v>24530.6</c:v>
                </c:pt>
                <c:pt idx="312">
                  <c:v>21705.892</c:v>
                </c:pt>
                <c:pt idx="313">
                  <c:v>22187.502</c:v>
                </c:pt>
                <c:pt idx="314">
                  <c:v>21713.489000000001</c:v>
                </c:pt>
                <c:pt idx="315">
                  <c:v>22709.297999999999</c:v>
                </c:pt>
                <c:pt idx="316">
                  <c:v>24380.36</c:v>
                </c:pt>
                <c:pt idx="317">
                  <c:v>24424.95</c:v>
                </c:pt>
                <c:pt idx="318">
                  <c:v>25369.351999999999</c:v>
                </c:pt>
                <c:pt idx="319">
                  <c:v>22318.821</c:v>
                </c:pt>
                <c:pt idx="320">
                  <c:v>20281.802</c:v>
                </c:pt>
                <c:pt idx="321">
                  <c:v>22895.629000000001</c:v>
                </c:pt>
                <c:pt idx="322">
                  <c:v>24940.645</c:v>
                </c:pt>
                <c:pt idx="323">
                  <c:v>22232.675999999999</c:v>
                </c:pt>
                <c:pt idx="324">
                  <c:v>19624.86</c:v>
                </c:pt>
                <c:pt idx="325">
                  <c:v>15608.572</c:v>
                </c:pt>
                <c:pt idx="326">
                  <c:v>14775.942999999999</c:v>
                </c:pt>
                <c:pt idx="327">
                  <c:v>15611.82</c:v>
                </c:pt>
                <c:pt idx="328">
                  <c:v>12310.528</c:v>
                </c:pt>
                <c:pt idx="329">
                  <c:v>11893.125</c:v>
                </c:pt>
                <c:pt idx="330">
                  <c:v>12107.200999999999</c:v>
                </c:pt>
                <c:pt idx="331">
                  <c:v>11109.645</c:v>
                </c:pt>
                <c:pt idx="332">
                  <c:v>17577.361000000001</c:v>
                </c:pt>
                <c:pt idx="333">
                  <c:v>13993.791999999999</c:v>
                </c:pt>
                <c:pt idx="334">
                  <c:v>17115.016</c:v>
                </c:pt>
                <c:pt idx="335">
                  <c:v>19250.266</c:v>
                </c:pt>
                <c:pt idx="336">
                  <c:v>20544.028999999999</c:v>
                </c:pt>
                <c:pt idx="337">
                  <c:v>21838.383000000002</c:v>
                </c:pt>
                <c:pt idx="338">
                  <c:v>21151.261999999999</c:v>
                </c:pt>
                <c:pt idx="339">
                  <c:v>18884.303</c:v>
                </c:pt>
                <c:pt idx="340">
                  <c:v>17670.412</c:v>
                </c:pt>
                <c:pt idx="341">
                  <c:v>23649.47</c:v>
                </c:pt>
                <c:pt idx="342">
                  <c:v>23855.224999999999</c:v>
                </c:pt>
                <c:pt idx="343">
                  <c:v>24485.999</c:v>
                </c:pt>
                <c:pt idx="344">
                  <c:v>24413.338</c:v>
                </c:pt>
                <c:pt idx="345">
                  <c:v>23835.238000000001</c:v>
                </c:pt>
                <c:pt idx="346">
                  <c:v>22344.561000000002</c:v>
                </c:pt>
                <c:pt idx="347">
                  <c:v>21146.874</c:v>
                </c:pt>
                <c:pt idx="348">
                  <c:v>20711.264999999999</c:v>
                </c:pt>
                <c:pt idx="349">
                  <c:v>26302.58</c:v>
                </c:pt>
                <c:pt idx="350">
                  <c:v>25057.751</c:v>
                </c:pt>
                <c:pt idx="351">
                  <c:v>25392.162</c:v>
                </c:pt>
                <c:pt idx="352">
                  <c:v>25970.138999999999</c:v>
                </c:pt>
                <c:pt idx="353">
                  <c:v>24196.585999999999</c:v>
                </c:pt>
                <c:pt idx="354">
                  <c:v>23942.168000000001</c:v>
                </c:pt>
                <c:pt idx="355">
                  <c:v>24589.917000000001</c:v>
                </c:pt>
                <c:pt idx="356">
                  <c:v>23816.724999999999</c:v>
                </c:pt>
                <c:pt idx="357">
                  <c:v>24020.731</c:v>
                </c:pt>
                <c:pt idx="358">
                  <c:v>24105.845000000001</c:v>
                </c:pt>
                <c:pt idx="359">
                  <c:v>23173.287</c:v>
                </c:pt>
                <c:pt idx="360">
                  <c:v>23961.022000000001</c:v>
                </c:pt>
                <c:pt idx="361">
                  <c:v>20838.41</c:v>
                </c:pt>
                <c:pt idx="362">
                  <c:v>24841.249</c:v>
                </c:pt>
                <c:pt idx="363">
                  <c:v>19892.374</c:v>
                </c:pt>
                <c:pt idx="364">
                  <c:v>20830.171108707011</c:v>
                </c:pt>
              </c:numCache>
            </c:numRef>
          </c:val>
          <c:extLst>
            <c:ext xmlns:c16="http://schemas.microsoft.com/office/drawing/2014/chart" uri="{C3380CC4-5D6E-409C-BE32-E72D297353CC}">
              <c16:uniqueId val="{00000000-FA9E-426E-A580-456E836DDCBD}"/>
            </c:ext>
          </c:extLst>
        </c:ser>
        <c:ser>
          <c:idx val="1"/>
          <c:order val="1"/>
          <c:tx>
            <c:strRef>
              <c:f>'3.1'!$O$5</c:f>
              <c:strCache>
                <c:ptCount val="1"/>
                <c:pt idx="0">
                  <c:v>From CR</c:v>
                </c:pt>
              </c:strCache>
            </c:strRef>
          </c:tx>
          <c:spPr>
            <a:solidFill>
              <a:schemeClr val="accent5"/>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'3.1'!$O$6:$O$371</c:f>
              <c:numCache>
                <c:formatCode>#,##0</c:formatCode>
                <c:ptCount val="366"/>
                <c:pt idx="0">
                  <c:v>0</c:v>
                </c:pt>
                <c:pt idx="1">
                  <c:v>-2907.1030000000001</c:v>
                </c:pt>
                <c:pt idx="2">
                  <c:v>-2607.953</c:v>
                </c:pt>
                <c:pt idx="3">
                  <c:v>-1096.4390000000001</c:v>
                </c:pt>
                <c:pt idx="4">
                  <c:v>-3715.3939999999998</c:v>
                </c:pt>
                <c:pt idx="5">
                  <c:v>-3735.694</c:v>
                </c:pt>
                <c:pt idx="6">
                  <c:v>-2902.578</c:v>
                </c:pt>
                <c:pt idx="7">
                  <c:v>-3086.9850000000001</c:v>
                </c:pt>
                <c:pt idx="8">
                  <c:v>-3719.4839999999999</c:v>
                </c:pt>
                <c:pt idx="9">
                  <c:v>-4059.6930000000002</c:v>
                </c:pt>
                <c:pt idx="10">
                  <c:v>-3987.364</c:v>
                </c:pt>
                <c:pt idx="11">
                  <c:v>-4158.1170000000002</c:v>
                </c:pt>
                <c:pt idx="12">
                  <c:v>-4519.5969999999998</c:v>
                </c:pt>
                <c:pt idx="13">
                  <c:v>-4427.9979999999996</c:v>
                </c:pt>
                <c:pt idx="14">
                  <c:v>-4511.4409999999998</c:v>
                </c:pt>
                <c:pt idx="15">
                  <c:v>-4558.518</c:v>
                </c:pt>
                <c:pt idx="16">
                  <c:v>-4834.6099999999997</c:v>
                </c:pt>
                <c:pt idx="17">
                  <c:v>-5240.6890000000003</c:v>
                </c:pt>
                <c:pt idx="18">
                  <c:v>-7412.9160000000002</c:v>
                </c:pt>
                <c:pt idx="19">
                  <c:v>-7234.25</c:v>
                </c:pt>
                <c:pt idx="20">
                  <c:v>-7696.3419999999996</c:v>
                </c:pt>
                <c:pt idx="21">
                  <c:v>-7375.9080000000004</c:v>
                </c:pt>
                <c:pt idx="22">
                  <c:v>-7336.4960000000001</c:v>
                </c:pt>
                <c:pt idx="23">
                  <c:v>-8598.7379999999994</c:v>
                </c:pt>
                <c:pt idx="24">
                  <c:v>-8715.2260000000006</c:v>
                </c:pt>
                <c:pt idx="25">
                  <c:v>-7471.5190000000002</c:v>
                </c:pt>
                <c:pt idx="26">
                  <c:v>-8663.5480000000007</c:v>
                </c:pt>
                <c:pt idx="27">
                  <c:v>-8156.6710000000003</c:v>
                </c:pt>
                <c:pt idx="28">
                  <c:v>-8255.9650000000001</c:v>
                </c:pt>
                <c:pt idx="29">
                  <c:v>-10626.187</c:v>
                </c:pt>
                <c:pt idx="30">
                  <c:v>-10034.763000000001</c:v>
                </c:pt>
                <c:pt idx="31">
                  <c:v>-7597.5209999999997</c:v>
                </c:pt>
                <c:pt idx="32">
                  <c:v>-7448.7120000000004</c:v>
                </c:pt>
                <c:pt idx="33">
                  <c:v>-7551.7089999999998</c:v>
                </c:pt>
                <c:pt idx="34">
                  <c:v>-7370.6109999999999</c:v>
                </c:pt>
                <c:pt idx="35">
                  <c:v>-7422.65</c:v>
                </c:pt>
                <c:pt idx="36">
                  <c:v>-7702.741</c:v>
                </c:pt>
                <c:pt idx="37">
                  <c:v>-8128.9610000000002</c:v>
                </c:pt>
                <c:pt idx="38">
                  <c:v>-7592.3559999999998</c:v>
                </c:pt>
                <c:pt idx="39">
                  <c:v>-7781.9269999999997</c:v>
                </c:pt>
                <c:pt idx="40">
                  <c:v>-7476.5990000000002</c:v>
                </c:pt>
                <c:pt idx="41">
                  <c:v>-7404.201</c:v>
                </c:pt>
                <c:pt idx="42">
                  <c:v>-7271.4989999999998</c:v>
                </c:pt>
                <c:pt idx="43">
                  <c:v>-7597.3270000000002</c:v>
                </c:pt>
                <c:pt idx="44">
                  <c:v>-6399.0820000000003</c:v>
                </c:pt>
                <c:pt idx="45">
                  <c:v>-5702.7020000000002</c:v>
                </c:pt>
                <c:pt idx="46">
                  <c:v>-6853.4769999999999</c:v>
                </c:pt>
                <c:pt idx="47">
                  <c:v>-6404.8940000000002</c:v>
                </c:pt>
                <c:pt idx="48">
                  <c:v>-6333.1409999999996</c:v>
                </c:pt>
                <c:pt idx="49">
                  <c:v>-6396.7969999999996</c:v>
                </c:pt>
                <c:pt idx="50">
                  <c:v>-6158.482</c:v>
                </c:pt>
                <c:pt idx="51">
                  <c:v>-6913.893</c:v>
                </c:pt>
                <c:pt idx="52">
                  <c:v>-6455.2690000000002</c:v>
                </c:pt>
                <c:pt idx="53">
                  <c:v>-6519.5749999999998</c:v>
                </c:pt>
                <c:pt idx="54">
                  <c:v>-6011.0910000000003</c:v>
                </c:pt>
                <c:pt idx="55">
                  <c:v>-5582.0280000000002</c:v>
                </c:pt>
                <c:pt idx="56">
                  <c:v>-5414.8559999999998</c:v>
                </c:pt>
                <c:pt idx="57">
                  <c:v>-5736.9279999999999</c:v>
                </c:pt>
                <c:pt idx="58">
                  <c:v>-6363.201</c:v>
                </c:pt>
                <c:pt idx="59">
                  <c:v>-8355.0030000000006</c:v>
                </c:pt>
                <c:pt idx="60">
                  <c:v>-3929.1779999999999</c:v>
                </c:pt>
                <c:pt idx="61">
                  <c:v>-1848.3610000000001</c:v>
                </c:pt>
                <c:pt idx="62">
                  <c:v>-2869.3789999999999</c:v>
                </c:pt>
                <c:pt idx="63">
                  <c:v>-2370.1179999999999</c:v>
                </c:pt>
                <c:pt idx="64">
                  <c:v>-2488.7460000000001</c:v>
                </c:pt>
                <c:pt idx="65">
                  <c:v>-2975.0349999999999</c:v>
                </c:pt>
                <c:pt idx="66">
                  <c:v>-1720.4780000000001</c:v>
                </c:pt>
                <c:pt idx="67">
                  <c:v>-3075.0790000000002</c:v>
                </c:pt>
                <c:pt idx="68">
                  <c:v>-2552.3420000000001</c:v>
                </c:pt>
                <c:pt idx="69">
                  <c:v>-2231.8890000000001</c:v>
                </c:pt>
                <c:pt idx="70">
                  <c:v>-2398.5630000000001</c:v>
                </c:pt>
                <c:pt idx="71">
                  <c:v>-3087.0010000000002</c:v>
                </c:pt>
                <c:pt idx="72">
                  <c:v>-2659.4830000000002</c:v>
                </c:pt>
                <c:pt idx="73">
                  <c:v>-2485.355</c:v>
                </c:pt>
                <c:pt idx="74">
                  <c:v>-2494.2959999999998</c:v>
                </c:pt>
                <c:pt idx="75">
                  <c:v>-2922.1419999999998</c:v>
                </c:pt>
                <c:pt idx="76">
                  <c:v>-2525.7220000000002</c:v>
                </c:pt>
                <c:pt idx="77">
                  <c:v>-2507.578</c:v>
                </c:pt>
                <c:pt idx="78">
                  <c:v>-2616.1439999999998</c:v>
                </c:pt>
                <c:pt idx="79">
                  <c:v>-4026.7649999999999</c:v>
                </c:pt>
                <c:pt idx="80">
                  <c:v>0</c:v>
                </c:pt>
                <c:pt idx="81">
                  <c:v>-2883.8539999999998</c:v>
                </c:pt>
                <c:pt idx="82">
                  <c:v>-2547.114</c:v>
                </c:pt>
                <c:pt idx="83">
                  <c:v>-2469.0970000000002</c:v>
                </c:pt>
                <c:pt idx="84">
                  <c:v>-2589.1779999999999</c:v>
                </c:pt>
                <c:pt idx="85">
                  <c:v>-2837.94</c:v>
                </c:pt>
                <c:pt idx="86">
                  <c:v>-2439.895</c:v>
                </c:pt>
                <c:pt idx="87">
                  <c:v>-2608.5279999999998</c:v>
                </c:pt>
                <c:pt idx="88">
                  <c:v>-2635.9639999999999</c:v>
                </c:pt>
                <c:pt idx="89">
                  <c:v>-2653.873</c:v>
                </c:pt>
                <c:pt idx="90">
                  <c:v>-124.76</c:v>
                </c:pt>
                <c:pt idx="91">
                  <c:v>0</c:v>
                </c:pt>
                <c:pt idx="92">
                  <c:v>-69.814999999999998</c:v>
                </c:pt>
                <c:pt idx="93">
                  <c:v>-1803.6389999999999</c:v>
                </c:pt>
                <c:pt idx="94">
                  <c:v>-2332.598</c:v>
                </c:pt>
                <c:pt idx="95">
                  <c:v>-2325.1469999999999</c:v>
                </c:pt>
                <c:pt idx="96">
                  <c:v>-4121.2640000000001</c:v>
                </c:pt>
                <c:pt idx="97">
                  <c:v>-4820.0460000000003</c:v>
                </c:pt>
                <c:pt idx="98">
                  <c:v>-4869.7280000000001</c:v>
                </c:pt>
                <c:pt idx="99">
                  <c:v>-5204.2969999999996</c:v>
                </c:pt>
                <c:pt idx="100">
                  <c:v>-4963.2839999999997</c:v>
                </c:pt>
                <c:pt idx="101">
                  <c:v>-596.95399999999995</c:v>
                </c:pt>
                <c:pt idx="102">
                  <c:v>0</c:v>
                </c:pt>
                <c:pt idx="103">
                  <c:v>-2560.2370000000001</c:v>
                </c:pt>
                <c:pt idx="104">
                  <c:v>-3718.6039999999998</c:v>
                </c:pt>
                <c:pt idx="105">
                  <c:v>-328.08300000000003</c:v>
                </c:pt>
                <c:pt idx="106">
                  <c:v>-74.423000000000002</c:v>
                </c:pt>
                <c:pt idx="107">
                  <c:v>-3456.4760000000001</c:v>
                </c:pt>
                <c:pt idx="108">
                  <c:v>-2389.4009999999998</c:v>
                </c:pt>
                <c:pt idx="109">
                  <c:v>-1717.047</c:v>
                </c:pt>
                <c:pt idx="110">
                  <c:v>-2098.3110000000001</c:v>
                </c:pt>
                <c:pt idx="111">
                  <c:v>0</c:v>
                </c:pt>
                <c:pt idx="112">
                  <c:v>0</c:v>
                </c:pt>
                <c:pt idx="113">
                  <c:v>-2372.6030000000001</c:v>
                </c:pt>
                <c:pt idx="114">
                  <c:v>-98.686999999999998</c:v>
                </c:pt>
                <c:pt idx="115">
                  <c:v>-2268.1370000000002</c:v>
                </c:pt>
                <c:pt idx="116">
                  <c:v>-3125.5650000000001</c:v>
                </c:pt>
                <c:pt idx="117">
                  <c:v>-929.25599999999997</c:v>
                </c:pt>
                <c:pt idx="118">
                  <c:v>-20.789000000000001</c:v>
                </c:pt>
                <c:pt idx="119">
                  <c:v>-3381.3310000000001</c:v>
                </c:pt>
                <c:pt idx="120">
                  <c:v>-3056.51</c:v>
                </c:pt>
                <c:pt idx="121">
                  <c:v>-2155.9899999999998</c:v>
                </c:pt>
                <c:pt idx="122">
                  <c:v>-393.91699999999997</c:v>
                </c:pt>
                <c:pt idx="123">
                  <c:v>-2342.2930000000001</c:v>
                </c:pt>
                <c:pt idx="124">
                  <c:v>-3189.8510000000001</c:v>
                </c:pt>
                <c:pt idx="125">
                  <c:v>-1835.942</c:v>
                </c:pt>
                <c:pt idx="126">
                  <c:v>-2950.1610000000001</c:v>
                </c:pt>
                <c:pt idx="127">
                  <c:v>-3714.7719999999999</c:v>
                </c:pt>
                <c:pt idx="128">
                  <c:v>-2590.1559999999999</c:v>
                </c:pt>
                <c:pt idx="129">
                  <c:v>-755.51700000000005</c:v>
                </c:pt>
                <c:pt idx="130">
                  <c:v>-1952.5119999999999</c:v>
                </c:pt>
                <c:pt idx="131">
                  <c:v>-2552.3649999999998</c:v>
                </c:pt>
                <c:pt idx="132">
                  <c:v>-2585.0569999999998</c:v>
                </c:pt>
                <c:pt idx="133">
                  <c:v>-2753.6039999999998</c:v>
                </c:pt>
                <c:pt idx="134">
                  <c:v>-2615.1</c:v>
                </c:pt>
                <c:pt idx="135">
                  <c:v>-1090.0429999999999</c:v>
                </c:pt>
                <c:pt idx="136">
                  <c:v>-1873.9380000000001</c:v>
                </c:pt>
                <c:pt idx="137">
                  <c:v>-2770.8809999999999</c:v>
                </c:pt>
                <c:pt idx="138">
                  <c:v>-279.13600000000002</c:v>
                </c:pt>
                <c:pt idx="139">
                  <c:v>-1978.049</c:v>
                </c:pt>
                <c:pt idx="140">
                  <c:v>-2880.6329999999998</c:v>
                </c:pt>
                <c:pt idx="141">
                  <c:v>-1275.884</c:v>
                </c:pt>
                <c:pt idx="142">
                  <c:v>0</c:v>
                </c:pt>
                <c:pt idx="143">
                  <c:v>-2312.067</c:v>
                </c:pt>
                <c:pt idx="144">
                  <c:v>-2579.1889999999999</c:v>
                </c:pt>
                <c:pt idx="145">
                  <c:v>-2433.6930000000002</c:v>
                </c:pt>
                <c:pt idx="146">
                  <c:v>-2651.3029999999999</c:v>
                </c:pt>
                <c:pt idx="147">
                  <c:v>-2540.3780000000002</c:v>
                </c:pt>
                <c:pt idx="148">
                  <c:v>-1394.9469999999999</c:v>
                </c:pt>
                <c:pt idx="149">
                  <c:v>-1931.1559999999999</c:v>
                </c:pt>
                <c:pt idx="150">
                  <c:v>-2647.002</c:v>
                </c:pt>
                <c:pt idx="151">
                  <c:v>-121.19499999999999</c:v>
                </c:pt>
                <c:pt idx="152">
                  <c:v>-1773.799</c:v>
                </c:pt>
                <c:pt idx="153">
                  <c:v>-121.178</c:v>
                </c:pt>
                <c:pt idx="154">
                  <c:v>0</c:v>
                </c:pt>
                <c:pt idx="155">
                  <c:v>0</c:v>
                </c:pt>
                <c:pt idx="156">
                  <c:v>0</c:v>
                </c:pt>
                <c:pt idx="157">
                  <c:v>-1617.8989999999999</c:v>
                </c:pt>
                <c:pt idx="158">
                  <c:v>-1182.1220000000001</c:v>
                </c:pt>
                <c:pt idx="159">
                  <c:v>-1162.412</c:v>
                </c:pt>
                <c:pt idx="160">
                  <c:v>-364.80399999999997</c:v>
                </c:pt>
                <c:pt idx="161">
                  <c:v>-357.80599999999998</c:v>
                </c:pt>
                <c:pt idx="162">
                  <c:v>-341.745</c:v>
                </c:pt>
                <c:pt idx="163">
                  <c:v>-2289.605</c:v>
                </c:pt>
                <c:pt idx="164">
                  <c:v>-57.759</c:v>
                </c:pt>
                <c:pt idx="165">
                  <c:v>0</c:v>
                </c:pt>
                <c:pt idx="166">
                  <c:v>0</c:v>
                </c:pt>
                <c:pt idx="167">
                  <c:v>0</c:v>
                </c:pt>
                <c:pt idx="168">
                  <c:v>-1874.722</c:v>
                </c:pt>
                <c:pt idx="169">
                  <c:v>-448.25</c:v>
                </c:pt>
                <c:pt idx="170">
                  <c:v>0</c:v>
                </c:pt>
                <c:pt idx="171">
                  <c:v>-2179.9349999999999</c:v>
                </c:pt>
                <c:pt idx="172">
                  <c:v>-972.80799999999999</c:v>
                </c:pt>
                <c:pt idx="173">
                  <c:v>-1825.039</c:v>
                </c:pt>
                <c:pt idx="174">
                  <c:v>-1322.2909999999999</c:v>
                </c:pt>
                <c:pt idx="175">
                  <c:v>-377.74</c:v>
                </c:pt>
                <c:pt idx="176">
                  <c:v>-398.25700000000001</c:v>
                </c:pt>
                <c:pt idx="177">
                  <c:v>-386.86500000000001</c:v>
                </c:pt>
                <c:pt idx="178">
                  <c:v>-3046.5529999999999</c:v>
                </c:pt>
                <c:pt idx="179">
                  <c:v>-1073.702</c:v>
                </c:pt>
                <c:pt idx="180">
                  <c:v>-2217.59</c:v>
                </c:pt>
                <c:pt idx="181">
                  <c:v>-500.13900000000001</c:v>
                </c:pt>
                <c:pt idx="182">
                  <c:v>-388.548</c:v>
                </c:pt>
                <c:pt idx="183">
                  <c:v>-384.62200000000001</c:v>
                </c:pt>
                <c:pt idx="184">
                  <c:v>-380.09800000000001</c:v>
                </c:pt>
                <c:pt idx="185">
                  <c:v>-381.69200000000001</c:v>
                </c:pt>
                <c:pt idx="186">
                  <c:v>-380.79300000000001</c:v>
                </c:pt>
                <c:pt idx="187">
                  <c:v>-379.863</c:v>
                </c:pt>
                <c:pt idx="188">
                  <c:v>-393.709</c:v>
                </c:pt>
                <c:pt idx="189">
                  <c:v>-3335.9920000000002</c:v>
                </c:pt>
                <c:pt idx="190">
                  <c:v>-3017.9769999999999</c:v>
                </c:pt>
                <c:pt idx="191">
                  <c:v>-1144.009</c:v>
                </c:pt>
                <c:pt idx="192">
                  <c:v>-381.18700000000001</c:v>
                </c:pt>
                <c:pt idx="193">
                  <c:v>-3364.3530000000001</c:v>
                </c:pt>
                <c:pt idx="194">
                  <c:v>-3204.0160000000001</c:v>
                </c:pt>
                <c:pt idx="195">
                  <c:v>-3030.194</c:v>
                </c:pt>
                <c:pt idx="196">
                  <c:v>-3165.1219999999998</c:v>
                </c:pt>
                <c:pt idx="197">
                  <c:v>-665.21900000000005</c:v>
                </c:pt>
                <c:pt idx="198">
                  <c:v>-2110.1999999999998</c:v>
                </c:pt>
                <c:pt idx="199">
                  <c:v>-4023.799</c:v>
                </c:pt>
                <c:pt idx="200">
                  <c:v>-3823.9119999999998</c:v>
                </c:pt>
                <c:pt idx="201">
                  <c:v>-3451.5360000000001</c:v>
                </c:pt>
                <c:pt idx="202">
                  <c:v>-4705.9740000000002</c:v>
                </c:pt>
                <c:pt idx="203">
                  <c:v>-4597.317</c:v>
                </c:pt>
                <c:pt idx="204">
                  <c:v>-3073.0880000000002</c:v>
                </c:pt>
                <c:pt idx="205">
                  <c:v>-3055.692</c:v>
                </c:pt>
                <c:pt idx="206">
                  <c:v>-3008.0219999999999</c:v>
                </c:pt>
                <c:pt idx="207">
                  <c:v>-3903.5940000000001</c:v>
                </c:pt>
                <c:pt idx="208">
                  <c:v>-4670.5309999999999</c:v>
                </c:pt>
                <c:pt idx="209">
                  <c:v>-4661.3940000000002</c:v>
                </c:pt>
                <c:pt idx="210">
                  <c:v>-4647.3419999999996</c:v>
                </c:pt>
                <c:pt idx="211">
                  <c:v>-4536.5529999999999</c:v>
                </c:pt>
                <c:pt idx="212">
                  <c:v>-6026.4960000000001</c:v>
                </c:pt>
                <c:pt idx="213">
                  <c:v>-7920.8869999999997</c:v>
                </c:pt>
                <c:pt idx="214">
                  <c:v>-8825.9979999999996</c:v>
                </c:pt>
                <c:pt idx="215">
                  <c:v>-6288.6480000000001</c:v>
                </c:pt>
                <c:pt idx="216">
                  <c:v>-4752.5879999999997</c:v>
                </c:pt>
                <c:pt idx="217">
                  <c:v>-4680.3119999999999</c:v>
                </c:pt>
                <c:pt idx="218">
                  <c:v>-4251.2830000000004</c:v>
                </c:pt>
                <c:pt idx="219">
                  <c:v>-5641.9110000000001</c:v>
                </c:pt>
                <c:pt idx="220">
                  <c:v>-2322.7779999999998</c:v>
                </c:pt>
                <c:pt idx="221">
                  <c:v>-0.76500000000000001</c:v>
                </c:pt>
                <c:pt idx="222">
                  <c:v>0</c:v>
                </c:pt>
                <c:pt idx="223">
                  <c:v>0</c:v>
                </c:pt>
                <c:pt idx="224">
                  <c:v>0</c:v>
                </c:pt>
                <c:pt idx="225">
                  <c:v>-2554.9169999999999</c:v>
                </c:pt>
                <c:pt idx="226">
                  <c:v>-4233.5919999999996</c:v>
                </c:pt>
                <c:pt idx="227">
                  <c:v>-4810.6000000000004</c:v>
                </c:pt>
                <c:pt idx="228">
                  <c:v>-4791.4830000000002</c:v>
                </c:pt>
                <c:pt idx="229">
                  <c:v>-4373.0379999999996</c:v>
                </c:pt>
                <c:pt idx="230">
                  <c:v>-7145.973</c:v>
                </c:pt>
                <c:pt idx="231">
                  <c:v>-7404.2759999999998</c:v>
                </c:pt>
                <c:pt idx="232">
                  <c:v>-5571.55</c:v>
                </c:pt>
                <c:pt idx="233">
                  <c:v>-5417.3810000000003</c:v>
                </c:pt>
                <c:pt idx="234">
                  <c:v>-5172.7150000000001</c:v>
                </c:pt>
                <c:pt idx="235">
                  <c:v>-5048.4629999999997</c:v>
                </c:pt>
                <c:pt idx="236">
                  <c:v>-9601.6170000000002</c:v>
                </c:pt>
                <c:pt idx="237">
                  <c:v>-5528.1319999999996</c:v>
                </c:pt>
                <c:pt idx="238">
                  <c:v>-4999.9399999999996</c:v>
                </c:pt>
                <c:pt idx="239">
                  <c:v>-5381.2539999999999</c:v>
                </c:pt>
                <c:pt idx="240">
                  <c:v>-5064.8450000000003</c:v>
                </c:pt>
                <c:pt idx="241">
                  <c:v>-4281.9849999999997</c:v>
                </c:pt>
                <c:pt idx="242">
                  <c:v>-3056.1889999999999</c:v>
                </c:pt>
                <c:pt idx="243">
                  <c:v>-3358.0369999999998</c:v>
                </c:pt>
                <c:pt idx="244">
                  <c:v>-3442.0390000000002</c:v>
                </c:pt>
                <c:pt idx="245">
                  <c:v>-2927.6260000000002</c:v>
                </c:pt>
                <c:pt idx="246">
                  <c:v>-1570.193</c:v>
                </c:pt>
                <c:pt idx="247">
                  <c:v>-2139.4569999999999</c:v>
                </c:pt>
                <c:pt idx="248">
                  <c:v>-3318.2170000000001</c:v>
                </c:pt>
                <c:pt idx="249">
                  <c:v>-4322.192</c:v>
                </c:pt>
                <c:pt idx="250">
                  <c:v>-4173.0429999999997</c:v>
                </c:pt>
                <c:pt idx="251">
                  <c:v>-6173.3280000000004</c:v>
                </c:pt>
                <c:pt idx="252">
                  <c:v>-6143.0709999999999</c:v>
                </c:pt>
                <c:pt idx="253">
                  <c:v>-7460.4709999999995</c:v>
                </c:pt>
                <c:pt idx="254">
                  <c:v>-7215.8140000000003</c:v>
                </c:pt>
                <c:pt idx="255">
                  <c:v>-4851.1779999999999</c:v>
                </c:pt>
                <c:pt idx="256">
                  <c:v>-5213.5140000000001</c:v>
                </c:pt>
                <c:pt idx="257">
                  <c:v>-5589.27</c:v>
                </c:pt>
                <c:pt idx="258">
                  <c:v>-6080.2749999999996</c:v>
                </c:pt>
                <c:pt idx="259">
                  <c:v>-6016.1279999999997</c:v>
                </c:pt>
                <c:pt idx="260">
                  <c:v>-4286.924</c:v>
                </c:pt>
                <c:pt idx="261">
                  <c:v>-2996.991</c:v>
                </c:pt>
                <c:pt idx="262">
                  <c:v>-3722.9409999999998</c:v>
                </c:pt>
                <c:pt idx="263">
                  <c:v>-2161.2379999999998</c:v>
                </c:pt>
                <c:pt idx="264">
                  <c:v>-2237.819</c:v>
                </c:pt>
                <c:pt idx="265">
                  <c:v>-1073.568</c:v>
                </c:pt>
                <c:pt idx="266">
                  <c:v>-364.858</c:v>
                </c:pt>
                <c:pt idx="267">
                  <c:v>-389.50099999999998</c:v>
                </c:pt>
                <c:pt idx="268">
                  <c:v>-379.274</c:v>
                </c:pt>
                <c:pt idx="269">
                  <c:v>-95.861999999999995</c:v>
                </c:pt>
                <c:pt idx="270">
                  <c:v>0</c:v>
                </c:pt>
                <c:pt idx="271">
                  <c:v>0</c:v>
                </c:pt>
                <c:pt idx="272">
                  <c:v>-45.872999999999998</c:v>
                </c:pt>
                <c:pt idx="273">
                  <c:v>-1221.9860000000001</c:v>
                </c:pt>
                <c:pt idx="274">
                  <c:v>-639.16099999999994</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-1992.7840000000001</c:v>
                </c:pt>
                <c:pt idx="290">
                  <c:v>-2446.23</c:v>
                </c:pt>
                <c:pt idx="291">
                  <c:v>-2461.4029999999998</c:v>
                </c:pt>
                <c:pt idx="292">
                  <c:v>-2327.0439999999999</c:v>
                </c:pt>
                <c:pt idx="293">
                  <c:v>0</c:v>
                </c:pt>
                <c:pt idx="294">
                  <c:v>-56.905999999999999</c:v>
                </c:pt>
                <c:pt idx="295">
                  <c:v>-1489.92</c:v>
                </c:pt>
                <c:pt idx="296">
                  <c:v>-2442.7109999999998</c:v>
                </c:pt>
                <c:pt idx="297">
                  <c:v>-2359.652</c:v>
                </c:pt>
                <c:pt idx="298">
                  <c:v>-525.85299999999995</c:v>
                </c:pt>
                <c:pt idx="299">
                  <c:v>-22.027999999999999</c:v>
                </c:pt>
                <c:pt idx="300">
                  <c:v>0</c:v>
                </c:pt>
                <c:pt idx="301">
                  <c:v>0</c:v>
                </c:pt>
                <c:pt idx="302">
                  <c:v>0</c:v>
                </c:pt>
                <c:pt idx="303">
                  <c:v>-3.3000000000000002E-2</c:v>
                </c:pt>
                <c:pt idx="304">
                  <c:v>-1667.9649999999999</c:v>
                </c:pt>
                <c:pt idx="305">
                  <c:v>-2.8000000000000001E-2</c:v>
                </c:pt>
                <c:pt idx="306">
                  <c:v>0</c:v>
                </c:pt>
                <c:pt idx="307">
                  <c:v>0</c:v>
                </c:pt>
                <c:pt idx="308">
                  <c:v>-2.3E-2</c:v>
                </c:pt>
                <c:pt idx="309">
                  <c:v>-1148.1110000000001</c:v>
                </c:pt>
                <c:pt idx="310">
                  <c:v>-2164.3449999999998</c:v>
                </c:pt>
                <c:pt idx="311">
                  <c:v>-2421.7420000000002</c:v>
                </c:pt>
                <c:pt idx="312">
                  <c:v>-409.46</c:v>
                </c:pt>
                <c:pt idx="313">
                  <c:v>-1647.348</c:v>
                </c:pt>
                <c:pt idx="314">
                  <c:v>-37.707000000000001</c:v>
                </c:pt>
                <c:pt idx="315">
                  <c:v>-1E-3</c:v>
                </c:pt>
                <c:pt idx="316">
                  <c:v>-2419.366</c:v>
                </c:pt>
                <c:pt idx="317">
                  <c:v>-986.13699999999994</c:v>
                </c:pt>
                <c:pt idx="318">
                  <c:v>-2424.4670000000001</c:v>
                </c:pt>
                <c:pt idx="319">
                  <c:v>-2431.61</c:v>
                </c:pt>
                <c:pt idx="320">
                  <c:v>-2427.098</c:v>
                </c:pt>
                <c:pt idx="321">
                  <c:v>-2427.0929999999998</c:v>
                </c:pt>
                <c:pt idx="322">
                  <c:v>-2428.835</c:v>
                </c:pt>
                <c:pt idx="323">
                  <c:v>-2912.125</c:v>
                </c:pt>
                <c:pt idx="324">
                  <c:v>-2434.2730000000001</c:v>
                </c:pt>
                <c:pt idx="325">
                  <c:v>-2427.181</c:v>
                </c:pt>
                <c:pt idx="326">
                  <c:v>-2426.471</c:v>
                </c:pt>
                <c:pt idx="327">
                  <c:v>-2430.7620000000002</c:v>
                </c:pt>
                <c:pt idx="328">
                  <c:v>-2433.4720000000002</c:v>
                </c:pt>
                <c:pt idx="329">
                  <c:v>-2425.6129999999998</c:v>
                </c:pt>
                <c:pt idx="330">
                  <c:v>-2426.143</c:v>
                </c:pt>
                <c:pt idx="331">
                  <c:v>-2428.076</c:v>
                </c:pt>
                <c:pt idx="332">
                  <c:v>-2427.2759999999998</c:v>
                </c:pt>
                <c:pt idx="333">
                  <c:v>-2426.732</c:v>
                </c:pt>
                <c:pt idx="334">
                  <c:v>-2427.703</c:v>
                </c:pt>
                <c:pt idx="335">
                  <c:v>-2424.058</c:v>
                </c:pt>
                <c:pt idx="336">
                  <c:v>-2425.723</c:v>
                </c:pt>
                <c:pt idx="337">
                  <c:v>-2444.5079999999998</c:v>
                </c:pt>
                <c:pt idx="338">
                  <c:v>-2425.913</c:v>
                </c:pt>
                <c:pt idx="339">
                  <c:v>-2431.683</c:v>
                </c:pt>
                <c:pt idx="340">
                  <c:v>-1900.973</c:v>
                </c:pt>
                <c:pt idx="341">
                  <c:v>-2429.0859999999998</c:v>
                </c:pt>
                <c:pt idx="342">
                  <c:v>-2429.288</c:v>
                </c:pt>
                <c:pt idx="343">
                  <c:v>-2433.0619999999999</c:v>
                </c:pt>
                <c:pt idx="344">
                  <c:v>-2429.7840000000001</c:v>
                </c:pt>
                <c:pt idx="345">
                  <c:v>-0.11</c:v>
                </c:pt>
                <c:pt idx="346">
                  <c:v>-652.45000000000005</c:v>
                </c:pt>
                <c:pt idx="347">
                  <c:v>-662.48099999999999</c:v>
                </c:pt>
                <c:pt idx="348">
                  <c:v>-669.48800000000006</c:v>
                </c:pt>
                <c:pt idx="349">
                  <c:v>-663.221</c:v>
                </c:pt>
                <c:pt idx="350">
                  <c:v>-665.25099999999998</c:v>
                </c:pt>
                <c:pt idx="351">
                  <c:v>-658.50800000000004</c:v>
                </c:pt>
                <c:pt idx="352">
                  <c:v>-661.93799999999999</c:v>
                </c:pt>
                <c:pt idx="353">
                  <c:v>-274.90100000000001</c:v>
                </c:pt>
                <c:pt idx="354">
                  <c:v>0</c:v>
                </c:pt>
                <c:pt idx="355">
                  <c:v>0</c:v>
                </c:pt>
                <c:pt idx="356">
                  <c:v>0</c:v>
                </c:pt>
                <c:pt idx="357">
                  <c:v>0</c:v>
                </c:pt>
                <c:pt idx="358">
                  <c:v>0</c:v>
                </c:pt>
                <c:pt idx="359">
                  <c:v>0</c:v>
                </c:pt>
                <c:pt idx="360">
                  <c:v>0</c:v>
                </c:pt>
                <c:pt idx="361">
                  <c:v>-0.46899999999999997</c:v>
                </c:pt>
                <c:pt idx="362">
                  <c:v>-666.06600000000003</c:v>
                </c:pt>
                <c:pt idx="363">
                  <c:v>-6.8000000000000005E-2</c:v>
                </c:pt>
                <c:pt idx="364">
                  <c:v>-306.64299999999997</c:v>
                </c:pt>
              </c:numCache>
            </c:numRef>
          </c:val>
          <c:extLst>
            <c:ext xmlns:c16="http://schemas.microsoft.com/office/drawing/2014/chart" uri="{C3380CC4-5D6E-409C-BE32-E72D297353CC}">
              <c16:uniqueId val="{00000001-FA9E-426E-A580-456E836DDCBD}"/>
            </c:ext>
          </c:extLst>
        </c:ser>
        <c:dLbls>
          <c:showLegendKey val="0"/>
          <c:showVal val="0"/>
          <c:showCatName val="0"/>
          <c:showSerName val="0"/>
          <c:showPercent val="0"/>
          <c:showBubbleSize val="0"/>
        </c:dLbls>
        <c:gapWidth val="50"/>
        <c:overlap val="100"/>
        <c:axId val="160764672"/>
        <c:axId val="160766208"/>
      </c:barChart>
      <c:dateAx>
        <c:axId val="160764672"/>
        <c:scaling>
          <c:orientation val="minMax"/>
        </c:scaling>
        <c:delete val="0"/>
        <c:axPos val="b"/>
        <c:numFmt formatCode="d/m;@" sourceLinked="1"/>
        <c:majorTickMark val="out"/>
        <c:minorTickMark val="none"/>
        <c:tickLblPos val="low"/>
        <c:txPr>
          <a:bodyPr rot="0" vert="horz"/>
          <a:lstStyle/>
          <a:p>
            <a:pPr>
              <a:defRPr/>
            </a:pPr>
            <a:endParaRPr lang="cs-CZ"/>
          </a:p>
        </c:txPr>
        <c:crossAx val="160766208"/>
        <c:crosses val="autoZero"/>
        <c:auto val="1"/>
        <c:lblOffset val="100"/>
        <c:baseTimeUnit val="days"/>
        <c:majorUnit val="1"/>
        <c:majorTimeUnit val="months"/>
      </c:dateAx>
      <c:valAx>
        <c:axId val="160766208"/>
        <c:scaling>
          <c:orientation val="minMax"/>
          <c:max val="40000"/>
        </c:scaling>
        <c:delete val="0"/>
        <c:axPos val="l"/>
        <c:majorGridlines>
          <c:spPr>
            <a:ln>
              <a:solidFill>
                <a:schemeClr val="bg1">
                  <a:lumMod val="50000"/>
                </a:schemeClr>
              </a:solidFill>
            </a:ln>
          </c:spPr>
        </c:majorGridlines>
        <c:numFmt formatCode="#,##0" sourceLinked="0"/>
        <c:majorTickMark val="out"/>
        <c:minorTickMark val="none"/>
        <c:tickLblPos val="nextTo"/>
        <c:crossAx val="160764672"/>
        <c:crosses val="autoZero"/>
        <c:crossBetween val="midCat"/>
      </c:valAx>
      <c:spPr>
        <a:ln>
          <a:noFill/>
        </a:ln>
      </c:spPr>
    </c:plotArea>
    <c:legend>
      <c:legendPos val="b"/>
      <c:layout>
        <c:manualLayout>
          <c:xMode val="edge"/>
          <c:yMode val="edge"/>
          <c:x val="1.643301984903967E-3"/>
          <c:y val="0.89495947691536148"/>
          <c:w val="0.31136606514261461"/>
          <c:h val="0.10504052308463854"/>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69087792597358E-2"/>
          <c:y val="1.9251908167055382E-2"/>
          <c:w val="0.78955187744389099"/>
          <c:h val="0.77067780503066785"/>
        </c:manualLayout>
      </c:layout>
      <c:doughnutChart>
        <c:varyColors val="1"/>
        <c:ser>
          <c:idx val="0"/>
          <c:order val="0"/>
          <c:spPr>
            <a:solidFill>
              <a:schemeClr val="accent6">
                <a:lumMod val="60000"/>
                <a:lumOff val="40000"/>
              </a:schemeClr>
            </a:solidFill>
          </c:spPr>
          <c:dPt>
            <c:idx val="0"/>
            <c:bubble3D val="0"/>
            <c:spPr>
              <a:solidFill>
                <a:schemeClr val="tx2"/>
              </a:solidFill>
            </c:spPr>
            <c:extLst>
              <c:ext xmlns:c16="http://schemas.microsoft.com/office/drawing/2014/chart" uri="{C3380CC4-5D6E-409C-BE32-E72D297353CC}">
                <c16:uniqueId val="{00000000-9676-4BD2-9C8D-72DB2F034BE5}"/>
              </c:ext>
            </c:extLst>
          </c:dPt>
          <c:dPt>
            <c:idx val="1"/>
            <c:bubble3D val="0"/>
            <c:spPr>
              <a:solidFill>
                <a:schemeClr val="tx1"/>
              </a:solidFill>
            </c:spPr>
            <c:extLst>
              <c:ext xmlns:c16="http://schemas.microsoft.com/office/drawing/2014/chart" uri="{C3380CC4-5D6E-409C-BE32-E72D297353CC}">
                <c16:uniqueId val="{00000002-9676-4BD2-9C8D-72DB2F034BE5}"/>
              </c:ext>
            </c:extLst>
          </c:dPt>
          <c:dPt>
            <c:idx val="2"/>
            <c:bubble3D val="0"/>
            <c:spPr>
              <a:solidFill>
                <a:schemeClr val="accent5"/>
              </a:solidFill>
            </c:spPr>
            <c:extLst>
              <c:ext xmlns:c16="http://schemas.microsoft.com/office/drawing/2014/chart" uri="{C3380CC4-5D6E-409C-BE32-E72D297353CC}">
                <c16:uniqueId val="{00000004-9676-4BD2-9C8D-72DB2F034BE5}"/>
              </c:ext>
            </c:extLst>
          </c:dPt>
          <c:dLbls>
            <c:dLbl>
              <c:idx val="0"/>
              <c:layout>
                <c:manualLayout>
                  <c:x val="0.4156469012801971"/>
                  <c:y val="-5.44354636318919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76-4BD2-9C8D-72DB2F034BE5}"/>
                </c:ext>
              </c:extLst>
            </c:dLbl>
            <c:dLbl>
              <c:idx val="1"/>
              <c:layout>
                <c:manualLayout>
                  <c:x val="0.18422870224860796"/>
                  <c:y val="0.184208809189986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76-4BD2-9C8D-72DB2F034BE5}"/>
                </c:ext>
              </c:extLst>
            </c:dLbl>
            <c:dLbl>
              <c:idx val="2"/>
              <c:layout>
                <c:manualLayout>
                  <c:x val="-0.2376311532487011"/>
                  <c:y val="0.180610395955120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76-4BD2-9C8D-72DB2F034BE5}"/>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'4.1'!$B$19:$B$21</c:f>
              <c:strCache>
                <c:ptCount val="3"/>
                <c:pt idx="0">
                  <c:v>GS CZ</c:v>
                </c:pt>
                <c:pt idx="1">
                  <c:v>MND ES</c:v>
                </c:pt>
                <c:pt idx="2">
                  <c:v>Moravia GS</c:v>
                </c:pt>
              </c:strCache>
            </c:strRef>
          </c:cat>
          <c:val>
            <c:numRef>
              <c:f>'4.1'!$C$19:$C$21</c:f>
              <c:numCache>
                <c:formatCode>#,##0.0</c:formatCode>
                <c:ptCount val="3"/>
                <c:pt idx="0">
                  <c:v>2710.3929864324914</c:v>
                </c:pt>
                <c:pt idx="1">
                  <c:v>323.50438700000001</c:v>
                </c:pt>
                <c:pt idx="2">
                  <c:v>441.90794299999999</c:v>
                </c:pt>
              </c:numCache>
            </c:numRef>
          </c:val>
          <c:extLst>
            <c:ext xmlns:c16="http://schemas.microsoft.com/office/drawing/2014/chart" uri="{C3380CC4-5D6E-409C-BE32-E72D297353CC}">
              <c16:uniqueId val="{00000005-9676-4BD2-9C8D-72DB2F034BE5}"/>
            </c:ext>
          </c:extLst>
        </c:ser>
        <c:dLbls>
          <c:showLegendKey val="0"/>
          <c:showVal val="0"/>
          <c:showCatName val="0"/>
          <c:showSerName val="0"/>
          <c:showPercent val="0"/>
          <c:showBubbleSize val="0"/>
          <c:showLeaderLines val="1"/>
        </c:dLbls>
        <c:firstSliceAng val="21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26867114229946"/>
          <c:y val="1.6658356109476778E-2"/>
          <c:w val="0.97586938323357064"/>
          <c:h val="0.79770360777403593"/>
        </c:manualLayout>
      </c:layout>
      <c:doughnutChart>
        <c:varyColors val="1"/>
        <c:ser>
          <c:idx val="0"/>
          <c:order val="0"/>
          <c:spPr>
            <a:solidFill>
              <a:schemeClr val="tx2"/>
            </a:solidFill>
          </c:spPr>
          <c:dPt>
            <c:idx val="0"/>
            <c:bubble3D val="0"/>
            <c:extLst>
              <c:ext xmlns:c16="http://schemas.microsoft.com/office/drawing/2014/chart" uri="{C3380CC4-5D6E-409C-BE32-E72D297353CC}">
                <c16:uniqueId val="{00000001-FECC-412B-BA86-05A979D4F627}"/>
              </c:ext>
            </c:extLst>
          </c:dPt>
          <c:dPt>
            <c:idx val="1"/>
            <c:bubble3D val="0"/>
            <c:spPr>
              <a:solidFill>
                <a:schemeClr val="tx1"/>
              </a:solidFill>
            </c:spPr>
            <c:extLst>
              <c:ext xmlns:c16="http://schemas.microsoft.com/office/drawing/2014/chart" uri="{C3380CC4-5D6E-409C-BE32-E72D297353CC}">
                <c16:uniqueId val="{00000003-FECC-412B-BA86-05A979D4F627}"/>
              </c:ext>
            </c:extLst>
          </c:dPt>
          <c:dPt>
            <c:idx val="2"/>
            <c:bubble3D val="0"/>
            <c:spPr>
              <a:solidFill>
                <a:schemeClr val="accent5"/>
              </a:solidFill>
            </c:spPr>
            <c:extLst>
              <c:ext xmlns:c16="http://schemas.microsoft.com/office/drawing/2014/chart" uri="{C3380CC4-5D6E-409C-BE32-E72D297353CC}">
                <c16:uniqueId val="{00000005-FECC-412B-BA86-05A979D4F627}"/>
              </c:ext>
            </c:extLst>
          </c:dPt>
          <c:dLbls>
            <c:dLbl>
              <c:idx val="0"/>
              <c:layout>
                <c:manualLayout>
                  <c:x val="0.44604511160627031"/>
                  <c:y val="-3.563990058631814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CC-412B-BA86-05A979D4F627}"/>
                </c:ext>
              </c:extLst>
            </c:dLbl>
            <c:dLbl>
              <c:idx val="1"/>
              <c:layout>
                <c:manualLayout>
                  <c:x val="0.23148327438537655"/>
                  <c:y val="0.278511333585765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CC-412B-BA86-05A979D4F627}"/>
                </c:ext>
              </c:extLst>
            </c:dLbl>
            <c:dLbl>
              <c:idx val="2"/>
              <c:layout>
                <c:manualLayout>
                  <c:x val="-0.25845390498553467"/>
                  <c:y val="0.199425115213884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CC-412B-BA86-05A979D4F627}"/>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'4.1'!$L$19:$L$21</c:f>
              <c:strCache>
                <c:ptCount val="3"/>
                <c:pt idx="0">
                  <c:v>GS CZ</c:v>
                </c:pt>
                <c:pt idx="1">
                  <c:v>MND ES</c:v>
                </c:pt>
                <c:pt idx="2">
                  <c:v>Moravia GS</c:v>
                </c:pt>
              </c:strCache>
            </c:strRef>
          </c:cat>
          <c:val>
            <c:numRef>
              <c:f>'4.1'!$M$19:$M$21</c:f>
              <c:numCache>
                <c:formatCode>0.00</c:formatCode>
                <c:ptCount val="3"/>
                <c:pt idx="0">
                  <c:v>40.189540000000001</c:v>
                </c:pt>
                <c:pt idx="1">
                  <c:v>6.943524</c:v>
                </c:pt>
                <c:pt idx="2">
                  <c:v>6.6480299999999994</c:v>
                </c:pt>
              </c:numCache>
            </c:numRef>
          </c:val>
          <c:extLst>
            <c:ext xmlns:c16="http://schemas.microsoft.com/office/drawing/2014/chart" uri="{C3380CC4-5D6E-409C-BE32-E72D297353CC}">
              <c16:uniqueId val="{00000006-FECC-412B-BA86-05A979D4F627}"/>
            </c:ext>
          </c:extLst>
        </c:ser>
        <c:dLbls>
          <c:showLegendKey val="0"/>
          <c:showVal val="0"/>
          <c:showCatName val="0"/>
          <c:showSerName val="0"/>
          <c:showPercent val="0"/>
          <c:showBubbleSize val="0"/>
          <c:showLeaderLines val="1"/>
        </c:dLbls>
        <c:firstSliceAng val="22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8.7564183048446542E-2"/>
          <c:y val="1.8050425514992443E-2"/>
          <c:w val="0.91243581695155362"/>
          <c:h val="0.79602067923327768"/>
        </c:manualLayout>
      </c:layout>
      <c:barChart>
        <c:barDir val="col"/>
        <c:grouping val="clustered"/>
        <c:varyColors val="0"/>
        <c:ser>
          <c:idx val="0"/>
          <c:order val="0"/>
          <c:tx>
            <c:strRef>
              <c:f>'4.2'!$K$18</c:f>
              <c:strCache>
                <c:ptCount val="1"/>
                <c:pt idx="0">
                  <c:v>Highest level of operating stores</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'4.2'!$J$19:$J$28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'4.2'!$K$19:$K$28</c:f>
              <c:numCache>
                <c:formatCode>#,##0.0</c:formatCode>
                <c:ptCount val="10"/>
                <c:pt idx="0">
                  <c:v>2956.515307842169</c:v>
                </c:pt>
                <c:pt idx="1">
                  <c:v>2757.4041568421703</c:v>
                </c:pt>
                <c:pt idx="2">
                  <c:v>3062.2431608421693</c:v>
                </c:pt>
                <c:pt idx="3">
                  <c:v>3069.3719999999998</c:v>
                </c:pt>
                <c:pt idx="4">
                  <c:v>2924.8233479324908</c:v>
                </c:pt>
                <c:pt idx="5">
                  <c:v>3357.9649709324913</c:v>
                </c:pt>
                <c:pt idx="6">
                  <c:v>3363.2899279324911</c:v>
                </c:pt>
                <c:pt idx="7">
                  <c:v>2919.9807709324905</c:v>
                </c:pt>
                <c:pt idx="8">
                  <c:v>3411.1231694324915</c:v>
                </c:pt>
                <c:pt idx="9">
                  <c:v>3475.8053164324915</c:v>
                </c:pt>
              </c:numCache>
            </c:numRef>
          </c:val>
          <c:extLst>
            <c:ext xmlns:c16="http://schemas.microsoft.com/office/drawing/2014/chart" uri="{C3380CC4-5D6E-409C-BE32-E72D297353CC}">
              <c16:uniqueId val="{00000000-9894-4D69-9AD2-33B7C0DD9CA7}"/>
            </c:ext>
          </c:extLst>
        </c:ser>
        <c:dLbls>
          <c:showLegendKey val="0"/>
          <c:showVal val="0"/>
          <c:showCatName val="0"/>
          <c:showSerName val="0"/>
          <c:showPercent val="0"/>
          <c:showBubbleSize val="0"/>
        </c:dLbls>
        <c:gapWidth val="50"/>
        <c:overlap val="100"/>
        <c:axId val="163926400"/>
        <c:axId val="163927936"/>
      </c:barChart>
      <c:catAx>
        <c:axId val="163926400"/>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3927936"/>
        <c:crossesAt val="0"/>
        <c:auto val="1"/>
        <c:lblAlgn val="ctr"/>
        <c:lblOffset val="100"/>
        <c:noMultiLvlLbl val="0"/>
      </c:catAx>
      <c:valAx>
        <c:axId val="163927936"/>
        <c:scaling>
          <c:orientation val="minMax"/>
        </c:scaling>
        <c:delete val="0"/>
        <c:axPos val="l"/>
        <c:majorGridlines/>
        <c:numFmt formatCode="#,##0" sourceLinked="0"/>
        <c:majorTickMark val="out"/>
        <c:minorTickMark val="none"/>
        <c:tickLblPos val="nextTo"/>
        <c:crossAx val="163926400"/>
        <c:crosses val="autoZero"/>
        <c:crossBetween val="between"/>
        <c:majorUnit val="300"/>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2158076310330198E-2"/>
          <c:y val="1.7550502121236024E-2"/>
          <c:w val="0.90784192368966987"/>
          <c:h val="0.77383865614323255"/>
        </c:manualLayout>
      </c:layout>
      <c:barChart>
        <c:barDir val="col"/>
        <c:grouping val="stacked"/>
        <c:varyColors val="0"/>
        <c:ser>
          <c:idx val="1"/>
          <c:order val="1"/>
          <c:tx>
            <c:strRef>
              <c:f>'4.2'!$D$18</c:f>
              <c:strCache>
                <c:ptCount val="1"/>
                <c:pt idx="0">
                  <c:v>From UGS</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'4.2'!$D$19:$D$28</c:f>
              <c:numCache>
                <c:formatCode>#,##0.0</c:formatCode>
                <c:ptCount val="10"/>
                <c:pt idx="0">
                  <c:v>2146.4485759999998</c:v>
                </c:pt>
                <c:pt idx="1">
                  <c:v>2803.3251730000006</c:v>
                </c:pt>
                <c:pt idx="2">
                  <c:v>2792.4169440000001</c:v>
                </c:pt>
                <c:pt idx="3">
                  <c:v>2383.3666699999999</c:v>
                </c:pt>
                <c:pt idx="4">
                  <c:v>2942.1872790000002</c:v>
                </c:pt>
                <c:pt idx="5">
                  <c:v>1271.1721849999999</c:v>
                </c:pt>
                <c:pt idx="6">
                  <c:v>3040.2051849999998</c:v>
                </c:pt>
                <c:pt idx="7">
                  <c:v>3115.695847</c:v>
                </c:pt>
                <c:pt idx="8">
                  <c:v>1963.3960219999999</c:v>
                </c:pt>
                <c:pt idx="9">
                  <c:v>1863.105266</c:v>
                </c:pt>
              </c:numCache>
            </c:numRef>
          </c:val>
          <c:extLst>
            <c:ext xmlns:c16="http://schemas.microsoft.com/office/drawing/2014/chart" uri="{C3380CC4-5D6E-409C-BE32-E72D297353CC}">
              <c16:uniqueId val="{00000000-701C-4D89-9B3F-7B7B77BCD2C7}"/>
            </c:ext>
          </c:extLst>
        </c:ser>
        <c:ser>
          <c:idx val="2"/>
          <c:order val="2"/>
          <c:tx>
            <c:strRef>
              <c:f>'4.2'!$E$18</c:f>
              <c:strCache>
                <c:ptCount val="1"/>
                <c:pt idx="0">
                  <c:v>Into UGS</c:v>
                </c:pt>
              </c:strCache>
            </c:strRef>
          </c:tx>
          <c:spPr>
            <a:solidFill>
              <a:srgbClr val="596387"/>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'4.2'!$E$19:$E$28</c:f>
              <c:numCache>
                <c:formatCode>#,##0.0</c:formatCode>
                <c:ptCount val="10"/>
                <c:pt idx="0">
                  <c:v>-2130.9156170000001</c:v>
                </c:pt>
                <c:pt idx="1">
                  <c:v>-2656.378365</c:v>
                </c:pt>
                <c:pt idx="2">
                  <c:v>-2648.8300529999997</c:v>
                </c:pt>
                <c:pt idx="3">
                  <c:v>-2808.5585060000003</c:v>
                </c:pt>
                <c:pt idx="4">
                  <c:v>-2916.687054</c:v>
                </c:pt>
                <c:pt idx="5">
                  <c:v>-2353.5037307686007</c:v>
                </c:pt>
                <c:pt idx="6">
                  <c:v>-2023.3440476217215</c:v>
                </c:pt>
                <c:pt idx="7">
                  <c:v>-2516.0507149999999</c:v>
                </c:pt>
                <c:pt idx="8">
                  <c:v>-3213.0180540000001</c:v>
                </c:pt>
                <c:pt idx="9">
                  <c:v>-2021.7330730000003</c:v>
                </c:pt>
              </c:numCache>
            </c:numRef>
          </c:val>
          <c:extLst>
            <c:ext xmlns:c16="http://schemas.microsoft.com/office/drawing/2014/chart" uri="{C3380CC4-5D6E-409C-BE32-E72D297353CC}">
              <c16:uniqueId val="{00000001-701C-4D89-9B3F-7B7B77BCD2C7}"/>
            </c:ext>
          </c:extLst>
        </c:ser>
        <c:dLbls>
          <c:showLegendKey val="0"/>
          <c:showVal val="0"/>
          <c:showCatName val="0"/>
          <c:showSerName val="0"/>
          <c:showPercent val="0"/>
          <c:showBubbleSize val="0"/>
        </c:dLbls>
        <c:gapWidth val="50"/>
        <c:overlap val="100"/>
        <c:axId val="165950592"/>
        <c:axId val="165952128"/>
      </c:barChart>
      <c:lineChart>
        <c:grouping val="standard"/>
        <c:varyColors val="0"/>
        <c:ser>
          <c:idx val="0"/>
          <c:order val="0"/>
          <c:tx>
            <c:strRef>
              <c:f>'4.2'!$C$18</c:f>
              <c:strCache>
                <c:ptCount val="1"/>
                <c:pt idx="0">
                  <c:v>Net balance from/into UGS</c:v>
                </c:pt>
              </c:strCache>
            </c:strRef>
          </c:tx>
          <c:spPr>
            <a:ln>
              <a:solidFill>
                <a:schemeClr val="accent5"/>
              </a:solidFill>
            </a:ln>
          </c:spPr>
          <c:marker>
            <c:symbol val="none"/>
          </c:marker>
          <c:cat>
            <c:numRef>
              <c:f>'4.2'!$B$19:$B$28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'4.2'!$C$19:$C$28</c:f>
              <c:numCache>
                <c:formatCode>#,##0.0</c:formatCode>
                <c:ptCount val="10"/>
                <c:pt idx="0">
                  <c:v>15.532958999999664</c:v>
                </c:pt>
                <c:pt idx="1">
                  <c:v>146.9468080000006</c:v>
                </c:pt>
                <c:pt idx="2">
                  <c:v>143.58689100000038</c:v>
                </c:pt>
                <c:pt idx="3">
                  <c:v>-425.19183600000042</c:v>
                </c:pt>
                <c:pt idx="4">
                  <c:v>25.500225000000228</c:v>
                </c:pt>
                <c:pt idx="5">
                  <c:v>-1082.3315457686008</c:v>
                </c:pt>
                <c:pt idx="6">
                  <c:v>1016.8611373782783</c:v>
                </c:pt>
                <c:pt idx="7">
                  <c:v>599.6451320000001</c:v>
                </c:pt>
                <c:pt idx="8">
                  <c:v>-1249.6220320000002</c:v>
                </c:pt>
                <c:pt idx="9">
                  <c:v>-158.62780700000036</c:v>
                </c:pt>
              </c:numCache>
            </c:numRef>
          </c:val>
          <c:smooth val="0"/>
          <c:extLst>
            <c:ext xmlns:c16="http://schemas.microsoft.com/office/drawing/2014/chart" uri="{C3380CC4-5D6E-409C-BE32-E72D297353CC}">
              <c16:uniqueId val="{00000002-701C-4D89-9B3F-7B7B77BCD2C7}"/>
            </c:ext>
          </c:extLst>
        </c:ser>
        <c:dLbls>
          <c:showLegendKey val="0"/>
          <c:showVal val="0"/>
          <c:showCatName val="0"/>
          <c:showSerName val="0"/>
          <c:showPercent val="0"/>
          <c:showBubbleSize val="0"/>
        </c:dLbls>
        <c:marker val="1"/>
        <c:smooth val="0"/>
        <c:axId val="165950592"/>
        <c:axId val="165952128"/>
      </c:lineChart>
      <c:catAx>
        <c:axId val="165950592"/>
        <c:scaling>
          <c:orientation val="minMax"/>
        </c:scaling>
        <c:delete val="0"/>
        <c:axPos val="b"/>
        <c:numFmt formatCode="0" sourceLinked="1"/>
        <c:majorTickMark val="out"/>
        <c:minorTickMark val="none"/>
        <c:tickLblPos val="nextTo"/>
        <c:txPr>
          <a:bodyPr rot="-5400000" vert="horz"/>
          <a:lstStyle/>
          <a:p>
            <a:pPr>
              <a:defRPr/>
            </a:pPr>
            <a:endParaRPr lang="cs-CZ"/>
          </a:p>
        </c:txPr>
        <c:crossAx val="165952128"/>
        <c:crossesAt val="-40000"/>
        <c:auto val="1"/>
        <c:lblAlgn val="ctr"/>
        <c:lblOffset val="100"/>
        <c:noMultiLvlLbl val="0"/>
      </c:catAx>
      <c:valAx>
        <c:axId val="165952128"/>
        <c:scaling>
          <c:orientation val="minMax"/>
          <c:min val="-3500"/>
        </c:scaling>
        <c:delete val="0"/>
        <c:axPos val="l"/>
        <c:majorGridlines/>
        <c:numFmt formatCode="#,##0" sourceLinked="0"/>
        <c:majorTickMark val="out"/>
        <c:minorTickMark val="none"/>
        <c:tickLblPos val="nextTo"/>
        <c:crossAx val="165950592"/>
        <c:crosses val="autoZero"/>
        <c:crossBetween val="between"/>
      </c:valAx>
    </c:plotArea>
    <c:legend>
      <c:legendPos val="b"/>
      <c:layout>
        <c:manualLayout>
          <c:xMode val="edge"/>
          <c:yMode val="edge"/>
          <c:x val="2.8932147370467577E-3"/>
          <c:y val="0.90692916479134866"/>
          <c:w val="0.96045964641663528"/>
          <c:h val="9.3070835208651365E-2"/>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88406190605478E-2"/>
          <c:y val="2.4804922784001298E-2"/>
          <c:w val="0.92811159380939467"/>
          <c:h val="0.71907003892554655"/>
        </c:manualLayout>
      </c:layout>
      <c:barChart>
        <c:barDir val="col"/>
        <c:grouping val="clustered"/>
        <c:varyColors val="0"/>
        <c:ser>
          <c:idx val="0"/>
          <c:order val="0"/>
          <c:spPr>
            <a:solidFill>
              <a:schemeClr val="tx2"/>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'5.2'!$C$21:$C$32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'5.2'!$D$21:$D$32</c:f>
              <c:numCache>
                <c:formatCode>0.0</c:formatCode>
                <c:ptCount val="12"/>
                <c:pt idx="0">
                  <c:v>11.42983903</c:v>
                </c:pt>
                <c:pt idx="1">
                  <c:v>9.5859639999999988</c:v>
                </c:pt>
                <c:pt idx="2">
                  <c:v>10.388265999999998</c:v>
                </c:pt>
                <c:pt idx="3">
                  <c:v>8.0562589999999972</c:v>
                </c:pt>
                <c:pt idx="4">
                  <c:v>8.9483289999999993</c:v>
                </c:pt>
                <c:pt idx="5">
                  <c:v>7.7560179999999992</c:v>
                </c:pt>
                <c:pt idx="6">
                  <c:v>7.7206640000000002</c:v>
                </c:pt>
                <c:pt idx="7">
                  <c:v>5.3401130000000006</c:v>
                </c:pt>
                <c:pt idx="8">
                  <c:v>3.6460020000000002</c:v>
                </c:pt>
                <c:pt idx="9">
                  <c:v>4.181495</c:v>
                </c:pt>
                <c:pt idx="10">
                  <c:v>4.6496019999999989</c:v>
                </c:pt>
                <c:pt idx="11">
                  <c:v>6.5785090000000013</c:v>
                </c:pt>
              </c:numCache>
            </c:numRef>
          </c:val>
          <c:extLst>
            <c:ext xmlns:c16="http://schemas.microsoft.com/office/drawing/2014/chart" uri="{C3380CC4-5D6E-409C-BE32-E72D297353CC}">
              <c16:uniqueId val="{00000000-D95C-482D-87E2-C621ACEA130E}"/>
            </c:ext>
          </c:extLst>
        </c:ser>
        <c:dLbls>
          <c:showLegendKey val="0"/>
          <c:showVal val="0"/>
          <c:showCatName val="0"/>
          <c:showSerName val="0"/>
          <c:showPercent val="0"/>
          <c:showBubbleSize val="0"/>
        </c:dLbls>
        <c:gapWidth val="50"/>
        <c:overlap val="100"/>
        <c:axId val="164700160"/>
        <c:axId val="164701696"/>
      </c:barChart>
      <c:catAx>
        <c:axId val="1647001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701696"/>
        <c:crosses val="autoZero"/>
        <c:auto val="1"/>
        <c:lblAlgn val="ctr"/>
        <c:lblOffset val="100"/>
        <c:noMultiLvlLbl val="0"/>
      </c:catAx>
      <c:valAx>
        <c:axId val="164701696"/>
        <c:scaling>
          <c:orientation val="minMax"/>
          <c:max val="12"/>
        </c:scaling>
        <c:delete val="0"/>
        <c:axPos val="l"/>
        <c:majorGridlines/>
        <c:numFmt formatCode="0" sourceLinked="0"/>
        <c:majorTickMark val="out"/>
        <c:minorTickMark val="none"/>
        <c:tickLblPos val="nextTo"/>
        <c:crossAx val="164700160"/>
        <c:crosses val="autoZero"/>
        <c:crossBetween val="between"/>
        <c:majorUnit val="1"/>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34E-2"/>
          <c:y val="2.4804922784001298E-2"/>
          <c:w val="0.93376526821291717"/>
          <c:h val="0.79271518785270323"/>
        </c:manualLayout>
      </c:layout>
      <c:barChart>
        <c:barDir val="col"/>
        <c:grouping val="clustered"/>
        <c:varyColors val="0"/>
        <c:ser>
          <c:idx val="0"/>
          <c:order val="0"/>
          <c:tx>
            <c:strRef>
              <c:f>'5.2'!$H$20</c:f>
              <c:strCache>
                <c:ptCount val="1"/>
                <c:pt idx="0">
                  <c:v>Total gas production, including losses and own use</c:v>
                </c:pt>
              </c:strCache>
            </c:strRef>
          </c:tx>
          <c:spPr>
            <a:solidFill>
              <a:schemeClr val="accent1"/>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'5.2'!$G$21:$G$30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'5.2'!$H$21:$H$30</c:f>
              <c:numCache>
                <c:formatCode>#,##0.0</c:formatCode>
                <c:ptCount val="10"/>
                <c:pt idx="0">
                  <c:v>168.00440900000001</c:v>
                </c:pt>
                <c:pt idx="1">
                  <c:v>158.42110200000002</c:v>
                </c:pt>
                <c:pt idx="2">
                  <c:v>135.920783</c:v>
                </c:pt>
                <c:pt idx="3">
                  <c:v>146.24423799999997</c:v>
                </c:pt>
                <c:pt idx="4">
                  <c:v>137.11352800000003</c:v>
                </c:pt>
                <c:pt idx="5">
                  <c:v>130.758104</c:v>
                </c:pt>
                <c:pt idx="6">
                  <c:v>122.73759499999998</c:v>
                </c:pt>
                <c:pt idx="7">
                  <c:v>127.86564999999999</c:v>
                </c:pt>
                <c:pt idx="8">
                  <c:v>148.17610400000001</c:v>
                </c:pt>
                <c:pt idx="9">
                  <c:v>88.281149029999995</c:v>
                </c:pt>
              </c:numCache>
            </c:numRef>
          </c:val>
          <c:extLst>
            <c:ext xmlns:c16="http://schemas.microsoft.com/office/drawing/2014/chart" uri="{C3380CC4-5D6E-409C-BE32-E72D297353CC}">
              <c16:uniqueId val="{00000000-DB71-49C5-8C0E-8FE3294CCE70}"/>
            </c:ext>
          </c:extLst>
        </c:ser>
        <c:dLbls>
          <c:showLegendKey val="0"/>
          <c:showVal val="0"/>
          <c:showCatName val="0"/>
          <c:showSerName val="0"/>
          <c:showPercent val="0"/>
          <c:showBubbleSize val="0"/>
        </c:dLbls>
        <c:gapWidth val="50"/>
        <c:overlap val="100"/>
        <c:axId val="164726272"/>
        <c:axId val="164727808"/>
      </c:barChart>
      <c:catAx>
        <c:axId val="1647262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4727808"/>
        <c:crosses val="autoZero"/>
        <c:auto val="1"/>
        <c:lblAlgn val="ctr"/>
        <c:lblOffset val="100"/>
        <c:noMultiLvlLbl val="0"/>
      </c:catAx>
      <c:valAx>
        <c:axId val="164727808"/>
        <c:scaling>
          <c:orientation val="minMax"/>
        </c:scaling>
        <c:delete val="0"/>
        <c:axPos val="l"/>
        <c:majorGridlines/>
        <c:numFmt formatCode="#,##0" sourceLinked="0"/>
        <c:majorTickMark val="out"/>
        <c:minorTickMark val="none"/>
        <c:tickLblPos val="nextTo"/>
        <c:crossAx val="1647262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Arial" panose="020B0604020202020204" pitchFamily="34" charset="0"/>
                <a:ea typeface="+mn-ea"/>
                <a:cs typeface="Arial" panose="020B0604020202020204" pitchFamily="34" charset="0"/>
              </a:defRPr>
            </a:pPr>
            <a:r>
              <a:rPr lang="en-GB" sz="1000" b="1" i="0" baseline="0">
                <a:effectLst/>
                <a:latin typeface="Arial" panose="020B0604020202020204" pitchFamily="34" charset="0"/>
                <a:cs typeface="Arial" panose="020B0604020202020204" pitchFamily="34" charset="0"/>
              </a:rPr>
              <a:t>Actual monthly gas consumption</a:t>
            </a:r>
            <a:r>
              <a:rPr lang="cs-CZ" sz="1000" b="1" i="0" baseline="0">
                <a:effectLst/>
                <a:latin typeface="Arial" panose="020B0604020202020204" pitchFamily="34" charset="0"/>
                <a:cs typeface="Arial" panose="020B0604020202020204" pitchFamily="34" charset="0"/>
              </a:rPr>
              <a:t>       </a:t>
            </a:r>
            <a:r>
              <a:rPr lang="en-GB" sz="1000" b="1" i="0" baseline="0">
                <a:effectLst/>
                <a:latin typeface="Arial" panose="020B0604020202020204" pitchFamily="34" charset="0"/>
                <a:cs typeface="Arial" panose="020B0604020202020204" pitchFamily="34" charset="0"/>
              </a:rPr>
              <a:t> </a:t>
            </a:r>
            <a:r>
              <a:rPr lang="cs-CZ" sz="1000" b="1" i="0" baseline="0">
                <a:effectLst/>
                <a:latin typeface="Arial" panose="020B0604020202020204" pitchFamily="34" charset="0"/>
                <a:cs typeface="Arial" panose="020B0604020202020204" pitchFamily="34" charset="0"/>
              </a:rPr>
              <a:t>         </a:t>
            </a:r>
            <a:r>
              <a:rPr lang="en-GB" sz="1000" b="1" i="0" baseline="0">
                <a:effectLst/>
                <a:latin typeface="Arial" panose="020B0604020202020204" pitchFamily="34" charset="0"/>
                <a:cs typeface="Arial" panose="020B0604020202020204" pitchFamily="34" charset="0"/>
              </a:rPr>
              <a:t>year-on-year</a:t>
            </a:r>
            <a:r>
              <a:rPr lang="cs-CZ" sz="1000" b="1" i="0" baseline="0">
                <a:effectLst/>
                <a:latin typeface="Arial" panose="020B0604020202020204" pitchFamily="34" charset="0"/>
                <a:cs typeface="Arial" panose="020B0604020202020204" pitchFamily="34" charset="0"/>
              </a:rPr>
              <a:t> (million m</a:t>
            </a:r>
            <a:r>
              <a:rPr lang="cs-CZ" sz="1000" b="1" i="0" baseline="30000">
                <a:effectLst/>
                <a:latin typeface="Arial" panose="020B0604020202020204" pitchFamily="34" charset="0"/>
                <a:cs typeface="Arial" panose="020B0604020202020204" pitchFamily="34" charset="0"/>
              </a:rPr>
              <a:t>3</a:t>
            </a:r>
            <a:r>
              <a:rPr lang="cs-CZ" sz="1000" b="1" i="0" baseline="0">
                <a:effectLst/>
                <a:latin typeface="Arial" panose="020B0604020202020204" pitchFamily="34" charset="0"/>
                <a:cs typeface="Arial" panose="020B0604020202020204" pitchFamily="34" charset="0"/>
              </a:rPr>
              <a:t>)</a:t>
            </a:r>
            <a:endParaRPr lang="cs-CZ" sz="1000">
              <a:effectLst/>
              <a:latin typeface="Arial" panose="020B0604020202020204" pitchFamily="34" charset="0"/>
              <a:cs typeface="Arial" panose="020B0604020202020204" pitchFamily="34" charset="0"/>
            </a:endParaRPr>
          </a:p>
        </c:rich>
      </c:tx>
      <c:layout>
        <c:manualLayout>
          <c:xMode val="edge"/>
          <c:yMode val="edge"/>
          <c:x val="2.1654453779347532E-3"/>
          <c:y val="0"/>
        </c:manualLayout>
      </c:layout>
      <c:overlay val="0"/>
    </c:title>
    <c:autoTitleDeleted val="0"/>
    <c:plotArea>
      <c:layout>
        <c:manualLayout>
          <c:layoutTarget val="inner"/>
          <c:xMode val="edge"/>
          <c:yMode val="edge"/>
          <c:x val="0.10658849967898235"/>
          <c:y val="0.18172830574909712"/>
          <c:w val="0.88968293232171858"/>
          <c:h val="0.54473439409705182"/>
        </c:manualLayout>
      </c:layout>
      <c:lineChart>
        <c:grouping val="standard"/>
        <c:varyColors val="0"/>
        <c:ser>
          <c:idx val="1"/>
          <c:order val="0"/>
          <c:tx>
            <c:strRef>
              <c:f>'6.1'!$O$8</c:f>
              <c:strCache>
                <c:ptCount val="1"/>
                <c:pt idx="0">
                  <c:v>2022</c:v>
                </c:pt>
              </c:strCache>
            </c:strRef>
          </c:tx>
          <c:spPr>
            <a:ln w="19050">
              <a:solidFill>
                <a:schemeClr val="accent5"/>
              </a:solidFill>
            </a:ln>
          </c:spPr>
          <c:marker>
            <c:symbol val="none"/>
          </c:marker>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'6.1'!$O$9:$O$20</c:f>
              <c:numCache>
                <c:formatCode>#,##0.0</c:formatCode>
                <c:ptCount val="12"/>
                <c:pt idx="0">
                  <c:v>1134.2628331979083</c:v>
                </c:pt>
                <c:pt idx="1">
                  <c:v>890.50040009373777</c:v>
                </c:pt>
                <c:pt idx="2">
                  <c:v>922.6194924346953</c:v>
                </c:pt>
                <c:pt idx="3">
                  <c:v>671.36218900899917</c:v>
                </c:pt>
                <c:pt idx="4">
                  <c:v>388.89617215441922</c:v>
                </c:pt>
                <c:pt idx="5">
                  <c:v>336.35449487705358</c:v>
                </c:pt>
                <c:pt idx="6">
                  <c:v>288.56559520753245</c:v>
                </c:pt>
                <c:pt idx="7">
                  <c:v>311.10515298840176</c:v>
                </c:pt>
                <c:pt idx="8">
                  <c:v>383.35796064253685</c:v>
                </c:pt>
                <c:pt idx="9">
                  <c:v>507.60933393401041</c:v>
                </c:pt>
                <c:pt idx="10">
                  <c:v>742.97066453171442</c:v>
                </c:pt>
                <c:pt idx="11">
                  <c:v>966.15799449828557</c:v>
                </c:pt>
              </c:numCache>
            </c:numRef>
          </c:val>
          <c:smooth val="0"/>
          <c:extLst>
            <c:ext xmlns:c16="http://schemas.microsoft.com/office/drawing/2014/chart" uri="{C3380CC4-5D6E-409C-BE32-E72D297353CC}">
              <c16:uniqueId val="{00000000-E4F4-49CC-9AB5-7A38A25140F6}"/>
            </c:ext>
          </c:extLst>
        </c:ser>
        <c:ser>
          <c:idx val="0"/>
          <c:order val="1"/>
          <c:tx>
            <c:strRef>
              <c:f>'6.1'!$N$8</c:f>
              <c:strCache>
                <c:ptCount val="1"/>
                <c:pt idx="0">
                  <c:v>2023</c:v>
                </c:pt>
              </c:strCache>
            </c:strRef>
          </c:tx>
          <c:spPr>
            <a:ln w="19050">
              <a:solidFill>
                <a:schemeClr val="tx2"/>
              </a:solidFill>
            </a:ln>
          </c:spPr>
          <c:marker>
            <c:symbol val="none"/>
          </c:marker>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'6.1'!$N$9:$N$20</c:f>
              <c:numCache>
                <c:formatCode>#,##0.0</c:formatCode>
                <c:ptCount val="12"/>
                <c:pt idx="0">
                  <c:v>891.77987089563828</c:v>
                </c:pt>
                <c:pt idx="1">
                  <c:v>860.76740305537987</c:v>
                </c:pt>
                <c:pt idx="2">
                  <c:v>769.26811951702939</c:v>
                </c:pt>
                <c:pt idx="3">
                  <c:v>606.43594392235718</c:v>
                </c:pt>
                <c:pt idx="4">
                  <c:v>368.85357592765939</c:v>
                </c:pt>
                <c:pt idx="5">
                  <c:v>313.95310905674575</c:v>
                </c:pt>
                <c:pt idx="6">
                  <c:v>281.16730328742176</c:v>
                </c:pt>
                <c:pt idx="7">
                  <c:v>287.6215369775108</c:v>
                </c:pt>
                <c:pt idx="8">
                  <c:v>302.26857171234781</c:v>
                </c:pt>
                <c:pt idx="9">
                  <c:v>465.54145508528813</c:v>
                </c:pt>
                <c:pt idx="10">
                  <c:v>731.11426618603377</c:v>
                </c:pt>
                <c:pt idx="11">
                  <c:v>879.80203918057634</c:v>
                </c:pt>
              </c:numCache>
            </c:numRef>
          </c:val>
          <c:smooth val="0"/>
          <c:extLst>
            <c:ext xmlns:c16="http://schemas.microsoft.com/office/drawing/2014/chart" uri="{C3380CC4-5D6E-409C-BE32-E72D297353CC}">
              <c16:uniqueId val="{00000001-E4F4-49CC-9AB5-7A38A25140F6}"/>
            </c:ext>
          </c:extLst>
        </c:ser>
        <c:dLbls>
          <c:showLegendKey val="0"/>
          <c:showVal val="0"/>
          <c:showCatName val="0"/>
          <c:showSerName val="0"/>
          <c:showPercent val="0"/>
          <c:showBubbleSize val="0"/>
        </c:dLbls>
        <c:smooth val="0"/>
        <c:axId val="167740160"/>
        <c:axId val="167741696"/>
      </c:lineChart>
      <c:catAx>
        <c:axId val="167740160"/>
        <c:scaling>
          <c:orientation val="minMax"/>
        </c:scaling>
        <c:delete val="0"/>
        <c:axPos val="b"/>
        <c:numFmt formatCode="General" sourceLinked="0"/>
        <c:majorTickMark val="none"/>
        <c:minorTickMark val="none"/>
        <c:tickLblPos val="nextTo"/>
        <c:txPr>
          <a:bodyPr rot="-5400000" vert="horz"/>
          <a:lstStyle/>
          <a:p>
            <a:pPr>
              <a:defRPr>
                <a:solidFill>
                  <a:sysClr val="windowText" lastClr="000000"/>
                </a:solidFill>
              </a:defRPr>
            </a:pPr>
            <a:endParaRPr lang="cs-CZ"/>
          </a:p>
        </c:txPr>
        <c:crossAx val="167741696"/>
        <c:crosses val="autoZero"/>
        <c:auto val="1"/>
        <c:lblAlgn val="ctr"/>
        <c:lblOffset val="100"/>
        <c:noMultiLvlLbl val="0"/>
      </c:catAx>
      <c:valAx>
        <c:axId val="167741696"/>
        <c:scaling>
          <c:orientation val="minMax"/>
        </c:scaling>
        <c:delete val="0"/>
        <c:axPos val="l"/>
        <c:majorGridlines/>
        <c:numFmt formatCode="#,##0" sourceLinked="0"/>
        <c:majorTickMark val="out"/>
        <c:minorTickMark val="none"/>
        <c:tickLblPos val="nextTo"/>
        <c:crossAx val="167740160"/>
        <c:crosses val="autoZero"/>
        <c:crossBetween val="midCat"/>
        <c:majorUnit val="150"/>
      </c:valAx>
    </c:plotArea>
    <c:legend>
      <c:legendPos val="b"/>
      <c:layout>
        <c:manualLayout>
          <c:xMode val="edge"/>
          <c:yMode val="edge"/>
          <c:x val="5.7382290995376737E-4"/>
          <c:y val="0.94328920959183504"/>
          <c:w val="0.43886349407262237"/>
          <c:h val="5.1551007485931964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l">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en-GB" sz="1000" b="1" i="0" baseline="0">
                <a:effectLst/>
                <a:latin typeface="Arial" panose="020B0604020202020204" pitchFamily="34" charset="0"/>
                <a:cs typeface="Arial" panose="020B0604020202020204" pitchFamily="34" charset="0"/>
              </a:rPr>
              <a:t>Change in actual gas consumption,</a:t>
            </a:r>
            <a:r>
              <a:rPr lang="cs-CZ" sz="1000" b="1" i="0" baseline="0">
                <a:effectLst/>
                <a:latin typeface="Arial" panose="020B0604020202020204" pitchFamily="34" charset="0"/>
                <a:cs typeface="Arial" panose="020B0604020202020204" pitchFamily="34" charset="0"/>
              </a:rPr>
              <a:t>          </a:t>
            </a:r>
            <a:r>
              <a:rPr lang="en-GB" sz="1000" b="1" i="0" baseline="0">
                <a:effectLst/>
                <a:latin typeface="Arial" panose="020B0604020202020204" pitchFamily="34" charset="0"/>
                <a:cs typeface="Arial" panose="020B0604020202020204" pitchFamily="34" charset="0"/>
              </a:rPr>
              <a:t>20</a:t>
            </a:r>
            <a:r>
              <a:rPr lang="cs-CZ" sz="1000" b="1" i="0" baseline="0">
                <a:effectLst/>
                <a:latin typeface="Arial" panose="020B0604020202020204" pitchFamily="34" charset="0"/>
                <a:cs typeface="Arial" panose="020B0604020202020204" pitchFamily="34" charset="0"/>
              </a:rPr>
              <a:t>23 </a:t>
            </a:r>
            <a:r>
              <a:rPr lang="en-GB" sz="1000" b="1" i="0" baseline="0">
                <a:effectLst/>
                <a:latin typeface="Arial" panose="020B0604020202020204" pitchFamily="34" charset="0"/>
                <a:cs typeface="Arial" panose="020B0604020202020204" pitchFamily="34" charset="0"/>
              </a:rPr>
              <a:t>on 20</a:t>
            </a:r>
            <a:r>
              <a:rPr lang="cs-CZ" sz="1000" b="1" i="0" baseline="0">
                <a:effectLst/>
                <a:latin typeface="Arial" panose="020B0604020202020204" pitchFamily="34" charset="0"/>
                <a:cs typeface="Arial" panose="020B0604020202020204" pitchFamily="34" charset="0"/>
              </a:rPr>
              <a:t>22 (million m</a:t>
            </a:r>
            <a:r>
              <a:rPr lang="cs-CZ" sz="1000" b="1" i="0" baseline="30000">
                <a:effectLst/>
                <a:latin typeface="Arial" panose="020B0604020202020204" pitchFamily="34" charset="0"/>
                <a:cs typeface="Arial" panose="020B0604020202020204" pitchFamily="34" charset="0"/>
              </a:rPr>
              <a:t>3</a:t>
            </a:r>
            <a:r>
              <a:rPr lang="cs-CZ" sz="1000" b="1" i="0" baseline="0">
                <a:effectLst/>
                <a:latin typeface="Arial" panose="020B0604020202020204" pitchFamily="34" charset="0"/>
                <a:cs typeface="Arial" panose="020B0604020202020204" pitchFamily="34" charset="0"/>
              </a:rPr>
              <a:t>)</a:t>
            </a:r>
            <a:endParaRPr lang="cs-CZ" sz="1000">
              <a:effectLst/>
              <a:latin typeface="Arial" panose="020B0604020202020204" pitchFamily="34" charset="0"/>
              <a:cs typeface="Arial" panose="020B0604020202020204" pitchFamily="34" charset="0"/>
            </a:endParaRPr>
          </a:p>
        </c:rich>
      </c:tx>
      <c:layout>
        <c:manualLayout>
          <c:xMode val="edge"/>
          <c:yMode val="edge"/>
          <c:x val="9.2516884891523333E-4"/>
          <c:y val="3.6786708768002982E-2"/>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manualLayout>
          <c:layoutTarget val="inner"/>
          <c:xMode val="edge"/>
          <c:yMode val="edge"/>
          <c:x val="0.10715118471628553"/>
          <c:y val="0.18402817468160154"/>
          <c:w val="0.89284881528371451"/>
          <c:h val="0.62640984689453549"/>
        </c:manualLayout>
      </c:layout>
      <c:barChart>
        <c:barDir val="col"/>
        <c:grouping val="clustered"/>
        <c:varyColors val="0"/>
        <c:ser>
          <c:idx val="0"/>
          <c:order val="0"/>
          <c:tx>
            <c:strRef>
              <c:f>'6.1'!$P$8</c:f>
              <c:strCache>
                <c:ptCount val="1"/>
                <c:pt idx="0">
                  <c:v>Rozdíl</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7A2F-4DB1-A70A-160D18227FDB}"/>
              </c:ext>
            </c:extLst>
          </c:dPt>
          <c:dPt>
            <c:idx val="1"/>
            <c:invertIfNegative val="0"/>
            <c:bubble3D val="0"/>
            <c:extLst>
              <c:ext xmlns:c16="http://schemas.microsoft.com/office/drawing/2014/chart" uri="{C3380CC4-5D6E-409C-BE32-E72D297353CC}">
                <c16:uniqueId val="{00000001-7A2F-4DB1-A70A-160D18227FDB}"/>
              </c:ext>
            </c:extLst>
          </c:dPt>
          <c:dPt>
            <c:idx val="2"/>
            <c:invertIfNegative val="0"/>
            <c:bubble3D val="0"/>
            <c:extLst>
              <c:ext xmlns:c16="http://schemas.microsoft.com/office/drawing/2014/chart" uri="{C3380CC4-5D6E-409C-BE32-E72D297353CC}">
                <c16:uniqueId val="{00000002-7A2F-4DB1-A70A-160D18227FDB}"/>
              </c:ext>
            </c:extLst>
          </c:dPt>
          <c:dPt>
            <c:idx val="4"/>
            <c:invertIfNegative val="0"/>
            <c:bubble3D val="0"/>
            <c:extLst>
              <c:ext xmlns:c16="http://schemas.microsoft.com/office/drawing/2014/chart" uri="{C3380CC4-5D6E-409C-BE32-E72D297353CC}">
                <c16:uniqueId val="{00000003-7A2F-4DB1-A70A-160D18227FDB}"/>
              </c:ext>
            </c:extLst>
          </c:dPt>
          <c:dPt>
            <c:idx val="6"/>
            <c:invertIfNegative val="0"/>
            <c:bubble3D val="0"/>
            <c:extLst>
              <c:ext xmlns:c16="http://schemas.microsoft.com/office/drawing/2014/chart" uri="{C3380CC4-5D6E-409C-BE32-E72D297353CC}">
                <c16:uniqueId val="{00000004-7A2F-4DB1-A70A-160D18227FDB}"/>
              </c:ext>
            </c:extLst>
          </c:dPt>
          <c:dPt>
            <c:idx val="7"/>
            <c:invertIfNegative val="0"/>
            <c:bubble3D val="0"/>
            <c:extLst>
              <c:ext xmlns:c16="http://schemas.microsoft.com/office/drawing/2014/chart" uri="{C3380CC4-5D6E-409C-BE32-E72D297353CC}">
                <c16:uniqueId val="{00000005-7A2F-4DB1-A70A-160D18227FDB}"/>
              </c:ext>
            </c:extLst>
          </c:dPt>
          <c:dPt>
            <c:idx val="8"/>
            <c:invertIfNegative val="0"/>
            <c:bubble3D val="0"/>
            <c:extLst>
              <c:ext xmlns:c16="http://schemas.microsoft.com/office/drawing/2014/chart" uri="{C3380CC4-5D6E-409C-BE32-E72D297353CC}">
                <c16:uniqueId val="{00000006-7A2F-4DB1-A70A-160D18227FDB}"/>
              </c:ext>
            </c:extLst>
          </c:dPt>
          <c:dPt>
            <c:idx val="9"/>
            <c:invertIfNegative val="0"/>
            <c:bubble3D val="0"/>
            <c:extLst>
              <c:ext xmlns:c16="http://schemas.microsoft.com/office/drawing/2014/chart" uri="{C3380CC4-5D6E-409C-BE32-E72D297353CC}">
                <c16:uniqueId val="{00000007-7A2F-4DB1-A70A-160D18227FDB}"/>
              </c:ext>
            </c:extLst>
          </c:dPt>
          <c:dPt>
            <c:idx val="10"/>
            <c:invertIfNegative val="0"/>
            <c:bubble3D val="0"/>
            <c:extLst>
              <c:ext xmlns:c16="http://schemas.microsoft.com/office/drawing/2014/chart" uri="{C3380CC4-5D6E-409C-BE32-E72D297353CC}">
                <c16:uniqueId val="{00000008-7A2F-4DB1-A70A-160D18227FDB}"/>
              </c:ext>
            </c:extLst>
          </c:dPt>
          <c:dPt>
            <c:idx val="11"/>
            <c:invertIfNegative val="0"/>
            <c:bubble3D val="0"/>
            <c:extLst>
              <c:ext xmlns:c16="http://schemas.microsoft.com/office/drawing/2014/chart" uri="{C3380CC4-5D6E-409C-BE32-E72D297353CC}">
                <c16:uniqueId val="{00000009-7A2F-4DB1-A70A-160D18227FDB}"/>
              </c:ext>
            </c:extLst>
          </c:dPt>
          <c:dLbls>
            <c:dLbl>
              <c:idx val="1"/>
              <c:layout>
                <c:manualLayout>
                  <c:x val="0"/>
                  <c:y val="5.6044775839640716E-3"/>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F-4DB1-A70A-160D18227FDB}"/>
                </c:ext>
              </c:extLst>
            </c:dLbl>
            <c:dLbl>
              <c:idx val="4"/>
              <c:layout>
                <c:manualLayout>
                  <c:x val="-6.9509486334546686E-17"/>
                  <c:y val="1.4230158803187582E-2"/>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F-4DB1-A70A-160D18227FDB}"/>
                </c:ext>
              </c:extLst>
            </c:dLbl>
            <c:dLbl>
              <c:idx val="5"/>
              <c:layout>
                <c:manualLayout>
                  <c:x val="0"/>
                  <c:y val="1.4123487992376955E-2"/>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7B-4382-B986-EF3829BD8B43}"/>
                </c:ext>
              </c:extLst>
            </c:dLbl>
            <c:dLbl>
              <c:idx val="6"/>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4-7A2F-4DB1-A70A-160D18227FDB}"/>
                </c:ext>
              </c:extLst>
            </c:dLbl>
            <c:dLbl>
              <c:idx val="7"/>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F-4DB1-A70A-160D18227FDB}"/>
                </c:ext>
              </c:extLst>
            </c:dLbl>
            <c:dLbl>
              <c:idx val="8"/>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F-4DB1-A70A-160D18227FDB}"/>
                </c:ext>
              </c:extLst>
            </c:dLbl>
            <c:dLbl>
              <c:idx val="9"/>
              <c:layout>
                <c:manualLayout>
                  <c:x val="0"/>
                  <c:y val="1.9024210866040926E-2"/>
                </c:manualLayout>
              </c:layout>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F-4DB1-A70A-160D18227FDB}"/>
                </c:ext>
              </c:extLst>
            </c:dLbl>
            <c:dLbl>
              <c:idx val="10"/>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8-7A2F-4DB1-A70A-160D18227FDB}"/>
                </c:ext>
              </c:extLst>
            </c:dLbl>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'6.1'!$M$9:$M$20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'6.1'!$P$9:$P$20</c:f>
              <c:numCache>
                <c:formatCode>#,##0.0</c:formatCode>
                <c:ptCount val="12"/>
                <c:pt idx="0">
                  <c:v>-242.48296230227004</c:v>
                </c:pt>
                <c:pt idx="1">
                  <c:v>-29.732997038357894</c:v>
                </c:pt>
                <c:pt idx="2">
                  <c:v>-153.35137291766591</c:v>
                </c:pt>
                <c:pt idx="3">
                  <c:v>-64.926245086641984</c:v>
                </c:pt>
                <c:pt idx="4">
                  <c:v>-20.042596226759827</c:v>
                </c:pt>
                <c:pt idx="5">
                  <c:v>-22.401385820307837</c:v>
                </c:pt>
                <c:pt idx="6">
                  <c:v>-7.3982919201106938</c:v>
                </c:pt>
                <c:pt idx="7">
                  <c:v>-23.483616010890955</c:v>
                </c:pt>
                <c:pt idx="8">
                  <c:v>-81.089388930189045</c:v>
                </c:pt>
                <c:pt idx="9">
                  <c:v>-42.067878848722273</c:v>
                </c:pt>
                <c:pt idx="10">
                  <c:v>-11.856398345680645</c:v>
                </c:pt>
                <c:pt idx="11">
                  <c:v>-86.355955317709231</c:v>
                </c:pt>
              </c:numCache>
            </c:numRef>
          </c:val>
          <c:extLst>
            <c:ext xmlns:c16="http://schemas.microsoft.com/office/drawing/2014/chart" uri="{C3380CC4-5D6E-409C-BE32-E72D297353CC}">
              <c16:uniqueId val="{0000000A-7A2F-4DB1-A70A-160D18227FDB}"/>
            </c:ext>
          </c:extLst>
        </c:ser>
        <c:dLbls>
          <c:showLegendKey val="0"/>
          <c:showVal val="0"/>
          <c:showCatName val="0"/>
          <c:showSerName val="0"/>
          <c:showPercent val="0"/>
          <c:showBubbleSize val="0"/>
        </c:dLbls>
        <c:gapWidth val="50"/>
        <c:overlap val="100"/>
        <c:axId val="167763328"/>
        <c:axId val="169346176"/>
      </c:barChart>
      <c:catAx>
        <c:axId val="167763328"/>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9346176"/>
        <c:crosses val="autoZero"/>
        <c:auto val="1"/>
        <c:lblAlgn val="ctr"/>
        <c:lblOffset val="100"/>
        <c:noMultiLvlLbl val="0"/>
      </c:catAx>
      <c:valAx>
        <c:axId val="169346176"/>
        <c:scaling>
          <c:orientation val="minMax"/>
          <c:max val="50"/>
          <c:min val="-3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7763328"/>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87394438233"/>
          <c:y val="2.196078973865425E-2"/>
          <c:w val="0.85973685107543374"/>
          <c:h val="0.96473528628920269"/>
        </c:manualLayout>
      </c:layout>
      <c:barChart>
        <c:barDir val="col"/>
        <c:grouping val="percentStacked"/>
        <c:varyColors val="0"/>
        <c:ser>
          <c:idx val="0"/>
          <c:order val="0"/>
          <c:tx>
            <c:strRef>
              <c:f>'6.2'!$A$7</c:f>
              <c:strCache>
                <c:ptCount val="1"/>
                <c:pt idx="0">
                  <c:v>January</c:v>
                </c:pt>
              </c:strCache>
            </c:strRef>
          </c:tx>
          <c:spPr>
            <a:solidFill>
              <a:srgbClr val="233060"/>
            </a:solidFill>
            <a:ln>
              <a:noFill/>
            </a:ln>
            <a:effectLst/>
          </c:spPr>
          <c:invertIfNegative val="0"/>
          <c:dPt>
            <c:idx val="0"/>
            <c:invertIfNegative val="0"/>
            <c:bubble3D val="0"/>
            <c:spPr>
              <a:solidFill>
                <a:srgbClr val="233060"/>
              </a:solidFill>
              <a:ln>
                <a:noFill/>
              </a:ln>
              <a:effectLst/>
            </c:spPr>
            <c:extLst>
              <c:ext xmlns:c16="http://schemas.microsoft.com/office/drawing/2014/chart" uri="{C3380CC4-5D6E-409C-BE32-E72D297353CC}">
                <c16:uniqueId val="{00000001-2AB4-4026-B773-73469F02EDF5}"/>
              </c:ext>
            </c:extLst>
          </c:dPt>
          <c:dPt>
            <c:idx val="1"/>
            <c:invertIfNegative val="0"/>
            <c:bubble3D val="0"/>
            <c:extLst>
              <c:ext xmlns:c16="http://schemas.microsoft.com/office/drawing/2014/chart" uri="{C3380CC4-5D6E-409C-BE32-E72D297353CC}">
                <c16:uniqueId val="{00000002-2AB4-4026-B773-73469F02EDF5}"/>
              </c:ext>
            </c:extLst>
          </c:dPt>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'6.2'!$B$7:$C$7</c:f>
              <c:numCache>
                <c:formatCode>0.0%</c:formatCode>
                <c:ptCount val="2"/>
                <c:pt idx="0">
                  <c:v>0.13194794895189435</c:v>
                </c:pt>
                <c:pt idx="1">
                  <c:v>0.15035771151861343</c:v>
                </c:pt>
              </c:numCache>
            </c:numRef>
          </c:val>
          <c:extLst>
            <c:ext xmlns:c16="http://schemas.microsoft.com/office/drawing/2014/chart" uri="{C3380CC4-5D6E-409C-BE32-E72D297353CC}">
              <c16:uniqueId val="{00000003-2AB4-4026-B773-73469F02EDF5}"/>
            </c:ext>
          </c:extLst>
        </c:ser>
        <c:ser>
          <c:idx val="1"/>
          <c:order val="1"/>
          <c:tx>
            <c:strRef>
              <c:f>'6.2'!$A$8</c:f>
              <c:strCache>
                <c:ptCount val="1"/>
                <c:pt idx="0">
                  <c:v>February</c:v>
                </c:pt>
              </c:strCache>
            </c:strRef>
          </c:tx>
          <c:spPr>
            <a:solidFill>
              <a:srgbClr val="596387"/>
            </a:solidFill>
            <a:ln>
              <a:noFill/>
            </a:ln>
            <a:effectLst/>
          </c:spPr>
          <c:invertIfNegative val="0"/>
          <c:dPt>
            <c:idx val="0"/>
            <c:invertIfNegative val="0"/>
            <c:bubble3D val="0"/>
            <c:extLst>
              <c:ext xmlns:c16="http://schemas.microsoft.com/office/drawing/2014/chart" uri="{C3380CC4-5D6E-409C-BE32-E72D297353CC}">
                <c16:uniqueId val="{00000004-2AB4-4026-B773-73469F02EDF5}"/>
              </c:ext>
            </c:extLst>
          </c:dPt>
          <c:dPt>
            <c:idx val="1"/>
            <c:invertIfNegative val="0"/>
            <c:bubble3D val="0"/>
            <c:extLst>
              <c:ext xmlns:c16="http://schemas.microsoft.com/office/drawing/2014/chart" uri="{C3380CC4-5D6E-409C-BE32-E72D297353CC}">
                <c16:uniqueId val="{00000005-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'6.2'!$B$8:$C$8</c:f>
              <c:numCache>
                <c:formatCode>0.0%</c:formatCode>
                <c:ptCount val="2"/>
                <c:pt idx="0">
                  <c:v>0.12735933728100191</c:v>
                </c:pt>
                <c:pt idx="1">
                  <c:v>0.11804459984552985</c:v>
                </c:pt>
              </c:numCache>
            </c:numRef>
          </c:val>
          <c:extLst>
            <c:ext xmlns:c16="http://schemas.microsoft.com/office/drawing/2014/chart" uri="{C3380CC4-5D6E-409C-BE32-E72D297353CC}">
              <c16:uniqueId val="{00000006-2AB4-4026-B773-73469F02EDF5}"/>
            </c:ext>
          </c:extLst>
        </c:ser>
        <c:ser>
          <c:idx val="2"/>
          <c:order val="2"/>
          <c:tx>
            <c:strRef>
              <c:f>'6.2'!$A$9</c:f>
              <c:strCache>
                <c:ptCount val="1"/>
                <c:pt idx="0">
                  <c:v>March</c:v>
                </c:pt>
              </c:strCache>
            </c:strRef>
          </c:tx>
          <c:spPr>
            <a:solidFill>
              <a:srgbClr val="9196B0"/>
            </a:solidFill>
            <a:ln>
              <a:noFill/>
            </a:ln>
            <a:effectLst/>
          </c:spPr>
          <c:invertIfNegative val="0"/>
          <c:dPt>
            <c:idx val="0"/>
            <c:invertIfNegative val="0"/>
            <c:bubble3D val="0"/>
            <c:extLst>
              <c:ext xmlns:c16="http://schemas.microsoft.com/office/drawing/2014/chart" uri="{C3380CC4-5D6E-409C-BE32-E72D297353CC}">
                <c16:uniqueId val="{00000007-2AB4-4026-B773-73469F02EDF5}"/>
              </c:ext>
            </c:extLst>
          </c:dPt>
          <c:dPt>
            <c:idx val="1"/>
            <c:invertIfNegative val="0"/>
            <c:bubble3D val="0"/>
            <c:extLst>
              <c:ext xmlns:c16="http://schemas.microsoft.com/office/drawing/2014/chart" uri="{C3380CC4-5D6E-409C-BE32-E72D297353CC}">
                <c16:uniqueId val="{00000008-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'6.2'!$B$9:$C$9</c:f>
              <c:numCache>
                <c:formatCode>0.0%</c:formatCode>
                <c:ptCount val="2"/>
                <c:pt idx="0">
                  <c:v>0.11382108284459284</c:v>
                </c:pt>
                <c:pt idx="1">
                  <c:v>0.12230230192223958</c:v>
                </c:pt>
              </c:numCache>
            </c:numRef>
          </c:val>
          <c:extLst>
            <c:ext xmlns:c16="http://schemas.microsoft.com/office/drawing/2014/chart" uri="{C3380CC4-5D6E-409C-BE32-E72D297353CC}">
              <c16:uniqueId val="{00000009-2AB4-4026-B773-73469F02EDF5}"/>
            </c:ext>
          </c:extLst>
        </c:ser>
        <c:ser>
          <c:idx val="3"/>
          <c:order val="3"/>
          <c:tx>
            <c:strRef>
              <c:f>'6.2'!$A$10</c:f>
              <c:strCache>
                <c:ptCount val="1"/>
                <c:pt idx="0">
                  <c:v>April</c:v>
                </c:pt>
              </c:strCache>
            </c:strRef>
          </c:tx>
          <c:spPr>
            <a:solidFill>
              <a:srgbClr val="C7CCCC"/>
            </a:solidFill>
            <a:ln>
              <a:noFill/>
            </a:ln>
            <a:effectLst/>
          </c:spPr>
          <c:invertIfNegative val="0"/>
          <c:dPt>
            <c:idx val="0"/>
            <c:invertIfNegative val="0"/>
            <c:bubble3D val="0"/>
            <c:extLst>
              <c:ext xmlns:c16="http://schemas.microsoft.com/office/drawing/2014/chart" uri="{C3380CC4-5D6E-409C-BE32-E72D297353CC}">
                <c16:uniqueId val="{0000000A-2AB4-4026-B773-73469F02EDF5}"/>
              </c:ext>
            </c:extLst>
          </c:dPt>
          <c:dPt>
            <c:idx val="1"/>
            <c:invertIfNegative val="0"/>
            <c:bubble3D val="0"/>
            <c:extLst>
              <c:ext xmlns:c16="http://schemas.microsoft.com/office/drawing/2014/chart" uri="{C3380CC4-5D6E-409C-BE32-E72D297353CC}">
                <c16:uniqueId val="{0000000B-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'6.2'!$B$10:$C$10</c:f>
              <c:numCache>
                <c:formatCode>0.0%</c:formatCode>
                <c:ptCount val="2"/>
                <c:pt idx="0">
                  <c:v>8.9728397761318454E-2</c:v>
                </c:pt>
                <c:pt idx="1">
                  <c:v>8.8995671360331818E-2</c:v>
                </c:pt>
              </c:numCache>
            </c:numRef>
          </c:val>
          <c:extLst>
            <c:ext xmlns:c16="http://schemas.microsoft.com/office/drawing/2014/chart" uri="{C3380CC4-5D6E-409C-BE32-E72D297353CC}">
              <c16:uniqueId val="{0000000C-2AB4-4026-B773-73469F02EDF5}"/>
            </c:ext>
          </c:extLst>
        </c:ser>
        <c:ser>
          <c:idx val="4"/>
          <c:order val="4"/>
          <c:tx>
            <c:strRef>
              <c:f>'6.2'!$A$11</c:f>
              <c:strCache>
                <c:ptCount val="1"/>
                <c:pt idx="0">
                  <c:v>May</c:v>
                </c:pt>
              </c:strCache>
            </c:strRef>
          </c:tx>
          <c:spPr>
            <a:solidFill>
              <a:srgbClr val="DF2B20"/>
            </a:solidFill>
            <a:ln>
              <a:noFill/>
            </a:ln>
            <a:effectLst/>
          </c:spPr>
          <c:invertIfNegative val="0"/>
          <c:dPt>
            <c:idx val="0"/>
            <c:invertIfNegative val="0"/>
            <c:bubble3D val="0"/>
            <c:extLst>
              <c:ext xmlns:c16="http://schemas.microsoft.com/office/drawing/2014/chart" uri="{C3380CC4-5D6E-409C-BE32-E72D297353CC}">
                <c16:uniqueId val="{0000000D-2AB4-4026-B773-73469F02EDF5}"/>
              </c:ext>
            </c:extLst>
          </c:dPt>
          <c:dPt>
            <c:idx val="1"/>
            <c:invertIfNegative val="0"/>
            <c:bubble3D val="0"/>
            <c:extLst>
              <c:ext xmlns:c16="http://schemas.microsoft.com/office/drawing/2014/chart" uri="{C3380CC4-5D6E-409C-BE32-E72D297353CC}">
                <c16:uniqueId val="{0000000E-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'6.2'!$B$11:$C$11</c:f>
              <c:numCache>
                <c:formatCode>0.0%</c:formatCode>
                <c:ptCount val="2"/>
                <c:pt idx="0">
                  <c:v>5.4575657508782342E-2</c:v>
                </c:pt>
                <c:pt idx="1">
                  <c:v>5.1552018414134718E-2</c:v>
                </c:pt>
              </c:numCache>
            </c:numRef>
          </c:val>
          <c:extLst>
            <c:ext xmlns:c16="http://schemas.microsoft.com/office/drawing/2014/chart" uri="{C3380CC4-5D6E-409C-BE32-E72D297353CC}">
              <c16:uniqueId val="{0000000F-2AB4-4026-B773-73469F02EDF5}"/>
            </c:ext>
          </c:extLst>
        </c:ser>
        <c:ser>
          <c:idx val="5"/>
          <c:order val="5"/>
          <c:tx>
            <c:strRef>
              <c:f>'6.2'!$A$12</c:f>
              <c:strCache>
                <c:ptCount val="1"/>
                <c:pt idx="0">
                  <c:v>June</c:v>
                </c:pt>
              </c:strCache>
            </c:strRef>
          </c:tx>
          <c:spPr>
            <a:solidFill>
              <a:srgbClr val="E86159"/>
            </a:solidFill>
            <a:ln>
              <a:noFill/>
            </a:ln>
            <a:effectLst/>
          </c:spPr>
          <c:invertIfNegative val="0"/>
          <c:dPt>
            <c:idx val="0"/>
            <c:invertIfNegative val="0"/>
            <c:bubble3D val="0"/>
            <c:extLst>
              <c:ext xmlns:c16="http://schemas.microsoft.com/office/drawing/2014/chart" uri="{C3380CC4-5D6E-409C-BE32-E72D297353CC}">
                <c16:uniqueId val="{00000010-2AB4-4026-B773-73469F02EDF5}"/>
              </c:ext>
            </c:extLst>
          </c:dPt>
          <c:dPt>
            <c:idx val="1"/>
            <c:invertIfNegative val="0"/>
            <c:bubble3D val="0"/>
            <c:extLst>
              <c:ext xmlns:c16="http://schemas.microsoft.com/office/drawing/2014/chart" uri="{C3380CC4-5D6E-409C-BE32-E72D297353CC}">
                <c16:uniqueId val="{00000011-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'6.2'!$B$12:$C$12</c:f>
              <c:numCache>
                <c:formatCode>0.0%</c:formatCode>
                <c:ptCount val="2"/>
                <c:pt idx="0">
                  <c:v>4.645257216391676E-2</c:v>
                </c:pt>
                <c:pt idx="1">
                  <c:v>4.4587101532832123E-2</c:v>
                </c:pt>
              </c:numCache>
            </c:numRef>
          </c:val>
          <c:extLst>
            <c:ext xmlns:c16="http://schemas.microsoft.com/office/drawing/2014/chart" uri="{C3380CC4-5D6E-409C-BE32-E72D297353CC}">
              <c16:uniqueId val="{00000012-2AB4-4026-B773-73469F02EDF5}"/>
            </c:ext>
          </c:extLst>
        </c:ser>
        <c:ser>
          <c:idx val="6"/>
          <c:order val="6"/>
          <c:tx>
            <c:strRef>
              <c:f>'6.2'!$A$13</c:f>
              <c:strCache>
                <c:ptCount val="1"/>
                <c:pt idx="0">
                  <c:v>July</c:v>
                </c:pt>
              </c:strCache>
            </c:strRef>
          </c:tx>
          <c:spPr>
            <a:solidFill>
              <a:srgbClr val="F0948F"/>
            </a:solidFill>
            <a:ln>
              <a:noFill/>
            </a:ln>
            <a:effectLst/>
          </c:spPr>
          <c:invertIfNegative val="0"/>
          <c:dPt>
            <c:idx val="0"/>
            <c:invertIfNegative val="0"/>
            <c:bubble3D val="0"/>
            <c:extLst>
              <c:ext xmlns:c16="http://schemas.microsoft.com/office/drawing/2014/chart" uri="{C3380CC4-5D6E-409C-BE32-E72D297353CC}">
                <c16:uniqueId val="{00000013-2AB4-4026-B773-73469F02EDF5}"/>
              </c:ext>
            </c:extLst>
          </c:dPt>
          <c:dPt>
            <c:idx val="1"/>
            <c:invertIfNegative val="0"/>
            <c:bubble3D val="0"/>
            <c:spPr>
              <a:solidFill>
                <a:srgbClr val="F0948F"/>
              </a:solidFill>
              <a:ln>
                <a:noFill/>
              </a:ln>
              <a:effectLst/>
            </c:spPr>
            <c:extLst>
              <c:ext xmlns:c16="http://schemas.microsoft.com/office/drawing/2014/chart" uri="{C3380CC4-5D6E-409C-BE32-E72D297353CC}">
                <c16:uniqueId val="{00000014-2AB4-4026-B773-73469F02EDF5}"/>
              </c:ext>
            </c:extLst>
          </c:dPt>
          <c:dLbls>
            <c:spPr>
              <a:solidFill>
                <a:srgbClr val="F0948F"/>
              </a:solid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'6.2'!$B$13:$C$13</c:f>
              <c:numCache>
                <c:formatCode>0.0%</c:formatCode>
                <c:ptCount val="2"/>
                <c:pt idx="0">
                  <c:v>4.1601577016815328E-2</c:v>
                </c:pt>
                <c:pt idx="1">
                  <c:v>3.8252212140359107E-2</c:v>
                </c:pt>
              </c:numCache>
            </c:numRef>
          </c:val>
          <c:extLst>
            <c:ext xmlns:c16="http://schemas.microsoft.com/office/drawing/2014/chart" uri="{C3380CC4-5D6E-409C-BE32-E72D297353CC}">
              <c16:uniqueId val="{00000015-2AB4-4026-B773-73469F02EDF5}"/>
            </c:ext>
          </c:extLst>
        </c:ser>
        <c:ser>
          <c:idx val="7"/>
          <c:order val="7"/>
          <c:tx>
            <c:strRef>
              <c:f>'6.2'!$A$14</c:f>
              <c:strCache>
                <c:ptCount val="1"/>
                <c:pt idx="0">
                  <c:v>August</c:v>
                </c:pt>
              </c:strCache>
            </c:strRef>
          </c:tx>
          <c:spPr>
            <a:solidFill>
              <a:srgbClr val="F7C9C7"/>
            </a:solidFill>
            <a:ln>
              <a:noFill/>
            </a:ln>
            <a:effectLst/>
          </c:spPr>
          <c:invertIfNegative val="0"/>
          <c:dPt>
            <c:idx val="0"/>
            <c:invertIfNegative val="0"/>
            <c:bubble3D val="0"/>
            <c:extLst>
              <c:ext xmlns:c16="http://schemas.microsoft.com/office/drawing/2014/chart" uri="{C3380CC4-5D6E-409C-BE32-E72D297353CC}">
                <c16:uniqueId val="{00000016-2AB4-4026-B773-73469F02EDF5}"/>
              </c:ext>
            </c:extLst>
          </c:dPt>
          <c:dPt>
            <c:idx val="1"/>
            <c:invertIfNegative val="0"/>
            <c:bubble3D val="0"/>
            <c:extLst>
              <c:ext xmlns:c16="http://schemas.microsoft.com/office/drawing/2014/chart" uri="{C3380CC4-5D6E-409C-BE32-E72D297353CC}">
                <c16:uniqueId val="{00000017-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'6.2'!$B$14:$C$14</c:f>
              <c:numCache>
                <c:formatCode>0.0%</c:formatCode>
                <c:ptCount val="2"/>
                <c:pt idx="0">
                  <c:v>4.2556546875697827E-2</c:v>
                </c:pt>
                <c:pt idx="1">
                  <c:v>4.124005254858109E-2</c:v>
                </c:pt>
              </c:numCache>
            </c:numRef>
          </c:val>
          <c:extLst>
            <c:ext xmlns:c16="http://schemas.microsoft.com/office/drawing/2014/chart" uri="{C3380CC4-5D6E-409C-BE32-E72D297353CC}">
              <c16:uniqueId val="{00000018-2AB4-4026-B773-73469F02EDF5}"/>
            </c:ext>
          </c:extLst>
        </c:ser>
        <c:ser>
          <c:idx val="8"/>
          <c:order val="8"/>
          <c:tx>
            <c:strRef>
              <c:f>'6.2'!$A$15</c:f>
              <c:strCache>
                <c:ptCount val="1"/>
                <c:pt idx="0">
                  <c:v>September</c:v>
                </c:pt>
              </c:strCache>
            </c:strRef>
          </c:tx>
          <c:spPr>
            <a:solidFill>
              <a:srgbClr val="000000"/>
            </a:solidFill>
            <a:ln>
              <a:noFill/>
            </a:ln>
            <a:effectLst/>
          </c:spPr>
          <c:invertIfNegative val="0"/>
          <c:dPt>
            <c:idx val="0"/>
            <c:invertIfNegative val="0"/>
            <c:bubble3D val="0"/>
            <c:extLst>
              <c:ext xmlns:c16="http://schemas.microsoft.com/office/drawing/2014/chart" uri="{C3380CC4-5D6E-409C-BE32-E72D297353CC}">
                <c16:uniqueId val="{00000019-2AB4-4026-B773-73469F02EDF5}"/>
              </c:ext>
            </c:extLst>
          </c:dPt>
          <c:dPt>
            <c:idx val="1"/>
            <c:invertIfNegative val="0"/>
            <c:bubble3D val="0"/>
            <c:extLst>
              <c:ext xmlns:c16="http://schemas.microsoft.com/office/drawing/2014/chart" uri="{C3380CC4-5D6E-409C-BE32-E72D297353CC}">
                <c16:uniqueId val="{0000001A-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'6.2'!$B$15:$C$15</c:f>
              <c:numCache>
                <c:formatCode>0.0%</c:formatCode>
                <c:ptCount val="2"/>
                <c:pt idx="0">
                  <c:v>4.4723725407713681E-2</c:v>
                </c:pt>
                <c:pt idx="1">
                  <c:v>5.0817873924462124E-2</c:v>
                </c:pt>
              </c:numCache>
            </c:numRef>
          </c:val>
          <c:extLst>
            <c:ext xmlns:c16="http://schemas.microsoft.com/office/drawing/2014/chart" uri="{C3380CC4-5D6E-409C-BE32-E72D297353CC}">
              <c16:uniqueId val="{0000001B-2AB4-4026-B773-73469F02EDF5}"/>
            </c:ext>
          </c:extLst>
        </c:ser>
        <c:ser>
          <c:idx val="9"/>
          <c:order val="9"/>
          <c:tx>
            <c:strRef>
              <c:f>'6.2'!$A$16</c:f>
              <c:strCache>
                <c:ptCount val="1"/>
                <c:pt idx="0">
                  <c:v>October</c:v>
                </c:pt>
              </c:strCache>
            </c:strRef>
          </c:tx>
          <c:spPr>
            <a:solidFill>
              <a:srgbClr val="646363"/>
            </a:solidFill>
            <a:ln>
              <a:noFill/>
            </a:ln>
            <a:effectLst/>
          </c:spPr>
          <c:invertIfNegative val="0"/>
          <c:dPt>
            <c:idx val="0"/>
            <c:invertIfNegative val="0"/>
            <c:bubble3D val="0"/>
            <c:extLst>
              <c:ext xmlns:c16="http://schemas.microsoft.com/office/drawing/2014/chart" uri="{C3380CC4-5D6E-409C-BE32-E72D297353CC}">
                <c16:uniqueId val="{0000001C-2AB4-4026-B773-73469F02EDF5}"/>
              </c:ext>
            </c:extLst>
          </c:dPt>
          <c:dPt>
            <c:idx val="1"/>
            <c:invertIfNegative val="0"/>
            <c:bubble3D val="0"/>
            <c:extLst>
              <c:ext xmlns:c16="http://schemas.microsoft.com/office/drawing/2014/chart" uri="{C3380CC4-5D6E-409C-BE32-E72D297353CC}">
                <c16:uniqueId val="{0000001D-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'6.2'!$B$16:$C$16</c:f>
              <c:numCache>
                <c:formatCode>0.0%</c:formatCode>
                <c:ptCount val="2"/>
                <c:pt idx="0">
                  <c:v>6.888161771232984E-2</c:v>
                </c:pt>
                <c:pt idx="1">
                  <c:v>6.7288617383876204E-2</c:v>
                </c:pt>
              </c:numCache>
            </c:numRef>
          </c:val>
          <c:extLst>
            <c:ext xmlns:c16="http://schemas.microsoft.com/office/drawing/2014/chart" uri="{C3380CC4-5D6E-409C-BE32-E72D297353CC}">
              <c16:uniqueId val="{0000001E-2AB4-4026-B773-73469F02EDF5}"/>
            </c:ext>
          </c:extLst>
        </c:ser>
        <c:ser>
          <c:idx val="10"/>
          <c:order val="10"/>
          <c:tx>
            <c:strRef>
              <c:f>'6.2'!$A$17</c:f>
              <c:strCache>
                <c:ptCount val="1"/>
                <c:pt idx="0">
                  <c:v>November</c:v>
                </c:pt>
              </c:strCache>
            </c:strRef>
          </c:tx>
          <c:spPr>
            <a:solidFill>
              <a:srgbClr val="9D9D9C"/>
            </a:solidFill>
            <a:ln>
              <a:noFill/>
            </a:ln>
            <a:effectLst/>
          </c:spPr>
          <c:invertIfNegative val="0"/>
          <c:dPt>
            <c:idx val="0"/>
            <c:invertIfNegative val="0"/>
            <c:bubble3D val="0"/>
            <c:extLst>
              <c:ext xmlns:c16="http://schemas.microsoft.com/office/drawing/2014/chart" uri="{C3380CC4-5D6E-409C-BE32-E72D297353CC}">
                <c16:uniqueId val="{0000001F-2AB4-4026-B773-73469F02EDF5}"/>
              </c:ext>
            </c:extLst>
          </c:dPt>
          <c:dPt>
            <c:idx val="1"/>
            <c:invertIfNegative val="0"/>
            <c:bubble3D val="0"/>
            <c:extLst>
              <c:ext xmlns:c16="http://schemas.microsoft.com/office/drawing/2014/chart" uri="{C3380CC4-5D6E-409C-BE32-E72D297353CC}">
                <c16:uniqueId val="{00000020-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'6.2'!$B$17:$C$17</c:f>
              <c:numCache>
                <c:formatCode>0.0%</c:formatCode>
                <c:ptCount val="2"/>
                <c:pt idx="0">
                  <c:v>0.10817583018086074</c:v>
                </c:pt>
                <c:pt idx="1">
                  <c:v>9.8488080165243699E-2</c:v>
                </c:pt>
              </c:numCache>
            </c:numRef>
          </c:val>
          <c:extLst>
            <c:ext xmlns:c16="http://schemas.microsoft.com/office/drawing/2014/chart" uri="{C3380CC4-5D6E-409C-BE32-E72D297353CC}">
              <c16:uniqueId val="{00000021-2AB4-4026-B773-73469F02EDF5}"/>
            </c:ext>
          </c:extLst>
        </c:ser>
        <c:ser>
          <c:idx val="11"/>
          <c:order val="11"/>
          <c:tx>
            <c:strRef>
              <c:f>'6.2'!$A$18</c:f>
              <c:strCache>
                <c:ptCount val="1"/>
                <c:pt idx="0">
                  <c:v>December</c:v>
                </c:pt>
              </c:strCache>
            </c:strRef>
          </c:tx>
          <c:spPr>
            <a:solidFill>
              <a:srgbClr val="D0D0D0"/>
            </a:solidFill>
            <a:ln>
              <a:noFill/>
            </a:ln>
            <a:effectLst/>
          </c:spPr>
          <c:invertIfNegative val="0"/>
          <c:dPt>
            <c:idx val="0"/>
            <c:invertIfNegative val="0"/>
            <c:bubble3D val="0"/>
            <c:extLst>
              <c:ext xmlns:c16="http://schemas.microsoft.com/office/drawing/2014/chart" uri="{C3380CC4-5D6E-409C-BE32-E72D297353CC}">
                <c16:uniqueId val="{00000022-2AB4-4026-B773-73469F02EDF5}"/>
              </c:ext>
            </c:extLst>
          </c:dPt>
          <c:dPt>
            <c:idx val="1"/>
            <c:invertIfNegative val="0"/>
            <c:bubble3D val="0"/>
            <c:extLst>
              <c:ext xmlns:c16="http://schemas.microsoft.com/office/drawing/2014/chart" uri="{C3380CC4-5D6E-409C-BE32-E72D297353CC}">
                <c16:uniqueId val="{00000023-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2023</c:v>
                </c:pt>
                <c:pt idx="1">
                  <c:v>2022</c:v>
                </c:pt>
              </c:numCache>
            </c:numRef>
          </c:cat>
          <c:val>
            <c:numRef>
              <c:f>'6.2'!$B$18:$C$18</c:f>
              <c:numCache>
                <c:formatCode>0.0%</c:formatCode>
                <c:ptCount val="2"/>
                <c:pt idx="0">
                  <c:v>0.13017570629507583</c:v>
                </c:pt>
                <c:pt idx="1">
                  <c:v>0.12807375924379641</c:v>
                </c:pt>
              </c:numCache>
            </c:numRef>
          </c:val>
          <c:extLst>
            <c:ext xmlns:c16="http://schemas.microsoft.com/office/drawing/2014/chart" uri="{C3380CC4-5D6E-409C-BE32-E72D297353CC}">
              <c16:uniqueId val="{00000024-2AB4-4026-B773-73469F02EDF5}"/>
            </c:ext>
          </c:extLst>
        </c:ser>
        <c:dLbls>
          <c:showLegendKey val="0"/>
          <c:showVal val="0"/>
          <c:showCatName val="0"/>
          <c:showSerName val="0"/>
          <c:showPercent val="0"/>
          <c:showBubbleSize val="0"/>
        </c:dLbls>
        <c:gapWidth val="150"/>
        <c:overlap val="100"/>
        <c:axId val="169022208"/>
        <c:axId val="169023744"/>
      </c:barChart>
      <c:catAx>
        <c:axId val="169022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bg1"/>
                </a:solidFill>
                <a:latin typeface="+mn-lt"/>
                <a:ea typeface="+mn-ea"/>
                <a:cs typeface="+mn-cs"/>
              </a:defRPr>
            </a:pPr>
            <a:endParaRPr lang="cs-CZ"/>
          </a:p>
        </c:txPr>
        <c:crossAx val="169023744"/>
        <c:crosses val="autoZero"/>
        <c:auto val="1"/>
        <c:lblAlgn val="ctr"/>
        <c:lblOffset val="100"/>
        <c:noMultiLvlLbl val="0"/>
      </c:catAx>
      <c:valAx>
        <c:axId val="16902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cs-CZ"/>
          </a:p>
        </c:txPr>
        <c:crossAx val="169022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defRPr>
      </a:pPr>
      <a:endParaRPr lang="cs-CZ"/>
    </a:p>
  </c:txPr>
  <c:printSettings>
    <c:headerFooter/>
    <c:pageMargins b="0.78740157499999996" l="0.7" r="0.7" t="0.78740157499999996"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3943499176803484E-2"/>
          <c:y val="2.1032839426709752E-2"/>
          <c:w val="0.89500659419193918"/>
          <c:h val="0.97896716057329025"/>
        </c:manualLayout>
      </c:layout>
      <c:doughnutChart>
        <c:varyColors val="1"/>
        <c:ser>
          <c:idx val="0"/>
          <c:order val="0"/>
          <c:dPt>
            <c:idx val="0"/>
            <c:bubble3D val="0"/>
            <c:spPr>
              <a:solidFill>
                <a:srgbClr val="233060"/>
              </a:solidFill>
              <a:ln>
                <a:noFill/>
              </a:ln>
              <a:effectLst/>
            </c:spPr>
            <c:extLst>
              <c:ext xmlns:c16="http://schemas.microsoft.com/office/drawing/2014/chart" uri="{C3380CC4-5D6E-409C-BE32-E72D297353CC}">
                <c16:uniqueId val="{00000001-6F8E-4965-815D-9373D2D162A7}"/>
              </c:ext>
            </c:extLst>
          </c:dPt>
          <c:dPt>
            <c:idx val="1"/>
            <c:bubble3D val="0"/>
            <c:spPr>
              <a:solidFill>
                <a:srgbClr val="596387"/>
              </a:solidFill>
              <a:ln>
                <a:noFill/>
              </a:ln>
              <a:effectLst/>
            </c:spPr>
            <c:extLst>
              <c:ext xmlns:c16="http://schemas.microsoft.com/office/drawing/2014/chart" uri="{C3380CC4-5D6E-409C-BE32-E72D297353CC}">
                <c16:uniqueId val="{00000003-6F8E-4965-815D-9373D2D162A7}"/>
              </c:ext>
            </c:extLst>
          </c:dPt>
          <c:dPt>
            <c:idx val="2"/>
            <c:bubble3D val="0"/>
            <c:spPr>
              <a:solidFill>
                <a:srgbClr val="9196B0">
                  <a:alpha val="75000"/>
                </a:srgbClr>
              </a:solidFill>
              <a:ln>
                <a:noFill/>
              </a:ln>
              <a:effectLst/>
            </c:spPr>
            <c:extLst>
              <c:ext xmlns:c16="http://schemas.microsoft.com/office/drawing/2014/chart" uri="{C3380CC4-5D6E-409C-BE32-E72D297353CC}">
                <c16:uniqueId val="{00000005-6F8E-4965-815D-9373D2D162A7}"/>
              </c:ext>
            </c:extLst>
          </c:dPt>
          <c:dPt>
            <c:idx val="3"/>
            <c:bubble3D val="0"/>
            <c:spPr>
              <a:solidFill>
                <a:srgbClr val="C7CCD6">
                  <a:alpha val="75000"/>
                </a:srgbClr>
              </a:solidFill>
              <a:ln>
                <a:noFill/>
              </a:ln>
              <a:effectLst/>
            </c:spPr>
            <c:extLst>
              <c:ext xmlns:c16="http://schemas.microsoft.com/office/drawing/2014/chart" uri="{C3380CC4-5D6E-409C-BE32-E72D297353CC}">
                <c16:uniqueId val="{00000007-6F8E-4965-815D-9373D2D162A7}"/>
              </c:ext>
            </c:extLst>
          </c:dPt>
          <c:dLbls>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E-4965-815D-9373D2D162A7}"/>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E-4965-815D-9373D2D162A7}"/>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E-4965-815D-9373D2D162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'6.2'!$N$8:$N$11</c:f>
              <c:strCache>
                <c:ptCount val="4"/>
                <c:pt idx="0">
                  <c:v>1Q</c:v>
                </c:pt>
                <c:pt idx="1">
                  <c:v>2Q</c:v>
                </c:pt>
                <c:pt idx="2">
                  <c:v>3Q</c:v>
                </c:pt>
                <c:pt idx="3">
                  <c:v>4Q</c:v>
                </c:pt>
              </c:strCache>
            </c:strRef>
          </c:cat>
          <c:val>
            <c:numRef>
              <c:f>'6.2'!$O$8:$O$11</c:f>
              <c:numCache>
                <c:formatCode>0%</c:formatCode>
                <c:ptCount val="4"/>
                <c:pt idx="0">
                  <c:v>0.37312836907748914</c:v>
                </c:pt>
                <c:pt idx="1">
                  <c:v>0.19075662743401756</c:v>
                </c:pt>
                <c:pt idx="2">
                  <c:v>0.12888184930022684</c:v>
                </c:pt>
                <c:pt idx="3">
                  <c:v>0.30723315418826636</c:v>
                </c:pt>
              </c:numCache>
            </c:numRef>
          </c:val>
          <c:extLst>
            <c:ext xmlns:c16="http://schemas.microsoft.com/office/drawing/2014/chart" uri="{C3380CC4-5D6E-409C-BE32-E72D297353CC}">
              <c16:uniqueId val="{00000008-6F8E-4965-815D-9373D2D162A7}"/>
            </c:ext>
          </c:extLst>
        </c:ser>
        <c:dLbls>
          <c:showLegendKey val="0"/>
          <c:showVal val="0"/>
          <c:showCatName val="0"/>
          <c:showSerName val="0"/>
          <c:showPercent val="0"/>
          <c:showBubbleSize val="0"/>
          <c:showLeaderLines val="1"/>
        </c:dLbls>
        <c:firstSliceAng val="263"/>
        <c:holeSize val="50"/>
      </c:doughnutChart>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50547163262983"/>
          <c:y val="1.8831220565843985E-2"/>
          <c:w val="0.85339912146632546"/>
          <c:h val="0.8513008569101661"/>
        </c:manualLayout>
      </c:layout>
      <c:barChart>
        <c:barDir val="col"/>
        <c:grouping val="clustered"/>
        <c:varyColors val="0"/>
        <c:ser>
          <c:idx val="0"/>
          <c:order val="0"/>
          <c:tx>
            <c:strRef>
              <c:f>'3.1'!$P$5</c:f>
              <c:strCache>
                <c:ptCount val="1"/>
                <c:pt idx="0">
                  <c:v>From UGS</c:v>
                </c:pt>
              </c:strCache>
            </c:strRef>
          </c:tx>
          <c:spPr>
            <a:solidFill>
              <a:schemeClr val="tx2"/>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'3.1'!$P$6:$P$371</c:f>
              <c:numCache>
                <c:formatCode>#,##0</c:formatCode>
                <c:ptCount val="366"/>
                <c:pt idx="0">
                  <c:v>0</c:v>
                </c:pt>
                <c:pt idx="1">
                  <c:v>0.252</c:v>
                </c:pt>
                <c:pt idx="2">
                  <c:v>0</c:v>
                </c:pt>
                <c:pt idx="3">
                  <c:v>564.47400000000005</c:v>
                </c:pt>
                <c:pt idx="4">
                  <c:v>4485.933</c:v>
                </c:pt>
                <c:pt idx="5">
                  <c:v>4951.1409999999996</c:v>
                </c:pt>
                <c:pt idx="6">
                  <c:v>2093.7089999999998</c:v>
                </c:pt>
                <c:pt idx="7">
                  <c:v>2111.989</c:v>
                </c:pt>
                <c:pt idx="8">
                  <c:v>4524.9570000000003</c:v>
                </c:pt>
                <c:pt idx="9">
                  <c:v>9187.6080000000002</c:v>
                </c:pt>
                <c:pt idx="10">
                  <c:v>8259.3580000000002</c:v>
                </c:pt>
                <c:pt idx="11">
                  <c:v>7639.1030000000001</c:v>
                </c:pt>
                <c:pt idx="12">
                  <c:v>6220.5029999999997</c:v>
                </c:pt>
                <c:pt idx="13">
                  <c:v>5564.0119999999997</c:v>
                </c:pt>
                <c:pt idx="14">
                  <c:v>7029.79</c:v>
                </c:pt>
                <c:pt idx="15">
                  <c:v>11385.692999999999</c:v>
                </c:pt>
                <c:pt idx="16">
                  <c:v>21843.687999999998</c:v>
                </c:pt>
                <c:pt idx="17">
                  <c:v>19934.491999999998</c:v>
                </c:pt>
                <c:pt idx="18">
                  <c:v>27776.864000000001</c:v>
                </c:pt>
                <c:pt idx="19">
                  <c:v>29979.743999999999</c:v>
                </c:pt>
                <c:pt idx="20">
                  <c:v>27525.040000000001</c:v>
                </c:pt>
                <c:pt idx="21">
                  <c:v>28340.63</c:v>
                </c:pt>
                <c:pt idx="22">
                  <c:v>30095.17</c:v>
                </c:pt>
                <c:pt idx="23">
                  <c:v>31375.128000000001</c:v>
                </c:pt>
                <c:pt idx="24">
                  <c:v>28151.131000000001</c:v>
                </c:pt>
                <c:pt idx="25">
                  <c:v>28545.982</c:v>
                </c:pt>
                <c:pt idx="26">
                  <c:v>30258.99</c:v>
                </c:pt>
                <c:pt idx="27">
                  <c:v>26429.399000000001</c:v>
                </c:pt>
                <c:pt idx="28">
                  <c:v>25864.302</c:v>
                </c:pt>
                <c:pt idx="29">
                  <c:v>27727.197</c:v>
                </c:pt>
                <c:pt idx="30">
                  <c:v>26628.281999999999</c:v>
                </c:pt>
                <c:pt idx="31">
                  <c:v>16276.629000000001</c:v>
                </c:pt>
                <c:pt idx="32">
                  <c:v>14905.552</c:v>
                </c:pt>
                <c:pt idx="33">
                  <c:v>11804.492</c:v>
                </c:pt>
                <c:pt idx="34">
                  <c:v>14000.467000000001</c:v>
                </c:pt>
                <c:pt idx="35">
                  <c:v>16338.975</c:v>
                </c:pt>
                <c:pt idx="36">
                  <c:v>25709.553</c:v>
                </c:pt>
                <c:pt idx="37">
                  <c:v>34841.097999999998</c:v>
                </c:pt>
                <c:pt idx="38">
                  <c:v>37905.387000000002</c:v>
                </c:pt>
                <c:pt idx="39">
                  <c:v>35285.495000000003</c:v>
                </c:pt>
                <c:pt idx="40">
                  <c:v>28763.453000000001</c:v>
                </c:pt>
                <c:pt idx="41">
                  <c:v>21908.282999999999</c:v>
                </c:pt>
                <c:pt idx="42">
                  <c:v>21299.008999999998</c:v>
                </c:pt>
                <c:pt idx="43">
                  <c:v>22107.151999999998</c:v>
                </c:pt>
                <c:pt idx="44">
                  <c:v>19491.315999999999</c:v>
                </c:pt>
                <c:pt idx="45">
                  <c:v>18512.291000000001</c:v>
                </c:pt>
                <c:pt idx="46">
                  <c:v>15740.485000000001</c:v>
                </c:pt>
                <c:pt idx="47">
                  <c:v>6034.5820000000003</c:v>
                </c:pt>
                <c:pt idx="48">
                  <c:v>3035.2170000000001</c:v>
                </c:pt>
                <c:pt idx="49">
                  <c:v>1777.7380000000001</c:v>
                </c:pt>
                <c:pt idx="50">
                  <c:v>6730.2510000000002</c:v>
                </c:pt>
                <c:pt idx="51">
                  <c:v>8825.8169999999991</c:v>
                </c:pt>
                <c:pt idx="52">
                  <c:v>12230.602999999999</c:v>
                </c:pt>
                <c:pt idx="53">
                  <c:v>13957.967000000001</c:v>
                </c:pt>
                <c:pt idx="54">
                  <c:v>11727.369000000001</c:v>
                </c:pt>
                <c:pt idx="55">
                  <c:v>16100.333000000001</c:v>
                </c:pt>
                <c:pt idx="56">
                  <c:v>17640.594000000001</c:v>
                </c:pt>
                <c:pt idx="57">
                  <c:v>24998.955999999998</c:v>
                </c:pt>
                <c:pt idx="58">
                  <c:v>24782.113000000001</c:v>
                </c:pt>
                <c:pt idx="59">
                  <c:v>23984.171999999999</c:v>
                </c:pt>
                <c:pt idx="60">
                  <c:v>16787.272000000001</c:v>
                </c:pt>
                <c:pt idx="61">
                  <c:v>18231.902999999998</c:v>
                </c:pt>
                <c:pt idx="62">
                  <c:v>17098.579000000002</c:v>
                </c:pt>
                <c:pt idx="63">
                  <c:v>17218.249</c:v>
                </c:pt>
                <c:pt idx="64">
                  <c:v>17713.274000000001</c:v>
                </c:pt>
                <c:pt idx="65">
                  <c:v>25202.359</c:v>
                </c:pt>
                <c:pt idx="66">
                  <c:v>25103.324000000001</c:v>
                </c:pt>
                <c:pt idx="67">
                  <c:v>20372.008000000002</c:v>
                </c:pt>
                <c:pt idx="68">
                  <c:v>10104.581</c:v>
                </c:pt>
                <c:pt idx="69">
                  <c:v>11205.404</c:v>
                </c:pt>
                <c:pt idx="70">
                  <c:v>11685.842000000001</c:v>
                </c:pt>
                <c:pt idx="71">
                  <c:v>7879.5420000000004</c:v>
                </c:pt>
                <c:pt idx="72">
                  <c:v>5657.0360000000001</c:v>
                </c:pt>
                <c:pt idx="73">
                  <c:v>11389.175999999999</c:v>
                </c:pt>
                <c:pt idx="74">
                  <c:v>10145.985000000001</c:v>
                </c:pt>
                <c:pt idx="75">
                  <c:v>4904.1750000000002</c:v>
                </c:pt>
                <c:pt idx="76">
                  <c:v>2958.6129999999998</c:v>
                </c:pt>
                <c:pt idx="77">
                  <c:v>2542.9540000000002</c:v>
                </c:pt>
                <c:pt idx="78">
                  <c:v>1798.5139999999999</c:v>
                </c:pt>
                <c:pt idx="79">
                  <c:v>1451.4</c:v>
                </c:pt>
                <c:pt idx="80">
                  <c:v>1843.9760000000001</c:v>
                </c:pt>
                <c:pt idx="81">
                  <c:v>3305.7719999999999</c:v>
                </c:pt>
                <c:pt idx="82">
                  <c:v>2662.346</c:v>
                </c:pt>
                <c:pt idx="83">
                  <c:v>2318.3090000000002</c:v>
                </c:pt>
                <c:pt idx="84">
                  <c:v>2757.9009999999998</c:v>
                </c:pt>
                <c:pt idx="85">
                  <c:v>9747.3919999999998</c:v>
                </c:pt>
                <c:pt idx="86">
                  <c:v>17819.555</c:v>
                </c:pt>
                <c:pt idx="87">
                  <c:v>6722.8339999999998</c:v>
                </c:pt>
                <c:pt idx="88">
                  <c:v>3804.605</c:v>
                </c:pt>
                <c:pt idx="89">
                  <c:v>827.904</c:v>
                </c:pt>
                <c:pt idx="90">
                  <c:v>0</c:v>
                </c:pt>
                <c:pt idx="91">
                  <c:v>0</c:v>
                </c:pt>
                <c:pt idx="92">
                  <c:v>11597.73</c:v>
                </c:pt>
                <c:pt idx="93">
                  <c:v>16798.098999999998</c:v>
                </c:pt>
                <c:pt idx="94">
                  <c:v>18176.932000000001</c:v>
                </c:pt>
                <c:pt idx="95">
                  <c:v>11112.944</c:v>
                </c:pt>
                <c:pt idx="96">
                  <c:v>2684.1410000000001</c:v>
                </c:pt>
                <c:pt idx="97">
                  <c:v>2515.5880000000002</c:v>
                </c:pt>
                <c:pt idx="98">
                  <c:v>1821.8389999999999</c:v>
                </c:pt>
                <c:pt idx="99">
                  <c:v>0</c:v>
                </c:pt>
                <c:pt idx="100">
                  <c:v>2015.905</c:v>
                </c:pt>
                <c:pt idx="101">
                  <c:v>1492.104</c:v>
                </c:pt>
                <c:pt idx="102">
                  <c:v>8476.3189999999995</c:v>
                </c:pt>
                <c:pt idx="103">
                  <c:v>2530.538</c:v>
                </c:pt>
                <c:pt idx="104">
                  <c:v>167.92599999999999</c:v>
                </c:pt>
                <c:pt idx="105">
                  <c:v>0</c:v>
                </c:pt>
                <c:pt idx="106">
                  <c:v>0</c:v>
                </c:pt>
                <c:pt idx="107">
                  <c:v>0</c:v>
                </c:pt>
                <c:pt idx="108">
                  <c:v>0</c:v>
                </c:pt>
                <c:pt idx="109">
                  <c:v>0</c:v>
                </c:pt>
                <c:pt idx="110">
                  <c:v>0</c:v>
                </c:pt>
                <c:pt idx="111">
                  <c:v>0</c:v>
                </c:pt>
                <c:pt idx="112">
                  <c:v>0</c:v>
                </c:pt>
                <c:pt idx="113">
                  <c:v>0</c:v>
                </c:pt>
                <c:pt idx="114">
                  <c:v>0</c:v>
                </c:pt>
                <c:pt idx="115">
                  <c:v>1.1080000000000001</c:v>
                </c:pt>
                <c:pt idx="116">
                  <c:v>4.2999999999999997E-2</c:v>
                </c:pt>
                <c:pt idx="117">
                  <c:v>9.8000000000000004E-2</c:v>
                </c:pt>
                <c:pt idx="118">
                  <c:v>0</c:v>
                </c:pt>
                <c:pt idx="119">
                  <c:v>0.16500000000000001</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25.809000000000001</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235.01400000000001</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1E-3</c:v>
                </c:pt>
                <c:pt idx="228">
                  <c:v>1014.011</c:v>
                </c:pt>
                <c:pt idx="229">
                  <c:v>615.37300000000005</c:v>
                </c:pt>
                <c:pt idx="230">
                  <c:v>0</c:v>
                </c:pt>
                <c:pt idx="231">
                  <c:v>0</c:v>
                </c:pt>
                <c:pt idx="232">
                  <c:v>0</c:v>
                </c:pt>
                <c:pt idx="233">
                  <c:v>0</c:v>
                </c:pt>
                <c:pt idx="234">
                  <c:v>1297.9449999999999</c:v>
                </c:pt>
                <c:pt idx="235">
                  <c:v>0</c:v>
                </c:pt>
                <c:pt idx="236">
                  <c:v>1717.06</c:v>
                </c:pt>
                <c:pt idx="237">
                  <c:v>1215.9549999999999</c:v>
                </c:pt>
                <c:pt idx="238">
                  <c:v>995.43499999999995</c:v>
                </c:pt>
                <c:pt idx="239">
                  <c:v>1129.4570000000001</c:v>
                </c:pt>
                <c:pt idx="240">
                  <c:v>2408.13</c:v>
                </c:pt>
                <c:pt idx="241">
                  <c:v>2394.3690000000001</c:v>
                </c:pt>
                <c:pt idx="242">
                  <c:v>1663.874</c:v>
                </c:pt>
                <c:pt idx="243">
                  <c:v>1258.171</c:v>
                </c:pt>
                <c:pt idx="244">
                  <c:v>0</c:v>
                </c:pt>
                <c:pt idx="245">
                  <c:v>0</c:v>
                </c:pt>
                <c:pt idx="246">
                  <c:v>0</c:v>
                </c:pt>
                <c:pt idx="247">
                  <c:v>1972.37</c:v>
                </c:pt>
                <c:pt idx="248">
                  <c:v>1707.7049999999999</c:v>
                </c:pt>
                <c:pt idx="249">
                  <c:v>2007.2819999999999</c:v>
                </c:pt>
                <c:pt idx="250">
                  <c:v>1287.498</c:v>
                </c:pt>
                <c:pt idx="251">
                  <c:v>77.820999999999998</c:v>
                </c:pt>
                <c:pt idx="252">
                  <c:v>0</c:v>
                </c:pt>
                <c:pt idx="253">
                  <c:v>576.85400000000004</c:v>
                </c:pt>
                <c:pt idx="254">
                  <c:v>1356.95</c:v>
                </c:pt>
                <c:pt idx="255">
                  <c:v>2681.23</c:v>
                </c:pt>
                <c:pt idx="256">
                  <c:v>2852.0129999999999</c:v>
                </c:pt>
                <c:pt idx="257">
                  <c:v>2845.2429999999999</c:v>
                </c:pt>
                <c:pt idx="258">
                  <c:v>2596.558</c:v>
                </c:pt>
                <c:pt idx="259">
                  <c:v>2063.2649999999999</c:v>
                </c:pt>
                <c:pt idx="260">
                  <c:v>898.40200000000004</c:v>
                </c:pt>
                <c:pt idx="261">
                  <c:v>1456.7159999999999</c:v>
                </c:pt>
                <c:pt idx="262">
                  <c:v>1186.23</c:v>
                </c:pt>
                <c:pt idx="263">
                  <c:v>1395.2460000000001</c:v>
                </c:pt>
                <c:pt idx="264">
                  <c:v>1127.6569999999999</c:v>
                </c:pt>
                <c:pt idx="265">
                  <c:v>0</c:v>
                </c:pt>
                <c:pt idx="266">
                  <c:v>0</c:v>
                </c:pt>
                <c:pt idx="267">
                  <c:v>0</c:v>
                </c:pt>
                <c:pt idx="268">
                  <c:v>1002.86</c:v>
                </c:pt>
                <c:pt idx="269">
                  <c:v>0</c:v>
                </c:pt>
                <c:pt idx="270">
                  <c:v>0</c:v>
                </c:pt>
                <c:pt idx="271">
                  <c:v>0</c:v>
                </c:pt>
                <c:pt idx="272">
                  <c:v>0</c:v>
                </c:pt>
                <c:pt idx="273">
                  <c:v>0</c:v>
                </c:pt>
                <c:pt idx="274">
                  <c:v>0</c:v>
                </c:pt>
                <c:pt idx="275">
                  <c:v>0</c:v>
                </c:pt>
                <c:pt idx="276">
                  <c:v>0</c:v>
                </c:pt>
                <c:pt idx="277">
                  <c:v>0</c:v>
                </c:pt>
                <c:pt idx="278">
                  <c:v>12.84</c:v>
                </c:pt>
                <c:pt idx="279">
                  <c:v>0</c:v>
                </c:pt>
                <c:pt idx="280">
                  <c:v>0</c:v>
                </c:pt>
                <c:pt idx="281">
                  <c:v>22.853000000000002</c:v>
                </c:pt>
                <c:pt idx="282">
                  <c:v>0</c:v>
                </c:pt>
                <c:pt idx="283">
                  <c:v>2.3929999999999998</c:v>
                </c:pt>
                <c:pt idx="284">
                  <c:v>0</c:v>
                </c:pt>
                <c:pt idx="285">
                  <c:v>5.048</c:v>
                </c:pt>
                <c:pt idx="286">
                  <c:v>0</c:v>
                </c:pt>
                <c:pt idx="287">
                  <c:v>0</c:v>
                </c:pt>
                <c:pt idx="288">
                  <c:v>0</c:v>
                </c:pt>
                <c:pt idx="289">
                  <c:v>3116.9290000000001</c:v>
                </c:pt>
                <c:pt idx="290">
                  <c:v>4932.0780000000004</c:v>
                </c:pt>
                <c:pt idx="291">
                  <c:v>1385.5719999999999</c:v>
                </c:pt>
                <c:pt idx="292">
                  <c:v>0</c:v>
                </c:pt>
                <c:pt idx="293">
                  <c:v>0</c:v>
                </c:pt>
                <c:pt idx="294">
                  <c:v>0</c:v>
                </c:pt>
                <c:pt idx="295">
                  <c:v>0</c:v>
                </c:pt>
                <c:pt idx="296">
                  <c:v>0</c:v>
                </c:pt>
                <c:pt idx="297">
                  <c:v>0</c:v>
                </c:pt>
                <c:pt idx="298">
                  <c:v>0</c:v>
                </c:pt>
                <c:pt idx="299">
                  <c:v>0</c:v>
                </c:pt>
                <c:pt idx="300">
                  <c:v>0</c:v>
                </c:pt>
                <c:pt idx="301">
                  <c:v>0</c:v>
                </c:pt>
                <c:pt idx="302">
                  <c:v>5.9409999999999998</c:v>
                </c:pt>
                <c:pt idx="303">
                  <c:v>0</c:v>
                </c:pt>
                <c:pt idx="304">
                  <c:v>6.492</c:v>
                </c:pt>
                <c:pt idx="305">
                  <c:v>0</c:v>
                </c:pt>
                <c:pt idx="306">
                  <c:v>0</c:v>
                </c:pt>
                <c:pt idx="307">
                  <c:v>0</c:v>
                </c:pt>
                <c:pt idx="308">
                  <c:v>0</c:v>
                </c:pt>
                <c:pt idx="309">
                  <c:v>1.6579999999999999</c:v>
                </c:pt>
                <c:pt idx="310">
                  <c:v>0</c:v>
                </c:pt>
                <c:pt idx="311">
                  <c:v>0</c:v>
                </c:pt>
                <c:pt idx="312">
                  <c:v>599.846</c:v>
                </c:pt>
                <c:pt idx="313">
                  <c:v>715.66600000000005</c:v>
                </c:pt>
                <c:pt idx="314">
                  <c:v>720.75</c:v>
                </c:pt>
                <c:pt idx="315">
                  <c:v>116.208</c:v>
                </c:pt>
                <c:pt idx="316">
                  <c:v>1.8560000000000001</c:v>
                </c:pt>
                <c:pt idx="317">
                  <c:v>0</c:v>
                </c:pt>
                <c:pt idx="318">
                  <c:v>325.44600000000003</c:v>
                </c:pt>
                <c:pt idx="319">
                  <c:v>1597.5160000000001</c:v>
                </c:pt>
                <c:pt idx="320">
                  <c:v>2378.7669999999998</c:v>
                </c:pt>
                <c:pt idx="321">
                  <c:v>2371.3850000000002</c:v>
                </c:pt>
                <c:pt idx="322">
                  <c:v>2459.9920000000002</c:v>
                </c:pt>
                <c:pt idx="323">
                  <c:v>4241.1540000000005</c:v>
                </c:pt>
                <c:pt idx="324">
                  <c:v>6539.5950000000003</c:v>
                </c:pt>
                <c:pt idx="325">
                  <c:v>17959.52</c:v>
                </c:pt>
                <c:pt idx="326">
                  <c:v>14187.813</c:v>
                </c:pt>
                <c:pt idx="327">
                  <c:v>14596.181</c:v>
                </c:pt>
                <c:pt idx="328">
                  <c:v>17127.11</c:v>
                </c:pt>
                <c:pt idx="329">
                  <c:v>17320.985000000001</c:v>
                </c:pt>
                <c:pt idx="330">
                  <c:v>21233.685000000001</c:v>
                </c:pt>
                <c:pt idx="331">
                  <c:v>23643.284</c:v>
                </c:pt>
                <c:pt idx="332">
                  <c:v>24281.65</c:v>
                </c:pt>
                <c:pt idx="333">
                  <c:v>25227.373</c:v>
                </c:pt>
                <c:pt idx="334">
                  <c:v>18933.59</c:v>
                </c:pt>
                <c:pt idx="335">
                  <c:v>15955.789000000001</c:v>
                </c:pt>
                <c:pt idx="336">
                  <c:v>15705.651</c:v>
                </c:pt>
                <c:pt idx="337">
                  <c:v>18627.760999999999</c:v>
                </c:pt>
                <c:pt idx="338">
                  <c:v>20990.724999999999</c:v>
                </c:pt>
                <c:pt idx="339">
                  <c:v>20765.727999999999</c:v>
                </c:pt>
                <c:pt idx="340">
                  <c:v>19670.187999999998</c:v>
                </c:pt>
                <c:pt idx="341">
                  <c:v>12896.902</c:v>
                </c:pt>
                <c:pt idx="342">
                  <c:v>9180.3529999999992</c:v>
                </c:pt>
                <c:pt idx="343">
                  <c:v>9173.4079999999994</c:v>
                </c:pt>
                <c:pt idx="344">
                  <c:v>7531.5569999999998</c:v>
                </c:pt>
                <c:pt idx="345">
                  <c:v>6933.1850000000004</c:v>
                </c:pt>
                <c:pt idx="346">
                  <c:v>8540.8330000000005</c:v>
                </c:pt>
                <c:pt idx="347">
                  <c:v>9663.6149999999998</c:v>
                </c:pt>
                <c:pt idx="348">
                  <c:v>7849.5309999999999</c:v>
                </c:pt>
                <c:pt idx="349">
                  <c:v>3151.183</c:v>
                </c:pt>
                <c:pt idx="350">
                  <c:v>2399.9699999999998</c:v>
                </c:pt>
                <c:pt idx="351">
                  <c:v>1562.0920000000001</c:v>
                </c:pt>
                <c:pt idx="352">
                  <c:v>2890.7550000000001</c:v>
                </c:pt>
                <c:pt idx="353">
                  <c:v>3827.471</c:v>
                </c:pt>
                <c:pt idx="354">
                  <c:v>3582.64</c:v>
                </c:pt>
                <c:pt idx="355">
                  <c:v>2446.857</c:v>
                </c:pt>
                <c:pt idx="356">
                  <c:v>615.49300000000005</c:v>
                </c:pt>
                <c:pt idx="357">
                  <c:v>615.36500000000001</c:v>
                </c:pt>
                <c:pt idx="358">
                  <c:v>462.40800000000002</c:v>
                </c:pt>
                <c:pt idx="359">
                  <c:v>0</c:v>
                </c:pt>
                <c:pt idx="360">
                  <c:v>0</c:v>
                </c:pt>
                <c:pt idx="361">
                  <c:v>0</c:v>
                </c:pt>
                <c:pt idx="362">
                  <c:v>0</c:v>
                </c:pt>
                <c:pt idx="363">
                  <c:v>1946.067</c:v>
                </c:pt>
                <c:pt idx="364">
                  <c:v>3104.4259999999999</c:v>
                </c:pt>
              </c:numCache>
            </c:numRef>
          </c:val>
          <c:extLst>
            <c:ext xmlns:c16="http://schemas.microsoft.com/office/drawing/2014/chart" uri="{C3380CC4-5D6E-409C-BE32-E72D297353CC}">
              <c16:uniqueId val="{00000000-8B3D-4ECD-A976-28E5EF444CDF}"/>
            </c:ext>
          </c:extLst>
        </c:ser>
        <c:ser>
          <c:idx val="1"/>
          <c:order val="1"/>
          <c:tx>
            <c:strRef>
              <c:f>'3.1'!$Q$5</c:f>
              <c:strCache>
                <c:ptCount val="1"/>
                <c:pt idx="0">
                  <c:v>Into UGS</c:v>
                </c:pt>
              </c:strCache>
            </c:strRef>
          </c:tx>
          <c:spPr>
            <a:solidFill>
              <a:schemeClr val="accent5"/>
            </a:solidFill>
          </c:spPr>
          <c:invertIfNegative val="0"/>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'3.1'!$Q$6:$Q$371</c:f>
              <c:numCache>
                <c:formatCode>#,##0</c:formatCode>
                <c:ptCount val="366"/>
                <c:pt idx="0">
                  <c:v>-10324.448</c:v>
                </c:pt>
                <c:pt idx="1">
                  <c:v>-7237.2129999999997</c:v>
                </c:pt>
                <c:pt idx="2">
                  <c:v>-3022.0980000000004</c:v>
                </c:pt>
                <c:pt idx="3">
                  <c:v>-4019.9850000000001</c:v>
                </c:pt>
                <c:pt idx="4">
                  <c:v>-1806.0309999999999</c:v>
                </c:pt>
                <c:pt idx="5">
                  <c:v>-4381.6329999999998</c:v>
                </c:pt>
                <c:pt idx="6">
                  <c:v>-3899.3910000000001</c:v>
                </c:pt>
                <c:pt idx="7">
                  <c:v>-3791.8290000000002</c:v>
                </c:pt>
                <c:pt idx="8">
                  <c:v>-2971.6790000000001</c:v>
                </c:pt>
                <c:pt idx="9">
                  <c:v>-3328.8450000000003</c:v>
                </c:pt>
                <c:pt idx="10">
                  <c:v>-1454.6100000000001</c:v>
                </c:pt>
                <c:pt idx="11">
                  <c:v>-625.21399999999994</c:v>
                </c:pt>
                <c:pt idx="12">
                  <c:v>-2821.6579999999999</c:v>
                </c:pt>
                <c:pt idx="13">
                  <c:v>-177.13800000000001</c:v>
                </c:pt>
                <c:pt idx="14">
                  <c:v>-7.1150000000000002</c:v>
                </c:pt>
                <c:pt idx="15">
                  <c:v>-45.173000000000002</c:v>
                </c:pt>
                <c:pt idx="16">
                  <c:v>-57.582000000000001</c:v>
                </c:pt>
                <c:pt idx="17">
                  <c:v>-56.252000000000002</c:v>
                </c:pt>
                <c:pt idx="18">
                  <c:v>-56.639000000000003</c:v>
                </c:pt>
                <c:pt idx="19">
                  <c:v>-58.570999999999998</c:v>
                </c:pt>
                <c:pt idx="20">
                  <c:v>-58.835000000000001</c:v>
                </c:pt>
                <c:pt idx="21">
                  <c:v>-59.134999999999998</c:v>
                </c:pt>
                <c:pt idx="22">
                  <c:v>-57.908999999999999</c:v>
                </c:pt>
                <c:pt idx="23">
                  <c:v>-57.054000000000002</c:v>
                </c:pt>
                <c:pt idx="24">
                  <c:v>-57.552</c:v>
                </c:pt>
                <c:pt idx="25">
                  <c:v>-56.45</c:v>
                </c:pt>
                <c:pt idx="26">
                  <c:v>-56.962000000000003</c:v>
                </c:pt>
                <c:pt idx="27">
                  <c:v>-56.683999999999997</c:v>
                </c:pt>
                <c:pt idx="28">
                  <c:v>-55.939</c:v>
                </c:pt>
                <c:pt idx="29">
                  <c:v>-52.462000000000003</c:v>
                </c:pt>
                <c:pt idx="30">
                  <c:v>-52.893000000000001</c:v>
                </c:pt>
                <c:pt idx="31">
                  <c:v>-8.9580000000000002</c:v>
                </c:pt>
                <c:pt idx="32">
                  <c:v>-9.8109999999999999</c:v>
                </c:pt>
                <c:pt idx="33">
                  <c:v>-7.66</c:v>
                </c:pt>
                <c:pt idx="34">
                  <c:v>-4.5170000000000003</c:v>
                </c:pt>
                <c:pt idx="35">
                  <c:v>-4.0069999999999997</c:v>
                </c:pt>
                <c:pt idx="36">
                  <c:v>-10.981</c:v>
                </c:pt>
                <c:pt idx="37">
                  <c:v>-29.777000000000001</c:v>
                </c:pt>
                <c:pt idx="38">
                  <c:v>-36.950000000000003</c:v>
                </c:pt>
                <c:pt idx="39">
                  <c:v>-40.316000000000003</c:v>
                </c:pt>
                <c:pt idx="40">
                  <c:v>-40.674999999999997</c:v>
                </c:pt>
                <c:pt idx="41">
                  <c:v>-12.634</c:v>
                </c:pt>
                <c:pt idx="42">
                  <c:v>-9.2129999999999992</c:v>
                </c:pt>
                <c:pt idx="43">
                  <c:v>-8.9670000000000005</c:v>
                </c:pt>
                <c:pt idx="44">
                  <c:v>-9.4440000000000008</c:v>
                </c:pt>
                <c:pt idx="45">
                  <c:v>-8.7449999999999992</c:v>
                </c:pt>
                <c:pt idx="46">
                  <c:v>-9.0020000000000007</c:v>
                </c:pt>
                <c:pt idx="47">
                  <c:v>-5.5279999999999996</c:v>
                </c:pt>
                <c:pt idx="48">
                  <c:v>-5.2030000000000003</c:v>
                </c:pt>
                <c:pt idx="49">
                  <c:v>-6.0650000000000004</c:v>
                </c:pt>
                <c:pt idx="50">
                  <c:v>-40.694000000000003</c:v>
                </c:pt>
                <c:pt idx="51">
                  <c:v>-58.697000000000003</c:v>
                </c:pt>
                <c:pt idx="52">
                  <c:v>-5.0019999999999998</c:v>
                </c:pt>
                <c:pt idx="53">
                  <c:v>-5.0049999999999999</c:v>
                </c:pt>
                <c:pt idx="54">
                  <c:v>-5.4850000000000003</c:v>
                </c:pt>
                <c:pt idx="55">
                  <c:v>-5.8869999999999996</c:v>
                </c:pt>
                <c:pt idx="56">
                  <c:v>-5.7649999999999997</c:v>
                </c:pt>
                <c:pt idx="57">
                  <c:v>-9.4190000000000005</c:v>
                </c:pt>
                <c:pt idx="58">
                  <c:v>-55.256</c:v>
                </c:pt>
                <c:pt idx="59">
                  <c:v>-56.96</c:v>
                </c:pt>
                <c:pt idx="60">
                  <c:v>-56.228999999999999</c:v>
                </c:pt>
                <c:pt idx="61">
                  <c:v>-13.798</c:v>
                </c:pt>
                <c:pt idx="62">
                  <c:v>-9.1440000000000001</c:v>
                </c:pt>
                <c:pt idx="63">
                  <c:v>-9.1639999999999997</c:v>
                </c:pt>
                <c:pt idx="64">
                  <c:v>-9.1449999999999996</c:v>
                </c:pt>
                <c:pt idx="65">
                  <c:v>-52.234000000000002</c:v>
                </c:pt>
                <c:pt idx="66">
                  <c:v>-55.423999999999999</c:v>
                </c:pt>
                <c:pt idx="67">
                  <c:v>-53.255000000000003</c:v>
                </c:pt>
                <c:pt idx="68">
                  <c:v>-8.0830000000000002</c:v>
                </c:pt>
                <c:pt idx="69">
                  <c:v>-8.5180000000000007</c:v>
                </c:pt>
                <c:pt idx="70">
                  <c:v>-8.0909999999999993</c:v>
                </c:pt>
                <c:pt idx="71">
                  <c:v>-7.883</c:v>
                </c:pt>
                <c:pt idx="72">
                  <c:v>-7.8390000000000004</c:v>
                </c:pt>
                <c:pt idx="73">
                  <c:v>-8.5020000000000007</c:v>
                </c:pt>
                <c:pt idx="74">
                  <c:v>-8.3030000000000008</c:v>
                </c:pt>
                <c:pt idx="75">
                  <c:v>-6.2220000000000004</c:v>
                </c:pt>
                <c:pt idx="76">
                  <c:v>-1311.146</c:v>
                </c:pt>
                <c:pt idx="77">
                  <c:v>-1225.2719999999999</c:v>
                </c:pt>
                <c:pt idx="78">
                  <c:v>-1297.1860000000001</c:v>
                </c:pt>
                <c:pt idx="79">
                  <c:v>-1568.8320000000001</c:v>
                </c:pt>
                <c:pt idx="80">
                  <c:v>-2177.9189999999999</c:v>
                </c:pt>
                <c:pt idx="81">
                  <c:v>-5522.3609999999999</c:v>
                </c:pt>
                <c:pt idx="82">
                  <c:v>-7316.9800000000005</c:v>
                </c:pt>
                <c:pt idx="83">
                  <c:v>-4937.99</c:v>
                </c:pt>
                <c:pt idx="84">
                  <c:v>-2666.4950000000003</c:v>
                </c:pt>
                <c:pt idx="85">
                  <c:v>-3.698</c:v>
                </c:pt>
                <c:pt idx="86">
                  <c:v>-4.7699999999999996</c:v>
                </c:pt>
                <c:pt idx="87">
                  <c:v>-3.931</c:v>
                </c:pt>
                <c:pt idx="88">
                  <c:v>-1.7430000000000001</c:v>
                </c:pt>
                <c:pt idx="89">
                  <c:v>-850.53</c:v>
                </c:pt>
                <c:pt idx="90">
                  <c:v>-1125.249</c:v>
                </c:pt>
                <c:pt idx="91">
                  <c:v>-780.17500000000007</c:v>
                </c:pt>
                <c:pt idx="92">
                  <c:v>-4.056</c:v>
                </c:pt>
                <c:pt idx="93">
                  <c:v>-4.4009999999999998</c:v>
                </c:pt>
                <c:pt idx="94">
                  <c:v>-30.881</c:v>
                </c:pt>
                <c:pt idx="95">
                  <c:v>-2.8639999999999999</c:v>
                </c:pt>
                <c:pt idx="96">
                  <c:v>-2.3959999999999999</c:v>
                </c:pt>
                <c:pt idx="97">
                  <c:v>-2.3519999999999999</c:v>
                </c:pt>
                <c:pt idx="98">
                  <c:v>-1.962</c:v>
                </c:pt>
                <c:pt idx="99">
                  <c:v>-1.7869999999999999</c:v>
                </c:pt>
                <c:pt idx="100">
                  <c:v>-1.8149999999999999</c:v>
                </c:pt>
                <c:pt idx="101">
                  <c:v>-1.524</c:v>
                </c:pt>
                <c:pt idx="102">
                  <c:v>-1.675</c:v>
                </c:pt>
                <c:pt idx="103">
                  <c:v>-1.7549999999999999</c:v>
                </c:pt>
                <c:pt idx="104">
                  <c:v>-988.11199999999997</c:v>
                </c:pt>
                <c:pt idx="105">
                  <c:v>-1336.6420000000001</c:v>
                </c:pt>
                <c:pt idx="106">
                  <c:v>-1154.7359999999999</c:v>
                </c:pt>
                <c:pt idx="107">
                  <c:v>-3179.7659999999996</c:v>
                </c:pt>
                <c:pt idx="108">
                  <c:v>-3893.3830000000003</c:v>
                </c:pt>
                <c:pt idx="109">
                  <c:v>-2928.0830000000001</c:v>
                </c:pt>
                <c:pt idx="110">
                  <c:v>-5740.4250000000002</c:v>
                </c:pt>
                <c:pt idx="111">
                  <c:v>-11139.875</c:v>
                </c:pt>
                <c:pt idx="112">
                  <c:v>-12731.981</c:v>
                </c:pt>
                <c:pt idx="113">
                  <c:v>-13151.807000000001</c:v>
                </c:pt>
                <c:pt idx="114">
                  <c:v>-9201.6779999999999</c:v>
                </c:pt>
                <c:pt idx="115">
                  <c:v>-4040.3489999999997</c:v>
                </c:pt>
                <c:pt idx="116">
                  <c:v>-2051.0369999999998</c:v>
                </c:pt>
                <c:pt idx="117">
                  <c:v>-4954.5929999999998</c:v>
                </c:pt>
                <c:pt idx="118">
                  <c:v>-11834.42</c:v>
                </c:pt>
                <c:pt idx="119">
                  <c:v>-12280.027999999998</c:v>
                </c:pt>
                <c:pt idx="120">
                  <c:v>-13777.94</c:v>
                </c:pt>
                <c:pt idx="121">
                  <c:v>-13305.439</c:v>
                </c:pt>
                <c:pt idx="122">
                  <c:v>-12565.054999999998</c:v>
                </c:pt>
                <c:pt idx="123">
                  <c:v>-14247.007</c:v>
                </c:pt>
                <c:pt idx="124">
                  <c:v>-17532.868999999999</c:v>
                </c:pt>
                <c:pt idx="125">
                  <c:v>-21109.403000000002</c:v>
                </c:pt>
                <c:pt idx="126">
                  <c:v>-21544.928</c:v>
                </c:pt>
                <c:pt idx="127">
                  <c:v>-20002.159</c:v>
                </c:pt>
                <c:pt idx="128">
                  <c:v>-16778.796000000002</c:v>
                </c:pt>
                <c:pt idx="129">
                  <c:v>-14074.024000000001</c:v>
                </c:pt>
                <c:pt idx="130">
                  <c:v>-15641.409</c:v>
                </c:pt>
                <c:pt idx="131">
                  <c:v>-19130.751</c:v>
                </c:pt>
                <c:pt idx="132">
                  <c:v>-19105.41</c:v>
                </c:pt>
                <c:pt idx="133">
                  <c:v>-19305.544000000002</c:v>
                </c:pt>
                <c:pt idx="134">
                  <c:v>-19772.184999999998</c:v>
                </c:pt>
                <c:pt idx="135">
                  <c:v>-20628.108</c:v>
                </c:pt>
                <c:pt idx="136">
                  <c:v>-17330.456000000002</c:v>
                </c:pt>
                <c:pt idx="137">
                  <c:v>-17127.374</c:v>
                </c:pt>
                <c:pt idx="138">
                  <c:v>-20229.777999999998</c:v>
                </c:pt>
                <c:pt idx="139">
                  <c:v>-24529.78</c:v>
                </c:pt>
                <c:pt idx="140">
                  <c:v>-25159.342000000001</c:v>
                </c:pt>
                <c:pt idx="141">
                  <c:v>-21823.769</c:v>
                </c:pt>
                <c:pt idx="142">
                  <c:v>-21440.081999999999</c:v>
                </c:pt>
                <c:pt idx="143">
                  <c:v>-24680.688000000002</c:v>
                </c:pt>
                <c:pt idx="144">
                  <c:v>-20394.563999999998</c:v>
                </c:pt>
                <c:pt idx="145">
                  <c:v>-21392.541999999998</c:v>
                </c:pt>
                <c:pt idx="146">
                  <c:v>-24738.385000000002</c:v>
                </c:pt>
                <c:pt idx="147">
                  <c:v>-25120.895</c:v>
                </c:pt>
                <c:pt idx="148">
                  <c:v>-24768.038</c:v>
                </c:pt>
                <c:pt idx="149">
                  <c:v>-23449.571</c:v>
                </c:pt>
                <c:pt idx="150">
                  <c:v>-22067.526000000002</c:v>
                </c:pt>
                <c:pt idx="151">
                  <c:v>-22610.950999999997</c:v>
                </c:pt>
                <c:pt idx="152">
                  <c:v>-23151.398000000001</c:v>
                </c:pt>
                <c:pt idx="153">
                  <c:v>-22330.183000000001</c:v>
                </c:pt>
                <c:pt idx="154">
                  <c:v>-21044.953999999998</c:v>
                </c:pt>
                <c:pt idx="155">
                  <c:v>-20710.287</c:v>
                </c:pt>
                <c:pt idx="156">
                  <c:v>-20754.751</c:v>
                </c:pt>
                <c:pt idx="157">
                  <c:v>-17114.32</c:v>
                </c:pt>
                <c:pt idx="158">
                  <c:v>-17344.032000000003</c:v>
                </c:pt>
                <c:pt idx="159">
                  <c:v>-17789.947</c:v>
                </c:pt>
                <c:pt idx="160">
                  <c:v>-22660.768</c:v>
                </c:pt>
                <c:pt idx="161">
                  <c:v>-21961.626</c:v>
                </c:pt>
                <c:pt idx="162">
                  <c:v>-20892.614000000001</c:v>
                </c:pt>
                <c:pt idx="163">
                  <c:v>-18959.339</c:v>
                </c:pt>
                <c:pt idx="164">
                  <c:v>-18734.271000000001</c:v>
                </c:pt>
                <c:pt idx="165">
                  <c:v>-16504.22</c:v>
                </c:pt>
                <c:pt idx="166">
                  <c:v>-18399.403999999999</c:v>
                </c:pt>
                <c:pt idx="167">
                  <c:v>-19078.779000000002</c:v>
                </c:pt>
                <c:pt idx="168">
                  <c:v>-19281.313000000002</c:v>
                </c:pt>
                <c:pt idx="169">
                  <c:v>-16892.043999999998</c:v>
                </c:pt>
                <c:pt idx="170">
                  <c:v>-17268.802</c:v>
                </c:pt>
                <c:pt idx="171">
                  <c:v>-16817.234</c:v>
                </c:pt>
                <c:pt idx="172">
                  <c:v>-14393.369000000001</c:v>
                </c:pt>
                <c:pt idx="173">
                  <c:v>-15881.847000000002</c:v>
                </c:pt>
                <c:pt idx="174">
                  <c:v>-18835.587</c:v>
                </c:pt>
                <c:pt idx="175">
                  <c:v>-18632.593000000001</c:v>
                </c:pt>
                <c:pt idx="176">
                  <c:v>-17950.820000000003</c:v>
                </c:pt>
                <c:pt idx="177">
                  <c:v>-15450.765000000001</c:v>
                </c:pt>
                <c:pt idx="178">
                  <c:v>-13740.525</c:v>
                </c:pt>
                <c:pt idx="179">
                  <c:v>-16019.816000000001</c:v>
                </c:pt>
                <c:pt idx="180">
                  <c:v>-17174.163999999997</c:v>
                </c:pt>
                <c:pt idx="181">
                  <c:v>-15817.605</c:v>
                </c:pt>
                <c:pt idx="182">
                  <c:v>-13061.614</c:v>
                </c:pt>
                <c:pt idx="183">
                  <c:v>-6264.7640000000001</c:v>
                </c:pt>
                <c:pt idx="184">
                  <c:v>-6124.02</c:v>
                </c:pt>
                <c:pt idx="185">
                  <c:v>-6303.5889999999999</c:v>
                </c:pt>
                <c:pt idx="186">
                  <c:v>-4777.4719999999998</c:v>
                </c:pt>
                <c:pt idx="187">
                  <c:v>-5851.9809999999998</c:v>
                </c:pt>
                <c:pt idx="188">
                  <c:v>-8216.5410000000011</c:v>
                </c:pt>
                <c:pt idx="189">
                  <c:v>-8561.621000000001</c:v>
                </c:pt>
                <c:pt idx="190">
                  <c:v>-6979.67</c:v>
                </c:pt>
                <c:pt idx="191">
                  <c:v>-4102.2709999999997</c:v>
                </c:pt>
                <c:pt idx="192">
                  <c:v>-2899.1860000000001</c:v>
                </c:pt>
                <c:pt idx="193">
                  <c:v>-3632.672</c:v>
                </c:pt>
                <c:pt idx="194">
                  <c:v>-5082.9299999999994</c:v>
                </c:pt>
                <c:pt idx="195">
                  <c:v>-7448.2160000000003</c:v>
                </c:pt>
                <c:pt idx="196">
                  <c:v>-7352.0819999999994</c:v>
                </c:pt>
                <c:pt idx="197">
                  <c:v>-4219.7380000000003</c:v>
                </c:pt>
                <c:pt idx="198">
                  <c:v>-4433.1790000000001</c:v>
                </c:pt>
                <c:pt idx="199">
                  <c:v>-6839.7830000000004</c:v>
                </c:pt>
                <c:pt idx="200">
                  <c:v>-6071.2510000000002</c:v>
                </c:pt>
                <c:pt idx="201">
                  <c:v>-7218.4859999999999</c:v>
                </c:pt>
                <c:pt idx="202">
                  <c:v>-7920.7969999999996</c:v>
                </c:pt>
                <c:pt idx="203">
                  <c:v>-8925.4149999999991</c:v>
                </c:pt>
                <c:pt idx="204">
                  <c:v>-7731.0609999999997</c:v>
                </c:pt>
                <c:pt idx="205">
                  <c:v>-7000.5160000000005</c:v>
                </c:pt>
                <c:pt idx="206">
                  <c:v>-6362.5999999999995</c:v>
                </c:pt>
                <c:pt idx="207">
                  <c:v>-5192.9029999999993</c:v>
                </c:pt>
                <c:pt idx="208">
                  <c:v>-8343.8459999999995</c:v>
                </c:pt>
                <c:pt idx="209">
                  <c:v>-9903.6029999999992</c:v>
                </c:pt>
                <c:pt idx="210">
                  <c:v>-9782.7489999999998</c:v>
                </c:pt>
                <c:pt idx="211">
                  <c:v>-7020.7120000000004</c:v>
                </c:pt>
                <c:pt idx="212">
                  <c:v>-4221.1689999999999</c:v>
                </c:pt>
                <c:pt idx="213">
                  <c:v>-6003.5410000000002</c:v>
                </c:pt>
                <c:pt idx="214">
                  <c:v>-8690.3359999999993</c:v>
                </c:pt>
                <c:pt idx="215">
                  <c:v>-10015.532999999999</c:v>
                </c:pt>
                <c:pt idx="216">
                  <c:v>-11636.965</c:v>
                </c:pt>
                <c:pt idx="217">
                  <c:v>-10050.134</c:v>
                </c:pt>
                <c:pt idx="218">
                  <c:v>-5032.2039999999997</c:v>
                </c:pt>
                <c:pt idx="219">
                  <c:v>-7554.0680000000002</c:v>
                </c:pt>
                <c:pt idx="220">
                  <c:v>-6751.7120000000004</c:v>
                </c:pt>
                <c:pt idx="221">
                  <c:v>-3692.3339999999998</c:v>
                </c:pt>
                <c:pt idx="222">
                  <c:v>-6143.2880000000005</c:v>
                </c:pt>
                <c:pt idx="223">
                  <c:v>-10121.071</c:v>
                </c:pt>
                <c:pt idx="224">
                  <c:v>-10084.472</c:v>
                </c:pt>
                <c:pt idx="225">
                  <c:v>-7533.2649999999994</c:v>
                </c:pt>
                <c:pt idx="226">
                  <c:v>-4717.5439999999999</c:v>
                </c:pt>
                <c:pt idx="227">
                  <c:v>-3293.3210000000004</c:v>
                </c:pt>
                <c:pt idx="228">
                  <c:v>-4114.2159999999994</c:v>
                </c:pt>
                <c:pt idx="229">
                  <c:v>-5715.7880000000005</c:v>
                </c:pt>
                <c:pt idx="230">
                  <c:v>-11485.848</c:v>
                </c:pt>
                <c:pt idx="231">
                  <c:v>-10397.031000000001</c:v>
                </c:pt>
                <c:pt idx="232">
                  <c:v>-6245.7879999999996</c:v>
                </c:pt>
                <c:pt idx="233">
                  <c:v>-3852.623</c:v>
                </c:pt>
                <c:pt idx="234">
                  <c:v>-2987.703</c:v>
                </c:pt>
                <c:pt idx="235">
                  <c:v>-2202.2110000000002</c:v>
                </c:pt>
                <c:pt idx="236">
                  <c:v>-2852.6559999999999</c:v>
                </c:pt>
                <c:pt idx="237">
                  <c:v>-3097.806</c:v>
                </c:pt>
                <c:pt idx="238">
                  <c:v>-4843.9669999999996</c:v>
                </c:pt>
                <c:pt idx="239">
                  <c:v>-2767.6709999999998</c:v>
                </c:pt>
                <c:pt idx="240">
                  <c:v>-2371.6310000000003</c:v>
                </c:pt>
                <c:pt idx="241">
                  <c:v>-197.91399999999999</c:v>
                </c:pt>
                <c:pt idx="242">
                  <c:v>-15.074</c:v>
                </c:pt>
                <c:pt idx="243">
                  <c:v>-3620.9660000000003</c:v>
                </c:pt>
                <c:pt idx="244">
                  <c:v>-8710.66</c:v>
                </c:pt>
                <c:pt idx="245">
                  <c:v>-10038.749</c:v>
                </c:pt>
                <c:pt idx="246">
                  <c:v>-3922.3430000000003</c:v>
                </c:pt>
                <c:pt idx="247">
                  <c:v>-3138.3690000000001</c:v>
                </c:pt>
                <c:pt idx="248">
                  <c:v>-748.74400000000003</c:v>
                </c:pt>
                <c:pt idx="249">
                  <c:v>-2505.837</c:v>
                </c:pt>
                <c:pt idx="250">
                  <c:v>-3637.2619999999997</c:v>
                </c:pt>
                <c:pt idx="251">
                  <c:v>-5105.5789999999997</c:v>
                </c:pt>
                <c:pt idx="252">
                  <c:v>-5673.5540000000001</c:v>
                </c:pt>
                <c:pt idx="253">
                  <c:v>-1411.393</c:v>
                </c:pt>
                <c:pt idx="254">
                  <c:v>-1756.998</c:v>
                </c:pt>
                <c:pt idx="255">
                  <c:v>-2772.9650000000001</c:v>
                </c:pt>
                <c:pt idx="256">
                  <c:v>-233.06799999999998</c:v>
                </c:pt>
                <c:pt idx="257">
                  <c:v>-2492.4189999999999</c:v>
                </c:pt>
                <c:pt idx="258">
                  <c:v>-2836.5039999999999</c:v>
                </c:pt>
                <c:pt idx="259">
                  <c:v>-2788.442</c:v>
                </c:pt>
                <c:pt idx="260">
                  <c:v>-3044.7560000000003</c:v>
                </c:pt>
                <c:pt idx="261">
                  <c:v>-3048.268</c:v>
                </c:pt>
                <c:pt idx="262">
                  <c:v>-3043.951</c:v>
                </c:pt>
                <c:pt idx="263">
                  <c:v>-3050.9830000000002</c:v>
                </c:pt>
                <c:pt idx="264">
                  <c:v>-2994.6349999999998</c:v>
                </c:pt>
                <c:pt idx="265">
                  <c:v>-245.95099999999999</c:v>
                </c:pt>
                <c:pt idx="266">
                  <c:v>-3063.2249999999999</c:v>
                </c:pt>
                <c:pt idx="267">
                  <c:v>-3238.4270000000001</c:v>
                </c:pt>
                <c:pt idx="268">
                  <c:v>-3020.0430000000001</c:v>
                </c:pt>
                <c:pt idx="269">
                  <c:v>-3032.5460000000003</c:v>
                </c:pt>
                <c:pt idx="270">
                  <c:v>-3638.4179999999997</c:v>
                </c:pt>
                <c:pt idx="271">
                  <c:v>-4944.1559999999999</c:v>
                </c:pt>
                <c:pt idx="272">
                  <c:v>-8656.0720000000001</c:v>
                </c:pt>
                <c:pt idx="273">
                  <c:v>-7732.2979999999998</c:v>
                </c:pt>
                <c:pt idx="274">
                  <c:v>-6576.8580000000002</c:v>
                </c:pt>
                <c:pt idx="275">
                  <c:v>-6603.3519999999999</c:v>
                </c:pt>
                <c:pt idx="276">
                  <c:v>-4706.3780000000006</c:v>
                </c:pt>
                <c:pt idx="277">
                  <c:v>-6551.6089999999995</c:v>
                </c:pt>
                <c:pt idx="278">
                  <c:v>-6670.7820000000002</c:v>
                </c:pt>
                <c:pt idx="279">
                  <c:v>-3662.7440000000001</c:v>
                </c:pt>
                <c:pt idx="280">
                  <c:v>-2847.5769999999998</c:v>
                </c:pt>
                <c:pt idx="281">
                  <c:v>-3112.4409999999998</c:v>
                </c:pt>
                <c:pt idx="282">
                  <c:v>-4520.4970000000003</c:v>
                </c:pt>
                <c:pt idx="283">
                  <c:v>-3937.25</c:v>
                </c:pt>
                <c:pt idx="284">
                  <c:v>-5067.5379999999996</c:v>
                </c:pt>
                <c:pt idx="285">
                  <c:v>-6843.4480000000003</c:v>
                </c:pt>
                <c:pt idx="286">
                  <c:v>-7680.8489999999993</c:v>
                </c:pt>
                <c:pt idx="287">
                  <c:v>-7018.4179999999997</c:v>
                </c:pt>
                <c:pt idx="288">
                  <c:v>-2461.2820000000002</c:v>
                </c:pt>
                <c:pt idx="289">
                  <c:v>-880.89100000000008</c:v>
                </c:pt>
                <c:pt idx="290">
                  <c:v>-1.256</c:v>
                </c:pt>
                <c:pt idx="291">
                  <c:v>-0.71799999999999997</c:v>
                </c:pt>
                <c:pt idx="292">
                  <c:v>-2702.0590000000002</c:v>
                </c:pt>
                <c:pt idx="293">
                  <c:v>-3246.54</c:v>
                </c:pt>
                <c:pt idx="294">
                  <c:v>-6761.1510000000007</c:v>
                </c:pt>
                <c:pt idx="295">
                  <c:v>-1919.6689999999999</c:v>
                </c:pt>
                <c:pt idx="296">
                  <c:v>-3220.0860000000002</c:v>
                </c:pt>
                <c:pt idx="297">
                  <c:v>-1231.1609999999998</c:v>
                </c:pt>
                <c:pt idx="298">
                  <c:v>-1295.8240000000001</c:v>
                </c:pt>
                <c:pt idx="299">
                  <c:v>-2767.0410000000002</c:v>
                </c:pt>
                <c:pt idx="300">
                  <c:v>-2895.183</c:v>
                </c:pt>
                <c:pt idx="301">
                  <c:v>-3598.643</c:v>
                </c:pt>
                <c:pt idx="302">
                  <c:v>-3639.482</c:v>
                </c:pt>
                <c:pt idx="303">
                  <c:v>-4157.0820000000003</c:v>
                </c:pt>
                <c:pt idx="304">
                  <c:v>-514.46500000000003</c:v>
                </c:pt>
                <c:pt idx="305">
                  <c:v>-767.93799999999999</c:v>
                </c:pt>
                <c:pt idx="306">
                  <c:v>-1831.7809999999999</c:v>
                </c:pt>
                <c:pt idx="307">
                  <c:v>-5502.665</c:v>
                </c:pt>
                <c:pt idx="308">
                  <c:v>-5731.8429999999998</c:v>
                </c:pt>
                <c:pt idx="309">
                  <c:v>-2.4740000000000002</c:v>
                </c:pt>
                <c:pt idx="310">
                  <c:v>-1.1719999999999999</c:v>
                </c:pt>
                <c:pt idx="311">
                  <c:v>-1.4830000000000001</c:v>
                </c:pt>
                <c:pt idx="312">
                  <c:v>-1131.355</c:v>
                </c:pt>
                <c:pt idx="313">
                  <c:v>-1.3720000000000001</c:v>
                </c:pt>
                <c:pt idx="314">
                  <c:v>-451.62400000000002</c:v>
                </c:pt>
                <c:pt idx="315">
                  <c:v>-250.596</c:v>
                </c:pt>
                <c:pt idx="316">
                  <c:v>-1.59</c:v>
                </c:pt>
                <c:pt idx="317">
                  <c:v>-1.409</c:v>
                </c:pt>
                <c:pt idx="318">
                  <c:v>-1.492</c:v>
                </c:pt>
                <c:pt idx="319">
                  <c:v>-1.4159999999999999</c:v>
                </c:pt>
                <c:pt idx="320">
                  <c:v>-2.4990000000000001</c:v>
                </c:pt>
                <c:pt idx="321">
                  <c:v>-4.819</c:v>
                </c:pt>
                <c:pt idx="322">
                  <c:v>-4.6109999999999998</c:v>
                </c:pt>
                <c:pt idx="323">
                  <c:v>-7.351</c:v>
                </c:pt>
                <c:pt idx="324">
                  <c:v>-8.7080000000000002</c:v>
                </c:pt>
                <c:pt idx="325">
                  <c:v>-10.645</c:v>
                </c:pt>
                <c:pt idx="326">
                  <c:v>-11.034000000000001</c:v>
                </c:pt>
                <c:pt idx="327">
                  <c:v>-10.847</c:v>
                </c:pt>
                <c:pt idx="328">
                  <c:v>-10.313000000000001</c:v>
                </c:pt>
                <c:pt idx="329">
                  <c:v>-12.061999999999999</c:v>
                </c:pt>
                <c:pt idx="330">
                  <c:v>-10.965</c:v>
                </c:pt>
                <c:pt idx="331">
                  <c:v>-11.709</c:v>
                </c:pt>
                <c:pt idx="332">
                  <c:v>-9.4410000000000007</c:v>
                </c:pt>
                <c:pt idx="333">
                  <c:v>-8.4689999999999994</c:v>
                </c:pt>
                <c:pt idx="334">
                  <c:v>-10.391999999999999</c:v>
                </c:pt>
                <c:pt idx="335">
                  <c:v>-12.452999999999999</c:v>
                </c:pt>
                <c:pt idx="336">
                  <c:v>-15.708</c:v>
                </c:pt>
                <c:pt idx="337">
                  <c:v>-21.728999999999999</c:v>
                </c:pt>
                <c:pt idx="338">
                  <c:v>-21.931000000000001</c:v>
                </c:pt>
                <c:pt idx="339">
                  <c:v>-13.716749999999999</c:v>
                </c:pt>
                <c:pt idx="340">
                  <c:v>-13.116</c:v>
                </c:pt>
                <c:pt idx="341">
                  <c:v>-18.041</c:v>
                </c:pt>
                <c:pt idx="342">
                  <c:v>-11.755000000000001</c:v>
                </c:pt>
                <c:pt idx="343">
                  <c:v>-11.771000000000001</c:v>
                </c:pt>
                <c:pt idx="344">
                  <c:v>-12.023</c:v>
                </c:pt>
                <c:pt idx="345">
                  <c:v>-10.609</c:v>
                </c:pt>
                <c:pt idx="346">
                  <c:v>-12.4</c:v>
                </c:pt>
                <c:pt idx="347">
                  <c:v>-12.651</c:v>
                </c:pt>
                <c:pt idx="348">
                  <c:v>-10.156000000000001</c:v>
                </c:pt>
                <c:pt idx="349">
                  <c:v>-3168.2060000000001</c:v>
                </c:pt>
                <c:pt idx="350">
                  <c:v>-1631.5450000000001</c:v>
                </c:pt>
                <c:pt idx="351">
                  <c:v>-1398.57</c:v>
                </c:pt>
                <c:pt idx="352">
                  <c:v>-1140.6779999999999</c:v>
                </c:pt>
                <c:pt idx="353">
                  <c:v>-8.2200000000000006</c:v>
                </c:pt>
                <c:pt idx="354">
                  <c:v>-893.60799999999995</c:v>
                </c:pt>
                <c:pt idx="355">
                  <c:v>-983.423</c:v>
                </c:pt>
                <c:pt idx="356">
                  <c:v>-1217.172</c:v>
                </c:pt>
                <c:pt idx="357">
                  <c:v>-1188.99</c:v>
                </c:pt>
                <c:pt idx="358">
                  <c:v>-2032.7250000000001</c:v>
                </c:pt>
                <c:pt idx="359">
                  <c:v>-1817.3019999999999</c:v>
                </c:pt>
                <c:pt idx="360">
                  <c:v>-1937.7259999999999</c:v>
                </c:pt>
                <c:pt idx="361">
                  <c:v>-3068.5569999999998</c:v>
                </c:pt>
                <c:pt idx="362">
                  <c:v>-2643.194</c:v>
                </c:pt>
                <c:pt idx="363">
                  <c:v>-1478.384</c:v>
                </c:pt>
                <c:pt idx="364">
                  <c:v>-480.55599999999998</c:v>
                </c:pt>
              </c:numCache>
            </c:numRef>
          </c:val>
          <c:extLst>
            <c:ext xmlns:c16="http://schemas.microsoft.com/office/drawing/2014/chart" uri="{C3380CC4-5D6E-409C-BE32-E72D297353CC}">
              <c16:uniqueId val="{00000001-8B3D-4ECD-A976-28E5EF444CDF}"/>
            </c:ext>
          </c:extLst>
        </c:ser>
        <c:dLbls>
          <c:showLegendKey val="0"/>
          <c:showVal val="0"/>
          <c:showCatName val="0"/>
          <c:showSerName val="0"/>
          <c:showPercent val="0"/>
          <c:showBubbleSize val="0"/>
        </c:dLbls>
        <c:gapWidth val="50"/>
        <c:overlap val="100"/>
        <c:axId val="160800128"/>
        <c:axId val="160822400"/>
      </c:barChart>
      <c:dateAx>
        <c:axId val="160800128"/>
        <c:scaling>
          <c:orientation val="minMax"/>
        </c:scaling>
        <c:delete val="0"/>
        <c:axPos val="b"/>
        <c:numFmt formatCode="d/m;@" sourceLinked="1"/>
        <c:majorTickMark val="out"/>
        <c:minorTickMark val="none"/>
        <c:tickLblPos val="low"/>
        <c:txPr>
          <a:bodyPr rot="0" vert="horz"/>
          <a:lstStyle/>
          <a:p>
            <a:pPr>
              <a:defRPr/>
            </a:pPr>
            <a:endParaRPr lang="cs-CZ"/>
          </a:p>
        </c:txPr>
        <c:crossAx val="160822400"/>
        <c:crosses val="autoZero"/>
        <c:auto val="1"/>
        <c:lblOffset val="100"/>
        <c:baseTimeUnit val="days"/>
        <c:majorUnit val="1"/>
        <c:majorTimeUnit val="months"/>
      </c:dateAx>
      <c:valAx>
        <c:axId val="160822400"/>
        <c:scaling>
          <c:orientation val="minMax"/>
          <c:max val="40000"/>
        </c:scaling>
        <c:delete val="0"/>
        <c:axPos val="l"/>
        <c:majorGridlines/>
        <c:numFmt formatCode="#,##0" sourceLinked="0"/>
        <c:majorTickMark val="out"/>
        <c:minorTickMark val="none"/>
        <c:tickLblPos val="nextTo"/>
        <c:crossAx val="160800128"/>
        <c:crosses val="autoZero"/>
        <c:crossBetween val="between"/>
      </c:valAx>
    </c:plotArea>
    <c:legend>
      <c:legendPos val="b"/>
      <c:layout>
        <c:manualLayout>
          <c:xMode val="edge"/>
          <c:yMode val="edge"/>
          <c:x val="0"/>
          <c:y val="0.92898666831911048"/>
          <c:w val="0.33948325716469574"/>
          <c:h val="7.1013331680889483E-2"/>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7811668161049568E-2"/>
          <c:y val="7.8193375183304575E-2"/>
          <c:w val="0.89500659419193918"/>
          <c:h val="0.97896716057329025"/>
        </c:manualLayout>
      </c:layout>
      <c:doughnutChart>
        <c:varyColors val="1"/>
        <c:ser>
          <c:idx val="0"/>
          <c:order val="0"/>
          <c:spPr>
            <a:solidFill>
              <a:schemeClr val="accent5"/>
            </a:solidFill>
            <a:ln>
              <a:noFill/>
            </a:ln>
          </c:spPr>
          <c:dPt>
            <c:idx val="0"/>
            <c:bubble3D val="0"/>
            <c:spPr>
              <a:solidFill>
                <a:srgbClr val="233060"/>
              </a:solidFill>
              <a:ln w="19050">
                <a:noFill/>
              </a:ln>
              <a:effectLst/>
            </c:spPr>
            <c:extLst>
              <c:ext xmlns:c16="http://schemas.microsoft.com/office/drawing/2014/chart" uri="{C3380CC4-5D6E-409C-BE32-E72D297353CC}">
                <c16:uniqueId val="{00000000-166F-477E-ABA9-5B094AFECA86}"/>
              </c:ext>
            </c:extLst>
          </c:dPt>
          <c:dPt>
            <c:idx val="1"/>
            <c:bubble3D val="0"/>
            <c:spPr>
              <a:solidFill>
                <a:srgbClr val="DF2B20"/>
              </a:solidFill>
              <a:ln w="19050">
                <a:noFill/>
              </a:ln>
              <a:effectLst/>
            </c:spPr>
            <c:extLst>
              <c:ext xmlns:c16="http://schemas.microsoft.com/office/drawing/2014/chart" uri="{C3380CC4-5D6E-409C-BE32-E72D297353CC}">
                <c16:uniqueId val="{00000002-166F-477E-ABA9-5B094AFECA86}"/>
              </c:ext>
            </c:extLst>
          </c:dPt>
          <c:dPt>
            <c:idx val="2"/>
            <c:bubble3D val="0"/>
            <c:spPr>
              <a:solidFill>
                <a:schemeClr val="accent5"/>
              </a:solidFill>
              <a:ln w="19050">
                <a:noFill/>
              </a:ln>
              <a:effectLst/>
            </c:spPr>
            <c:extLst>
              <c:ext xmlns:c16="http://schemas.microsoft.com/office/drawing/2014/chart" uri="{C3380CC4-5D6E-409C-BE32-E72D297353CC}">
                <c16:uniqueId val="{00000003-166F-477E-ABA9-5B094AFECA86}"/>
              </c:ext>
            </c:extLst>
          </c:dPt>
          <c:dPt>
            <c:idx val="3"/>
            <c:bubble3D val="0"/>
            <c:spPr>
              <a:solidFill>
                <a:schemeClr val="accent5"/>
              </a:solidFill>
              <a:ln w="19050">
                <a:noFill/>
              </a:ln>
              <a:effectLst/>
            </c:spPr>
            <c:extLst>
              <c:ext xmlns:c16="http://schemas.microsoft.com/office/drawing/2014/chart" uri="{C3380CC4-5D6E-409C-BE32-E72D297353CC}">
                <c16:uniqueId val="{00000004-166F-477E-ABA9-5B094AFECA86}"/>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F-477E-ABA9-5B094AFECA8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F-477E-ABA9-5B094AFECA8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F-477E-ABA9-5B094AFECA8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'6.2'!$N$22:$N$23</c:f>
              <c:strCache>
                <c:ptCount val="2"/>
                <c:pt idx="0">
                  <c:v>High season</c:v>
                </c:pt>
                <c:pt idx="1">
                  <c:v>Low season</c:v>
                </c:pt>
              </c:strCache>
            </c:strRef>
          </c:cat>
          <c:val>
            <c:numRef>
              <c:f>'6.2'!$O$22:$O$23</c:f>
              <c:numCache>
                <c:formatCode>0%</c:formatCode>
                <c:ptCount val="2"/>
                <c:pt idx="0">
                  <c:v>0.6803615232657555</c:v>
                </c:pt>
                <c:pt idx="1">
                  <c:v>0.31963847673424439</c:v>
                </c:pt>
              </c:numCache>
            </c:numRef>
          </c:val>
          <c:extLst>
            <c:ext xmlns:c16="http://schemas.microsoft.com/office/drawing/2014/chart" uri="{C3380CC4-5D6E-409C-BE32-E72D297353CC}">
              <c16:uniqueId val="{00000005-166F-477E-ABA9-5B094AFECA86}"/>
            </c:ext>
          </c:extLst>
        </c:ser>
        <c:dLbls>
          <c:showLegendKey val="0"/>
          <c:showVal val="0"/>
          <c:showCatName val="0"/>
          <c:showSerName val="0"/>
          <c:showPercent val="0"/>
          <c:showBubbleSize val="0"/>
          <c:showLeaderLines val="1"/>
        </c:dLbls>
        <c:firstSliceAng val="153"/>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sz="1000" b="1" i="0" u="none" strike="noStrike" baseline="0">
                <a:effectLst/>
              </a:rPr>
              <a:t>Monthly average temperatures year-on-year</a:t>
            </a:r>
            <a:r>
              <a:rPr lang="cs-CZ" sz="1000" b="1" i="0" u="none" strike="noStrike" baseline="0">
                <a:effectLst/>
              </a:rPr>
              <a:t> (°C)</a:t>
            </a:r>
            <a:endParaRPr lang="cs-CZ" sz="1000" b="1">
              <a:solidFill>
                <a:schemeClr val="tx2"/>
              </a:solidFill>
            </a:endParaRPr>
          </a:p>
        </c:rich>
      </c:tx>
      <c:layout>
        <c:manualLayout>
          <c:xMode val="edge"/>
          <c:yMode val="edge"/>
          <c:x val="1.1610907293954666E-3"/>
          <c:y val="1.9041737429879759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8514131644958347E-2"/>
          <c:y val="0.11980510208244695"/>
          <c:w val="0.89254430115230154"/>
          <c:h val="0.56705269354284082"/>
        </c:manualLayout>
      </c:layout>
      <c:lineChart>
        <c:grouping val="standard"/>
        <c:varyColors val="0"/>
        <c:ser>
          <c:idx val="0"/>
          <c:order val="0"/>
          <c:tx>
            <c:strRef>
              <c:f>'6.3'!$L$5</c:f>
              <c:strCache>
                <c:ptCount val="1"/>
                <c:pt idx="0">
                  <c:v>The normal</c:v>
                </c:pt>
              </c:strCache>
            </c:strRef>
          </c:tx>
          <c:spPr>
            <a:ln w="19050" cap="rnd" cmpd="sng" algn="ctr">
              <a:solidFill>
                <a:srgbClr val="1A3366"/>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'6.3'!$L$6:$L$17</c:f>
              <c:numCache>
                <c:formatCode>0.0</c:formatCode>
                <c:ptCount val="12"/>
                <c:pt idx="0">
                  <c:v>-1.2258064516129035</c:v>
                </c:pt>
                <c:pt idx="1">
                  <c:v>-0.15517241379310354</c:v>
                </c:pt>
                <c:pt idx="2">
                  <c:v>3.512903225806451</c:v>
                </c:pt>
                <c:pt idx="3">
                  <c:v>8.6366666666666667</c:v>
                </c:pt>
                <c:pt idx="4">
                  <c:v>13.522580645161288</c:v>
                </c:pt>
                <c:pt idx="5">
                  <c:v>16.59</c:v>
                </c:pt>
                <c:pt idx="6">
                  <c:v>18.522580645161291</c:v>
                </c:pt>
                <c:pt idx="7">
                  <c:v>18.119354838709679</c:v>
                </c:pt>
                <c:pt idx="8">
                  <c:v>13.223333333333333</c:v>
                </c:pt>
                <c:pt idx="9">
                  <c:v>8.3548387096774199</c:v>
                </c:pt>
                <c:pt idx="10">
                  <c:v>3.5466666666666664</c:v>
                </c:pt>
                <c:pt idx="11">
                  <c:v>-0.38387096774193558</c:v>
                </c:pt>
              </c:numCache>
            </c:numRef>
          </c:val>
          <c:smooth val="0"/>
          <c:extLst>
            <c:ext xmlns:c16="http://schemas.microsoft.com/office/drawing/2014/chart" uri="{C3380CC4-5D6E-409C-BE32-E72D297353CC}">
              <c16:uniqueId val="{00000000-8BFE-47B8-B50E-CB73B64305F3}"/>
            </c:ext>
          </c:extLst>
        </c:ser>
        <c:ser>
          <c:idx val="1"/>
          <c:order val="1"/>
          <c:tx>
            <c:strRef>
              <c:f>'6.3'!$M$5</c:f>
              <c:strCache>
                <c:ptCount val="1"/>
                <c:pt idx="0">
                  <c:v>Average
2022</c:v>
                </c:pt>
              </c:strCache>
            </c:strRef>
          </c:tx>
          <c:spPr>
            <a:ln w="19050" cap="rnd" cmpd="sng" algn="ctr">
              <a:solidFill>
                <a:srgbClr val="F0948F"/>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'6.3'!$M$6:$M$17</c:f>
              <c:numCache>
                <c:formatCode>0.0</c:formatCode>
                <c:ptCount val="12"/>
                <c:pt idx="0">
                  <c:v>0.78709677419354795</c:v>
                </c:pt>
                <c:pt idx="1">
                  <c:v>3.0892857142857144</c:v>
                </c:pt>
                <c:pt idx="2">
                  <c:v>3.3161290322580643</c:v>
                </c:pt>
                <c:pt idx="3">
                  <c:v>6.6166666666666663</c:v>
                </c:pt>
                <c:pt idx="4">
                  <c:v>14.500000000000002</c:v>
                </c:pt>
                <c:pt idx="5">
                  <c:v>18.956666666666667</c:v>
                </c:pt>
                <c:pt idx="6">
                  <c:v>18.874193548387094</c:v>
                </c:pt>
                <c:pt idx="7">
                  <c:v>19.361290322580643</c:v>
                </c:pt>
                <c:pt idx="8">
                  <c:v>12.16</c:v>
                </c:pt>
                <c:pt idx="9">
                  <c:v>10.777419354838711</c:v>
                </c:pt>
                <c:pt idx="10">
                  <c:v>4.2466666666666661</c:v>
                </c:pt>
                <c:pt idx="11">
                  <c:v>0.43548387096774194</c:v>
                </c:pt>
              </c:numCache>
            </c:numRef>
          </c:val>
          <c:smooth val="0"/>
          <c:extLst>
            <c:ext xmlns:c16="http://schemas.microsoft.com/office/drawing/2014/chart" uri="{C3380CC4-5D6E-409C-BE32-E72D297353CC}">
              <c16:uniqueId val="{00000001-8BFE-47B8-B50E-CB73B64305F3}"/>
            </c:ext>
          </c:extLst>
        </c:ser>
        <c:ser>
          <c:idx val="2"/>
          <c:order val="2"/>
          <c:tx>
            <c:strRef>
              <c:f>'6.3'!$N$5</c:f>
              <c:strCache>
                <c:ptCount val="1"/>
                <c:pt idx="0">
                  <c:v>Average
2023</c:v>
                </c:pt>
              </c:strCache>
            </c:strRef>
          </c:tx>
          <c:spPr>
            <a:ln w="19050" cap="rnd" cmpd="sng" algn="ctr">
              <a:solidFill>
                <a:srgbClr val="E53A2E"/>
              </a:solidFill>
              <a:prstDash val="solid"/>
              <a:round/>
            </a:ln>
            <a:effectLst/>
          </c:spPr>
          <c:marker>
            <c:symbol val="none"/>
          </c:marker>
          <c:cat>
            <c:strRef>
              <c:f>'6.3'!$K$6:$K$17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'6.3'!$N$6:$N$17</c:f>
              <c:numCache>
                <c:formatCode>0.0</c:formatCode>
                <c:ptCount val="12"/>
                <c:pt idx="0">
                  <c:v>2.1903225806451618</c:v>
                </c:pt>
                <c:pt idx="1">
                  <c:v>1.375</c:v>
                </c:pt>
                <c:pt idx="2">
                  <c:v>4.8774193548387101</c:v>
                </c:pt>
                <c:pt idx="3">
                  <c:v>6.6799999999999988</c:v>
                </c:pt>
                <c:pt idx="4">
                  <c:v>12.812903225806451</c:v>
                </c:pt>
                <c:pt idx="5">
                  <c:v>17.459999999999994</c:v>
                </c:pt>
                <c:pt idx="6">
                  <c:v>19.896774193548385</c:v>
                </c:pt>
                <c:pt idx="7">
                  <c:v>18.838709677419359</c:v>
                </c:pt>
                <c:pt idx="8">
                  <c:v>16.65666666666667</c:v>
                </c:pt>
                <c:pt idx="9">
                  <c:v>11.261290322580644</c:v>
                </c:pt>
                <c:pt idx="10">
                  <c:v>4.2833333333333323</c:v>
                </c:pt>
                <c:pt idx="11">
                  <c:v>2.2387096774193549</c:v>
                </c:pt>
              </c:numCache>
            </c:numRef>
          </c:val>
          <c:smooth val="0"/>
          <c:extLst>
            <c:ext xmlns:c16="http://schemas.microsoft.com/office/drawing/2014/chart" uri="{C3380CC4-5D6E-409C-BE32-E72D297353CC}">
              <c16:uniqueId val="{00000002-8BFE-47B8-B50E-CB73B64305F3}"/>
            </c:ext>
          </c:extLst>
        </c:ser>
        <c:dLbls>
          <c:showLegendKey val="0"/>
          <c:showVal val="0"/>
          <c:showCatName val="0"/>
          <c:showSerName val="0"/>
          <c:showPercent val="0"/>
          <c:showBubbleSize val="0"/>
        </c:dLbls>
        <c:smooth val="0"/>
        <c:axId val="169584128"/>
        <c:axId val="169585664"/>
      </c:lineChart>
      <c:catAx>
        <c:axId val="169584128"/>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69585664"/>
        <c:crosses val="autoZero"/>
        <c:auto val="1"/>
        <c:lblAlgn val="ctr"/>
        <c:lblOffset val="100"/>
        <c:noMultiLvlLbl val="0"/>
      </c:catAx>
      <c:valAx>
        <c:axId val="169585664"/>
        <c:scaling>
          <c:orientation val="minMax"/>
          <c:max val="21"/>
          <c:min val="-3"/>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584128"/>
        <c:crosses val="autoZero"/>
        <c:crossBetween val="midCat"/>
        <c:majorUnit val="3"/>
      </c:valAx>
      <c:spPr>
        <a:solidFill>
          <a:schemeClr val="bg1"/>
        </a:solidFill>
        <a:ln>
          <a:noFill/>
        </a:ln>
        <a:effectLst/>
      </c:spPr>
    </c:plotArea>
    <c:legend>
      <c:legendPos val="b"/>
      <c:layout>
        <c:manualLayout>
          <c:xMode val="edge"/>
          <c:yMode val="edge"/>
          <c:x val="1.214911902295405E-3"/>
          <c:y val="0.88173476226320169"/>
          <c:w val="0.45099054235026831"/>
          <c:h val="0.1182652377367983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n-GB" sz="1000" b="1" i="0" baseline="0">
                <a:effectLst/>
              </a:rPr>
              <a:t>Average monthly temperatures, change 20</a:t>
            </a:r>
            <a:r>
              <a:rPr lang="cs-CZ" sz="1000" b="1" i="0" baseline="0">
                <a:effectLst/>
              </a:rPr>
              <a:t>23</a:t>
            </a:r>
            <a:r>
              <a:rPr lang="en-GB" sz="1000" b="1" i="0" baseline="0">
                <a:effectLst/>
              </a:rPr>
              <a:t> on 20</a:t>
            </a:r>
            <a:r>
              <a:rPr lang="cs-CZ" sz="1000" b="1" i="0" baseline="0">
                <a:effectLst/>
              </a:rPr>
              <a:t>22 (°C)</a:t>
            </a:r>
            <a:endParaRPr lang="cs-CZ" sz="1000">
              <a:effectLst/>
            </a:endParaRPr>
          </a:p>
        </c:rich>
      </c:tx>
      <c:layout>
        <c:manualLayout>
          <c:xMode val="edge"/>
          <c:yMode val="edge"/>
          <c:x val="1.9346455575120513E-3"/>
          <c:y val="2.724294499683894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9.6052849326037637E-2"/>
          <c:y val="0.11832661076411174"/>
          <c:w val="0.90394707236819993"/>
          <c:h val="0.68080406450187758"/>
        </c:manualLayout>
      </c:layout>
      <c:barChart>
        <c:barDir val="col"/>
        <c:grouping val="clustered"/>
        <c:varyColors val="0"/>
        <c:ser>
          <c:idx val="0"/>
          <c:order val="0"/>
          <c:tx>
            <c:strRef>
              <c:f>'6.3'!$Q$5</c:f>
              <c:strCache>
                <c:ptCount val="1"/>
                <c:pt idx="0">
                  <c:v>Change on 2022</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2E7E-4F9F-BEA1-487F77004F5D}"/>
              </c:ext>
            </c:extLst>
          </c:dPt>
          <c:dPt>
            <c:idx val="1"/>
            <c:invertIfNegative val="0"/>
            <c:bubble3D val="0"/>
            <c:extLst>
              <c:ext xmlns:c16="http://schemas.microsoft.com/office/drawing/2014/chart" uri="{C3380CC4-5D6E-409C-BE32-E72D297353CC}">
                <c16:uniqueId val="{00000001-2E7E-4F9F-BEA1-487F77004F5D}"/>
              </c:ext>
            </c:extLst>
          </c:dPt>
          <c:dPt>
            <c:idx val="2"/>
            <c:invertIfNegative val="0"/>
            <c:bubble3D val="0"/>
            <c:extLst>
              <c:ext xmlns:c16="http://schemas.microsoft.com/office/drawing/2014/chart" uri="{C3380CC4-5D6E-409C-BE32-E72D297353CC}">
                <c16:uniqueId val="{00000002-2E7E-4F9F-BEA1-487F77004F5D}"/>
              </c:ext>
            </c:extLst>
          </c:dPt>
          <c:dPt>
            <c:idx val="3"/>
            <c:invertIfNegative val="0"/>
            <c:bubble3D val="0"/>
            <c:extLst>
              <c:ext xmlns:c16="http://schemas.microsoft.com/office/drawing/2014/chart" uri="{C3380CC4-5D6E-409C-BE32-E72D297353CC}">
                <c16:uniqueId val="{00000003-2E7E-4F9F-BEA1-487F77004F5D}"/>
              </c:ext>
            </c:extLst>
          </c:dPt>
          <c:dPt>
            <c:idx val="4"/>
            <c:invertIfNegative val="0"/>
            <c:bubble3D val="0"/>
            <c:extLst>
              <c:ext xmlns:c16="http://schemas.microsoft.com/office/drawing/2014/chart" uri="{C3380CC4-5D6E-409C-BE32-E72D297353CC}">
                <c16:uniqueId val="{00000004-2E7E-4F9F-BEA1-487F77004F5D}"/>
              </c:ext>
            </c:extLst>
          </c:dPt>
          <c:dPt>
            <c:idx val="5"/>
            <c:invertIfNegative val="0"/>
            <c:bubble3D val="0"/>
            <c:extLst>
              <c:ext xmlns:c16="http://schemas.microsoft.com/office/drawing/2014/chart" uri="{C3380CC4-5D6E-409C-BE32-E72D297353CC}">
                <c16:uniqueId val="{00000005-2E7E-4F9F-BEA1-487F77004F5D}"/>
              </c:ext>
            </c:extLst>
          </c:dPt>
          <c:dPt>
            <c:idx val="6"/>
            <c:invertIfNegative val="0"/>
            <c:bubble3D val="0"/>
            <c:extLst>
              <c:ext xmlns:c16="http://schemas.microsoft.com/office/drawing/2014/chart" uri="{C3380CC4-5D6E-409C-BE32-E72D297353CC}">
                <c16:uniqueId val="{00000006-2E7E-4F9F-BEA1-487F77004F5D}"/>
              </c:ext>
            </c:extLst>
          </c:dPt>
          <c:dPt>
            <c:idx val="7"/>
            <c:invertIfNegative val="0"/>
            <c:bubble3D val="0"/>
            <c:extLst>
              <c:ext xmlns:c16="http://schemas.microsoft.com/office/drawing/2014/chart" uri="{C3380CC4-5D6E-409C-BE32-E72D297353CC}">
                <c16:uniqueId val="{00000007-2E7E-4F9F-BEA1-487F77004F5D}"/>
              </c:ext>
            </c:extLst>
          </c:dPt>
          <c:dPt>
            <c:idx val="8"/>
            <c:invertIfNegative val="0"/>
            <c:bubble3D val="0"/>
            <c:extLst>
              <c:ext xmlns:c16="http://schemas.microsoft.com/office/drawing/2014/chart" uri="{C3380CC4-5D6E-409C-BE32-E72D297353CC}">
                <c16:uniqueId val="{00000008-2E7E-4F9F-BEA1-487F77004F5D}"/>
              </c:ext>
            </c:extLst>
          </c:dPt>
          <c:dPt>
            <c:idx val="9"/>
            <c:invertIfNegative val="0"/>
            <c:bubble3D val="0"/>
            <c:extLst>
              <c:ext xmlns:c16="http://schemas.microsoft.com/office/drawing/2014/chart" uri="{C3380CC4-5D6E-409C-BE32-E72D297353CC}">
                <c16:uniqueId val="{00000009-2E7E-4F9F-BEA1-487F77004F5D}"/>
              </c:ext>
            </c:extLst>
          </c:dPt>
          <c:dPt>
            <c:idx val="10"/>
            <c:invertIfNegative val="0"/>
            <c:bubble3D val="0"/>
            <c:extLst>
              <c:ext xmlns:c16="http://schemas.microsoft.com/office/drawing/2014/chart" uri="{C3380CC4-5D6E-409C-BE32-E72D297353CC}">
                <c16:uniqueId val="{0000000A-2E7E-4F9F-BEA1-487F77004F5D}"/>
              </c:ext>
            </c:extLst>
          </c:dPt>
          <c:dPt>
            <c:idx val="11"/>
            <c:invertIfNegative val="0"/>
            <c:bubble3D val="0"/>
            <c:extLst>
              <c:ext xmlns:c16="http://schemas.microsoft.com/office/drawing/2014/chart" uri="{C3380CC4-5D6E-409C-BE32-E72D297353CC}">
                <c16:uniqueId val="{0000000B-2E7E-4F9F-BEA1-487F77004F5D}"/>
              </c:ext>
            </c:extLst>
          </c:dPt>
          <c:dLbls>
            <c:dLbl>
              <c:idx val="2"/>
              <c:layout>
                <c:manualLayout>
                  <c:x val="0"/>
                  <c:y val="8.1103000811030002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7E-4F9F-BEA1-487F77004F5D}"/>
                </c:ext>
              </c:extLst>
            </c:dLbl>
            <c:dLbl>
              <c:idx val="3"/>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2E7E-4F9F-BEA1-487F77004F5D}"/>
                </c:ext>
              </c:extLst>
            </c:dLbl>
            <c:dLbl>
              <c:idx val="7"/>
              <c:layout>
                <c:manualLayout>
                  <c:x val="0"/>
                  <c:y val="7.2124557988899579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15:layout>
                    <c:manualLayout>
                      <c:w val="4.9692414093630913E-2"/>
                      <c:h val="7.1548660791158555E-2"/>
                    </c:manualLayout>
                  </c15:layout>
                </c:ext>
                <c:ext xmlns:c16="http://schemas.microsoft.com/office/drawing/2014/chart" uri="{C3380CC4-5D6E-409C-BE32-E72D297353CC}">
                  <c16:uniqueId val="{00000007-2E7E-4F9F-BEA1-487F77004F5D}"/>
                </c:ext>
              </c:extLst>
            </c:dLbl>
            <c:dLbl>
              <c:idx val="9"/>
              <c:layout>
                <c:manualLayout>
                  <c:x val="0"/>
                  <c:y val="5.92553167434587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7E-4F9F-BEA1-487F77004F5D}"/>
                </c:ext>
              </c:extLst>
            </c:dLbl>
            <c:dLbl>
              <c:idx val="10"/>
              <c:layout>
                <c:manualLayout>
                  <c:x val="-1.8413685044359012E-16"/>
                  <c:y val="8.1103000811030002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7E-4F9F-BEA1-487F77004F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'6.3'!$P$6:$P$17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'6.3'!$Q$6:$Q$17</c:f>
              <c:numCache>
                <c:formatCode>#,##0.0</c:formatCode>
                <c:ptCount val="12"/>
                <c:pt idx="0">
                  <c:v>1.4032258064516139</c:v>
                </c:pt>
                <c:pt idx="1">
                  <c:v>-1.7142857142857144</c:v>
                </c:pt>
                <c:pt idx="2">
                  <c:v>1.5612903225806458</c:v>
                </c:pt>
                <c:pt idx="3">
                  <c:v>6.3333333333332575E-2</c:v>
                </c:pt>
                <c:pt idx="4">
                  <c:v>-1.6870967741935505</c:v>
                </c:pt>
                <c:pt idx="5">
                  <c:v>-1.4966666666666733</c:v>
                </c:pt>
                <c:pt idx="6">
                  <c:v>1.0225806451612911</c:v>
                </c:pt>
                <c:pt idx="7">
                  <c:v>-0.522580645161284</c:v>
                </c:pt>
                <c:pt idx="8">
                  <c:v>4.4966666666666697</c:v>
                </c:pt>
                <c:pt idx="9">
                  <c:v>0.48387096774193239</c:v>
                </c:pt>
                <c:pt idx="10">
                  <c:v>3.6666666666666181E-2</c:v>
                </c:pt>
                <c:pt idx="11">
                  <c:v>1.8032258064516129</c:v>
                </c:pt>
              </c:numCache>
            </c:numRef>
          </c:val>
          <c:extLst>
            <c:ext xmlns:c16="http://schemas.microsoft.com/office/drawing/2014/chart" uri="{C3380CC4-5D6E-409C-BE32-E72D297353CC}">
              <c16:uniqueId val="{0000000C-2E7E-4F9F-BEA1-487F77004F5D}"/>
            </c:ext>
          </c:extLst>
        </c:ser>
        <c:dLbls>
          <c:showLegendKey val="0"/>
          <c:showVal val="0"/>
          <c:showCatName val="0"/>
          <c:showSerName val="0"/>
          <c:showPercent val="0"/>
          <c:showBubbleSize val="0"/>
        </c:dLbls>
        <c:gapWidth val="50"/>
        <c:axId val="170481152"/>
        <c:axId val="170482688"/>
      </c:barChart>
      <c:catAx>
        <c:axId val="170481152"/>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482688"/>
        <c:crosses val="autoZero"/>
        <c:auto val="1"/>
        <c:lblAlgn val="ctr"/>
        <c:lblOffset val="100"/>
        <c:noMultiLvlLbl val="0"/>
      </c:catAx>
      <c:valAx>
        <c:axId val="170482688"/>
        <c:scaling>
          <c:orientation val="minMax"/>
          <c:max val="5"/>
          <c:min val="-3"/>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481152"/>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Annual actual gas consumption values as percentages of the highest annual consumption (in 20</a:t>
            </a:r>
            <a:r>
              <a:rPr lang="cs-CZ" sz="1000" b="1" i="0" baseline="0">
                <a:effectLst/>
              </a:rPr>
              <a:t>21</a:t>
            </a:r>
            <a:r>
              <a:rPr lang="en-GB" sz="1000" b="1" i="0" baseline="0">
                <a:effectLst/>
              </a:rPr>
              <a:t>) over the last 10 years</a:t>
            </a:r>
            <a:r>
              <a:rPr lang="cs-CZ" sz="1000" b="1" i="0" baseline="0">
                <a:effectLst/>
              </a:rPr>
              <a:t> (</a:t>
            </a:r>
            <a:r>
              <a:rPr lang="en-US" sz="1000" b="1" i="0" baseline="0">
                <a:effectLst/>
              </a:rPr>
              <a:t>million m</a:t>
            </a:r>
            <a:r>
              <a:rPr lang="en-US" sz="1000" b="1" i="0" baseline="30000">
                <a:effectLst/>
              </a:rPr>
              <a:t>3</a:t>
            </a:r>
            <a:r>
              <a:rPr lang="cs-CZ" sz="1000" b="1" i="0" baseline="0">
                <a:effectLst/>
              </a:rPr>
              <a:t>)</a:t>
            </a:r>
            <a:endParaRPr lang="cs-CZ" sz="1000">
              <a:effectLst/>
            </a:endParaRP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cs-CZ" sz="1000">
              <a:effectLst/>
            </a:endParaRPr>
          </a:p>
        </c:rich>
      </c:tx>
      <c:layout>
        <c:manualLayout>
          <c:xMode val="edge"/>
          <c:yMode val="edge"/>
          <c:x val="1.6024443317432654E-3"/>
          <c:y val="1.1863840162697719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6.3458747980940949E-2"/>
          <c:y val="0.20512815779685437"/>
          <c:w val="0.93654122235205561"/>
          <c:h val="0.70340683489790679"/>
        </c:manualLayout>
      </c:layout>
      <c:barChart>
        <c:barDir val="col"/>
        <c:grouping val="percentStacked"/>
        <c:varyColors val="0"/>
        <c:ser>
          <c:idx val="0"/>
          <c:order val="0"/>
          <c:tx>
            <c:strRef>
              <c:f>'6.4'!$G$19</c:f>
              <c:strCache>
                <c:ptCount val="1"/>
                <c:pt idx="0">
                  <c:v>0.0%</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7C-454B-8307-4063B40840DA}"/>
              </c:ext>
            </c:extLst>
          </c:dPt>
          <c:dPt>
            <c:idx val="1"/>
            <c:invertIfNegative val="0"/>
            <c:bubble3D val="0"/>
            <c:extLst>
              <c:ext xmlns:c16="http://schemas.microsoft.com/office/drawing/2014/chart" uri="{C3380CC4-5D6E-409C-BE32-E72D297353CC}">
                <c16:uniqueId val="{00000002-B47C-454B-8307-4063B40840DA}"/>
              </c:ext>
            </c:extLst>
          </c:dPt>
          <c:dPt>
            <c:idx val="2"/>
            <c:invertIfNegative val="0"/>
            <c:bubble3D val="0"/>
            <c:extLst>
              <c:ext xmlns:c16="http://schemas.microsoft.com/office/drawing/2014/chart" uri="{C3380CC4-5D6E-409C-BE32-E72D297353CC}">
                <c16:uniqueId val="{00000003-B47C-454B-8307-4063B40840DA}"/>
              </c:ext>
            </c:extLst>
          </c:dPt>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'6.4'!$F$20:$F$29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'6.4'!$G$20:$G$29</c:f>
              <c:numCache>
                <c:formatCode>0.0</c:formatCode>
                <c:ptCount val="10"/>
                <c:pt idx="0">
                  <c:v>7280.4197495994158</c:v>
                </c:pt>
                <c:pt idx="1">
                  <c:v>7607.5646329449373</c:v>
                </c:pt>
                <c:pt idx="2">
                  <c:v>8255.1342335338559</c:v>
                </c:pt>
                <c:pt idx="3">
                  <c:v>8527.4827534189189</c:v>
                </c:pt>
                <c:pt idx="4">
                  <c:v>8182.7561269882699</c:v>
                </c:pt>
                <c:pt idx="5">
                  <c:v>8564.6294736091877</c:v>
                </c:pt>
                <c:pt idx="6">
                  <c:v>8694.2191732210795</c:v>
                </c:pt>
                <c:pt idx="7">
                  <c:v>9433.7342458022922</c:v>
                </c:pt>
                <c:pt idx="8">
                  <c:v>7543.7622835692937</c:v>
                </c:pt>
                <c:pt idx="9">
                  <c:v>6758.5731948039893</c:v>
                </c:pt>
              </c:numCache>
            </c:numRef>
          </c:val>
          <c:extLst>
            <c:ext xmlns:c16="http://schemas.microsoft.com/office/drawing/2014/chart" uri="{C3380CC4-5D6E-409C-BE32-E72D297353CC}">
              <c16:uniqueId val="{00000004-B47C-454B-8307-4063B40840DA}"/>
            </c:ext>
          </c:extLst>
        </c:ser>
        <c:ser>
          <c:idx val="1"/>
          <c:order val="1"/>
          <c:tx>
            <c:strRef>
              <c:f>'6.4'!$J$19</c:f>
              <c:strCache>
                <c:ptCount val="1"/>
              </c:strCache>
            </c:strRef>
          </c:tx>
          <c:spPr>
            <a:solidFill>
              <a:schemeClr val="bg1">
                <a:alpha val="25000"/>
              </a:schemeClr>
            </a:solidFill>
            <a:ln>
              <a:noFill/>
            </a:ln>
            <a:effectLst/>
          </c:spPr>
          <c:invertIfNegative val="0"/>
          <c:cat>
            <c:numRef>
              <c:f>'6.4'!$F$20:$F$29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'6.4'!$J$20:$J$29</c:f>
              <c:numCache>
                <c:formatCode>#,##0.0</c:formatCode>
                <c:ptCount val="10"/>
                <c:pt idx="0">
                  <c:v>2153.3144962028764</c:v>
                </c:pt>
                <c:pt idx="1">
                  <c:v>1826.1696128573549</c:v>
                </c:pt>
                <c:pt idx="2">
                  <c:v>1178.6000122684363</c:v>
                </c:pt>
                <c:pt idx="3">
                  <c:v>906.25149238337326</c:v>
                </c:pt>
                <c:pt idx="4">
                  <c:v>1250.9781188140223</c:v>
                </c:pt>
                <c:pt idx="5">
                  <c:v>869.10477219310451</c:v>
                </c:pt>
                <c:pt idx="6">
                  <c:v>739.51507258121273</c:v>
                </c:pt>
                <c:pt idx="7">
                  <c:v>0</c:v>
                </c:pt>
                <c:pt idx="8">
                  <c:v>1889.9719622329985</c:v>
                </c:pt>
                <c:pt idx="9">
                  <c:v>2675.1610509983029</c:v>
                </c:pt>
              </c:numCache>
            </c:numRef>
          </c:val>
          <c:extLst>
            <c:ext xmlns:c16="http://schemas.microsoft.com/office/drawing/2014/chart" uri="{C3380CC4-5D6E-409C-BE32-E72D297353CC}">
              <c16:uniqueId val="{00000005-B47C-454B-8307-4063B40840DA}"/>
            </c:ext>
          </c:extLst>
        </c:ser>
        <c:dLbls>
          <c:showLegendKey val="0"/>
          <c:showVal val="0"/>
          <c:showCatName val="0"/>
          <c:showSerName val="0"/>
          <c:showPercent val="0"/>
          <c:showBubbleSize val="0"/>
        </c:dLbls>
        <c:gapWidth val="50"/>
        <c:overlap val="100"/>
        <c:axId val="161496448"/>
        <c:axId val="169981056"/>
      </c:barChart>
      <c:catAx>
        <c:axId val="161496448"/>
        <c:scaling>
          <c:orientation val="minMax"/>
        </c:scaling>
        <c:delete val="0"/>
        <c:axPos val="b"/>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981056"/>
        <c:crosses val="autoZero"/>
        <c:auto val="1"/>
        <c:lblAlgn val="ctr"/>
        <c:lblOffset val="100"/>
        <c:noMultiLvlLbl val="0"/>
      </c:catAx>
      <c:valAx>
        <c:axId val="169981056"/>
        <c:scaling>
          <c:orientation val="minMax"/>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1496448"/>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1A3366"/>
                </a:solidFill>
                <a:latin typeface="+mn-lt"/>
                <a:ea typeface="+mn-ea"/>
                <a:cs typeface="+mn-cs"/>
              </a:defRPr>
            </a:pPr>
            <a:r>
              <a:rPr lang="en-GB" sz="1000" b="1" i="0" baseline="0">
                <a:solidFill>
                  <a:srgbClr val="1A3366"/>
                </a:solidFill>
                <a:effectLst/>
              </a:rPr>
              <a:t>Year-on-year change in actual consumption of natural gas (%)</a:t>
            </a:r>
            <a:endParaRPr lang="cs-CZ" sz="1000">
              <a:solidFill>
                <a:srgbClr val="1A3366"/>
              </a:solidFill>
              <a:effectLst/>
            </a:endParaRPr>
          </a:p>
        </c:rich>
      </c:tx>
      <c:layout>
        <c:manualLayout>
          <c:xMode val="edge"/>
          <c:yMode val="edge"/>
          <c:x val="1.9066859355279888E-3"/>
          <c:y val="4.7038610953646478E-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8901770073868875E-2"/>
          <c:y val="0.1519545285921686"/>
          <c:w val="0.94003825880466052"/>
          <c:h val="0.71853729960318913"/>
        </c:manualLayout>
      </c:layout>
      <c:barChart>
        <c:barDir val="col"/>
        <c:grouping val="clustered"/>
        <c:varyColors val="0"/>
        <c:ser>
          <c:idx val="0"/>
          <c:order val="0"/>
          <c:tx>
            <c:strRef>
              <c:f>'6.4'!$D$46</c:f>
              <c:strCache>
                <c:ptCount val="1"/>
                <c:pt idx="0">
                  <c:v>#ODKAZ!</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55C-4A8D-8DBA-48A79ABCEC4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55C-4A8D-8DBA-48A79ABCEC4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55C-4A8D-8DBA-48A79ABCEC4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D55C-4A8D-8DBA-48A79ABCEC4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D55C-4A8D-8DBA-48A79ABCEC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55C-4A8D-8DBA-48A79ABCEC4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55C-4A8D-8DBA-48A79ABCEC47}"/>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55C-4A8D-8DBA-48A79ABCEC47}"/>
              </c:ext>
            </c:extLst>
          </c:dPt>
          <c:dLbls>
            <c:dLbl>
              <c:idx val="3"/>
              <c:layout>
                <c:manualLayout>
                  <c:x val="0"/>
                  <c:y val="1.3450867792797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C-4A8D-8DBA-48A79ABCEC47}"/>
                </c:ext>
              </c:extLst>
            </c:dLbl>
            <c:dLbl>
              <c:idx val="8"/>
              <c:layout>
                <c:manualLayout>
                  <c:x val="-1.4521417981633862E-16"/>
                  <c:y val="1.345086779279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C-4A8D-8DBA-48A79ABCEC4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'6.4'!$C$47:$C$56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'6.4'!$D$47:$D$56</c:f>
              <c:numCache>
                <c:formatCode>0.0%</c:formatCode>
                <c:ptCount val="10"/>
                <c:pt idx="0">
                  <c:v>-0.1204135914399613</c:v>
                </c:pt>
                <c:pt idx="1">
                  <c:v>4.4934294270935982E-2</c:v>
                </c:pt>
                <c:pt idx="2">
                  <c:v>8.5121800711963222E-2</c:v>
                </c:pt>
                <c:pt idx="3">
                  <c:v>3.2991410215806531E-2</c:v>
                </c:pt>
                <c:pt idx="4">
                  <c:v>-4.0425367766641102E-2</c:v>
                </c:pt>
                <c:pt idx="5">
                  <c:v>4.6668059110478388E-2</c:v>
                </c:pt>
                <c:pt idx="6">
                  <c:v>1.5130800463838615E-2</c:v>
                </c:pt>
                <c:pt idx="7">
                  <c:v>8.5058250528003809E-2</c:v>
                </c:pt>
                <c:pt idx="8">
                  <c:v>-0.20034187024867434</c:v>
                </c:pt>
                <c:pt idx="9">
                  <c:v>-0.10408454816709788</c:v>
                </c:pt>
              </c:numCache>
            </c:numRef>
          </c:val>
          <c:extLst>
            <c:ext xmlns:c16="http://schemas.microsoft.com/office/drawing/2014/chart" uri="{C3380CC4-5D6E-409C-BE32-E72D297353CC}">
              <c16:uniqueId val="{00000010-D55C-4A8D-8DBA-48A79ABCEC47}"/>
            </c:ext>
          </c:extLst>
        </c:ser>
        <c:dLbls>
          <c:showLegendKey val="0"/>
          <c:showVal val="0"/>
          <c:showCatName val="0"/>
          <c:showSerName val="0"/>
          <c:showPercent val="0"/>
          <c:showBubbleSize val="0"/>
        </c:dLbls>
        <c:gapWidth val="50"/>
        <c:overlap val="100"/>
        <c:axId val="170013056"/>
        <c:axId val="170014592"/>
      </c:barChart>
      <c:catAx>
        <c:axId val="170013056"/>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4592"/>
        <c:crosses val="autoZero"/>
        <c:auto val="1"/>
        <c:lblAlgn val="ctr"/>
        <c:lblOffset val="100"/>
        <c:noMultiLvlLbl val="0"/>
      </c:catAx>
      <c:valAx>
        <c:axId val="170014592"/>
        <c:scaling>
          <c:orientation val="minMax"/>
          <c:max val="0.15000000000000002"/>
          <c:min val="-0.30000000000000004"/>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3056"/>
        <c:crosses val="autoZero"/>
        <c:crossBetween val="between"/>
        <c:majorUnit val="5.000000000000001E-2"/>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r>
              <a:rPr lang="en-GB" sz="1000" b="1" i="0" baseline="0">
                <a:effectLst/>
              </a:rPr>
              <a:t>Annual natural gas consumption values and average temperatures</a:t>
            </a:r>
            <a:endParaRPr lang="cs-CZ" sz="1000">
              <a:effectLst/>
            </a:endParaRPr>
          </a:p>
        </c:rich>
      </c:tx>
      <c:layout>
        <c:manualLayout>
          <c:xMode val="edge"/>
          <c:yMode val="edge"/>
          <c:x val="3.0226417480947406E-3"/>
          <c:y val="2.9227278793540572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endParaRPr lang="cs-CZ"/>
        </a:p>
      </c:txPr>
    </c:title>
    <c:autoTitleDeleted val="0"/>
    <c:plotArea>
      <c:layout>
        <c:manualLayout>
          <c:layoutTarget val="inner"/>
          <c:xMode val="edge"/>
          <c:yMode val="edge"/>
          <c:x val="0.12404721148986811"/>
          <c:y val="0.13658665806689393"/>
          <c:w val="0.78141259516473482"/>
          <c:h val="0.68061034743538418"/>
        </c:manualLayout>
      </c:layout>
      <c:lineChart>
        <c:grouping val="standard"/>
        <c:varyColors val="0"/>
        <c:ser>
          <c:idx val="1"/>
          <c:order val="0"/>
          <c:tx>
            <c:strRef>
              <c:f>'6.4'!$C$19</c:f>
              <c:strCache>
                <c:ptCount val="1"/>
                <c:pt idx="0">
                  <c:v>Actual</c:v>
                </c:pt>
              </c:strCache>
            </c:strRef>
          </c:tx>
          <c:spPr>
            <a:ln w="19050" cap="rnd" cmpd="sng" algn="ctr">
              <a:solidFill>
                <a:srgbClr val="233060"/>
              </a:solidFill>
              <a:prstDash val="solid"/>
              <a:round/>
            </a:ln>
            <a:effectLst/>
          </c:spPr>
          <c:marker>
            <c:symbol val="none"/>
          </c:marker>
          <c:dPt>
            <c:idx val="9"/>
            <c:bubble3D val="0"/>
            <c:extLst>
              <c:ext xmlns:c16="http://schemas.microsoft.com/office/drawing/2014/chart" uri="{C3380CC4-5D6E-409C-BE32-E72D297353CC}">
                <c16:uniqueId val="{00000000-9662-4C09-BD9E-182778F3F259}"/>
              </c:ext>
            </c:extLst>
          </c:dPt>
          <c:cat>
            <c:numRef>
              <c:f>'6.4'!$B$20:$B$29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'6.4'!$C$20:$C$29</c:f>
              <c:numCache>
                <c:formatCode>#,##0.0</c:formatCode>
                <c:ptCount val="10"/>
                <c:pt idx="0">
                  <c:v>7280.4197495994158</c:v>
                </c:pt>
                <c:pt idx="1">
                  <c:v>7607.5646329449373</c:v>
                </c:pt>
                <c:pt idx="2">
                  <c:v>8255.1342335338559</c:v>
                </c:pt>
                <c:pt idx="3">
                  <c:v>8527.4827534189189</c:v>
                </c:pt>
                <c:pt idx="4">
                  <c:v>8182.7561269882699</c:v>
                </c:pt>
                <c:pt idx="5">
                  <c:v>8564.6294736091877</c:v>
                </c:pt>
                <c:pt idx="6">
                  <c:v>8694.2191732210795</c:v>
                </c:pt>
                <c:pt idx="7">
                  <c:v>9433.7342458022922</c:v>
                </c:pt>
                <c:pt idx="8">
                  <c:v>7543.7622835692937</c:v>
                </c:pt>
                <c:pt idx="9">
                  <c:v>6758.5731948039893</c:v>
                </c:pt>
              </c:numCache>
            </c:numRef>
          </c:val>
          <c:smooth val="0"/>
          <c:extLst>
            <c:ext xmlns:c16="http://schemas.microsoft.com/office/drawing/2014/chart" uri="{C3380CC4-5D6E-409C-BE32-E72D297353CC}">
              <c16:uniqueId val="{00000001-9662-4C09-BD9E-182778F3F259}"/>
            </c:ext>
          </c:extLst>
        </c:ser>
        <c:ser>
          <c:idx val="2"/>
          <c:order val="1"/>
          <c:tx>
            <c:strRef>
              <c:f>'6.4'!$D$19</c:f>
              <c:strCache>
                <c:ptCount val="1"/>
                <c:pt idx="0">
                  <c:v>Adjusted</c:v>
                </c:pt>
              </c:strCache>
            </c:strRef>
          </c:tx>
          <c:spPr>
            <a:ln w="19050" cap="rnd" cmpd="sng" algn="ctr">
              <a:solidFill>
                <a:srgbClr val="000000"/>
              </a:solidFill>
              <a:prstDash val="solid"/>
              <a:round/>
            </a:ln>
            <a:effectLst/>
          </c:spPr>
          <c:marker>
            <c:symbol val="none"/>
          </c:marker>
          <c:cat>
            <c:numRef>
              <c:f>'6.4'!$B$20:$B$29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'6.4'!$D$20:$D$29</c:f>
              <c:numCache>
                <c:formatCode>#,##0.0</c:formatCode>
                <c:ptCount val="10"/>
                <c:pt idx="0">
                  <c:v>8040.7391621005245</c:v>
                </c:pt>
                <c:pt idx="1">
                  <c:v>8085.3660724135771</c:v>
                </c:pt>
                <c:pt idx="2">
                  <c:v>8432.6727866868077</c:v>
                </c:pt>
                <c:pt idx="3">
                  <c:v>8733.122113124442</c:v>
                </c:pt>
                <c:pt idx="4">
                  <c:v>8634.4743233258068</c:v>
                </c:pt>
                <c:pt idx="5">
                  <c:v>9052.0350741878956</c:v>
                </c:pt>
                <c:pt idx="6">
                  <c:v>9006.2086823140817</c:v>
                </c:pt>
                <c:pt idx="7">
                  <c:v>9319.6121170440929</c:v>
                </c:pt>
                <c:pt idx="8">
                  <c:v>7782.2374673559498</c:v>
                </c:pt>
                <c:pt idx="9">
                  <c:v>7152.7776662268625</c:v>
                </c:pt>
              </c:numCache>
            </c:numRef>
          </c:val>
          <c:smooth val="0"/>
          <c:extLst>
            <c:ext xmlns:c16="http://schemas.microsoft.com/office/drawing/2014/chart" uri="{C3380CC4-5D6E-409C-BE32-E72D297353CC}">
              <c16:uniqueId val="{00000002-9662-4C09-BD9E-182778F3F259}"/>
            </c:ext>
          </c:extLst>
        </c:ser>
        <c:dLbls>
          <c:showLegendKey val="0"/>
          <c:showVal val="0"/>
          <c:showCatName val="0"/>
          <c:showSerName val="0"/>
          <c:showPercent val="0"/>
          <c:showBubbleSize val="0"/>
        </c:dLbls>
        <c:marker val="1"/>
        <c:smooth val="0"/>
        <c:axId val="170056320"/>
        <c:axId val="170066304"/>
      </c:lineChart>
      <c:lineChart>
        <c:grouping val="standard"/>
        <c:varyColors val="0"/>
        <c:ser>
          <c:idx val="0"/>
          <c:order val="2"/>
          <c:tx>
            <c:strRef>
              <c:f>'6.4'!$E$19</c:f>
              <c:strCache>
                <c:ptCount val="1"/>
                <c:pt idx="0">
                  <c:v>Average temperature (°C)</c:v>
                </c:pt>
              </c:strCache>
            </c:strRef>
          </c:tx>
          <c:spPr>
            <a:ln w="19050" cap="rnd" cmpd="sng" algn="ctr">
              <a:solidFill>
                <a:srgbClr val="DF2B20"/>
              </a:solidFill>
              <a:prstDash val="solid"/>
              <a:round/>
            </a:ln>
            <a:effectLst/>
          </c:spPr>
          <c:marker>
            <c:symbol val="none"/>
          </c:marker>
          <c:dPt>
            <c:idx val="7"/>
            <c:bubble3D val="0"/>
            <c:extLst>
              <c:ext xmlns:c16="http://schemas.microsoft.com/office/drawing/2014/chart" uri="{C3380CC4-5D6E-409C-BE32-E72D297353CC}">
                <c16:uniqueId val="{00000003-9662-4C09-BD9E-182778F3F259}"/>
              </c:ext>
            </c:extLst>
          </c:dPt>
          <c:dPt>
            <c:idx val="9"/>
            <c:bubble3D val="0"/>
            <c:extLst>
              <c:ext xmlns:c16="http://schemas.microsoft.com/office/drawing/2014/chart" uri="{C3380CC4-5D6E-409C-BE32-E72D297353CC}">
                <c16:uniqueId val="{00000004-9662-4C09-BD9E-182778F3F259}"/>
              </c:ext>
            </c:extLst>
          </c:dPt>
          <c:cat>
            <c:numRef>
              <c:f>'6.4'!$B$20:$B$29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'6.4'!$E$20:$E$29</c:f>
              <c:numCache>
                <c:formatCode>#,##0.0</c:formatCode>
                <c:ptCount val="10"/>
                <c:pt idx="0">
                  <c:v>9.6999999999999993</c:v>
                </c:pt>
                <c:pt idx="1">
                  <c:v>9.8000000000000007</c:v>
                </c:pt>
                <c:pt idx="2">
                  <c:v>8.9722459037378375</c:v>
                </c:pt>
                <c:pt idx="3">
                  <c:v>8.8161872759856621</c:v>
                </c:pt>
                <c:pt idx="4">
                  <c:v>9.8751190476190462</c:v>
                </c:pt>
                <c:pt idx="5">
                  <c:v>9.7526875320020494</c:v>
                </c:pt>
                <c:pt idx="6">
                  <c:v>9.3390104966717846</c:v>
                </c:pt>
                <c:pt idx="7">
                  <c:v>8.2528539426523277</c:v>
                </c:pt>
                <c:pt idx="8">
                  <c:v>9.426741551459294</c:v>
                </c:pt>
                <c:pt idx="9">
                  <c:v>9.8809274193548386</c:v>
                </c:pt>
              </c:numCache>
            </c:numRef>
          </c:val>
          <c:smooth val="0"/>
          <c:extLst>
            <c:ext xmlns:c16="http://schemas.microsoft.com/office/drawing/2014/chart" uri="{C3380CC4-5D6E-409C-BE32-E72D297353CC}">
              <c16:uniqueId val="{00000005-9662-4C09-BD9E-182778F3F259}"/>
            </c:ext>
          </c:extLst>
        </c:ser>
        <c:dLbls>
          <c:showLegendKey val="0"/>
          <c:showVal val="0"/>
          <c:showCatName val="0"/>
          <c:showSerName val="0"/>
          <c:showPercent val="0"/>
          <c:showBubbleSize val="0"/>
        </c:dLbls>
        <c:marker val="1"/>
        <c:smooth val="0"/>
        <c:axId val="170070400"/>
        <c:axId val="170068224"/>
      </c:lineChart>
      <c:dateAx>
        <c:axId val="170056320"/>
        <c:scaling>
          <c:orientation val="minMax"/>
          <c:max val="2023"/>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66304"/>
        <c:crosses val="autoZero"/>
        <c:auto val="0"/>
        <c:lblOffset val="100"/>
        <c:baseTimeUnit val="days"/>
      </c:dateAx>
      <c:valAx>
        <c:axId val="170066304"/>
        <c:scaling>
          <c:orientation val="minMax"/>
          <c:max val="9700"/>
          <c:min val="670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GB" sz="800" b="0" i="0" baseline="0">
                    <a:effectLst/>
                  </a:rPr>
                  <a:t>Gas quantity (million </a:t>
                </a:r>
                <a:r>
                  <a:rPr lang="en-US" sz="800" b="0" i="0" baseline="0">
                    <a:effectLst/>
                  </a:rPr>
                  <a:t>m</a:t>
                </a:r>
                <a:r>
                  <a:rPr lang="en-US" sz="800" b="0" i="0" baseline="30000">
                    <a:effectLst/>
                  </a:rPr>
                  <a:t>3</a:t>
                </a:r>
                <a:r>
                  <a:rPr lang="en-US" sz="800" b="0" i="0" baseline="0">
                    <a:effectLst/>
                  </a:rPr>
                  <a:t>)</a:t>
                </a:r>
                <a:endParaRPr lang="cs-CZ" sz="800">
                  <a:effectLst/>
                </a:endParaRPr>
              </a:p>
            </c:rich>
          </c:tx>
          <c:layout>
            <c:manualLayout>
              <c:xMode val="edge"/>
              <c:yMode val="edge"/>
              <c:x val="4.0273552762426439E-2"/>
              <c:y val="0.2465545620356777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56320"/>
        <c:crosses val="autoZero"/>
        <c:crossBetween val="midCat"/>
        <c:majorUnit val="300"/>
      </c:valAx>
      <c:valAx>
        <c:axId val="170068224"/>
        <c:scaling>
          <c:orientation val="minMax"/>
          <c:max val="11.5"/>
          <c:min val="6.5"/>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GB" sz="800" b="0" i="0" baseline="0">
                    <a:effectLst/>
                  </a:rPr>
                  <a:t>Average temperature (°C)</a:t>
                </a:r>
                <a:endParaRPr lang="cs-CZ" sz="800">
                  <a:effectLst/>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70400"/>
        <c:crosses val="max"/>
        <c:crossBetween val="between"/>
        <c:majorUnit val="0.5"/>
      </c:valAx>
      <c:catAx>
        <c:axId val="170070400"/>
        <c:scaling>
          <c:orientation val="minMax"/>
        </c:scaling>
        <c:delete val="1"/>
        <c:axPos val="b"/>
        <c:numFmt formatCode="General" sourceLinked="1"/>
        <c:majorTickMark val="out"/>
        <c:minorTickMark val="none"/>
        <c:tickLblPos val="nextTo"/>
        <c:crossAx val="170068224"/>
        <c:crosses val="autoZero"/>
        <c:auto val="1"/>
        <c:lblAlgn val="ctr"/>
        <c:lblOffset val="100"/>
        <c:noMultiLvlLbl val="0"/>
      </c:catAx>
      <c:spPr>
        <a:solidFill>
          <a:schemeClr val="bg1"/>
        </a:solidFill>
        <a:ln>
          <a:noFill/>
        </a:ln>
        <a:effectLst/>
      </c:spPr>
    </c:plotArea>
    <c:legend>
      <c:legendPos val="b"/>
      <c:layout>
        <c:manualLayout>
          <c:xMode val="edge"/>
          <c:yMode val="edge"/>
          <c:x val="0"/>
          <c:y val="0.9154273288374376"/>
          <c:w val="0.54428027068905549"/>
          <c:h val="8.4572712309266426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r>
              <a:rPr lang="en-GB" sz="1000" b="1" i="0" baseline="0">
                <a:effectLst/>
              </a:rPr>
              <a:t>Profile of daily natural gas consumption and average temperatures between 1 Jan and 31 Dec 20</a:t>
            </a:r>
            <a:r>
              <a:rPr lang="cs-CZ" sz="1000" b="1" i="0" baseline="0">
                <a:effectLst/>
              </a:rPr>
              <a:t>23</a:t>
            </a:r>
            <a:endParaRPr lang="cs-CZ" sz="1000">
              <a:effectLst/>
            </a:endParaRPr>
          </a:p>
        </c:rich>
      </c:tx>
      <c:layout>
        <c:manualLayout>
          <c:xMode val="edge"/>
          <c:yMode val="edge"/>
          <c:x val="2.4724154626302782E-3"/>
          <c:y val="2.4071733005851331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7982145435704026E-2"/>
          <c:y val="0.15099388379204895"/>
          <c:w val="0.82407902895633167"/>
          <c:h val="0.66128729321678825"/>
        </c:manualLayout>
      </c:layout>
      <c:lineChart>
        <c:grouping val="standard"/>
        <c:varyColors val="0"/>
        <c:ser>
          <c:idx val="0"/>
          <c:order val="0"/>
          <c:tx>
            <c:strRef>
              <c:f>'6.5'!$O$5</c:f>
              <c:strCache>
                <c:ptCount val="1"/>
                <c:pt idx="0">
                  <c:v>Consumption</c:v>
                </c:pt>
              </c:strCache>
            </c:strRef>
          </c:tx>
          <c:spPr>
            <a:ln w="19050" cap="rnd" cmpd="sng" algn="ctr">
              <a:solidFill>
                <a:schemeClr val="accent1"/>
              </a:solidFill>
              <a:prstDash val="solid"/>
              <a:round/>
            </a:ln>
            <a:effectLst/>
          </c:spPr>
          <c:marker>
            <c:symbol val="none"/>
          </c:marker>
          <c:cat>
            <c:numRef>
              <c:f>'6.5'!$N$6:$N$371</c:f>
              <c:numCache>
                <c:formatCode>d/m;@</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'6.5'!$O$6:$O$371</c:f>
              <c:numCache>
                <c:formatCode>0.000</c:formatCode>
                <c:ptCount val="366"/>
                <c:pt idx="0">
                  <c:v>19.489936950539033</c:v>
                </c:pt>
                <c:pt idx="1">
                  <c:v>23.025179508911428</c:v>
                </c:pt>
                <c:pt idx="2">
                  <c:v>25.427770756562538</c:v>
                </c:pt>
                <c:pt idx="3">
                  <c:v>26.364464612626996</c:v>
                </c:pt>
                <c:pt idx="4">
                  <c:v>24.037980669667835</c:v>
                </c:pt>
                <c:pt idx="5">
                  <c:v>23.468950756873415</c:v>
                </c:pt>
                <c:pt idx="6">
                  <c:v>21.386902421199895</c:v>
                </c:pt>
                <c:pt idx="7">
                  <c:v>23.559443496651863</c:v>
                </c:pt>
                <c:pt idx="8">
                  <c:v>26.169172545552122</c:v>
                </c:pt>
                <c:pt idx="9">
                  <c:v>27.234545527082368</c:v>
                </c:pt>
                <c:pt idx="10">
                  <c:v>27.297799515078896</c:v>
                </c:pt>
                <c:pt idx="11">
                  <c:v>26.066172027312703</c:v>
                </c:pt>
                <c:pt idx="12">
                  <c:v>24.512211092522151</c:v>
                </c:pt>
                <c:pt idx="13">
                  <c:v>21.809352853994113</c:v>
                </c:pt>
                <c:pt idx="14">
                  <c:v>24.15866365605066</c:v>
                </c:pt>
                <c:pt idx="15">
                  <c:v>27.27182543841532</c:v>
                </c:pt>
                <c:pt idx="16">
                  <c:v>29.666967695818759</c:v>
                </c:pt>
                <c:pt idx="17">
                  <c:v>31.676432091643548</c:v>
                </c:pt>
                <c:pt idx="18">
                  <c:v>32.132872494793745</c:v>
                </c:pt>
                <c:pt idx="19">
                  <c:v>34.740171469990962</c:v>
                </c:pt>
                <c:pt idx="20">
                  <c:v>29.938668023895037</c:v>
                </c:pt>
                <c:pt idx="21">
                  <c:v>30.609308096982542</c:v>
                </c:pt>
                <c:pt idx="22">
                  <c:v>35.702425991756705</c:v>
                </c:pt>
                <c:pt idx="23">
                  <c:v>35.049412673105344</c:v>
                </c:pt>
                <c:pt idx="24">
                  <c:v>35.545398163848184</c:v>
                </c:pt>
                <c:pt idx="25">
                  <c:v>35.520423935591289</c:v>
                </c:pt>
                <c:pt idx="26">
                  <c:v>35.670619179333876</c:v>
                </c:pt>
                <c:pt idx="27">
                  <c:v>33.720116282744996</c:v>
                </c:pt>
                <c:pt idx="28">
                  <c:v>33.0527541073522</c:v>
                </c:pt>
                <c:pt idx="29">
                  <c:v>34.674630603435794</c:v>
                </c:pt>
                <c:pt idx="30">
                  <c:v>32.799298256303764</c:v>
                </c:pt>
                <c:pt idx="31">
                  <c:v>32.156479030556866</c:v>
                </c:pt>
                <c:pt idx="32">
                  <c:v>33.596197552663405</c:v>
                </c:pt>
                <c:pt idx="33">
                  <c:v>30.713766757963004</c:v>
                </c:pt>
                <c:pt idx="34">
                  <c:v>30.115571040395658</c:v>
                </c:pt>
                <c:pt idx="35">
                  <c:v>33.091746979040053</c:v>
                </c:pt>
                <c:pt idx="36">
                  <c:v>40.787531464911098</c:v>
                </c:pt>
                <c:pt idx="37">
                  <c:v>41.449790897036067</c:v>
                </c:pt>
                <c:pt idx="38">
                  <c:v>39.925510603225824</c:v>
                </c:pt>
                <c:pt idx="39">
                  <c:v>37.162993264022006</c:v>
                </c:pt>
                <c:pt idx="40">
                  <c:v>35.848110061500044</c:v>
                </c:pt>
                <c:pt idx="41">
                  <c:v>29.764395281363061</c:v>
                </c:pt>
                <c:pt idx="42">
                  <c:v>28.035422689484932</c:v>
                </c:pt>
                <c:pt idx="43">
                  <c:v>32.051979933488006</c:v>
                </c:pt>
                <c:pt idx="44">
                  <c:v>32.531143172356138</c:v>
                </c:pt>
                <c:pt idx="45">
                  <c:v>33.517234006424957</c:v>
                </c:pt>
                <c:pt idx="46">
                  <c:v>30.157341034877128</c:v>
                </c:pt>
                <c:pt idx="47">
                  <c:v>26.60601810086003</c:v>
                </c:pt>
                <c:pt idx="48">
                  <c:v>21.409995788146325</c:v>
                </c:pt>
                <c:pt idx="49">
                  <c:v>24.057502752090947</c:v>
                </c:pt>
                <c:pt idx="50">
                  <c:v>25.208629624052378</c:v>
                </c:pt>
                <c:pt idx="51">
                  <c:v>25.78336716655518</c:v>
                </c:pt>
                <c:pt idx="52">
                  <c:v>26.474665552426181</c:v>
                </c:pt>
                <c:pt idx="53">
                  <c:v>25.573461543385893</c:v>
                </c:pt>
                <c:pt idx="54">
                  <c:v>22.780241097751802</c:v>
                </c:pt>
                <c:pt idx="55">
                  <c:v>24.171531176942644</c:v>
                </c:pt>
                <c:pt idx="56">
                  <c:v>28.03024616101435</c:v>
                </c:pt>
                <c:pt idx="57">
                  <c:v>35.922272221599371</c:v>
                </c:pt>
                <c:pt idx="58">
                  <c:v>33.844258101246446</c:v>
                </c:pt>
                <c:pt idx="59">
                  <c:v>33.043990822876374</c:v>
                </c:pt>
                <c:pt idx="60">
                  <c:v>32.51024620384711</c:v>
                </c:pt>
                <c:pt idx="61">
                  <c:v>31.162067904202729</c:v>
                </c:pt>
                <c:pt idx="62">
                  <c:v>27.113992482871023</c:v>
                </c:pt>
                <c:pt idx="63">
                  <c:v>29.244106032945883</c:v>
                </c:pt>
                <c:pt idx="64">
                  <c:v>32.67676434577519</c:v>
                </c:pt>
                <c:pt idx="65">
                  <c:v>30.271857406860128</c:v>
                </c:pt>
                <c:pt idx="66">
                  <c:v>29.926022656131263</c:v>
                </c:pt>
                <c:pt idx="67">
                  <c:v>27.294582144314973</c:v>
                </c:pt>
                <c:pt idx="68">
                  <c:v>24.347292598533443</c:v>
                </c:pt>
                <c:pt idx="69">
                  <c:v>26.148067991035859</c:v>
                </c:pt>
                <c:pt idx="70">
                  <c:v>24.910793979392576</c:v>
                </c:pt>
                <c:pt idx="71">
                  <c:v>24.170563264034833</c:v>
                </c:pt>
                <c:pt idx="72">
                  <c:v>24.288836191050027</c:v>
                </c:pt>
                <c:pt idx="73">
                  <c:v>27.108775892728822</c:v>
                </c:pt>
                <c:pt idx="74">
                  <c:v>26.838077496860155</c:v>
                </c:pt>
                <c:pt idx="75">
                  <c:v>24.040144964347043</c:v>
                </c:pt>
                <c:pt idx="76">
                  <c:v>21.590192754871669</c:v>
                </c:pt>
                <c:pt idx="77">
                  <c:v>21.133964417028523</c:v>
                </c:pt>
                <c:pt idx="78">
                  <c:v>23.42047852961668</c:v>
                </c:pt>
                <c:pt idx="79">
                  <c:v>21.338978756029956</c:v>
                </c:pt>
                <c:pt idx="80">
                  <c:v>17.846943912091664</c:v>
                </c:pt>
                <c:pt idx="81">
                  <c:v>16.825493351349749</c:v>
                </c:pt>
                <c:pt idx="82">
                  <c:v>16.150357673469976</c:v>
                </c:pt>
                <c:pt idx="83">
                  <c:v>15.366428033082405</c:v>
                </c:pt>
                <c:pt idx="84">
                  <c:v>18.084729368588643</c:v>
                </c:pt>
                <c:pt idx="85">
                  <c:v>25.189612754179137</c:v>
                </c:pt>
                <c:pt idx="86">
                  <c:v>27.221281422171021</c:v>
                </c:pt>
                <c:pt idx="87">
                  <c:v>26.014739139955225</c:v>
                </c:pt>
                <c:pt idx="88">
                  <c:v>23.545312279222475</c:v>
                </c:pt>
                <c:pt idx="89">
                  <c:v>20.44342474756456</c:v>
                </c:pt>
                <c:pt idx="90">
                  <c:v>17.969826770784991</c:v>
                </c:pt>
                <c:pt idx="91">
                  <c:v>21.985030137650252</c:v>
                </c:pt>
                <c:pt idx="92">
                  <c:v>27.039196543897681</c:v>
                </c:pt>
                <c:pt idx="93">
                  <c:v>29.977184981210051</c:v>
                </c:pt>
                <c:pt idx="94">
                  <c:v>29.609716355053298</c:v>
                </c:pt>
                <c:pt idx="95">
                  <c:v>24.867965126136109</c:v>
                </c:pt>
                <c:pt idx="96">
                  <c:v>22.626221192284287</c:v>
                </c:pt>
                <c:pt idx="97">
                  <c:v>21.326653022798808</c:v>
                </c:pt>
                <c:pt idx="98">
                  <c:v>19.950803028820467</c:v>
                </c:pt>
                <c:pt idx="99">
                  <c:v>18.850614328334178</c:v>
                </c:pt>
                <c:pt idx="100">
                  <c:v>22.993714404883722</c:v>
                </c:pt>
                <c:pt idx="101">
                  <c:v>21.010400449578245</c:v>
                </c:pt>
                <c:pt idx="102">
                  <c:v>22.653851832291341</c:v>
                </c:pt>
                <c:pt idx="103">
                  <c:v>24.334543764991835</c:v>
                </c:pt>
                <c:pt idx="104">
                  <c:v>19.204316494856265</c:v>
                </c:pt>
                <c:pt idx="105">
                  <c:v>17.847787302985651</c:v>
                </c:pt>
                <c:pt idx="106">
                  <c:v>20.793925585679695</c:v>
                </c:pt>
                <c:pt idx="107">
                  <c:v>19.767204504787173</c:v>
                </c:pt>
                <c:pt idx="108">
                  <c:v>20.934473092335985</c:v>
                </c:pt>
                <c:pt idx="109">
                  <c:v>20.227872644001884</c:v>
                </c:pt>
                <c:pt idx="110">
                  <c:v>16.203281356968592</c:v>
                </c:pt>
                <c:pt idx="111">
                  <c:v>12.561242829915278</c:v>
                </c:pt>
                <c:pt idx="112">
                  <c:v>13.076723009597281</c:v>
                </c:pt>
                <c:pt idx="113">
                  <c:v>16.405690115553789</c:v>
                </c:pt>
                <c:pt idx="114">
                  <c:v>18.106386013611075</c:v>
                </c:pt>
                <c:pt idx="115">
                  <c:v>21.073744181699748</c:v>
                </c:pt>
                <c:pt idx="116">
                  <c:v>20.570139488285662</c:v>
                </c:pt>
                <c:pt idx="117">
                  <c:v>17.297881810506894</c:v>
                </c:pt>
                <c:pt idx="118">
                  <c:v>14.080182639745303</c:v>
                </c:pt>
                <c:pt idx="119">
                  <c:v>13.121181505996201</c:v>
                </c:pt>
                <c:pt idx="120">
                  <c:v>12.666011329497316</c:v>
                </c:pt>
                <c:pt idx="121">
                  <c:v>13.889357301595428</c:v>
                </c:pt>
                <c:pt idx="122">
                  <c:v>15.236391141396357</c:v>
                </c:pt>
                <c:pt idx="123">
                  <c:v>13.789672435077184</c:v>
                </c:pt>
                <c:pt idx="124">
                  <c:v>11.483963869675494</c:v>
                </c:pt>
                <c:pt idx="125">
                  <c:v>10.012756999839588</c:v>
                </c:pt>
                <c:pt idx="126">
                  <c:v>11.332465476336763</c:v>
                </c:pt>
                <c:pt idx="127">
                  <c:v>12.519098801497218</c:v>
                </c:pt>
                <c:pt idx="128">
                  <c:v>13.707202247545707</c:v>
                </c:pt>
                <c:pt idx="129">
                  <c:v>13.013559969180745</c:v>
                </c:pt>
                <c:pt idx="130">
                  <c:v>12.777083029218746</c:v>
                </c:pt>
                <c:pt idx="131">
                  <c:v>12.173236434049802</c:v>
                </c:pt>
                <c:pt idx="132">
                  <c:v>10.970693083446925</c:v>
                </c:pt>
                <c:pt idx="133">
                  <c:v>11.541041498055364</c:v>
                </c:pt>
                <c:pt idx="134">
                  <c:v>13.595663280543958</c:v>
                </c:pt>
                <c:pt idx="135">
                  <c:v>14.153475305057793</c:v>
                </c:pt>
                <c:pt idx="136">
                  <c:v>15.898762296599672</c:v>
                </c:pt>
                <c:pt idx="137">
                  <c:v>15.161335749661456</c:v>
                </c:pt>
                <c:pt idx="138">
                  <c:v>13.301747127539455</c:v>
                </c:pt>
                <c:pt idx="139">
                  <c:v>9.4914905294098482</c:v>
                </c:pt>
                <c:pt idx="140">
                  <c:v>8.7244442810150282</c:v>
                </c:pt>
                <c:pt idx="141">
                  <c:v>10.111377484614323</c:v>
                </c:pt>
                <c:pt idx="142">
                  <c:v>10.197599430755572</c:v>
                </c:pt>
                <c:pt idx="143">
                  <c:v>12.238440651604089</c:v>
                </c:pt>
                <c:pt idx="144">
                  <c:v>12.02942547373363</c:v>
                </c:pt>
                <c:pt idx="145">
                  <c:v>9.7087794973013732</c:v>
                </c:pt>
                <c:pt idx="146">
                  <c:v>8.1264120810260714</c:v>
                </c:pt>
                <c:pt idx="147">
                  <c:v>8.3647903561948258</c:v>
                </c:pt>
                <c:pt idx="148">
                  <c:v>9.6960468722300206</c:v>
                </c:pt>
                <c:pt idx="149">
                  <c:v>11.8402934465808</c:v>
                </c:pt>
                <c:pt idx="150">
                  <c:v>11.100958447378897</c:v>
                </c:pt>
                <c:pt idx="151">
                  <c:v>9.6595791430956019</c:v>
                </c:pt>
                <c:pt idx="152">
                  <c:v>9.2858356247283727</c:v>
                </c:pt>
                <c:pt idx="153">
                  <c:v>9.0777653564891967</c:v>
                </c:pt>
                <c:pt idx="154">
                  <c:v>9.4401100015066568</c:v>
                </c:pt>
                <c:pt idx="155">
                  <c:v>11.500367136831251</c:v>
                </c:pt>
                <c:pt idx="156">
                  <c:v>12.793931463057971</c:v>
                </c:pt>
                <c:pt idx="157">
                  <c:v>12.353429605714695</c:v>
                </c:pt>
                <c:pt idx="158">
                  <c:v>10.995333270497115</c:v>
                </c:pt>
                <c:pt idx="159">
                  <c:v>9.2172521863101693</c:v>
                </c:pt>
                <c:pt idx="160">
                  <c:v>7.5763962278854988</c:v>
                </c:pt>
                <c:pt idx="161">
                  <c:v>7.8062099607083635</c:v>
                </c:pt>
                <c:pt idx="162">
                  <c:v>10.770338988123855</c:v>
                </c:pt>
                <c:pt idx="163">
                  <c:v>12.445582788321197</c:v>
                </c:pt>
                <c:pt idx="164">
                  <c:v>11.798594054128371</c:v>
                </c:pt>
                <c:pt idx="165">
                  <c:v>11.700702502037206</c:v>
                </c:pt>
                <c:pt idx="166">
                  <c:v>11.336572397719159</c:v>
                </c:pt>
                <c:pt idx="167">
                  <c:v>9.7398181512829574</c:v>
                </c:pt>
                <c:pt idx="168">
                  <c:v>8.4626920649326678</c:v>
                </c:pt>
                <c:pt idx="169">
                  <c:v>11.320387541560853</c:v>
                </c:pt>
                <c:pt idx="170">
                  <c:v>11.651402679115007</c:v>
                </c:pt>
                <c:pt idx="171">
                  <c:v>12.089708807792453</c:v>
                </c:pt>
                <c:pt idx="172">
                  <c:v>11.337873983406482</c:v>
                </c:pt>
                <c:pt idx="173">
                  <c:v>10.003211785580282</c:v>
                </c:pt>
                <c:pt idx="174">
                  <c:v>8.2126280614252281</c:v>
                </c:pt>
                <c:pt idx="175">
                  <c:v>7.5400808956570335</c:v>
                </c:pt>
                <c:pt idx="176">
                  <c:v>10.718962977410019</c:v>
                </c:pt>
                <c:pt idx="177">
                  <c:v>10.967662253967395</c:v>
                </c:pt>
                <c:pt idx="178">
                  <c:v>12.740533856847142</c:v>
                </c:pt>
                <c:pt idx="179">
                  <c:v>10.862216197512931</c:v>
                </c:pt>
                <c:pt idx="180">
                  <c:v>10.547929093100782</c:v>
                </c:pt>
                <c:pt idx="181">
                  <c:v>7.0105728996139556</c:v>
                </c:pt>
                <c:pt idx="182">
                  <c:v>7.3130145439857417</c:v>
                </c:pt>
                <c:pt idx="183">
                  <c:v>8.6311556951664894</c:v>
                </c:pt>
                <c:pt idx="184">
                  <c:v>9.7282805277234861</c:v>
                </c:pt>
                <c:pt idx="185">
                  <c:v>7.43489185295621</c:v>
                </c:pt>
                <c:pt idx="186">
                  <c:v>8.8810347796927029</c:v>
                </c:pt>
                <c:pt idx="187">
                  <c:v>8.2638192045881631</c:v>
                </c:pt>
                <c:pt idx="188">
                  <c:v>8.0423267293901581</c:v>
                </c:pt>
                <c:pt idx="189">
                  <c:v>8.7553129883611707</c:v>
                </c:pt>
                <c:pt idx="190">
                  <c:v>11.277511938229216</c:v>
                </c:pt>
                <c:pt idx="191">
                  <c:v>10.483538631837545</c:v>
                </c:pt>
                <c:pt idx="192">
                  <c:v>10.860060808425372</c:v>
                </c:pt>
                <c:pt idx="193">
                  <c:v>12.314547654362787</c:v>
                </c:pt>
                <c:pt idx="194">
                  <c:v>9.8885215605847687</c:v>
                </c:pt>
                <c:pt idx="195">
                  <c:v>6.7790304039975</c:v>
                </c:pt>
                <c:pt idx="196">
                  <c:v>8.8481143949653216</c:v>
                </c:pt>
                <c:pt idx="197">
                  <c:v>10.936349280826077</c:v>
                </c:pt>
                <c:pt idx="198">
                  <c:v>11.649674686289298</c:v>
                </c:pt>
                <c:pt idx="199">
                  <c:v>10.982116239111503</c:v>
                </c:pt>
                <c:pt idx="200">
                  <c:v>10.940200906153263</c:v>
                </c:pt>
                <c:pt idx="201">
                  <c:v>10.423511025180465</c:v>
                </c:pt>
                <c:pt idx="202">
                  <c:v>6.6174165961224212</c:v>
                </c:pt>
                <c:pt idx="203">
                  <c:v>6.9354571470378987</c:v>
                </c:pt>
                <c:pt idx="204">
                  <c:v>9.5181589375561568</c:v>
                </c:pt>
                <c:pt idx="205">
                  <c:v>10.044740972109908</c:v>
                </c:pt>
                <c:pt idx="206">
                  <c:v>8.488886285597955</c:v>
                </c:pt>
                <c:pt idx="207">
                  <c:v>9.1813199799379053</c:v>
                </c:pt>
                <c:pt idx="208">
                  <c:v>9.9957636089721156</c:v>
                </c:pt>
                <c:pt idx="209">
                  <c:v>6.47601912628335</c:v>
                </c:pt>
                <c:pt idx="210">
                  <c:v>6.5760652880305877</c:v>
                </c:pt>
                <c:pt idx="211">
                  <c:v>7.8898885943322448</c:v>
                </c:pt>
                <c:pt idx="212">
                  <c:v>8.1506919962794129</c:v>
                </c:pt>
                <c:pt idx="213">
                  <c:v>8.2947158481941425</c:v>
                </c:pt>
                <c:pt idx="214">
                  <c:v>8.4774214577062921</c:v>
                </c:pt>
                <c:pt idx="215">
                  <c:v>9.2641983547376601</c:v>
                </c:pt>
                <c:pt idx="216">
                  <c:v>6.9516737022551176</c:v>
                </c:pt>
                <c:pt idx="217">
                  <c:v>7.4260625192770346</c:v>
                </c:pt>
                <c:pt idx="218">
                  <c:v>9.2382422781397189</c:v>
                </c:pt>
                <c:pt idx="219">
                  <c:v>9.1565221212196359</c:v>
                </c:pt>
                <c:pt idx="220">
                  <c:v>10.513055998194877</c:v>
                </c:pt>
                <c:pt idx="221">
                  <c:v>9.6366973955981639</c:v>
                </c:pt>
                <c:pt idx="222">
                  <c:v>8.8724614958660606</c:v>
                </c:pt>
                <c:pt idx="223">
                  <c:v>6.8885932892335724</c:v>
                </c:pt>
                <c:pt idx="224">
                  <c:v>6.9873690699710203</c:v>
                </c:pt>
                <c:pt idx="225">
                  <c:v>9.5580811148560247</c:v>
                </c:pt>
                <c:pt idx="226">
                  <c:v>9.627706656082065</c:v>
                </c:pt>
                <c:pt idx="227">
                  <c:v>10.499077705633033</c:v>
                </c:pt>
                <c:pt idx="228">
                  <c:v>10.609288965718813</c:v>
                </c:pt>
                <c:pt idx="229">
                  <c:v>9.2499969406520552</c:v>
                </c:pt>
                <c:pt idx="230">
                  <c:v>7.4891690447967854</c:v>
                </c:pt>
                <c:pt idx="231">
                  <c:v>8.0499509098720985</c:v>
                </c:pt>
                <c:pt idx="232">
                  <c:v>9.4882894177117727</c:v>
                </c:pt>
                <c:pt idx="233">
                  <c:v>10.577373268572751</c:v>
                </c:pt>
                <c:pt idx="234">
                  <c:v>11.625616075063906</c:v>
                </c:pt>
                <c:pt idx="235">
                  <c:v>10.868416787519752</c:v>
                </c:pt>
                <c:pt idx="236">
                  <c:v>10.308888912106037</c:v>
                </c:pt>
                <c:pt idx="237">
                  <c:v>6.5749575511406855</c:v>
                </c:pt>
                <c:pt idx="238">
                  <c:v>7.2418541855804355</c:v>
                </c:pt>
                <c:pt idx="239">
                  <c:v>11.470746056250597</c:v>
                </c:pt>
                <c:pt idx="240">
                  <c:v>12.181436919114494</c:v>
                </c:pt>
                <c:pt idx="241">
                  <c:v>11.278584195408481</c:v>
                </c:pt>
                <c:pt idx="242">
                  <c:v>11.063750483372669</c:v>
                </c:pt>
                <c:pt idx="243">
                  <c:v>10.825526461845286</c:v>
                </c:pt>
                <c:pt idx="244">
                  <c:v>8.3037950856497105</c:v>
                </c:pt>
                <c:pt idx="245">
                  <c:v>8.3577865521414783</c:v>
                </c:pt>
                <c:pt idx="246">
                  <c:v>11.238347240467174</c:v>
                </c:pt>
                <c:pt idx="247">
                  <c:v>12.298755578402785</c:v>
                </c:pt>
                <c:pt idx="248">
                  <c:v>11.500973421595059</c:v>
                </c:pt>
                <c:pt idx="249">
                  <c:v>11.178000433564289</c:v>
                </c:pt>
                <c:pt idx="250">
                  <c:v>10.613341250818488</c:v>
                </c:pt>
                <c:pt idx="251">
                  <c:v>7.9624067304390902</c:v>
                </c:pt>
                <c:pt idx="252">
                  <c:v>8.7989907285796622</c:v>
                </c:pt>
                <c:pt idx="253">
                  <c:v>11.363966930735497</c:v>
                </c:pt>
                <c:pt idx="254">
                  <c:v>11.089463478289302</c:v>
                </c:pt>
                <c:pt idx="255">
                  <c:v>11.255791117288727</c:v>
                </c:pt>
                <c:pt idx="256">
                  <c:v>11.302909752297548</c:v>
                </c:pt>
                <c:pt idx="257">
                  <c:v>10.385610796271925</c:v>
                </c:pt>
                <c:pt idx="258">
                  <c:v>8.3173150194288077</c:v>
                </c:pt>
                <c:pt idx="259">
                  <c:v>7.5720341163484735</c:v>
                </c:pt>
                <c:pt idx="260">
                  <c:v>9.2478875103448726</c:v>
                </c:pt>
                <c:pt idx="261">
                  <c:v>9.6410980796016919</c:v>
                </c:pt>
                <c:pt idx="262">
                  <c:v>10.622425445298481</c:v>
                </c:pt>
                <c:pt idx="263">
                  <c:v>10.827825186519988</c:v>
                </c:pt>
                <c:pt idx="264">
                  <c:v>11.121804475146126</c:v>
                </c:pt>
                <c:pt idx="265">
                  <c:v>8.0886164841947377</c:v>
                </c:pt>
                <c:pt idx="266">
                  <c:v>8.8030781147450163</c:v>
                </c:pt>
                <c:pt idx="267">
                  <c:v>11.548180528372047</c:v>
                </c:pt>
                <c:pt idx="268">
                  <c:v>12.250270175214576</c:v>
                </c:pt>
                <c:pt idx="269">
                  <c:v>11.093410370296201</c:v>
                </c:pt>
                <c:pt idx="270">
                  <c:v>9.8050941558588267</c:v>
                </c:pt>
                <c:pt idx="271">
                  <c:v>8.8269782070713241</c:v>
                </c:pt>
                <c:pt idx="272">
                  <c:v>8.0268882855205312</c:v>
                </c:pt>
                <c:pt idx="273">
                  <c:v>8.929855073545145</c:v>
                </c:pt>
                <c:pt idx="274">
                  <c:v>12.062812235748469</c:v>
                </c:pt>
                <c:pt idx="275">
                  <c:v>10.417507338787537</c:v>
                </c:pt>
                <c:pt idx="276">
                  <c:v>12.229951677639118</c:v>
                </c:pt>
                <c:pt idx="277">
                  <c:v>13.123405272308414</c:v>
                </c:pt>
                <c:pt idx="278">
                  <c:v>12.403946535543922</c:v>
                </c:pt>
                <c:pt idx="279">
                  <c:v>9.25290541585405</c:v>
                </c:pt>
                <c:pt idx="280">
                  <c:v>11.933728760114823</c:v>
                </c:pt>
                <c:pt idx="281">
                  <c:v>16.326771558405024</c:v>
                </c:pt>
                <c:pt idx="282">
                  <c:v>15.156316557656224</c:v>
                </c:pt>
                <c:pt idx="283">
                  <c:v>12.437021151208523</c:v>
                </c:pt>
                <c:pt idx="284">
                  <c:v>13.147815052953604</c:v>
                </c:pt>
                <c:pt idx="285">
                  <c:v>11.130423094627956</c:v>
                </c:pt>
                <c:pt idx="286">
                  <c:v>10.479160617987162</c:v>
                </c:pt>
                <c:pt idx="287">
                  <c:v>13.740037923208753</c:v>
                </c:pt>
                <c:pt idx="288">
                  <c:v>19.821476779078072</c:v>
                </c:pt>
                <c:pt idx="289">
                  <c:v>22.103488187778584</c:v>
                </c:pt>
                <c:pt idx="290">
                  <c:v>20.846544775312559</c:v>
                </c:pt>
                <c:pt idx="291">
                  <c:v>20.06029059341892</c:v>
                </c:pt>
                <c:pt idx="292">
                  <c:v>16.491520677012971</c:v>
                </c:pt>
                <c:pt idx="293">
                  <c:v>12.30939242532777</c:v>
                </c:pt>
                <c:pt idx="294">
                  <c:v>14.040369484690766</c:v>
                </c:pt>
                <c:pt idx="295">
                  <c:v>18.499629474468904</c:v>
                </c:pt>
                <c:pt idx="296">
                  <c:v>19.052317791469893</c:v>
                </c:pt>
                <c:pt idx="297">
                  <c:v>18.274536479276055</c:v>
                </c:pt>
                <c:pt idx="298">
                  <c:v>18.554160421560582</c:v>
                </c:pt>
                <c:pt idx="299">
                  <c:v>17.819283018567454</c:v>
                </c:pt>
                <c:pt idx="300">
                  <c:v>15.478195139288122</c:v>
                </c:pt>
                <c:pt idx="301">
                  <c:v>15.057345408074928</c:v>
                </c:pt>
                <c:pt idx="302">
                  <c:v>16.636934210565837</c:v>
                </c:pt>
                <c:pt idx="303">
                  <c:v>17.724311953808083</c:v>
                </c:pt>
                <c:pt idx="304">
                  <c:v>18.179400337879667</c:v>
                </c:pt>
                <c:pt idx="305">
                  <c:v>18.376064867080689</c:v>
                </c:pt>
                <c:pt idx="306">
                  <c:v>19.668276107255192</c:v>
                </c:pt>
                <c:pt idx="307">
                  <c:v>16.736235842176235</c:v>
                </c:pt>
                <c:pt idx="308">
                  <c:v>17.277206228474732</c:v>
                </c:pt>
                <c:pt idx="309">
                  <c:v>20.473369676415434</c:v>
                </c:pt>
                <c:pt idx="310">
                  <c:v>20.621394400286871</c:v>
                </c:pt>
                <c:pt idx="311">
                  <c:v>22.328663200178383</c:v>
                </c:pt>
                <c:pt idx="312">
                  <c:v>22.136606250270891</c:v>
                </c:pt>
                <c:pt idx="313">
                  <c:v>22.000026035817402</c:v>
                </c:pt>
                <c:pt idx="314">
                  <c:v>20.763316982202642</c:v>
                </c:pt>
                <c:pt idx="315">
                  <c:v>21.483503133605726</c:v>
                </c:pt>
                <c:pt idx="316">
                  <c:v>24.422353991711528</c:v>
                </c:pt>
                <c:pt idx="317">
                  <c:v>22.847879908340136</c:v>
                </c:pt>
                <c:pt idx="318">
                  <c:v>22.714592065656358</c:v>
                </c:pt>
                <c:pt idx="319">
                  <c:v>21.942599323061152</c:v>
                </c:pt>
                <c:pt idx="320">
                  <c:v>22.477969257150139</c:v>
                </c:pt>
                <c:pt idx="321">
                  <c:v>22.634366378232766</c:v>
                </c:pt>
                <c:pt idx="322">
                  <c:v>22.975414709049652</c:v>
                </c:pt>
                <c:pt idx="323">
                  <c:v>24.550513073123387</c:v>
                </c:pt>
                <c:pt idx="324">
                  <c:v>27.255315336305237</c:v>
                </c:pt>
                <c:pt idx="325">
                  <c:v>30.060828787453506</c:v>
                </c:pt>
                <c:pt idx="326">
                  <c:v>28.450975007324928</c:v>
                </c:pt>
                <c:pt idx="327">
                  <c:v>27.652541818171439</c:v>
                </c:pt>
                <c:pt idx="328">
                  <c:v>26.611339621931286</c:v>
                </c:pt>
                <c:pt idx="329">
                  <c:v>28.525140903380667</c:v>
                </c:pt>
                <c:pt idx="330">
                  <c:v>31.104195563483451</c:v>
                </c:pt>
                <c:pt idx="331">
                  <c:v>34.537150667139947</c:v>
                </c:pt>
                <c:pt idx="332">
                  <c:v>36.353051660169854</c:v>
                </c:pt>
                <c:pt idx="333">
                  <c:v>35.953999113804926</c:v>
                </c:pt>
                <c:pt idx="334">
                  <c:v>34.917661119200325</c:v>
                </c:pt>
                <c:pt idx="335">
                  <c:v>33.603542442011751</c:v>
                </c:pt>
                <c:pt idx="336">
                  <c:v>33.849741997307547</c:v>
                </c:pt>
                <c:pt idx="337">
                  <c:v>39.884228110855915</c:v>
                </c:pt>
                <c:pt idx="338">
                  <c:v>38.519212017497978</c:v>
                </c:pt>
                <c:pt idx="339">
                  <c:v>37.299402586535344</c:v>
                </c:pt>
                <c:pt idx="340">
                  <c:v>36.38059778249756</c:v>
                </c:pt>
                <c:pt idx="341">
                  <c:v>33.60827941337665</c:v>
                </c:pt>
                <c:pt idx="342">
                  <c:v>29.979316136939627</c:v>
                </c:pt>
                <c:pt idx="343">
                  <c:v>29.204814777852757</c:v>
                </c:pt>
                <c:pt idx="344">
                  <c:v>29.820165201635348</c:v>
                </c:pt>
                <c:pt idx="345">
                  <c:v>30.23061368337455</c:v>
                </c:pt>
                <c:pt idx="346">
                  <c:v>29.795574936562303</c:v>
                </c:pt>
                <c:pt idx="347">
                  <c:v>30.027499420806084</c:v>
                </c:pt>
                <c:pt idx="348">
                  <c:v>28.202358827793525</c:v>
                </c:pt>
                <c:pt idx="349">
                  <c:v>25.219401818131008</c:v>
                </c:pt>
                <c:pt idx="350">
                  <c:v>25.841403464617681</c:v>
                </c:pt>
                <c:pt idx="351">
                  <c:v>28.652942793936802</c:v>
                </c:pt>
                <c:pt idx="352">
                  <c:v>27.842058177709454</c:v>
                </c:pt>
                <c:pt idx="353">
                  <c:v>27.724566708809629</c:v>
                </c:pt>
                <c:pt idx="354">
                  <c:v>26.384415099855509</c:v>
                </c:pt>
                <c:pt idx="355">
                  <c:v>26.483177068915271</c:v>
                </c:pt>
                <c:pt idx="356">
                  <c:v>25.448865010891677</c:v>
                </c:pt>
                <c:pt idx="357">
                  <c:v>21.817656322225183</c:v>
                </c:pt>
                <c:pt idx="358">
                  <c:v>19.571942022329342</c:v>
                </c:pt>
                <c:pt idx="359">
                  <c:v>20.170741650466088</c:v>
                </c:pt>
                <c:pt idx="360">
                  <c:v>22.419169942051493</c:v>
                </c:pt>
                <c:pt idx="361">
                  <c:v>22.592299517552313</c:v>
                </c:pt>
                <c:pt idx="362">
                  <c:v>21.158480038480359</c:v>
                </c:pt>
                <c:pt idx="363">
                  <c:v>20.702898955004816</c:v>
                </c:pt>
                <c:pt idx="364">
                  <c:v>22.417823742756688</c:v>
                </c:pt>
                <c:pt idx="365" formatCode="0.0">
                  <c:v>6758.5731948039893</c:v>
                </c:pt>
              </c:numCache>
            </c:numRef>
          </c:val>
          <c:smooth val="0"/>
          <c:extLst>
            <c:ext xmlns:c16="http://schemas.microsoft.com/office/drawing/2014/chart" uri="{C3380CC4-5D6E-409C-BE32-E72D297353CC}">
              <c16:uniqueId val="{00000000-518B-4524-BDCF-6311744C596B}"/>
            </c:ext>
          </c:extLst>
        </c:ser>
        <c:dLbls>
          <c:showLegendKey val="0"/>
          <c:showVal val="0"/>
          <c:showCatName val="0"/>
          <c:showSerName val="0"/>
          <c:showPercent val="0"/>
          <c:showBubbleSize val="0"/>
        </c:dLbls>
        <c:marker val="1"/>
        <c:smooth val="0"/>
        <c:axId val="169832448"/>
        <c:axId val="169833984"/>
      </c:lineChart>
      <c:lineChart>
        <c:grouping val="standard"/>
        <c:varyColors val="0"/>
        <c:ser>
          <c:idx val="1"/>
          <c:order val="1"/>
          <c:tx>
            <c:strRef>
              <c:f>'6.5'!$P$5</c:f>
              <c:strCache>
                <c:ptCount val="1"/>
                <c:pt idx="0">
                  <c:v>Temperature</c:v>
                </c:pt>
              </c:strCache>
            </c:strRef>
          </c:tx>
          <c:spPr>
            <a:ln w="19050" cap="rnd" cmpd="sng" algn="ctr">
              <a:solidFill>
                <a:schemeClr val="accent5"/>
              </a:solidFill>
              <a:prstDash val="solid"/>
              <a:round/>
            </a:ln>
            <a:effectLst/>
          </c:spPr>
          <c:marker>
            <c:symbol val="none"/>
          </c:marker>
          <c:cat>
            <c:numRef>
              <c:f>'6.5'!$N$6:$N$371</c:f>
              <c:numCache>
                <c:formatCode>d/m;@</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'6.5'!$P$6:$P$371</c:f>
              <c:numCache>
                <c:formatCode>0.0</c:formatCode>
                <c:ptCount val="366"/>
                <c:pt idx="0">
                  <c:v>8.3000000000000007</c:v>
                </c:pt>
                <c:pt idx="1">
                  <c:v>6.7</c:v>
                </c:pt>
                <c:pt idx="2">
                  <c:v>3.8</c:v>
                </c:pt>
                <c:pt idx="3">
                  <c:v>4.5999999999999996</c:v>
                </c:pt>
                <c:pt idx="4">
                  <c:v>7.7</c:v>
                </c:pt>
                <c:pt idx="5">
                  <c:v>6.6</c:v>
                </c:pt>
                <c:pt idx="6">
                  <c:v>5</c:v>
                </c:pt>
                <c:pt idx="7">
                  <c:v>3.5</c:v>
                </c:pt>
                <c:pt idx="8">
                  <c:v>4</c:v>
                </c:pt>
                <c:pt idx="9">
                  <c:v>3.2</c:v>
                </c:pt>
                <c:pt idx="10">
                  <c:v>3.5</c:v>
                </c:pt>
                <c:pt idx="11">
                  <c:v>5.5</c:v>
                </c:pt>
                <c:pt idx="12">
                  <c:v>5.9</c:v>
                </c:pt>
                <c:pt idx="13">
                  <c:v>5.3</c:v>
                </c:pt>
                <c:pt idx="14">
                  <c:v>4.2</c:v>
                </c:pt>
                <c:pt idx="15">
                  <c:v>2.2000000000000002</c:v>
                </c:pt>
                <c:pt idx="16">
                  <c:v>1.4</c:v>
                </c:pt>
                <c:pt idx="17">
                  <c:v>0.4</c:v>
                </c:pt>
                <c:pt idx="18">
                  <c:v>-1.9</c:v>
                </c:pt>
                <c:pt idx="19">
                  <c:v>-1.9</c:v>
                </c:pt>
                <c:pt idx="20">
                  <c:v>-1.7</c:v>
                </c:pt>
                <c:pt idx="21">
                  <c:v>-1</c:v>
                </c:pt>
                <c:pt idx="22">
                  <c:v>0.2</c:v>
                </c:pt>
                <c:pt idx="23">
                  <c:v>0.4</c:v>
                </c:pt>
                <c:pt idx="24">
                  <c:v>-0.5</c:v>
                </c:pt>
                <c:pt idx="25">
                  <c:v>-1.5</c:v>
                </c:pt>
                <c:pt idx="26">
                  <c:v>-1.6</c:v>
                </c:pt>
                <c:pt idx="27">
                  <c:v>-2.2999999999999998</c:v>
                </c:pt>
                <c:pt idx="28">
                  <c:v>-4.2</c:v>
                </c:pt>
                <c:pt idx="29">
                  <c:v>0.4</c:v>
                </c:pt>
                <c:pt idx="30">
                  <c:v>1.7</c:v>
                </c:pt>
                <c:pt idx="31">
                  <c:v>2.2999999999999998</c:v>
                </c:pt>
                <c:pt idx="32">
                  <c:v>1.6</c:v>
                </c:pt>
                <c:pt idx="33">
                  <c:v>3</c:v>
                </c:pt>
                <c:pt idx="34">
                  <c:v>-0.9</c:v>
                </c:pt>
                <c:pt idx="35">
                  <c:v>-4.9000000000000004</c:v>
                </c:pt>
                <c:pt idx="36">
                  <c:v>-6.1</c:v>
                </c:pt>
                <c:pt idx="37">
                  <c:v>-6.1</c:v>
                </c:pt>
                <c:pt idx="38">
                  <c:v>-4.7</c:v>
                </c:pt>
                <c:pt idx="39">
                  <c:v>-3.3</c:v>
                </c:pt>
                <c:pt idx="40">
                  <c:v>-2.8</c:v>
                </c:pt>
                <c:pt idx="41">
                  <c:v>1.8</c:v>
                </c:pt>
                <c:pt idx="42">
                  <c:v>3.2</c:v>
                </c:pt>
                <c:pt idx="43">
                  <c:v>2.8</c:v>
                </c:pt>
                <c:pt idx="44">
                  <c:v>1.5</c:v>
                </c:pt>
                <c:pt idx="45">
                  <c:v>-0.5</c:v>
                </c:pt>
                <c:pt idx="46">
                  <c:v>1.2</c:v>
                </c:pt>
                <c:pt idx="47">
                  <c:v>7.2</c:v>
                </c:pt>
                <c:pt idx="48">
                  <c:v>9</c:v>
                </c:pt>
                <c:pt idx="49">
                  <c:v>4.5</c:v>
                </c:pt>
                <c:pt idx="50">
                  <c:v>7.3</c:v>
                </c:pt>
                <c:pt idx="51">
                  <c:v>8</c:v>
                </c:pt>
                <c:pt idx="52">
                  <c:v>6.2</c:v>
                </c:pt>
                <c:pt idx="53">
                  <c:v>6.2</c:v>
                </c:pt>
                <c:pt idx="54">
                  <c:v>6.3</c:v>
                </c:pt>
                <c:pt idx="55">
                  <c:v>0.8</c:v>
                </c:pt>
                <c:pt idx="56">
                  <c:v>-1.4</c:v>
                </c:pt>
                <c:pt idx="57">
                  <c:v>-1.9</c:v>
                </c:pt>
                <c:pt idx="58">
                  <c:v>-1.8</c:v>
                </c:pt>
                <c:pt idx="59">
                  <c:v>-0.3</c:v>
                </c:pt>
                <c:pt idx="60">
                  <c:v>1.3</c:v>
                </c:pt>
                <c:pt idx="61">
                  <c:v>-0.2</c:v>
                </c:pt>
                <c:pt idx="62">
                  <c:v>0.5</c:v>
                </c:pt>
                <c:pt idx="63">
                  <c:v>0.8</c:v>
                </c:pt>
                <c:pt idx="64">
                  <c:v>0.8</c:v>
                </c:pt>
                <c:pt idx="65">
                  <c:v>3</c:v>
                </c:pt>
                <c:pt idx="66">
                  <c:v>4</c:v>
                </c:pt>
                <c:pt idx="67">
                  <c:v>7.5</c:v>
                </c:pt>
                <c:pt idx="68">
                  <c:v>8</c:v>
                </c:pt>
                <c:pt idx="69">
                  <c:v>-0.6</c:v>
                </c:pt>
                <c:pt idx="70">
                  <c:v>1.8</c:v>
                </c:pt>
                <c:pt idx="71">
                  <c:v>8.8000000000000007</c:v>
                </c:pt>
                <c:pt idx="72">
                  <c:v>7</c:v>
                </c:pt>
                <c:pt idx="73">
                  <c:v>1.1000000000000001</c:v>
                </c:pt>
                <c:pt idx="74">
                  <c:v>0.9</c:v>
                </c:pt>
                <c:pt idx="75">
                  <c:v>5</c:v>
                </c:pt>
                <c:pt idx="76">
                  <c:v>5.6</c:v>
                </c:pt>
                <c:pt idx="77">
                  <c:v>7.1</c:v>
                </c:pt>
                <c:pt idx="78">
                  <c:v>8.9</c:v>
                </c:pt>
                <c:pt idx="79">
                  <c:v>9.3000000000000007</c:v>
                </c:pt>
                <c:pt idx="80">
                  <c:v>11</c:v>
                </c:pt>
                <c:pt idx="81">
                  <c:v>12.9</c:v>
                </c:pt>
                <c:pt idx="82">
                  <c:v>11.6</c:v>
                </c:pt>
                <c:pt idx="83">
                  <c:v>7.7</c:v>
                </c:pt>
                <c:pt idx="84">
                  <c:v>6.6</c:v>
                </c:pt>
                <c:pt idx="85">
                  <c:v>1.3</c:v>
                </c:pt>
                <c:pt idx="86">
                  <c:v>0.1</c:v>
                </c:pt>
                <c:pt idx="87">
                  <c:v>3.9</c:v>
                </c:pt>
                <c:pt idx="88">
                  <c:v>7.8</c:v>
                </c:pt>
                <c:pt idx="89">
                  <c:v>8</c:v>
                </c:pt>
                <c:pt idx="90">
                  <c:v>8.3000000000000007</c:v>
                </c:pt>
                <c:pt idx="91">
                  <c:v>3.7</c:v>
                </c:pt>
                <c:pt idx="92">
                  <c:v>0.8</c:v>
                </c:pt>
                <c:pt idx="93">
                  <c:v>-0.4</c:v>
                </c:pt>
                <c:pt idx="94">
                  <c:v>0.2</c:v>
                </c:pt>
                <c:pt idx="95">
                  <c:v>2.2000000000000002</c:v>
                </c:pt>
                <c:pt idx="96">
                  <c:v>3.5</c:v>
                </c:pt>
                <c:pt idx="97">
                  <c:v>3.9</c:v>
                </c:pt>
                <c:pt idx="98">
                  <c:v>5.4</c:v>
                </c:pt>
                <c:pt idx="99">
                  <c:v>7</c:v>
                </c:pt>
                <c:pt idx="100">
                  <c:v>5.2</c:v>
                </c:pt>
                <c:pt idx="101">
                  <c:v>7.2</c:v>
                </c:pt>
                <c:pt idx="102">
                  <c:v>6.8</c:v>
                </c:pt>
                <c:pt idx="103">
                  <c:v>6.1</c:v>
                </c:pt>
                <c:pt idx="104">
                  <c:v>5.8</c:v>
                </c:pt>
                <c:pt idx="105">
                  <c:v>8.1</c:v>
                </c:pt>
                <c:pt idx="106">
                  <c:v>8.8000000000000007</c:v>
                </c:pt>
                <c:pt idx="107">
                  <c:v>9.1999999999999993</c:v>
                </c:pt>
                <c:pt idx="108">
                  <c:v>5.7</c:v>
                </c:pt>
                <c:pt idx="109">
                  <c:v>8.4</c:v>
                </c:pt>
                <c:pt idx="110">
                  <c:v>11.1</c:v>
                </c:pt>
                <c:pt idx="111">
                  <c:v>12.4</c:v>
                </c:pt>
                <c:pt idx="112">
                  <c:v>12.6</c:v>
                </c:pt>
                <c:pt idx="113">
                  <c:v>10.199999999999999</c:v>
                </c:pt>
                <c:pt idx="114">
                  <c:v>7.2</c:v>
                </c:pt>
                <c:pt idx="115">
                  <c:v>4.9000000000000004</c:v>
                </c:pt>
                <c:pt idx="116">
                  <c:v>6.2</c:v>
                </c:pt>
                <c:pt idx="117">
                  <c:v>9.3000000000000007</c:v>
                </c:pt>
                <c:pt idx="118">
                  <c:v>10.9</c:v>
                </c:pt>
                <c:pt idx="119">
                  <c:v>9.6999999999999993</c:v>
                </c:pt>
                <c:pt idx="120">
                  <c:v>12.3</c:v>
                </c:pt>
                <c:pt idx="121">
                  <c:v>11.5</c:v>
                </c:pt>
                <c:pt idx="122">
                  <c:v>9</c:v>
                </c:pt>
                <c:pt idx="123">
                  <c:v>11.1</c:v>
                </c:pt>
                <c:pt idx="124">
                  <c:v>14.6</c:v>
                </c:pt>
                <c:pt idx="125">
                  <c:v>13</c:v>
                </c:pt>
                <c:pt idx="126">
                  <c:v>9.3000000000000007</c:v>
                </c:pt>
                <c:pt idx="127">
                  <c:v>9.4</c:v>
                </c:pt>
                <c:pt idx="128">
                  <c:v>11.1</c:v>
                </c:pt>
                <c:pt idx="129">
                  <c:v>12.8</c:v>
                </c:pt>
                <c:pt idx="130">
                  <c:v>13.4</c:v>
                </c:pt>
                <c:pt idx="131">
                  <c:v>11.9</c:v>
                </c:pt>
                <c:pt idx="132">
                  <c:v>11.2</c:v>
                </c:pt>
                <c:pt idx="133">
                  <c:v>11.1</c:v>
                </c:pt>
                <c:pt idx="134">
                  <c:v>11.2</c:v>
                </c:pt>
                <c:pt idx="135">
                  <c:v>10.9</c:v>
                </c:pt>
                <c:pt idx="136">
                  <c:v>8.5</c:v>
                </c:pt>
                <c:pt idx="137">
                  <c:v>9.6999999999999993</c:v>
                </c:pt>
                <c:pt idx="138">
                  <c:v>11.8</c:v>
                </c:pt>
                <c:pt idx="139">
                  <c:v>16</c:v>
                </c:pt>
                <c:pt idx="140">
                  <c:v>18.3</c:v>
                </c:pt>
                <c:pt idx="141">
                  <c:v>18.399999999999999</c:v>
                </c:pt>
                <c:pt idx="142">
                  <c:v>15.5</c:v>
                </c:pt>
                <c:pt idx="143">
                  <c:v>11.4</c:v>
                </c:pt>
                <c:pt idx="144">
                  <c:v>13.9</c:v>
                </c:pt>
                <c:pt idx="145">
                  <c:v>14.5</c:v>
                </c:pt>
                <c:pt idx="146">
                  <c:v>13.5</c:v>
                </c:pt>
                <c:pt idx="147">
                  <c:v>14.7</c:v>
                </c:pt>
                <c:pt idx="148">
                  <c:v>16</c:v>
                </c:pt>
                <c:pt idx="149">
                  <c:v>15.1</c:v>
                </c:pt>
                <c:pt idx="150">
                  <c:v>16.100000000000001</c:v>
                </c:pt>
                <c:pt idx="151">
                  <c:v>17.600000000000001</c:v>
                </c:pt>
                <c:pt idx="152">
                  <c:v>14.9</c:v>
                </c:pt>
                <c:pt idx="153">
                  <c:v>13.2</c:v>
                </c:pt>
                <c:pt idx="154">
                  <c:v>15.4</c:v>
                </c:pt>
                <c:pt idx="155">
                  <c:v>15</c:v>
                </c:pt>
                <c:pt idx="156">
                  <c:v>15.8</c:v>
                </c:pt>
                <c:pt idx="157">
                  <c:v>17.100000000000001</c:v>
                </c:pt>
                <c:pt idx="158">
                  <c:v>17.3</c:v>
                </c:pt>
                <c:pt idx="159">
                  <c:v>17.100000000000001</c:v>
                </c:pt>
                <c:pt idx="160">
                  <c:v>17.600000000000001</c:v>
                </c:pt>
                <c:pt idx="161">
                  <c:v>17.600000000000001</c:v>
                </c:pt>
                <c:pt idx="162">
                  <c:v>15.5</c:v>
                </c:pt>
                <c:pt idx="163">
                  <c:v>14.3</c:v>
                </c:pt>
                <c:pt idx="164">
                  <c:v>14.2</c:v>
                </c:pt>
                <c:pt idx="165">
                  <c:v>15</c:v>
                </c:pt>
                <c:pt idx="166">
                  <c:v>15.4</c:v>
                </c:pt>
                <c:pt idx="167">
                  <c:v>15.4</c:v>
                </c:pt>
                <c:pt idx="168">
                  <c:v>18.399999999999999</c:v>
                </c:pt>
                <c:pt idx="169">
                  <c:v>20.5</c:v>
                </c:pt>
                <c:pt idx="170">
                  <c:v>23.5</c:v>
                </c:pt>
                <c:pt idx="171">
                  <c:v>22.4</c:v>
                </c:pt>
                <c:pt idx="172">
                  <c:v>24</c:v>
                </c:pt>
                <c:pt idx="173">
                  <c:v>18.8</c:v>
                </c:pt>
                <c:pt idx="174">
                  <c:v>16.899999999999999</c:v>
                </c:pt>
                <c:pt idx="175">
                  <c:v>19.5</c:v>
                </c:pt>
                <c:pt idx="176">
                  <c:v>21.8</c:v>
                </c:pt>
                <c:pt idx="177">
                  <c:v>15.7</c:v>
                </c:pt>
                <c:pt idx="178">
                  <c:v>15.9</c:v>
                </c:pt>
                <c:pt idx="179">
                  <c:v>18.899999999999999</c:v>
                </c:pt>
                <c:pt idx="180">
                  <c:v>19.100000000000001</c:v>
                </c:pt>
                <c:pt idx="181">
                  <c:v>19.3</c:v>
                </c:pt>
                <c:pt idx="182">
                  <c:v>18.2</c:v>
                </c:pt>
                <c:pt idx="183">
                  <c:v>18.899999999999999</c:v>
                </c:pt>
                <c:pt idx="184">
                  <c:v>19.3</c:v>
                </c:pt>
                <c:pt idx="185">
                  <c:v>18.8</c:v>
                </c:pt>
                <c:pt idx="186">
                  <c:v>17.8</c:v>
                </c:pt>
                <c:pt idx="187">
                  <c:v>19.899999999999999</c:v>
                </c:pt>
                <c:pt idx="188">
                  <c:v>21.6</c:v>
                </c:pt>
                <c:pt idx="189">
                  <c:v>23.5</c:v>
                </c:pt>
                <c:pt idx="190">
                  <c:v>22.1</c:v>
                </c:pt>
                <c:pt idx="191">
                  <c:v>23.3</c:v>
                </c:pt>
                <c:pt idx="192">
                  <c:v>22.9</c:v>
                </c:pt>
                <c:pt idx="193">
                  <c:v>20</c:v>
                </c:pt>
                <c:pt idx="194">
                  <c:v>20.7</c:v>
                </c:pt>
                <c:pt idx="195">
                  <c:v>26.1</c:v>
                </c:pt>
                <c:pt idx="196">
                  <c:v>22.8</c:v>
                </c:pt>
                <c:pt idx="197">
                  <c:v>21.9</c:v>
                </c:pt>
                <c:pt idx="198">
                  <c:v>21.2</c:v>
                </c:pt>
                <c:pt idx="199">
                  <c:v>21.4</c:v>
                </c:pt>
                <c:pt idx="200">
                  <c:v>18.100000000000001</c:v>
                </c:pt>
                <c:pt idx="201">
                  <c:v>17.8</c:v>
                </c:pt>
                <c:pt idx="202">
                  <c:v>17.3</c:v>
                </c:pt>
                <c:pt idx="203">
                  <c:v>22.4</c:v>
                </c:pt>
                <c:pt idx="204">
                  <c:v>21.7</c:v>
                </c:pt>
                <c:pt idx="205">
                  <c:v>16.8</c:v>
                </c:pt>
                <c:pt idx="206">
                  <c:v>13.6</c:v>
                </c:pt>
                <c:pt idx="207">
                  <c:v>16.2</c:v>
                </c:pt>
                <c:pt idx="208">
                  <c:v>19</c:v>
                </c:pt>
                <c:pt idx="209">
                  <c:v>18.8</c:v>
                </c:pt>
                <c:pt idx="210">
                  <c:v>17.399999999999999</c:v>
                </c:pt>
                <c:pt idx="211">
                  <c:v>18</c:v>
                </c:pt>
                <c:pt idx="212">
                  <c:v>16.399999999999999</c:v>
                </c:pt>
                <c:pt idx="213">
                  <c:v>18.3</c:v>
                </c:pt>
                <c:pt idx="214">
                  <c:v>18</c:v>
                </c:pt>
                <c:pt idx="215">
                  <c:v>18.100000000000001</c:v>
                </c:pt>
                <c:pt idx="216">
                  <c:v>15.6</c:v>
                </c:pt>
                <c:pt idx="217">
                  <c:v>14.1</c:v>
                </c:pt>
                <c:pt idx="218">
                  <c:v>12.9</c:v>
                </c:pt>
                <c:pt idx="219">
                  <c:v>14.8</c:v>
                </c:pt>
                <c:pt idx="220">
                  <c:v>13.3</c:v>
                </c:pt>
                <c:pt idx="221">
                  <c:v>14.6</c:v>
                </c:pt>
                <c:pt idx="222">
                  <c:v>17.8</c:v>
                </c:pt>
                <c:pt idx="223">
                  <c:v>21.1</c:v>
                </c:pt>
                <c:pt idx="224">
                  <c:v>22.1</c:v>
                </c:pt>
                <c:pt idx="225">
                  <c:v>23.3</c:v>
                </c:pt>
                <c:pt idx="226">
                  <c:v>23.3</c:v>
                </c:pt>
                <c:pt idx="227">
                  <c:v>22.3</c:v>
                </c:pt>
                <c:pt idx="228">
                  <c:v>21</c:v>
                </c:pt>
                <c:pt idx="229">
                  <c:v>21.3</c:v>
                </c:pt>
                <c:pt idx="230">
                  <c:v>22.8</c:v>
                </c:pt>
                <c:pt idx="231">
                  <c:v>23.9</c:v>
                </c:pt>
                <c:pt idx="232">
                  <c:v>24.4</c:v>
                </c:pt>
                <c:pt idx="233">
                  <c:v>24.6</c:v>
                </c:pt>
                <c:pt idx="234">
                  <c:v>21.6</c:v>
                </c:pt>
                <c:pt idx="235">
                  <c:v>21.6</c:v>
                </c:pt>
                <c:pt idx="236">
                  <c:v>23.1</c:v>
                </c:pt>
                <c:pt idx="237">
                  <c:v>20.9</c:v>
                </c:pt>
                <c:pt idx="238">
                  <c:v>17.7</c:v>
                </c:pt>
                <c:pt idx="239">
                  <c:v>14.4</c:v>
                </c:pt>
                <c:pt idx="240">
                  <c:v>13.5</c:v>
                </c:pt>
                <c:pt idx="241">
                  <c:v>13.7</c:v>
                </c:pt>
                <c:pt idx="242">
                  <c:v>13.5</c:v>
                </c:pt>
                <c:pt idx="243">
                  <c:v>15.6</c:v>
                </c:pt>
                <c:pt idx="244">
                  <c:v>17.399999999999999</c:v>
                </c:pt>
                <c:pt idx="245">
                  <c:v>16.3</c:v>
                </c:pt>
                <c:pt idx="246">
                  <c:v>15.5</c:v>
                </c:pt>
                <c:pt idx="247">
                  <c:v>15.9</c:v>
                </c:pt>
                <c:pt idx="248">
                  <c:v>17.2</c:v>
                </c:pt>
                <c:pt idx="249">
                  <c:v>18.399999999999999</c:v>
                </c:pt>
                <c:pt idx="250">
                  <c:v>18.100000000000001</c:v>
                </c:pt>
                <c:pt idx="251">
                  <c:v>18.5</c:v>
                </c:pt>
                <c:pt idx="252">
                  <c:v>19</c:v>
                </c:pt>
                <c:pt idx="253">
                  <c:v>20</c:v>
                </c:pt>
                <c:pt idx="254">
                  <c:v>20.5</c:v>
                </c:pt>
                <c:pt idx="255">
                  <c:v>19.5</c:v>
                </c:pt>
                <c:pt idx="256">
                  <c:v>15.2</c:v>
                </c:pt>
                <c:pt idx="257">
                  <c:v>15</c:v>
                </c:pt>
                <c:pt idx="258">
                  <c:v>17.100000000000001</c:v>
                </c:pt>
                <c:pt idx="259">
                  <c:v>18.100000000000001</c:v>
                </c:pt>
                <c:pt idx="260">
                  <c:v>19.3</c:v>
                </c:pt>
                <c:pt idx="261">
                  <c:v>15.7</c:v>
                </c:pt>
                <c:pt idx="262">
                  <c:v>16.7</c:v>
                </c:pt>
                <c:pt idx="263">
                  <c:v>18.100000000000001</c:v>
                </c:pt>
                <c:pt idx="264">
                  <c:v>15.4</c:v>
                </c:pt>
                <c:pt idx="265">
                  <c:v>12</c:v>
                </c:pt>
                <c:pt idx="266">
                  <c:v>11.5</c:v>
                </c:pt>
                <c:pt idx="267">
                  <c:v>14.3</c:v>
                </c:pt>
                <c:pt idx="268">
                  <c:v>17</c:v>
                </c:pt>
                <c:pt idx="269">
                  <c:v>16.7</c:v>
                </c:pt>
                <c:pt idx="270">
                  <c:v>16</c:v>
                </c:pt>
                <c:pt idx="271">
                  <c:v>17</c:v>
                </c:pt>
                <c:pt idx="272">
                  <c:v>12.7</c:v>
                </c:pt>
                <c:pt idx="273">
                  <c:v>13.3</c:v>
                </c:pt>
                <c:pt idx="274">
                  <c:v>15.4</c:v>
                </c:pt>
                <c:pt idx="275">
                  <c:v>17.600000000000001</c:v>
                </c:pt>
                <c:pt idx="276">
                  <c:v>10.9</c:v>
                </c:pt>
                <c:pt idx="277">
                  <c:v>10.3</c:v>
                </c:pt>
                <c:pt idx="278">
                  <c:v>11.5</c:v>
                </c:pt>
                <c:pt idx="279">
                  <c:v>15.5</c:v>
                </c:pt>
                <c:pt idx="280">
                  <c:v>9.5</c:v>
                </c:pt>
                <c:pt idx="281">
                  <c:v>10.8</c:v>
                </c:pt>
                <c:pt idx="282">
                  <c:v>13.7</c:v>
                </c:pt>
                <c:pt idx="283">
                  <c:v>15.7</c:v>
                </c:pt>
                <c:pt idx="284">
                  <c:v>15.1</c:v>
                </c:pt>
                <c:pt idx="285">
                  <c:v>16.899999999999999</c:v>
                </c:pt>
                <c:pt idx="286">
                  <c:v>13.2</c:v>
                </c:pt>
                <c:pt idx="287">
                  <c:v>6</c:v>
                </c:pt>
                <c:pt idx="288">
                  <c:v>3.8</c:v>
                </c:pt>
                <c:pt idx="289">
                  <c:v>3.4</c:v>
                </c:pt>
                <c:pt idx="290">
                  <c:v>4.7</c:v>
                </c:pt>
                <c:pt idx="291">
                  <c:v>8.8000000000000007</c:v>
                </c:pt>
                <c:pt idx="292">
                  <c:v>14.2</c:v>
                </c:pt>
                <c:pt idx="293">
                  <c:v>14.4</c:v>
                </c:pt>
                <c:pt idx="294">
                  <c:v>10.5</c:v>
                </c:pt>
                <c:pt idx="295">
                  <c:v>9.6999999999999993</c:v>
                </c:pt>
                <c:pt idx="296">
                  <c:v>11.3</c:v>
                </c:pt>
                <c:pt idx="297">
                  <c:v>10.7</c:v>
                </c:pt>
                <c:pt idx="298">
                  <c:v>10.5</c:v>
                </c:pt>
                <c:pt idx="299">
                  <c:v>9.1999999999999993</c:v>
                </c:pt>
                <c:pt idx="300">
                  <c:v>9.6999999999999993</c:v>
                </c:pt>
                <c:pt idx="301">
                  <c:v>10.3</c:v>
                </c:pt>
                <c:pt idx="302">
                  <c:v>12.4</c:v>
                </c:pt>
                <c:pt idx="303">
                  <c:v>10.1</c:v>
                </c:pt>
                <c:pt idx="304">
                  <c:v>9.3000000000000007</c:v>
                </c:pt>
                <c:pt idx="305">
                  <c:v>10.1</c:v>
                </c:pt>
                <c:pt idx="306">
                  <c:v>6.8</c:v>
                </c:pt>
                <c:pt idx="307">
                  <c:v>6.7</c:v>
                </c:pt>
                <c:pt idx="308">
                  <c:v>9.3000000000000007</c:v>
                </c:pt>
                <c:pt idx="309">
                  <c:v>8.3000000000000007</c:v>
                </c:pt>
                <c:pt idx="310">
                  <c:v>7.5</c:v>
                </c:pt>
                <c:pt idx="311">
                  <c:v>5.6</c:v>
                </c:pt>
                <c:pt idx="312">
                  <c:v>5.5</c:v>
                </c:pt>
                <c:pt idx="313">
                  <c:v>5.5</c:v>
                </c:pt>
                <c:pt idx="314">
                  <c:v>3.8</c:v>
                </c:pt>
                <c:pt idx="315">
                  <c:v>3.1</c:v>
                </c:pt>
                <c:pt idx="316">
                  <c:v>5.0999999999999996</c:v>
                </c:pt>
                <c:pt idx="317">
                  <c:v>9</c:v>
                </c:pt>
                <c:pt idx="318">
                  <c:v>7.5</c:v>
                </c:pt>
                <c:pt idx="319">
                  <c:v>5.9</c:v>
                </c:pt>
                <c:pt idx="320">
                  <c:v>3</c:v>
                </c:pt>
                <c:pt idx="321">
                  <c:v>1.9</c:v>
                </c:pt>
                <c:pt idx="322">
                  <c:v>4.5999999999999996</c:v>
                </c:pt>
                <c:pt idx="323">
                  <c:v>7.8</c:v>
                </c:pt>
                <c:pt idx="324">
                  <c:v>4.9000000000000004</c:v>
                </c:pt>
                <c:pt idx="325">
                  <c:v>-0.8</c:v>
                </c:pt>
                <c:pt idx="326">
                  <c:v>3.8</c:v>
                </c:pt>
                <c:pt idx="327">
                  <c:v>2</c:v>
                </c:pt>
                <c:pt idx="328">
                  <c:v>-0.4</c:v>
                </c:pt>
                <c:pt idx="329">
                  <c:v>-1.5</c:v>
                </c:pt>
                <c:pt idx="330">
                  <c:v>0.5</c:v>
                </c:pt>
                <c:pt idx="331">
                  <c:v>-1.5</c:v>
                </c:pt>
                <c:pt idx="332">
                  <c:v>-3</c:v>
                </c:pt>
                <c:pt idx="333">
                  <c:v>-1.8</c:v>
                </c:pt>
                <c:pt idx="334">
                  <c:v>-1.6</c:v>
                </c:pt>
                <c:pt idx="335">
                  <c:v>-3.6</c:v>
                </c:pt>
                <c:pt idx="336">
                  <c:v>-4.8</c:v>
                </c:pt>
                <c:pt idx="337">
                  <c:v>-5.7</c:v>
                </c:pt>
                <c:pt idx="338">
                  <c:v>-2.9</c:v>
                </c:pt>
                <c:pt idx="339">
                  <c:v>-0.8</c:v>
                </c:pt>
                <c:pt idx="340">
                  <c:v>-0.9</c:v>
                </c:pt>
                <c:pt idx="341">
                  <c:v>-2.1</c:v>
                </c:pt>
                <c:pt idx="342">
                  <c:v>-0.3</c:v>
                </c:pt>
                <c:pt idx="343">
                  <c:v>2</c:v>
                </c:pt>
                <c:pt idx="344">
                  <c:v>4.8</c:v>
                </c:pt>
                <c:pt idx="345">
                  <c:v>4.5999999999999996</c:v>
                </c:pt>
                <c:pt idx="346">
                  <c:v>4.0999999999999996</c:v>
                </c:pt>
                <c:pt idx="347">
                  <c:v>3.8</c:v>
                </c:pt>
                <c:pt idx="348">
                  <c:v>1.8</c:v>
                </c:pt>
                <c:pt idx="349">
                  <c:v>3.2</c:v>
                </c:pt>
                <c:pt idx="350">
                  <c:v>2.9</c:v>
                </c:pt>
                <c:pt idx="351">
                  <c:v>2.7</c:v>
                </c:pt>
                <c:pt idx="352">
                  <c:v>4.3</c:v>
                </c:pt>
                <c:pt idx="353">
                  <c:v>3.3</c:v>
                </c:pt>
                <c:pt idx="354">
                  <c:v>4.9000000000000004</c:v>
                </c:pt>
                <c:pt idx="355">
                  <c:v>1.9</c:v>
                </c:pt>
                <c:pt idx="356">
                  <c:v>1.4</c:v>
                </c:pt>
                <c:pt idx="357">
                  <c:v>6.4</c:v>
                </c:pt>
                <c:pt idx="358">
                  <c:v>8.9</c:v>
                </c:pt>
                <c:pt idx="359">
                  <c:v>7.4</c:v>
                </c:pt>
                <c:pt idx="360">
                  <c:v>3.5</c:v>
                </c:pt>
                <c:pt idx="361">
                  <c:v>5</c:v>
                </c:pt>
                <c:pt idx="362">
                  <c:v>7.2</c:v>
                </c:pt>
                <c:pt idx="363" formatCode="General">
                  <c:v>5.5</c:v>
                </c:pt>
                <c:pt idx="364" formatCode="General">
                  <c:v>2.5</c:v>
                </c:pt>
                <c:pt idx="365">
                  <c:v>9.9356164383561687</c:v>
                </c:pt>
              </c:numCache>
            </c:numRef>
          </c:val>
          <c:smooth val="0"/>
          <c:extLst>
            <c:ext xmlns:c16="http://schemas.microsoft.com/office/drawing/2014/chart" uri="{C3380CC4-5D6E-409C-BE32-E72D297353CC}">
              <c16:uniqueId val="{00000001-518B-4524-BDCF-6311744C596B}"/>
            </c:ext>
          </c:extLst>
        </c:ser>
        <c:dLbls>
          <c:showLegendKey val="0"/>
          <c:showVal val="0"/>
          <c:showCatName val="0"/>
          <c:showSerName val="0"/>
          <c:showPercent val="0"/>
          <c:showBubbleSize val="0"/>
        </c:dLbls>
        <c:marker val="1"/>
        <c:smooth val="0"/>
        <c:axId val="169838080"/>
        <c:axId val="169835904"/>
      </c:lineChart>
      <c:dateAx>
        <c:axId val="169832448"/>
        <c:scaling>
          <c:orientation val="minMax"/>
        </c:scaling>
        <c:delete val="0"/>
        <c:axPos val="b"/>
        <c:numFmt formatCode="d/m;@"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3984"/>
        <c:crosses val="autoZero"/>
        <c:auto val="1"/>
        <c:lblOffset val="100"/>
        <c:baseTimeUnit val="days"/>
        <c:majorUnit val="1"/>
        <c:majorTimeUnit val="months"/>
      </c:dateAx>
      <c:valAx>
        <c:axId val="169833984"/>
        <c:scaling>
          <c:orientation val="minMax"/>
          <c:max val="60"/>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GB" sz="800" b="0" i="0" u="none" strike="noStrike" baseline="0">
                    <a:effectLst/>
                  </a:rPr>
                  <a:t>Gas consumption (million m</a:t>
                </a:r>
                <a:r>
                  <a:rPr lang="en-GB" sz="800" b="0" i="0" u="none" strike="noStrike" baseline="30000">
                    <a:effectLst/>
                  </a:rPr>
                  <a:t>3</a:t>
                </a:r>
                <a:r>
                  <a:rPr lang="cs-CZ" sz="800" b="0" i="0" u="none" strike="noStrike" baseline="0">
                    <a:effectLst/>
                  </a:rPr>
                  <a:t>)</a:t>
                </a:r>
                <a:endParaRPr lang="en-US" b="0" baseline="0"/>
              </a:p>
            </c:rich>
          </c:tx>
          <c:layout>
            <c:manualLayout>
              <c:xMode val="edge"/>
              <c:yMode val="edge"/>
              <c:x val="3.2632146709816613E-3"/>
              <c:y val="0.2999500349153603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2448"/>
        <c:crosses val="autoZero"/>
        <c:crossBetween val="between"/>
        <c:majorUnit val="5"/>
      </c:valAx>
      <c:valAx>
        <c:axId val="169835904"/>
        <c:scaling>
          <c:orientation val="minMax"/>
          <c:max val="28"/>
          <c:min val="-2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GB" sz="800" b="0" i="0" baseline="0">
                    <a:effectLst/>
                  </a:rPr>
                  <a:t>Average temperature (°C)</a:t>
                </a:r>
                <a:endParaRPr lang="cs-CZ" sz="800">
                  <a:effectLst/>
                </a:endParaRPr>
              </a:p>
            </c:rich>
          </c:tx>
          <c:layout>
            <c:manualLayout>
              <c:xMode val="edge"/>
              <c:yMode val="edge"/>
              <c:x val="0.96585250872767114"/>
              <c:y val="0.3229505285463171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8080"/>
        <c:crosses val="max"/>
        <c:crossBetween val="between"/>
        <c:majorUnit val="4"/>
      </c:valAx>
      <c:dateAx>
        <c:axId val="169838080"/>
        <c:scaling>
          <c:orientation val="minMax"/>
        </c:scaling>
        <c:delete val="1"/>
        <c:axPos val="b"/>
        <c:numFmt formatCode="d/m;@" sourceLinked="1"/>
        <c:majorTickMark val="out"/>
        <c:minorTickMark val="none"/>
        <c:tickLblPos val="nextTo"/>
        <c:crossAx val="169835904"/>
        <c:crosses val="autoZero"/>
        <c:auto val="1"/>
        <c:lblOffset val="100"/>
        <c:baseTimeUnit val="days"/>
      </c:dateAx>
      <c:spPr>
        <a:solidFill>
          <a:schemeClr val="bg1"/>
        </a:solidFill>
        <a:ln>
          <a:noFill/>
        </a:ln>
        <a:effectLst/>
      </c:spPr>
    </c:plotArea>
    <c:legend>
      <c:legendPos val="b"/>
      <c:layout>
        <c:manualLayout>
          <c:xMode val="edge"/>
          <c:yMode val="edge"/>
          <c:x val="1.6202274099507508E-3"/>
          <c:y val="0.93526240699270391"/>
          <c:w val="0.55702673088194077"/>
          <c:h val="5.71077285025573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Year-on-year comparison of the maximum daily gas consumption values</a:t>
            </a:r>
            <a:r>
              <a:rPr lang="cs-CZ" sz="1000" b="1" i="0" baseline="0">
                <a:effectLst/>
              </a:rPr>
              <a:t> (million m</a:t>
            </a:r>
            <a:r>
              <a:rPr lang="cs-CZ" sz="1000" b="1" i="0" baseline="30000">
                <a:effectLst/>
              </a:rPr>
              <a:t>3</a:t>
            </a:r>
            <a:r>
              <a:rPr lang="cs-CZ" sz="1000" b="1" i="0" baseline="0">
                <a:effectLst/>
              </a:rPr>
              <a:t>)</a:t>
            </a:r>
            <a:endParaRPr lang="cs-CZ" sz="1000">
              <a:effectLst/>
            </a:endParaRP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en-US" sz="1000" b="1">
              <a:solidFill>
                <a:schemeClr val="tx2"/>
              </a:solidFill>
            </a:endParaRPr>
          </a:p>
        </c:rich>
      </c:tx>
      <c:layout>
        <c:manualLayout>
          <c:xMode val="edge"/>
          <c:yMode val="edge"/>
          <c:x val="2.2080893734437042E-3"/>
          <c:y val="3.6605017396081278E-3"/>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0679049734167841E-2"/>
          <c:y val="0.12569187572483673"/>
          <c:w val="0.90536263095318215"/>
          <c:h val="0.63120551791491186"/>
        </c:manualLayout>
      </c:layout>
      <c:barChart>
        <c:barDir val="col"/>
        <c:grouping val="clustered"/>
        <c:varyColors val="0"/>
        <c:ser>
          <c:idx val="1"/>
          <c:order val="0"/>
          <c:tx>
            <c:strRef>
              <c:f>'6.5'!$K$24</c:f>
              <c:strCache>
                <c:ptCount val="1"/>
                <c:pt idx="0">
                  <c:v>2022</c:v>
                </c:pt>
              </c:strCache>
            </c:strRef>
          </c:tx>
          <c:spPr>
            <a:solidFill>
              <a:schemeClr val="tx2"/>
            </a:solidFill>
            <a:ln>
              <a:noFill/>
            </a:ln>
            <a:effectLst/>
          </c:spPr>
          <c:invertIfNegative val="0"/>
          <c:cat>
            <c:strRef>
              <c:f>'6.5'!$I$25:$I$36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'6.5'!$K$25:$K$36</c:f>
              <c:numCache>
                <c:formatCode>0.000</c:formatCode>
                <c:ptCount val="12"/>
                <c:pt idx="0">
                  <c:v>44.045334403713248</c:v>
                </c:pt>
                <c:pt idx="1">
                  <c:v>38.704206423479519</c:v>
                </c:pt>
                <c:pt idx="2">
                  <c:v>39.305876196734893</c:v>
                </c:pt>
                <c:pt idx="3">
                  <c:v>29.953648357462036</c:v>
                </c:pt>
                <c:pt idx="4">
                  <c:v>17.11652371205361</c:v>
                </c:pt>
                <c:pt idx="5">
                  <c:v>13.834782194340585</c:v>
                </c:pt>
                <c:pt idx="6">
                  <c:v>12.731686606960796</c:v>
                </c:pt>
                <c:pt idx="7">
                  <c:v>12.990729776753859</c:v>
                </c:pt>
                <c:pt idx="8">
                  <c:v>18.335702206453949</c:v>
                </c:pt>
                <c:pt idx="9">
                  <c:v>20.388921913158828</c:v>
                </c:pt>
                <c:pt idx="10">
                  <c:v>32.894654283229571</c:v>
                </c:pt>
                <c:pt idx="11">
                  <c:v>41.738842115884623</c:v>
                </c:pt>
              </c:numCache>
            </c:numRef>
          </c:val>
          <c:extLst>
            <c:ext xmlns:c16="http://schemas.microsoft.com/office/drawing/2014/chart" uri="{C3380CC4-5D6E-409C-BE32-E72D297353CC}">
              <c16:uniqueId val="{00000000-DA75-47C3-9362-3DFE3339FE28}"/>
            </c:ext>
          </c:extLst>
        </c:ser>
        <c:ser>
          <c:idx val="0"/>
          <c:order val="1"/>
          <c:tx>
            <c:strRef>
              <c:f>'6.5'!$J$24</c:f>
              <c:strCache>
                <c:ptCount val="1"/>
                <c:pt idx="0">
                  <c:v>2023</c:v>
                </c:pt>
              </c:strCache>
            </c:strRef>
          </c:tx>
          <c:spPr>
            <a:solidFill>
              <a:schemeClr val="accent5"/>
            </a:solidFill>
            <a:ln>
              <a:noFill/>
            </a:ln>
            <a:effectLst/>
          </c:spPr>
          <c:invertIfNegative val="0"/>
          <c:cat>
            <c:strRef>
              <c:f>'6.5'!$I$25:$I$36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'6.5'!$J$25:$J$36</c:f>
              <c:numCache>
                <c:formatCode>0.000</c:formatCode>
                <c:ptCount val="12"/>
                <c:pt idx="0">
                  <c:v>35.702425991756705</c:v>
                </c:pt>
                <c:pt idx="1">
                  <c:v>41.449790897036067</c:v>
                </c:pt>
                <c:pt idx="2">
                  <c:v>33.043990822876374</c:v>
                </c:pt>
                <c:pt idx="3">
                  <c:v>29.977184981210051</c:v>
                </c:pt>
                <c:pt idx="4">
                  <c:v>15.898762296599672</c:v>
                </c:pt>
                <c:pt idx="5">
                  <c:v>12.793931463057971</c:v>
                </c:pt>
                <c:pt idx="6">
                  <c:v>12.314547654362787</c:v>
                </c:pt>
                <c:pt idx="7">
                  <c:v>12.181436919114494</c:v>
                </c:pt>
                <c:pt idx="8">
                  <c:v>12.298755578402785</c:v>
                </c:pt>
                <c:pt idx="9">
                  <c:v>22.103488187778584</c:v>
                </c:pt>
                <c:pt idx="10">
                  <c:v>36.353051660169854</c:v>
                </c:pt>
                <c:pt idx="11">
                  <c:v>39.884228110855915</c:v>
                </c:pt>
              </c:numCache>
            </c:numRef>
          </c:val>
          <c:extLst>
            <c:ext xmlns:c16="http://schemas.microsoft.com/office/drawing/2014/chart" uri="{C3380CC4-5D6E-409C-BE32-E72D297353CC}">
              <c16:uniqueId val="{00000001-DA75-47C3-9362-3DFE3339FE28}"/>
            </c:ext>
          </c:extLst>
        </c:ser>
        <c:dLbls>
          <c:showLegendKey val="0"/>
          <c:showVal val="0"/>
          <c:showCatName val="0"/>
          <c:showSerName val="0"/>
          <c:showPercent val="0"/>
          <c:showBubbleSize val="0"/>
        </c:dLbls>
        <c:gapWidth val="50"/>
        <c:axId val="169868288"/>
        <c:axId val="170930944"/>
      </c:barChart>
      <c:catAx>
        <c:axId val="16986828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930944"/>
        <c:crosses val="autoZero"/>
        <c:auto val="1"/>
        <c:lblAlgn val="ctr"/>
        <c:lblOffset val="100"/>
        <c:noMultiLvlLbl val="0"/>
      </c:catAx>
      <c:valAx>
        <c:axId val="170930944"/>
        <c:scaling>
          <c:orientation val="minMax"/>
          <c:max val="50"/>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68288"/>
        <c:crosses val="autoZero"/>
        <c:crossBetween val="between"/>
        <c:majorUnit val="5"/>
      </c:valAx>
      <c:spPr>
        <a:solidFill>
          <a:schemeClr val="bg1"/>
        </a:solidFill>
        <a:ln>
          <a:noFill/>
        </a:ln>
        <a:effectLst/>
      </c:spPr>
    </c:plotArea>
    <c:legend>
      <c:legendPos val="b"/>
      <c:layout>
        <c:manualLayout>
          <c:xMode val="edge"/>
          <c:yMode val="edge"/>
          <c:x val="3.3618233618233815E-3"/>
          <c:y val="0.93035127876457302"/>
          <c:w val="0.19831796666442336"/>
          <c:h val="5.8020814258682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0.10561112946370696"/>
          <c:y val="2.3141571173067237E-2"/>
          <c:w val="0.84401698424051796"/>
          <c:h val="0.78842411598317097"/>
        </c:manualLayout>
      </c:layout>
      <c:lineChart>
        <c:grouping val="standard"/>
        <c:varyColors val="0"/>
        <c:ser>
          <c:idx val="0"/>
          <c:order val="0"/>
          <c:tx>
            <c:strRef>
              <c:f>'6.6'!$H$46</c:f>
              <c:strCache>
                <c:ptCount val="1"/>
                <c:pt idx="0">
                  <c:v>±1.0°C</c:v>
                </c:pt>
              </c:strCache>
            </c:strRef>
          </c:tx>
          <c:spPr>
            <a:ln w="25400">
              <a:solidFill>
                <a:schemeClr val="tx2"/>
              </a:solidFill>
            </a:ln>
          </c:spPr>
          <c:marker>
            <c:symbol val="none"/>
          </c:marker>
          <c:cat>
            <c:numRef>
              <c:f>'6.6'!$G$47:$G$56</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'6.6'!$H$47:$H$56</c:f>
              <c:numCache>
                <c:formatCode>0.000</c:formatCode>
                <c:ptCount val="10"/>
                <c:pt idx="0">
                  <c:v>1.562740852404906</c:v>
                </c:pt>
                <c:pt idx="1">
                  <c:v>1.3110234890123738</c:v>
                </c:pt>
                <c:pt idx="2">
                  <c:v>1.2362613856031661</c:v>
                </c:pt>
                <c:pt idx="3">
                  <c:v>1.5155658384541011</c:v>
                </c:pt>
                <c:pt idx="4">
                  <c:v>1.4656444905275772</c:v>
                </c:pt>
                <c:pt idx="5">
                  <c:v>1.3011590525315615</c:v>
                </c:pt>
                <c:pt idx="6">
                  <c:v>1.3636592140842247</c:v>
                </c:pt>
                <c:pt idx="7">
                  <c:v>1.5122630492900766</c:v>
                </c:pt>
                <c:pt idx="8">
                  <c:v>1.5239699211799647</c:v>
                </c:pt>
                <c:pt idx="9">
                  <c:v>1.4210455989283441</c:v>
                </c:pt>
              </c:numCache>
            </c:numRef>
          </c:val>
          <c:smooth val="0"/>
          <c:extLst>
            <c:ext xmlns:c16="http://schemas.microsoft.com/office/drawing/2014/chart" uri="{C3380CC4-5D6E-409C-BE32-E72D297353CC}">
              <c16:uniqueId val="{00000000-FE89-487F-B847-3D72762A5869}"/>
            </c:ext>
          </c:extLst>
        </c:ser>
        <c:dLbls>
          <c:showLegendKey val="0"/>
          <c:showVal val="0"/>
          <c:showCatName val="0"/>
          <c:showSerName val="0"/>
          <c:showPercent val="0"/>
          <c:showBubbleSize val="0"/>
        </c:dLbls>
        <c:smooth val="0"/>
        <c:axId val="169916672"/>
        <c:axId val="170536960"/>
      </c:lineChart>
      <c:catAx>
        <c:axId val="169916672"/>
        <c:scaling>
          <c:orientation val="minMax"/>
        </c:scaling>
        <c:delete val="0"/>
        <c:axPos val="b"/>
        <c:numFmt formatCode="0" sourceLinked="1"/>
        <c:majorTickMark val="out"/>
        <c:minorTickMark val="none"/>
        <c:tickLblPos val="nextTo"/>
        <c:crossAx val="170536960"/>
        <c:crosses val="autoZero"/>
        <c:auto val="1"/>
        <c:lblAlgn val="ctr"/>
        <c:lblOffset val="100"/>
        <c:noMultiLvlLbl val="0"/>
      </c:catAx>
      <c:valAx>
        <c:axId val="170536960"/>
        <c:scaling>
          <c:orientation val="minMax"/>
          <c:max val="1.7"/>
          <c:min val="1.1000000000000001"/>
        </c:scaling>
        <c:delete val="0"/>
        <c:axPos val="l"/>
        <c:majorGridlines/>
        <c:numFmt formatCode="0.000" sourceLinked="1"/>
        <c:majorTickMark val="out"/>
        <c:minorTickMark val="none"/>
        <c:tickLblPos val="nextTo"/>
        <c:crossAx val="169916672"/>
        <c:crosses val="autoZero"/>
        <c:crossBetween val="midCat"/>
        <c:majorUnit val="0.1"/>
      </c:valAx>
      <c:spPr>
        <a:ln>
          <a:noFill/>
        </a:ln>
      </c:spPr>
    </c:plotArea>
    <c:legend>
      <c:legendPos val="b"/>
      <c:layout>
        <c:manualLayout>
          <c:xMode val="edge"/>
          <c:yMode val="edge"/>
          <c:x val="3.3013377045933586E-3"/>
          <c:y val="0.8767955141970889"/>
          <c:w val="0.22236939791447666"/>
          <c:h val="0.12320469200609183"/>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u="none" strike="noStrike" baseline="0">
                <a:effectLst/>
              </a:rPr>
              <a:t>Daily temperature gradient in 20</a:t>
            </a:r>
            <a:r>
              <a:rPr lang="cs-CZ" sz="1000" b="1" i="0" u="none" strike="noStrike" baseline="0">
                <a:effectLst/>
              </a:rPr>
              <a:t>23 (</a:t>
            </a:r>
            <a:r>
              <a:rPr lang="en-US" sz="1000" b="1" i="0" u="none" strike="noStrike" baseline="0">
                <a:effectLst/>
              </a:rPr>
              <a:t>million m</a:t>
            </a:r>
            <a:r>
              <a:rPr lang="en-US" sz="1000" b="1" i="0" u="none" strike="noStrike" baseline="30000">
                <a:effectLst/>
              </a:rPr>
              <a:t>3</a:t>
            </a:r>
            <a:r>
              <a:rPr lang="cs-CZ" sz="1000" b="1" i="0" u="none" strike="noStrike" kern="1200" baseline="0">
                <a:solidFill>
                  <a:schemeClr val="tx2"/>
                </a:solidFill>
                <a:latin typeface="+mn-lt"/>
                <a:ea typeface="+mn-ea"/>
                <a:cs typeface="+mn-cs"/>
              </a:rPr>
              <a:t>)</a:t>
            </a:r>
            <a:endParaRPr lang="en-US" sz="1000" b="1" i="0" u="none" strike="noStrike" kern="1200" baseline="0">
              <a:solidFill>
                <a:schemeClr val="tx2"/>
              </a:solidFill>
              <a:latin typeface="+mn-lt"/>
              <a:ea typeface="+mn-ea"/>
              <a:cs typeface="+mn-cs"/>
            </a:endParaRPr>
          </a:p>
        </c:rich>
      </c:tx>
      <c:layout>
        <c:manualLayout>
          <c:xMode val="edge"/>
          <c:yMode val="edge"/>
          <c:x val="0"/>
          <c:y val="0"/>
        </c:manualLayout>
      </c:layout>
      <c:overlay val="0"/>
    </c:title>
    <c:autoTitleDeleted val="0"/>
    <c:plotArea>
      <c:layout>
        <c:manualLayout>
          <c:layoutTarget val="inner"/>
          <c:xMode val="edge"/>
          <c:yMode val="edge"/>
          <c:x val="6.4182206146433954E-2"/>
          <c:y val="7.8968029748267721E-2"/>
          <c:w val="0.92459336823506055"/>
          <c:h val="0.69959528334580467"/>
        </c:manualLayout>
      </c:layout>
      <c:barChart>
        <c:barDir val="col"/>
        <c:grouping val="clustered"/>
        <c:varyColors val="0"/>
        <c:ser>
          <c:idx val="0"/>
          <c:order val="0"/>
          <c:tx>
            <c:strRef>
              <c:f>'6.6'!$C$24</c:f>
              <c:strCache>
                <c:ptCount val="1"/>
                <c:pt idx="0">
                  <c:v>Current DTG</c:v>
                </c:pt>
              </c:strCache>
            </c:strRef>
          </c:tx>
          <c:spPr>
            <a:solidFill>
              <a:srgbClr val="1A3366"/>
            </a:solidFill>
            <a:ln>
              <a:noFill/>
            </a:ln>
          </c:spPr>
          <c:invertIfNegative val="0"/>
          <c:cat>
            <c:strRef>
              <c:f>'6.6'!$B$25:$B$36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'6.6'!$C$25:$C$36</c:f>
              <c:numCache>
                <c:formatCode>0.000</c:formatCode>
                <c:ptCount val="12"/>
                <c:pt idx="0">
                  <c:v>1.4210455989283441</c:v>
                </c:pt>
                <c:pt idx="1">
                  <c:v>1.15333614543107</c:v>
                </c:pt>
                <c:pt idx="2">
                  <c:v>1.0037653646321432</c:v>
                </c:pt>
                <c:pt idx="3">
                  <c:v>1.1023320035721369</c:v>
                </c:pt>
                <c:pt idx="4">
                  <c:v>0.64745573724515637</c:v>
                </c:pt>
                <c:pt idx="5">
                  <c:v>1.9200875351560145E-2</c:v>
                </c:pt>
                <c:pt idx="6">
                  <c:v>0.24597697240402899</c:v>
                </c:pt>
                <c:pt idx="7">
                  <c:v>2.4685358360966789E-2</c:v>
                </c:pt>
                <c:pt idx="8">
                  <c:v>4.6075000995610987E-2</c:v>
                </c:pt>
                <c:pt idx="9">
                  <c:v>0.7387821327236832</c:v>
                </c:pt>
                <c:pt idx="10">
                  <c:v>1.3362051799952006</c:v>
                </c:pt>
                <c:pt idx="11">
                  <c:v>1.398391729852152</c:v>
                </c:pt>
              </c:numCache>
            </c:numRef>
          </c:val>
          <c:extLst>
            <c:ext xmlns:c16="http://schemas.microsoft.com/office/drawing/2014/chart" uri="{C3380CC4-5D6E-409C-BE32-E72D297353CC}">
              <c16:uniqueId val="{00000000-DA9D-4D09-B194-DBC122F21F01}"/>
            </c:ext>
          </c:extLst>
        </c:ser>
        <c:dLbls>
          <c:showLegendKey val="0"/>
          <c:showVal val="0"/>
          <c:showCatName val="0"/>
          <c:showSerName val="0"/>
          <c:showPercent val="0"/>
          <c:showBubbleSize val="0"/>
        </c:dLbls>
        <c:gapWidth val="50"/>
        <c:axId val="170575744"/>
        <c:axId val="170577280"/>
      </c:barChart>
      <c:lineChart>
        <c:grouping val="standard"/>
        <c:varyColors val="0"/>
        <c:ser>
          <c:idx val="1"/>
          <c:order val="1"/>
          <c:tx>
            <c:strRef>
              <c:f>'6.6'!$D$24</c:f>
              <c:strCache>
                <c:ptCount val="1"/>
                <c:pt idx="0">
                  <c:v>Long-term DTG</c:v>
                </c:pt>
              </c:strCache>
            </c:strRef>
          </c:tx>
          <c:spPr>
            <a:ln>
              <a:solidFill>
                <a:schemeClr val="accent5"/>
              </a:solidFill>
            </a:ln>
          </c:spPr>
          <c:marker>
            <c:symbol val="none"/>
          </c:marker>
          <c:cat>
            <c:strRef>
              <c:f>'6.6'!$B$25:$B$36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'6.6'!$D$25:$D$36</c:f>
              <c:numCache>
                <c:formatCode>0.000</c:formatCode>
                <c:ptCount val="12"/>
                <c:pt idx="0">
                  <c:v>1.1955912689534558</c:v>
                </c:pt>
                <c:pt idx="1">
                  <c:v>1.1434304425861284</c:v>
                </c:pt>
                <c:pt idx="2">
                  <c:v>1.0393869045804702</c:v>
                </c:pt>
                <c:pt idx="3">
                  <c:v>1.0998482117833908</c:v>
                </c:pt>
                <c:pt idx="4">
                  <c:v>0.73141914970906741</c:v>
                </c:pt>
                <c:pt idx="5">
                  <c:v>9.0453059433328667E-2</c:v>
                </c:pt>
                <c:pt idx="6">
                  <c:v>0.18338498975826356</c:v>
                </c:pt>
                <c:pt idx="7">
                  <c:v>0.1338356496039384</c:v>
                </c:pt>
                <c:pt idx="8">
                  <c:v>0.49825459210199652</c:v>
                </c:pt>
                <c:pt idx="9">
                  <c:v>0.96032629624990151</c:v>
                </c:pt>
                <c:pt idx="10">
                  <c:v>1.3200761939480175</c:v>
                </c:pt>
                <c:pt idx="11">
                  <c:v>1.1844034225842079</c:v>
                </c:pt>
              </c:numCache>
            </c:numRef>
          </c:val>
          <c:smooth val="0"/>
          <c:extLst>
            <c:ext xmlns:c16="http://schemas.microsoft.com/office/drawing/2014/chart" uri="{C3380CC4-5D6E-409C-BE32-E72D297353CC}">
              <c16:uniqueId val="{00000001-DA9D-4D09-B194-DBC122F21F01}"/>
            </c:ext>
          </c:extLst>
        </c:ser>
        <c:dLbls>
          <c:showLegendKey val="0"/>
          <c:showVal val="0"/>
          <c:showCatName val="0"/>
          <c:showSerName val="0"/>
          <c:showPercent val="0"/>
          <c:showBubbleSize val="0"/>
        </c:dLbls>
        <c:marker val="1"/>
        <c:smooth val="0"/>
        <c:axId val="170575744"/>
        <c:axId val="170577280"/>
      </c:lineChart>
      <c:catAx>
        <c:axId val="170575744"/>
        <c:scaling>
          <c:orientation val="minMax"/>
        </c:scaling>
        <c:delete val="0"/>
        <c:axPos val="b"/>
        <c:numFmt formatCode="General" sourceLinked="0"/>
        <c:majorTickMark val="out"/>
        <c:minorTickMark val="none"/>
        <c:tickLblPos val="nextTo"/>
        <c:crossAx val="170577280"/>
        <c:crosses val="autoZero"/>
        <c:auto val="1"/>
        <c:lblAlgn val="ctr"/>
        <c:lblOffset val="100"/>
        <c:noMultiLvlLbl val="0"/>
      </c:catAx>
      <c:valAx>
        <c:axId val="170577280"/>
        <c:scaling>
          <c:orientation val="minMax"/>
          <c:max val="1.6"/>
          <c:min val="0"/>
        </c:scaling>
        <c:delete val="0"/>
        <c:axPos val="l"/>
        <c:majorGridlines/>
        <c:numFmt formatCode="0.000" sourceLinked="1"/>
        <c:majorTickMark val="out"/>
        <c:minorTickMark val="none"/>
        <c:tickLblPos val="nextTo"/>
        <c:crossAx val="170575744"/>
        <c:crosses val="autoZero"/>
        <c:crossBetween val="between"/>
      </c:valAx>
    </c:plotArea>
    <c:legend>
      <c:legendPos val="b"/>
      <c:layout>
        <c:manualLayout>
          <c:xMode val="edge"/>
          <c:yMode val="edge"/>
          <c:x val="0"/>
          <c:y val="0.92292329106952398"/>
          <c:w val="0.36220814152725639"/>
          <c:h val="7.555066840366440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7854524027759592E-2"/>
          <c:w val="0.87608644020362003"/>
          <c:h val="0.87603765588046612"/>
        </c:manualLayout>
      </c:layout>
      <c:lineChart>
        <c:grouping val="standard"/>
        <c:varyColors val="0"/>
        <c:ser>
          <c:idx val="0"/>
          <c:order val="0"/>
          <c:tx>
            <c:strRef>
              <c:f>'3.1'!$R$5</c:f>
              <c:strCache>
                <c:ptCount val="1"/>
                <c:pt idx="0">
                  <c:v>Výroba plynu v ČR</c:v>
                </c:pt>
              </c:strCache>
            </c:strRef>
          </c:tx>
          <c:spPr>
            <a:ln w="19050">
              <a:solidFill>
                <a:schemeClr val="tx2"/>
              </a:solidFill>
            </a:ln>
          </c:spPr>
          <c:marker>
            <c:symbol val="none"/>
          </c:marker>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'3.1'!$R$6:$R$371</c:f>
              <c:numCache>
                <c:formatCode>#,##0</c:formatCode>
                <c:ptCount val="366"/>
                <c:pt idx="0">
                  <c:v>397.43401288206957</c:v>
                </c:pt>
                <c:pt idx="1">
                  <c:v>395.09860334362787</c:v>
                </c:pt>
                <c:pt idx="2">
                  <c:v>388.57475131342852</c:v>
                </c:pt>
                <c:pt idx="3">
                  <c:v>392.84836783353427</c:v>
                </c:pt>
                <c:pt idx="4">
                  <c:v>367.97889100331207</c:v>
                </c:pt>
                <c:pt idx="5">
                  <c:v>377.09472700948169</c:v>
                </c:pt>
                <c:pt idx="6">
                  <c:v>372.91179696718262</c:v>
                </c:pt>
                <c:pt idx="7">
                  <c:v>365.32157494260565</c:v>
                </c:pt>
                <c:pt idx="8">
                  <c:v>369.52757794168718</c:v>
                </c:pt>
                <c:pt idx="9">
                  <c:v>362.7914464144236</c:v>
                </c:pt>
                <c:pt idx="10">
                  <c:v>371.42032902804101</c:v>
                </c:pt>
                <c:pt idx="11">
                  <c:v>362.27301281302385</c:v>
                </c:pt>
                <c:pt idx="12">
                  <c:v>370.82509316449199</c:v>
                </c:pt>
                <c:pt idx="13">
                  <c:v>360.83258876081402</c:v>
                </c:pt>
                <c:pt idx="14">
                  <c:v>363.71698151334152</c:v>
                </c:pt>
                <c:pt idx="15">
                  <c:v>375.30740596095012</c:v>
                </c:pt>
                <c:pt idx="16">
                  <c:v>366.90792232363259</c:v>
                </c:pt>
                <c:pt idx="17">
                  <c:v>373.73464153651997</c:v>
                </c:pt>
                <c:pt idx="18">
                  <c:v>370.98772893896381</c:v>
                </c:pt>
                <c:pt idx="19">
                  <c:v>372.03842476497869</c:v>
                </c:pt>
                <c:pt idx="20">
                  <c:v>365.32131240085903</c:v>
                </c:pt>
                <c:pt idx="21">
                  <c:v>364.21515823397124</c:v>
                </c:pt>
                <c:pt idx="22">
                  <c:v>370.71693787996844</c:v>
                </c:pt>
                <c:pt idx="23">
                  <c:v>367.56354298781491</c:v>
                </c:pt>
                <c:pt idx="24">
                  <c:v>358.81145413363782</c:v>
                </c:pt>
                <c:pt idx="25">
                  <c:v>355.37666210766849</c:v>
                </c:pt>
                <c:pt idx="26">
                  <c:v>356.36125001437557</c:v>
                </c:pt>
                <c:pt idx="27">
                  <c:v>351.698448346139</c:v>
                </c:pt>
                <c:pt idx="28">
                  <c:v>354.82697569193175</c:v>
                </c:pt>
                <c:pt idx="29">
                  <c:v>354.24255746090739</c:v>
                </c:pt>
                <c:pt idx="30">
                  <c:v>353.07299551526415</c:v>
                </c:pt>
                <c:pt idx="31">
                  <c:v>342.80804736500141</c:v>
                </c:pt>
                <c:pt idx="32">
                  <c:v>346.74262730904002</c:v>
                </c:pt>
                <c:pt idx="33">
                  <c:v>348.22663157957089</c:v>
                </c:pt>
                <c:pt idx="34">
                  <c:v>341.55985789730994</c:v>
                </c:pt>
                <c:pt idx="35">
                  <c:v>340.85250385044407</c:v>
                </c:pt>
                <c:pt idx="36">
                  <c:v>341.38435893548075</c:v>
                </c:pt>
                <c:pt idx="37">
                  <c:v>341.50564152069211</c:v>
                </c:pt>
                <c:pt idx="38">
                  <c:v>341.7134844604247</c:v>
                </c:pt>
                <c:pt idx="39">
                  <c:v>343.3275059555383</c:v>
                </c:pt>
                <c:pt idx="40">
                  <c:v>337.90036270026292</c:v>
                </c:pt>
                <c:pt idx="41">
                  <c:v>320.53108212903101</c:v>
                </c:pt>
                <c:pt idx="42">
                  <c:v>326.91190649333186</c:v>
                </c:pt>
                <c:pt idx="43">
                  <c:v>330.29729353112526</c:v>
                </c:pt>
                <c:pt idx="44">
                  <c:v>329.66533376811594</c:v>
                </c:pt>
                <c:pt idx="45">
                  <c:v>336.34375417637852</c:v>
                </c:pt>
                <c:pt idx="46">
                  <c:v>327.66562695626783</c:v>
                </c:pt>
                <c:pt idx="47">
                  <c:v>342.13753813840162</c:v>
                </c:pt>
                <c:pt idx="48">
                  <c:v>339.54711717664816</c:v>
                </c:pt>
                <c:pt idx="49">
                  <c:v>338.00205494866339</c:v>
                </c:pt>
                <c:pt idx="50">
                  <c:v>346.50575163922639</c:v>
                </c:pt>
                <c:pt idx="51">
                  <c:v>339.38073077151807</c:v>
                </c:pt>
                <c:pt idx="52">
                  <c:v>340.54303839998352</c:v>
                </c:pt>
                <c:pt idx="53">
                  <c:v>350.77105586531025</c:v>
                </c:pt>
                <c:pt idx="54">
                  <c:v>361.16127533290563</c:v>
                </c:pt>
                <c:pt idx="55">
                  <c:v>355.6092004176823</c:v>
                </c:pt>
                <c:pt idx="56">
                  <c:v>357.73505085074879</c:v>
                </c:pt>
                <c:pt idx="57">
                  <c:v>361.13782036394468</c:v>
                </c:pt>
                <c:pt idx="58">
                  <c:v>355.95030379038997</c:v>
                </c:pt>
                <c:pt idx="59">
                  <c:v>356.83636792353684</c:v>
                </c:pt>
                <c:pt idx="60">
                  <c:v>345.86997190509442</c:v>
                </c:pt>
                <c:pt idx="61">
                  <c:v>346.40892833221517</c:v>
                </c:pt>
                <c:pt idx="62">
                  <c:v>312.50883194035129</c:v>
                </c:pt>
                <c:pt idx="63">
                  <c:v>316.36812652641828</c:v>
                </c:pt>
                <c:pt idx="64">
                  <c:v>348.07711277685024</c:v>
                </c:pt>
                <c:pt idx="65">
                  <c:v>346.24189107027433</c:v>
                </c:pt>
                <c:pt idx="66">
                  <c:v>338.76230409573816</c:v>
                </c:pt>
                <c:pt idx="67">
                  <c:v>337.31364171037944</c:v>
                </c:pt>
                <c:pt idx="68">
                  <c:v>342.72843384128259</c:v>
                </c:pt>
                <c:pt idx="69">
                  <c:v>341.38826180218865</c:v>
                </c:pt>
                <c:pt idx="70">
                  <c:v>344.00637055199519</c:v>
                </c:pt>
                <c:pt idx="71">
                  <c:v>348.54203542463034</c:v>
                </c:pt>
                <c:pt idx="72">
                  <c:v>336.72764486167017</c:v>
                </c:pt>
                <c:pt idx="73">
                  <c:v>348.80904955172724</c:v>
                </c:pt>
                <c:pt idx="74">
                  <c:v>339.12959315599829</c:v>
                </c:pt>
                <c:pt idx="75">
                  <c:v>340.86400856746098</c:v>
                </c:pt>
                <c:pt idx="76">
                  <c:v>331.68009981013188</c:v>
                </c:pt>
                <c:pt idx="77">
                  <c:v>331.88745706245498</c:v>
                </c:pt>
                <c:pt idx="78">
                  <c:v>336.67055155542948</c:v>
                </c:pt>
                <c:pt idx="79">
                  <c:v>331.92611708780549</c:v>
                </c:pt>
                <c:pt idx="80">
                  <c:v>333.36442173638335</c:v>
                </c:pt>
                <c:pt idx="81">
                  <c:v>330.47851687853324</c:v>
                </c:pt>
                <c:pt idx="82">
                  <c:v>338.74562326817198</c:v>
                </c:pt>
                <c:pt idx="83">
                  <c:v>330.23762821784169</c:v>
                </c:pt>
                <c:pt idx="84">
                  <c:v>329.29445681199087</c:v>
                </c:pt>
                <c:pt idx="85">
                  <c:v>324.01829865495978</c:v>
                </c:pt>
                <c:pt idx="86">
                  <c:v>326.58029501092477</c:v>
                </c:pt>
                <c:pt idx="87">
                  <c:v>324.48288552885248</c:v>
                </c:pt>
                <c:pt idx="88">
                  <c:v>309.28145166427987</c:v>
                </c:pt>
                <c:pt idx="89">
                  <c:v>319.01983087886026</c:v>
                </c:pt>
                <c:pt idx="90">
                  <c:v>311.70828827187637</c:v>
                </c:pt>
                <c:pt idx="91">
                  <c:v>311.73845541778491</c:v>
                </c:pt>
                <c:pt idx="92">
                  <c:v>322.11225445095664</c:v>
                </c:pt>
                <c:pt idx="93">
                  <c:v>314.31666271646333</c:v>
                </c:pt>
                <c:pt idx="94">
                  <c:v>311.64073644005947</c:v>
                </c:pt>
                <c:pt idx="95">
                  <c:v>308.80224147127046</c:v>
                </c:pt>
                <c:pt idx="96">
                  <c:v>316.48137144069153</c:v>
                </c:pt>
                <c:pt idx="97">
                  <c:v>314.30662182561497</c:v>
                </c:pt>
                <c:pt idx="98">
                  <c:v>306.80507831315282</c:v>
                </c:pt>
                <c:pt idx="99">
                  <c:v>307.91930568192453</c:v>
                </c:pt>
                <c:pt idx="100">
                  <c:v>237.93916067770138</c:v>
                </c:pt>
                <c:pt idx="101">
                  <c:v>236.33124299509984</c:v>
                </c:pt>
                <c:pt idx="102">
                  <c:v>231.63708777099313</c:v>
                </c:pt>
                <c:pt idx="103">
                  <c:v>246.50852008329133</c:v>
                </c:pt>
                <c:pt idx="104">
                  <c:v>240.63663359997773</c:v>
                </c:pt>
                <c:pt idx="105">
                  <c:v>258.37693793514688</c:v>
                </c:pt>
                <c:pt idx="106">
                  <c:v>260.67340511255242</c:v>
                </c:pt>
                <c:pt idx="107">
                  <c:v>255.13647135588155</c:v>
                </c:pt>
                <c:pt idx="108">
                  <c:v>260.54061171672186</c:v>
                </c:pt>
                <c:pt idx="109">
                  <c:v>241.66874239574426</c:v>
                </c:pt>
                <c:pt idx="110">
                  <c:v>240.097643444011</c:v>
                </c:pt>
                <c:pt idx="111">
                  <c:v>231.1283290574919</c:v>
                </c:pt>
                <c:pt idx="112">
                  <c:v>231.90843415935322</c:v>
                </c:pt>
                <c:pt idx="113">
                  <c:v>239.85090093989342</c:v>
                </c:pt>
                <c:pt idx="114">
                  <c:v>228.8495177585886</c:v>
                </c:pt>
                <c:pt idx="115">
                  <c:v>227.17769635649694</c:v>
                </c:pt>
                <c:pt idx="116">
                  <c:v>216.42830132262469</c:v>
                </c:pt>
                <c:pt idx="117">
                  <c:v>285.63851650834891</c:v>
                </c:pt>
                <c:pt idx="118">
                  <c:v>297.55326252670676</c:v>
                </c:pt>
                <c:pt idx="119">
                  <c:v>294.31061696347126</c:v>
                </c:pt>
                <c:pt idx="120">
                  <c:v>294.18166540811956</c:v>
                </c:pt>
                <c:pt idx="121">
                  <c:v>292.91833513379601</c:v>
                </c:pt>
                <c:pt idx="122">
                  <c:v>284.5530528817165</c:v>
                </c:pt>
                <c:pt idx="123">
                  <c:v>293.96401971567548</c:v>
                </c:pt>
                <c:pt idx="124">
                  <c:v>290.83767456652862</c:v>
                </c:pt>
                <c:pt idx="125">
                  <c:v>287.45338771356978</c:v>
                </c:pt>
                <c:pt idx="126">
                  <c:v>289.8198017024377</c:v>
                </c:pt>
                <c:pt idx="127">
                  <c:v>290.37161862582076</c:v>
                </c:pt>
                <c:pt idx="128">
                  <c:v>293.52474813434344</c:v>
                </c:pt>
                <c:pt idx="129">
                  <c:v>294.50285113969795</c:v>
                </c:pt>
                <c:pt idx="130">
                  <c:v>290.11979170993709</c:v>
                </c:pt>
                <c:pt idx="131">
                  <c:v>294.44524699273717</c:v>
                </c:pt>
                <c:pt idx="132">
                  <c:v>280.4362722252547</c:v>
                </c:pt>
                <c:pt idx="133">
                  <c:v>283.53138049292994</c:v>
                </c:pt>
                <c:pt idx="134">
                  <c:v>287.38055103662316</c:v>
                </c:pt>
                <c:pt idx="135">
                  <c:v>288.09217702974053</c:v>
                </c:pt>
                <c:pt idx="136">
                  <c:v>295.72717872678101</c:v>
                </c:pt>
                <c:pt idx="137">
                  <c:v>284.6170737033944</c:v>
                </c:pt>
                <c:pt idx="138">
                  <c:v>297.54781511093074</c:v>
                </c:pt>
                <c:pt idx="139">
                  <c:v>293.06372767782079</c:v>
                </c:pt>
                <c:pt idx="140">
                  <c:v>293.89979169721494</c:v>
                </c:pt>
                <c:pt idx="141">
                  <c:v>307.68803315350721</c:v>
                </c:pt>
                <c:pt idx="142">
                  <c:v>311.77724666222605</c:v>
                </c:pt>
                <c:pt idx="143">
                  <c:v>316.92694458959096</c:v>
                </c:pt>
                <c:pt idx="144">
                  <c:v>288.20570440751226</c:v>
                </c:pt>
                <c:pt idx="145">
                  <c:v>294.25368029548372</c:v>
                </c:pt>
                <c:pt idx="146">
                  <c:v>285.75042398486005</c:v>
                </c:pt>
                <c:pt idx="147">
                  <c:v>287.59780574075052</c:v>
                </c:pt>
                <c:pt idx="148">
                  <c:v>257.40492781590603</c:v>
                </c:pt>
                <c:pt idx="149">
                  <c:v>247.41289206596855</c:v>
                </c:pt>
                <c:pt idx="150">
                  <c:v>250.35552501552908</c:v>
                </c:pt>
                <c:pt idx="151">
                  <c:v>273.93873841074168</c:v>
                </c:pt>
                <c:pt idx="152">
                  <c:v>273.84638515375548</c:v>
                </c:pt>
                <c:pt idx="153">
                  <c:v>267.47849946890835</c:v>
                </c:pt>
                <c:pt idx="154">
                  <c:v>267.98867228844347</c:v>
                </c:pt>
                <c:pt idx="155">
                  <c:v>267.440379894947</c:v>
                </c:pt>
                <c:pt idx="156">
                  <c:v>269.18585484534526</c:v>
                </c:pt>
                <c:pt idx="157">
                  <c:v>269.53447577176524</c:v>
                </c:pt>
                <c:pt idx="158">
                  <c:v>262.77952546924473</c:v>
                </c:pt>
                <c:pt idx="159">
                  <c:v>263.37176494855777</c:v>
                </c:pt>
                <c:pt idx="160">
                  <c:v>258.52518098678769</c:v>
                </c:pt>
                <c:pt idx="161">
                  <c:v>259.93207846290261</c:v>
                </c:pt>
                <c:pt idx="162">
                  <c:v>262.90991209401221</c:v>
                </c:pt>
                <c:pt idx="163">
                  <c:v>250.39590051303333</c:v>
                </c:pt>
                <c:pt idx="164">
                  <c:v>248.6611630440409</c:v>
                </c:pt>
                <c:pt idx="165">
                  <c:v>258.98749245486977</c:v>
                </c:pt>
                <c:pt idx="166">
                  <c:v>257.26809776338069</c:v>
                </c:pt>
                <c:pt idx="167">
                  <c:v>251.84887048747092</c:v>
                </c:pt>
                <c:pt idx="168">
                  <c:v>254.98081013421296</c:v>
                </c:pt>
                <c:pt idx="169">
                  <c:v>257.88893716511251</c:v>
                </c:pt>
                <c:pt idx="170">
                  <c:v>258.3391720762649</c:v>
                </c:pt>
                <c:pt idx="171">
                  <c:v>260.45056369924299</c:v>
                </c:pt>
                <c:pt idx="172">
                  <c:v>260.33333110579713</c:v>
                </c:pt>
                <c:pt idx="173">
                  <c:v>251.80478292044643</c:v>
                </c:pt>
                <c:pt idx="174">
                  <c:v>246.5397528524266</c:v>
                </c:pt>
                <c:pt idx="175">
                  <c:v>246.12099253854745</c:v>
                </c:pt>
                <c:pt idx="176">
                  <c:v>253.90602267272777</c:v>
                </c:pt>
                <c:pt idx="177">
                  <c:v>249.76155193870542</c:v>
                </c:pt>
                <c:pt idx="178">
                  <c:v>252.07251053135647</c:v>
                </c:pt>
                <c:pt idx="179">
                  <c:v>249.0602538938906</c:v>
                </c:pt>
                <c:pt idx="180">
                  <c:v>250.69687395289486</c:v>
                </c:pt>
                <c:pt idx="181">
                  <c:v>247.31434668776015</c:v>
                </c:pt>
                <c:pt idx="182">
                  <c:v>247.05181005017076</c:v>
                </c:pt>
                <c:pt idx="183">
                  <c:v>261.15426252840592</c:v>
                </c:pt>
                <c:pt idx="184">
                  <c:v>257.36321152285501</c:v>
                </c:pt>
                <c:pt idx="185">
                  <c:v>256.35546884054952</c:v>
                </c:pt>
                <c:pt idx="186">
                  <c:v>250.79122151068901</c:v>
                </c:pt>
                <c:pt idx="187">
                  <c:v>252.84497102636735</c:v>
                </c:pt>
                <c:pt idx="188">
                  <c:v>247.30819380522263</c:v>
                </c:pt>
                <c:pt idx="189">
                  <c:v>251.98516458559243</c:v>
                </c:pt>
                <c:pt idx="190">
                  <c:v>250.64406392706562</c:v>
                </c:pt>
                <c:pt idx="191">
                  <c:v>251.36181160330381</c:v>
                </c:pt>
                <c:pt idx="192">
                  <c:v>252.44421017963811</c:v>
                </c:pt>
                <c:pt idx="193">
                  <c:v>251.67010429572207</c:v>
                </c:pt>
                <c:pt idx="194">
                  <c:v>247.10274324174628</c:v>
                </c:pt>
                <c:pt idx="195">
                  <c:v>243.62536539304116</c:v>
                </c:pt>
                <c:pt idx="196">
                  <c:v>244.20233905161516</c:v>
                </c:pt>
                <c:pt idx="197">
                  <c:v>253.89701465263448</c:v>
                </c:pt>
                <c:pt idx="198">
                  <c:v>252.88158611856136</c:v>
                </c:pt>
                <c:pt idx="199">
                  <c:v>257.16560251224058</c:v>
                </c:pt>
                <c:pt idx="200">
                  <c:v>253.66822129647079</c:v>
                </c:pt>
                <c:pt idx="201">
                  <c:v>251.70495804107486</c:v>
                </c:pt>
                <c:pt idx="202">
                  <c:v>247.59388246464903</c:v>
                </c:pt>
                <c:pt idx="203">
                  <c:v>247.80039786130055</c:v>
                </c:pt>
                <c:pt idx="204">
                  <c:v>246.86790210880878</c:v>
                </c:pt>
                <c:pt idx="205">
                  <c:v>250.31627507528867</c:v>
                </c:pt>
                <c:pt idx="206">
                  <c:v>243.83112449058356</c:v>
                </c:pt>
                <c:pt idx="207">
                  <c:v>242.759017374824</c:v>
                </c:pt>
                <c:pt idx="208">
                  <c:v>243.09141906202242</c:v>
                </c:pt>
                <c:pt idx="209">
                  <c:v>237.08170489815654</c:v>
                </c:pt>
                <c:pt idx="210">
                  <c:v>238.5714323023727</c:v>
                </c:pt>
                <c:pt idx="211">
                  <c:v>240.81491007660065</c:v>
                </c:pt>
                <c:pt idx="212">
                  <c:v>238.55309767004732</c:v>
                </c:pt>
                <c:pt idx="213">
                  <c:v>236.38587634506749</c:v>
                </c:pt>
                <c:pt idx="214">
                  <c:v>236.70334163475434</c:v>
                </c:pt>
                <c:pt idx="215">
                  <c:v>235.37250253142486</c:v>
                </c:pt>
                <c:pt idx="216">
                  <c:v>234.95397483849143</c:v>
                </c:pt>
                <c:pt idx="217">
                  <c:v>236.38158768549192</c:v>
                </c:pt>
                <c:pt idx="218">
                  <c:v>237.36734063216073</c:v>
                </c:pt>
                <c:pt idx="219">
                  <c:v>247.68242559242032</c:v>
                </c:pt>
                <c:pt idx="220">
                  <c:v>244.09100674699633</c:v>
                </c:pt>
                <c:pt idx="221">
                  <c:v>239.75221284006923</c:v>
                </c:pt>
                <c:pt idx="222">
                  <c:v>243.89082432836963</c:v>
                </c:pt>
                <c:pt idx="223">
                  <c:v>244.06865958520859</c:v>
                </c:pt>
                <c:pt idx="224">
                  <c:v>244.76792460074213</c:v>
                </c:pt>
                <c:pt idx="225">
                  <c:v>243.73406147387624</c:v>
                </c:pt>
                <c:pt idx="226">
                  <c:v>181.76259421469237</c:v>
                </c:pt>
                <c:pt idx="227">
                  <c:v>112.24954275626759</c:v>
                </c:pt>
                <c:pt idx="228">
                  <c:v>93.888289852065853</c:v>
                </c:pt>
                <c:pt idx="229">
                  <c:v>95.854293470457407</c:v>
                </c:pt>
                <c:pt idx="230">
                  <c:v>89.988860281325486</c:v>
                </c:pt>
                <c:pt idx="231">
                  <c:v>95.446128751001297</c:v>
                </c:pt>
                <c:pt idx="232">
                  <c:v>98.9027936371549</c:v>
                </c:pt>
                <c:pt idx="233">
                  <c:v>103.91147601862087</c:v>
                </c:pt>
                <c:pt idx="234">
                  <c:v>113.35978437168177</c:v>
                </c:pt>
                <c:pt idx="235">
                  <c:v>116.99780081702946</c:v>
                </c:pt>
                <c:pt idx="236">
                  <c:v>118.37658098060524</c:v>
                </c:pt>
                <c:pt idx="237">
                  <c:v>117.12004130964327</c:v>
                </c:pt>
                <c:pt idx="238">
                  <c:v>127.55237338161103</c:v>
                </c:pt>
                <c:pt idx="239">
                  <c:v>122.491687480355</c:v>
                </c:pt>
                <c:pt idx="240">
                  <c:v>127.93122554008255</c:v>
                </c:pt>
                <c:pt idx="241">
                  <c:v>131.13690332917429</c:v>
                </c:pt>
                <c:pt idx="242">
                  <c:v>129.39579872100575</c:v>
                </c:pt>
                <c:pt idx="243">
                  <c:v>127.23214991751775</c:v>
                </c:pt>
                <c:pt idx="244">
                  <c:v>124.90779069557571</c:v>
                </c:pt>
                <c:pt idx="245">
                  <c:v>121.54221771785701</c:v>
                </c:pt>
                <c:pt idx="246">
                  <c:v>133.16995003587249</c:v>
                </c:pt>
                <c:pt idx="247">
                  <c:v>124.59818277453533</c:v>
                </c:pt>
                <c:pt idx="248">
                  <c:v>130.78627314796873</c:v>
                </c:pt>
                <c:pt idx="249">
                  <c:v>123.85586787465718</c:v>
                </c:pt>
                <c:pt idx="250">
                  <c:v>121.88340663267326</c:v>
                </c:pt>
                <c:pt idx="251">
                  <c:v>117.06296798052392</c:v>
                </c:pt>
                <c:pt idx="252">
                  <c:v>118.6337296035779</c:v>
                </c:pt>
                <c:pt idx="253">
                  <c:v>121.54084229394839</c:v>
                </c:pt>
                <c:pt idx="254">
                  <c:v>120.79095631884151</c:v>
                </c:pt>
                <c:pt idx="255">
                  <c:v>124.71984474745646</c:v>
                </c:pt>
                <c:pt idx="256">
                  <c:v>128.37009563626825</c:v>
                </c:pt>
                <c:pt idx="257">
                  <c:v>114.93330134539148</c:v>
                </c:pt>
                <c:pt idx="258">
                  <c:v>111.03915535433208</c:v>
                </c:pt>
                <c:pt idx="259">
                  <c:v>113.64046064300263</c:v>
                </c:pt>
                <c:pt idx="260">
                  <c:v>113.76471454060763</c:v>
                </c:pt>
                <c:pt idx="261">
                  <c:v>117.41197363607644</c:v>
                </c:pt>
                <c:pt idx="262">
                  <c:v>121.79262513812394</c:v>
                </c:pt>
                <c:pt idx="263">
                  <c:v>122.6894051944884</c:v>
                </c:pt>
                <c:pt idx="264">
                  <c:v>130.12291894131758</c:v>
                </c:pt>
                <c:pt idx="265">
                  <c:v>122.63442089822308</c:v>
                </c:pt>
                <c:pt idx="266">
                  <c:v>121.84218330128805</c:v>
                </c:pt>
                <c:pt idx="267">
                  <c:v>127.0878580818264</c:v>
                </c:pt>
                <c:pt idx="268">
                  <c:v>116.12849079964612</c:v>
                </c:pt>
                <c:pt idx="269">
                  <c:v>118.32471730134357</c:v>
                </c:pt>
                <c:pt idx="270">
                  <c:v>117.3892634931842</c:v>
                </c:pt>
                <c:pt idx="271">
                  <c:v>118.09872708892703</c:v>
                </c:pt>
                <c:pt idx="272">
                  <c:v>120.03548943869428</c:v>
                </c:pt>
                <c:pt idx="273">
                  <c:v>121.35161452378175</c:v>
                </c:pt>
                <c:pt idx="274">
                  <c:v>123.66490643297197</c:v>
                </c:pt>
                <c:pt idx="275">
                  <c:v>125.3534627302186</c:v>
                </c:pt>
                <c:pt idx="276">
                  <c:v>125.65860310337527</c:v>
                </c:pt>
                <c:pt idx="277">
                  <c:v>130.23301932805722</c:v>
                </c:pt>
                <c:pt idx="278">
                  <c:v>123.92119910473788</c:v>
                </c:pt>
                <c:pt idx="279">
                  <c:v>134.40468924037319</c:v>
                </c:pt>
                <c:pt idx="280">
                  <c:v>131.2356848050502</c:v>
                </c:pt>
                <c:pt idx="281">
                  <c:v>136.84340640624566</c:v>
                </c:pt>
                <c:pt idx="282">
                  <c:v>136.73891782559181</c:v>
                </c:pt>
                <c:pt idx="283">
                  <c:v>129.16850589302229</c:v>
                </c:pt>
                <c:pt idx="284">
                  <c:v>131.12091148377093</c:v>
                </c:pt>
                <c:pt idx="285">
                  <c:v>127.97000152671421</c:v>
                </c:pt>
                <c:pt idx="286">
                  <c:v>129.29686344806268</c:v>
                </c:pt>
                <c:pt idx="287">
                  <c:v>124.75879641473543</c:v>
                </c:pt>
                <c:pt idx="288">
                  <c:v>130.81432448127023</c:v>
                </c:pt>
                <c:pt idx="289">
                  <c:v>136.06619847694347</c:v>
                </c:pt>
                <c:pt idx="290">
                  <c:v>140.70648366368113</c:v>
                </c:pt>
                <c:pt idx="291">
                  <c:v>142.89662211541889</c:v>
                </c:pt>
                <c:pt idx="292">
                  <c:v>135.35440883751585</c:v>
                </c:pt>
                <c:pt idx="293">
                  <c:v>135.58775384030059</c:v>
                </c:pt>
                <c:pt idx="294">
                  <c:v>141.60895518332333</c:v>
                </c:pt>
                <c:pt idx="295">
                  <c:v>147.0693963028823</c:v>
                </c:pt>
                <c:pt idx="296">
                  <c:v>148.87408532316823</c:v>
                </c:pt>
                <c:pt idx="297">
                  <c:v>149.3050017337309</c:v>
                </c:pt>
                <c:pt idx="298">
                  <c:v>143.66783047400909</c:v>
                </c:pt>
                <c:pt idx="299">
                  <c:v>140.30654737069835</c:v>
                </c:pt>
                <c:pt idx="300">
                  <c:v>136.47086017595777</c:v>
                </c:pt>
                <c:pt idx="301">
                  <c:v>139.11662166730426</c:v>
                </c:pt>
                <c:pt idx="302">
                  <c:v>142.36784449735495</c:v>
                </c:pt>
                <c:pt idx="303">
                  <c:v>140.01569821109268</c:v>
                </c:pt>
                <c:pt idx="304">
                  <c:v>149.67636333733313</c:v>
                </c:pt>
                <c:pt idx="305">
                  <c:v>147.14295225366155</c:v>
                </c:pt>
                <c:pt idx="306">
                  <c:v>145.77173060000294</c:v>
                </c:pt>
                <c:pt idx="307">
                  <c:v>143.49041586936764</c:v>
                </c:pt>
                <c:pt idx="308">
                  <c:v>140.59953802118054</c:v>
                </c:pt>
                <c:pt idx="309">
                  <c:v>157.54556898152822</c:v>
                </c:pt>
                <c:pt idx="310">
                  <c:v>160.6861799512626</c:v>
                </c:pt>
                <c:pt idx="311">
                  <c:v>163.93128805509008</c:v>
                </c:pt>
                <c:pt idx="312">
                  <c:v>160.5006031486104</c:v>
                </c:pt>
                <c:pt idx="313">
                  <c:v>157.31159897077657</c:v>
                </c:pt>
                <c:pt idx="314">
                  <c:v>158.91621629849118</c:v>
                </c:pt>
                <c:pt idx="315">
                  <c:v>162.47673910995803</c:v>
                </c:pt>
                <c:pt idx="316">
                  <c:v>153.45068739160263</c:v>
                </c:pt>
                <c:pt idx="317">
                  <c:v>158.22472666455155</c:v>
                </c:pt>
                <c:pt idx="318">
                  <c:v>155.67538135854721</c:v>
                </c:pt>
                <c:pt idx="319">
                  <c:v>151.72110394194885</c:v>
                </c:pt>
                <c:pt idx="320">
                  <c:v>146.91708738295094</c:v>
                </c:pt>
                <c:pt idx="321">
                  <c:v>148.69519354485172</c:v>
                </c:pt>
                <c:pt idx="322">
                  <c:v>149.78721890917728</c:v>
                </c:pt>
                <c:pt idx="323">
                  <c:v>155.64718997435969</c:v>
                </c:pt>
                <c:pt idx="324">
                  <c:v>154.5441098973541</c:v>
                </c:pt>
                <c:pt idx="325">
                  <c:v>158.63936406614181</c:v>
                </c:pt>
                <c:pt idx="326">
                  <c:v>156.64574935819482</c:v>
                </c:pt>
                <c:pt idx="327">
                  <c:v>152.25496143770769</c:v>
                </c:pt>
                <c:pt idx="328">
                  <c:v>149.29565067393727</c:v>
                </c:pt>
                <c:pt idx="329">
                  <c:v>156.60498172268447</c:v>
                </c:pt>
                <c:pt idx="330">
                  <c:v>165.92763031665382</c:v>
                </c:pt>
                <c:pt idx="331">
                  <c:v>165.46243009454463</c:v>
                </c:pt>
                <c:pt idx="332">
                  <c:v>163.30068976764039</c:v>
                </c:pt>
                <c:pt idx="333">
                  <c:v>158.75973765255642</c:v>
                </c:pt>
                <c:pt idx="334">
                  <c:v>161.71536391097681</c:v>
                </c:pt>
                <c:pt idx="335">
                  <c:v>162.68780599400444</c:v>
                </c:pt>
                <c:pt idx="336">
                  <c:v>165.18555783673014</c:v>
                </c:pt>
                <c:pt idx="337">
                  <c:v>169.51964119915269</c:v>
                </c:pt>
                <c:pt idx="338">
                  <c:v>175.85611326833197</c:v>
                </c:pt>
                <c:pt idx="339">
                  <c:v>174.21574177480545</c:v>
                </c:pt>
                <c:pt idx="340">
                  <c:v>164.23318126942146</c:v>
                </c:pt>
                <c:pt idx="341">
                  <c:v>169.09160877948318</c:v>
                </c:pt>
                <c:pt idx="342">
                  <c:v>164.64256506796184</c:v>
                </c:pt>
                <c:pt idx="343">
                  <c:v>165.60385860237395</c:v>
                </c:pt>
                <c:pt idx="344">
                  <c:v>168.02053716867468</c:v>
                </c:pt>
                <c:pt idx="345">
                  <c:v>209.94527413672802</c:v>
                </c:pt>
                <c:pt idx="346">
                  <c:v>223.89100936358125</c:v>
                </c:pt>
                <c:pt idx="347">
                  <c:v>218.18273127009155</c:v>
                </c:pt>
                <c:pt idx="348">
                  <c:v>236.43955335152208</c:v>
                </c:pt>
                <c:pt idx="349">
                  <c:v>231.79794234528347</c:v>
                </c:pt>
                <c:pt idx="350">
                  <c:v>232.40125057981174</c:v>
                </c:pt>
                <c:pt idx="351">
                  <c:v>246.23798214308454</c:v>
                </c:pt>
                <c:pt idx="352">
                  <c:v>239.55853151300141</c:v>
                </c:pt>
                <c:pt idx="353">
                  <c:v>256.08001737211487</c:v>
                </c:pt>
                <c:pt idx="354">
                  <c:v>254.80423133189731</c:v>
                </c:pt>
                <c:pt idx="355">
                  <c:v>247.63201025706752</c:v>
                </c:pt>
                <c:pt idx="356">
                  <c:v>243.00730318149002</c:v>
                </c:pt>
                <c:pt idx="357">
                  <c:v>239.50294601981867</c:v>
                </c:pt>
                <c:pt idx="358">
                  <c:v>239.98930920961749</c:v>
                </c:pt>
                <c:pt idx="359">
                  <c:v>238.85441903655075</c:v>
                </c:pt>
                <c:pt idx="360">
                  <c:v>236.92206999430647</c:v>
                </c:pt>
                <c:pt idx="361">
                  <c:v>238.52694316500921</c:v>
                </c:pt>
                <c:pt idx="362">
                  <c:v>239.60571012786644</c:v>
                </c:pt>
                <c:pt idx="363">
                  <c:v>234.81992297192627</c:v>
                </c:pt>
                <c:pt idx="364">
                  <c:v>196.53758664368362</c:v>
                </c:pt>
              </c:numCache>
            </c:numRef>
          </c:val>
          <c:smooth val="0"/>
          <c:extLst>
            <c:ext xmlns:c16="http://schemas.microsoft.com/office/drawing/2014/chart" uri="{C3380CC4-5D6E-409C-BE32-E72D297353CC}">
              <c16:uniqueId val="{00000000-4AA9-418E-90DD-8D23D999A60A}"/>
            </c:ext>
          </c:extLst>
        </c:ser>
        <c:dLbls>
          <c:showLegendKey val="0"/>
          <c:showVal val="0"/>
          <c:showCatName val="0"/>
          <c:showSerName val="0"/>
          <c:showPercent val="0"/>
          <c:showBubbleSize val="0"/>
        </c:dLbls>
        <c:smooth val="0"/>
        <c:axId val="161028736"/>
        <c:axId val="161038720"/>
      </c:lineChart>
      <c:dateAx>
        <c:axId val="161028736"/>
        <c:scaling>
          <c:orientation val="minMax"/>
        </c:scaling>
        <c:delete val="0"/>
        <c:axPos val="b"/>
        <c:numFmt formatCode="d/m;@" sourceLinked="1"/>
        <c:majorTickMark val="out"/>
        <c:minorTickMark val="none"/>
        <c:tickLblPos val="low"/>
        <c:txPr>
          <a:bodyPr rot="0" vert="horz"/>
          <a:lstStyle/>
          <a:p>
            <a:pPr>
              <a:defRPr/>
            </a:pPr>
            <a:endParaRPr lang="cs-CZ"/>
          </a:p>
        </c:txPr>
        <c:crossAx val="161038720"/>
        <c:crosses val="autoZero"/>
        <c:auto val="1"/>
        <c:lblOffset val="100"/>
        <c:baseTimeUnit val="days"/>
        <c:majorUnit val="1"/>
        <c:majorTimeUnit val="months"/>
      </c:dateAx>
      <c:valAx>
        <c:axId val="161038720"/>
        <c:scaling>
          <c:orientation val="minMax"/>
          <c:max val="450"/>
          <c:min val="50"/>
        </c:scaling>
        <c:delete val="0"/>
        <c:axPos val="l"/>
        <c:majorGridlines/>
        <c:numFmt formatCode="#,##0" sourceLinked="0"/>
        <c:majorTickMark val="out"/>
        <c:minorTickMark val="none"/>
        <c:tickLblPos val="nextTo"/>
        <c:crossAx val="161028736"/>
        <c:crosses val="autoZero"/>
        <c:crossBetween val="between"/>
        <c:majorUnit val="50"/>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GB" sz="1000" b="1" i="0" baseline="0">
                <a:effectLst/>
              </a:rPr>
              <a:t>Daily relations between consumption and temperature in the 20</a:t>
            </a:r>
            <a:r>
              <a:rPr lang="cs-CZ" sz="1000" b="1" i="0" baseline="0">
                <a:effectLst/>
              </a:rPr>
              <a:t>23 </a:t>
            </a:r>
            <a:r>
              <a:rPr lang="en-GB" sz="1000" b="1" i="0" baseline="0">
                <a:effectLst/>
              </a:rPr>
              <a:t>heating season</a:t>
            </a:r>
            <a:endParaRPr lang="cs-CZ" sz="1000">
              <a:effectLst/>
            </a:endParaRPr>
          </a:p>
        </c:rich>
      </c:tx>
      <c:layout>
        <c:manualLayout>
          <c:xMode val="edge"/>
          <c:yMode val="edge"/>
          <c:x val="5.0256283741751361E-4"/>
          <c:y val="9.5174233739266187E-4"/>
        </c:manualLayout>
      </c:layout>
      <c:overlay val="0"/>
    </c:title>
    <c:autoTitleDeleted val="0"/>
    <c:plotArea>
      <c:layout>
        <c:manualLayout>
          <c:layoutTarget val="inner"/>
          <c:xMode val="edge"/>
          <c:yMode val="edge"/>
          <c:x val="8.596008593478395E-2"/>
          <c:y val="0.11997573959922428"/>
          <c:w val="0.89136965298146253"/>
          <c:h val="0.65649210720309592"/>
        </c:manualLayout>
      </c:layout>
      <c:bubbleChart>
        <c:varyColors val="0"/>
        <c:ser>
          <c:idx val="0"/>
          <c:order val="0"/>
          <c:spPr>
            <a:solidFill>
              <a:schemeClr val="tx2"/>
            </a:solidFill>
            <a:ln w="0">
              <a:solidFill>
                <a:schemeClr val="bg1"/>
              </a:solidFill>
            </a:ln>
            <a:effectLst/>
          </c:spPr>
          <c:invertIfNegative val="0"/>
          <c:xVal>
            <c:numRef>
              <c:f>'6.7'!$N$6:$N$371</c:f>
              <c:numCache>
                <c:formatCode>0.0</c:formatCode>
                <c:ptCount val="366"/>
                <c:pt idx="0">
                  <c:v>8.3000000000000007</c:v>
                </c:pt>
                <c:pt idx="1">
                  <c:v>6.7</c:v>
                </c:pt>
                <c:pt idx="2">
                  <c:v>3.8</c:v>
                </c:pt>
                <c:pt idx="3">
                  <c:v>4.5999999999999996</c:v>
                </c:pt>
                <c:pt idx="4">
                  <c:v>7.7</c:v>
                </c:pt>
                <c:pt idx="5">
                  <c:v>6.6</c:v>
                </c:pt>
                <c:pt idx="6">
                  <c:v>5</c:v>
                </c:pt>
                <c:pt idx="7">
                  <c:v>3.5</c:v>
                </c:pt>
                <c:pt idx="8">
                  <c:v>4</c:v>
                </c:pt>
                <c:pt idx="9">
                  <c:v>3.2</c:v>
                </c:pt>
                <c:pt idx="10">
                  <c:v>3.5</c:v>
                </c:pt>
                <c:pt idx="11">
                  <c:v>5.5</c:v>
                </c:pt>
                <c:pt idx="12">
                  <c:v>5.9</c:v>
                </c:pt>
                <c:pt idx="13">
                  <c:v>5.3</c:v>
                </c:pt>
                <c:pt idx="14">
                  <c:v>4.2</c:v>
                </c:pt>
                <c:pt idx="15">
                  <c:v>2.2000000000000002</c:v>
                </c:pt>
                <c:pt idx="16">
                  <c:v>1.4</c:v>
                </c:pt>
                <c:pt idx="17">
                  <c:v>0.4</c:v>
                </c:pt>
                <c:pt idx="18">
                  <c:v>-1.9</c:v>
                </c:pt>
                <c:pt idx="19">
                  <c:v>-1.9</c:v>
                </c:pt>
                <c:pt idx="20">
                  <c:v>-1.7</c:v>
                </c:pt>
                <c:pt idx="21">
                  <c:v>-1</c:v>
                </c:pt>
                <c:pt idx="22">
                  <c:v>0.2</c:v>
                </c:pt>
                <c:pt idx="23">
                  <c:v>0.4</c:v>
                </c:pt>
                <c:pt idx="24">
                  <c:v>-0.5</c:v>
                </c:pt>
                <c:pt idx="25">
                  <c:v>-1.5</c:v>
                </c:pt>
                <c:pt idx="26">
                  <c:v>-1.6</c:v>
                </c:pt>
                <c:pt idx="27">
                  <c:v>-2.2999999999999998</c:v>
                </c:pt>
                <c:pt idx="28">
                  <c:v>-4.2</c:v>
                </c:pt>
                <c:pt idx="29">
                  <c:v>0.4</c:v>
                </c:pt>
                <c:pt idx="30">
                  <c:v>1.7</c:v>
                </c:pt>
                <c:pt idx="31">
                  <c:v>2.2999999999999998</c:v>
                </c:pt>
                <c:pt idx="32">
                  <c:v>1.6</c:v>
                </c:pt>
                <c:pt idx="33">
                  <c:v>3</c:v>
                </c:pt>
                <c:pt idx="34">
                  <c:v>-0.9</c:v>
                </c:pt>
                <c:pt idx="35">
                  <c:v>-4.9000000000000004</c:v>
                </c:pt>
                <c:pt idx="36">
                  <c:v>-6.1</c:v>
                </c:pt>
                <c:pt idx="37">
                  <c:v>-6.1</c:v>
                </c:pt>
                <c:pt idx="38">
                  <c:v>-4.7</c:v>
                </c:pt>
                <c:pt idx="39">
                  <c:v>-3.3</c:v>
                </c:pt>
                <c:pt idx="40">
                  <c:v>-2.8</c:v>
                </c:pt>
                <c:pt idx="41">
                  <c:v>1.8</c:v>
                </c:pt>
                <c:pt idx="42">
                  <c:v>3.2</c:v>
                </c:pt>
                <c:pt idx="43">
                  <c:v>2.8</c:v>
                </c:pt>
                <c:pt idx="44">
                  <c:v>1.5</c:v>
                </c:pt>
                <c:pt idx="45">
                  <c:v>-0.5</c:v>
                </c:pt>
                <c:pt idx="46">
                  <c:v>1.2</c:v>
                </c:pt>
                <c:pt idx="47">
                  <c:v>7.2</c:v>
                </c:pt>
                <c:pt idx="48">
                  <c:v>9</c:v>
                </c:pt>
                <c:pt idx="49">
                  <c:v>4.5</c:v>
                </c:pt>
                <c:pt idx="50">
                  <c:v>7.3</c:v>
                </c:pt>
                <c:pt idx="51">
                  <c:v>8</c:v>
                </c:pt>
                <c:pt idx="52">
                  <c:v>6.2</c:v>
                </c:pt>
                <c:pt idx="53">
                  <c:v>6.2</c:v>
                </c:pt>
                <c:pt idx="54">
                  <c:v>6.3</c:v>
                </c:pt>
                <c:pt idx="55">
                  <c:v>0.8</c:v>
                </c:pt>
                <c:pt idx="56">
                  <c:v>-1.4</c:v>
                </c:pt>
                <c:pt idx="57">
                  <c:v>-1.9</c:v>
                </c:pt>
                <c:pt idx="58">
                  <c:v>-1.8</c:v>
                </c:pt>
                <c:pt idx="59">
                  <c:v>-0.3</c:v>
                </c:pt>
                <c:pt idx="60">
                  <c:v>1.3</c:v>
                </c:pt>
                <c:pt idx="61">
                  <c:v>-0.2</c:v>
                </c:pt>
                <c:pt idx="62">
                  <c:v>0.5</c:v>
                </c:pt>
                <c:pt idx="63">
                  <c:v>0.8</c:v>
                </c:pt>
                <c:pt idx="64">
                  <c:v>0.8</c:v>
                </c:pt>
                <c:pt idx="65">
                  <c:v>3</c:v>
                </c:pt>
                <c:pt idx="66">
                  <c:v>4</c:v>
                </c:pt>
                <c:pt idx="67">
                  <c:v>7.5</c:v>
                </c:pt>
                <c:pt idx="68">
                  <c:v>8</c:v>
                </c:pt>
                <c:pt idx="69">
                  <c:v>-0.6</c:v>
                </c:pt>
                <c:pt idx="70">
                  <c:v>1.8</c:v>
                </c:pt>
                <c:pt idx="71">
                  <c:v>8.8000000000000007</c:v>
                </c:pt>
                <c:pt idx="72">
                  <c:v>7</c:v>
                </c:pt>
                <c:pt idx="73">
                  <c:v>1.1000000000000001</c:v>
                </c:pt>
                <c:pt idx="74">
                  <c:v>0.9</c:v>
                </c:pt>
                <c:pt idx="75">
                  <c:v>5</c:v>
                </c:pt>
                <c:pt idx="76">
                  <c:v>5.6</c:v>
                </c:pt>
                <c:pt idx="77">
                  <c:v>7.1</c:v>
                </c:pt>
                <c:pt idx="78">
                  <c:v>8.9</c:v>
                </c:pt>
                <c:pt idx="79">
                  <c:v>9.3000000000000007</c:v>
                </c:pt>
                <c:pt idx="80">
                  <c:v>11</c:v>
                </c:pt>
                <c:pt idx="81">
                  <c:v>12.9</c:v>
                </c:pt>
                <c:pt idx="82">
                  <c:v>11.6</c:v>
                </c:pt>
                <c:pt idx="83">
                  <c:v>7.7</c:v>
                </c:pt>
                <c:pt idx="84">
                  <c:v>6.6</c:v>
                </c:pt>
                <c:pt idx="85">
                  <c:v>1.3</c:v>
                </c:pt>
                <c:pt idx="86">
                  <c:v>0.1</c:v>
                </c:pt>
                <c:pt idx="87">
                  <c:v>3.9</c:v>
                </c:pt>
                <c:pt idx="88">
                  <c:v>7.8</c:v>
                </c:pt>
                <c:pt idx="89">
                  <c:v>8</c:v>
                </c:pt>
                <c:pt idx="90">
                  <c:v>8.3000000000000007</c:v>
                </c:pt>
                <c:pt idx="91">
                  <c:v>3.7</c:v>
                </c:pt>
                <c:pt idx="92">
                  <c:v>0.8</c:v>
                </c:pt>
                <c:pt idx="93">
                  <c:v>-0.4</c:v>
                </c:pt>
                <c:pt idx="94">
                  <c:v>0.2</c:v>
                </c:pt>
                <c:pt idx="95">
                  <c:v>2.2000000000000002</c:v>
                </c:pt>
                <c:pt idx="96">
                  <c:v>3.5</c:v>
                </c:pt>
                <c:pt idx="97">
                  <c:v>3.9</c:v>
                </c:pt>
                <c:pt idx="98">
                  <c:v>5.4</c:v>
                </c:pt>
                <c:pt idx="99">
                  <c:v>7</c:v>
                </c:pt>
                <c:pt idx="100">
                  <c:v>5.2</c:v>
                </c:pt>
                <c:pt idx="101">
                  <c:v>7.2</c:v>
                </c:pt>
                <c:pt idx="102">
                  <c:v>6.8</c:v>
                </c:pt>
                <c:pt idx="103">
                  <c:v>6.1</c:v>
                </c:pt>
                <c:pt idx="104">
                  <c:v>5.8</c:v>
                </c:pt>
                <c:pt idx="105">
                  <c:v>8.1</c:v>
                </c:pt>
                <c:pt idx="106">
                  <c:v>8.8000000000000007</c:v>
                </c:pt>
                <c:pt idx="107">
                  <c:v>9.1999999999999993</c:v>
                </c:pt>
                <c:pt idx="108">
                  <c:v>5.7</c:v>
                </c:pt>
                <c:pt idx="109">
                  <c:v>8.4</c:v>
                </c:pt>
                <c:pt idx="110">
                  <c:v>11.1</c:v>
                </c:pt>
                <c:pt idx="111">
                  <c:v>12.4</c:v>
                </c:pt>
                <c:pt idx="112">
                  <c:v>12.6</c:v>
                </c:pt>
                <c:pt idx="113">
                  <c:v>10.199999999999999</c:v>
                </c:pt>
                <c:pt idx="114">
                  <c:v>7.2</c:v>
                </c:pt>
                <c:pt idx="115">
                  <c:v>4.9000000000000004</c:v>
                </c:pt>
                <c:pt idx="116">
                  <c:v>6.2</c:v>
                </c:pt>
                <c:pt idx="117">
                  <c:v>9.3000000000000007</c:v>
                </c:pt>
                <c:pt idx="118">
                  <c:v>10.9</c:v>
                </c:pt>
                <c:pt idx="119">
                  <c:v>9.6999999999999993</c:v>
                </c:pt>
                <c:pt idx="120">
                  <c:v>12.3</c:v>
                </c:pt>
                <c:pt idx="121">
                  <c:v>11.5</c:v>
                </c:pt>
                <c:pt idx="122">
                  <c:v>9</c:v>
                </c:pt>
                <c:pt idx="123">
                  <c:v>11.1</c:v>
                </c:pt>
                <c:pt idx="124">
                  <c:v>14.6</c:v>
                </c:pt>
                <c:pt idx="125">
                  <c:v>13</c:v>
                </c:pt>
                <c:pt idx="126">
                  <c:v>9.3000000000000007</c:v>
                </c:pt>
                <c:pt idx="127">
                  <c:v>9.4</c:v>
                </c:pt>
                <c:pt idx="128">
                  <c:v>11.1</c:v>
                </c:pt>
                <c:pt idx="129">
                  <c:v>12.8</c:v>
                </c:pt>
                <c:pt idx="130">
                  <c:v>13.4</c:v>
                </c:pt>
                <c:pt idx="131">
                  <c:v>11.9</c:v>
                </c:pt>
                <c:pt idx="132">
                  <c:v>11.2</c:v>
                </c:pt>
                <c:pt idx="133">
                  <c:v>11.1</c:v>
                </c:pt>
                <c:pt idx="134">
                  <c:v>11.2</c:v>
                </c:pt>
                <c:pt idx="135">
                  <c:v>10.9</c:v>
                </c:pt>
                <c:pt idx="136">
                  <c:v>8.5</c:v>
                </c:pt>
                <c:pt idx="137">
                  <c:v>9.6999999999999993</c:v>
                </c:pt>
                <c:pt idx="138">
                  <c:v>11.8</c:v>
                </c:pt>
                <c:pt idx="139">
                  <c:v>16</c:v>
                </c:pt>
                <c:pt idx="140">
                  <c:v>18.3</c:v>
                </c:pt>
                <c:pt idx="141">
                  <c:v>18.399999999999999</c:v>
                </c:pt>
                <c:pt idx="142">
                  <c:v>15.5</c:v>
                </c:pt>
                <c:pt idx="143">
                  <c:v>11.4</c:v>
                </c:pt>
                <c:pt idx="144">
                  <c:v>13.9</c:v>
                </c:pt>
                <c:pt idx="145">
                  <c:v>14.5</c:v>
                </c:pt>
                <c:pt idx="146">
                  <c:v>13.5</c:v>
                </c:pt>
                <c:pt idx="147">
                  <c:v>14.7</c:v>
                </c:pt>
                <c:pt idx="148">
                  <c:v>16</c:v>
                </c:pt>
                <c:pt idx="149">
                  <c:v>15.1</c:v>
                </c:pt>
                <c:pt idx="150">
                  <c:v>16.100000000000001</c:v>
                </c:pt>
                <c:pt idx="151">
                  <c:v>17.600000000000001</c:v>
                </c:pt>
                <c:pt idx="152">
                  <c:v>14.9</c:v>
                </c:pt>
                <c:pt idx="153">
                  <c:v>13.2</c:v>
                </c:pt>
                <c:pt idx="154">
                  <c:v>15.4</c:v>
                </c:pt>
                <c:pt idx="155">
                  <c:v>15</c:v>
                </c:pt>
                <c:pt idx="156">
                  <c:v>15.8</c:v>
                </c:pt>
                <c:pt idx="157">
                  <c:v>17.100000000000001</c:v>
                </c:pt>
                <c:pt idx="158">
                  <c:v>17.3</c:v>
                </c:pt>
                <c:pt idx="159">
                  <c:v>17.100000000000001</c:v>
                </c:pt>
                <c:pt idx="160">
                  <c:v>17.600000000000001</c:v>
                </c:pt>
                <c:pt idx="161">
                  <c:v>17.600000000000001</c:v>
                </c:pt>
                <c:pt idx="162">
                  <c:v>15.5</c:v>
                </c:pt>
                <c:pt idx="163">
                  <c:v>14.3</c:v>
                </c:pt>
                <c:pt idx="164">
                  <c:v>14.2</c:v>
                </c:pt>
                <c:pt idx="165">
                  <c:v>15</c:v>
                </c:pt>
                <c:pt idx="166">
                  <c:v>15.4</c:v>
                </c:pt>
                <c:pt idx="167">
                  <c:v>15.4</c:v>
                </c:pt>
                <c:pt idx="168">
                  <c:v>18.399999999999999</c:v>
                </c:pt>
                <c:pt idx="169">
                  <c:v>20.5</c:v>
                </c:pt>
                <c:pt idx="170">
                  <c:v>23.5</c:v>
                </c:pt>
                <c:pt idx="171">
                  <c:v>22.4</c:v>
                </c:pt>
                <c:pt idx="172">
                  <c:v>24</c:v>
                </c:pt>
                <c:pt idx="173">
                  <c:v>18.8</c:v>
                </c:pt>
                <c:pt idx="174">
                  <c:v>16.899999999999999</c:v>
                </c:pt>
                <c:pt idx="175">
                  <c:v>19.5</c:v>
                </c:pt>
                <c:pt idx="176">
                  <c:v>21.8</c:v>
                </c:pt>
                <c:pt idx="177">
                  <c:v>15.7</c:v>
                </c:pt>
                <c:pt idx="178">
                  <c:v>15.9</c:v>
                </c:pt>
                <c:pt idx="179">
                  <c:v>18.899999999999999</c:v>
                </c:pt>
                <c:pt idx="180">
                  <c:v>19.100000000000001</c:v>
                </c:pt>
                <c:pt idx="181">
                  <c:v>19.3</c:v>
                </c:pt>
                <c:pt idx="182">
                  <c:v>18.2</c:v>
                </c:pt>
                <c:pt idx="183">
                  <c:v>18.899999999999999</c:v>
                </c:pt>
                <c:pt idx="184">
                  <c:v>19.3</c:v>
                </c:pt>
                <c:pt idx="185">
                  <c:v>18.8</c:v>
                </c:pt>
                <c:pt idx="186">
                  <c:v>17.8</c:v>
                </c:pt>
                <c:pt idx="187">
                  <c:v>19.899999999999999</c:v>
                </c:pt>
                <c:pt idx="188">
                  <c:v>21.6</c:v>
                </c:pt>
                <c:pt idx="189">
                  <c:v>23.5</c:v>
                </c:pt>
                <c:pt idx="190">
                  <c:v>22.1</c:v>
                </c:pt>
                <c:pt idx="191">
                  <c:v>23.3</c:v>
                </c:pt>
                <c:pt idx="192">
                  <c:v>22.9</c:v>
                </c:pt>
                <c:pt idx="193">
                  <c:v>20</c:v>
                </c:pt>
                <c:pt idx="194">
                  <c:v>20.7</c:v>
                </c:pt>
                <c:pt idx="195">
                  <c:v>26.1</c:v>
                </c:pt>
                <c:pt idx="196">
                  <c:v>22.8</c:v>
                </c:pt>
                <c:pt idx="197">
                  <c:v>21.9</c:v>
                </c:pt>
                <c:pt idx="198">
                  <c:v>21.2</c:v>
                </c:pt>
                <c:pt idx="199">
                  <c:v>21.4</c:v>
                </c:pt>
                <c:pt idx="200">
                  <c:v>18.100000000000001</c:v>
                </c:pt>
                <c:pt idx="201">
                  <c:v>17.8</c:v>
                </c:pt>
                <c:pt idx="202">
                  <c:v>17.3</c:v>
                </c:pt>
                <c:pt idx="203">
                  <c:v>22.4</c:v>
                </c:pt>
                <c:pt idx="204">
                  <c:v>21.7</c:v>
                </c:pt>
                <c:pt idx="205">
                  <c:v>16.8</c:v>
                </c:pt>
                <c:pt idx="206">
                  <c:v>13.6</c:v>
                </c:pt>
                <c:pt idx="207">
                  <c:v>16.2</c:v>
                </c:pt>
                <c:pt idx="208">
                  <c:v>19</c:v>
                </c:pt>
                <c:pt idx="209">
                  <c:v>18.8</c:v>
                </c:pt>
                <c:pt idx="210">
                  <c:v>17.399999999999999</c:v>
                </c:pt>
                <c:pt idx="211">
                  <c:v>18</c:v>
                </c:pt>
                <c:pt idx="212">
                  <c:v>16.399999999999999</c:v>
                </c:pt>
                <c:pt idx="213">
                  <c:v>18.3</c:v>
                </c:pt>
                <c:pt idx="214">
                  <c:v>18</c:v>
                </c:pt>
                <c:pt idx="215">
                  <c:v>18.100000000000001</c:v>
                </c:pt>
                <c:pt idx="216">
                  <c:v>15.6</c:v>
                </c:pt>
                <c:pt idx="217">
                  <c:v>14.1</c:v>
                </c:pt>
                <c:pt idx="218">
                  <c:v>12.9</c:v>
                </c:pt>
                <c:pt idx="219">
                  <c:v>14.8</c:v>
                </c:pt>
                <c:pt idx="220">
                  <c:v>13.3</c:v>
                </c:pt>
                <c:pt idx="221">
                  <c:v>14.6</c:v>
                </c:pt>
                <c:pt idx="222">
                  <c:v>17.8</c:v>
                </c:pt>
                <c:pt idx="223">
                  <c:v>21.1</c:v>
                </c:pt>
                <c:pt idx="224">
                  <c:v>22.1</c:v>
                </c:pt>
                <c:pt idx="225">
                  <c:v>23.3</c:v>
                </c:pt>
                <c:pt idx="226">
                  <c:v>23.3</c:v>
                </c:pt>
                <c:pt idx="227">
                  <c:v>22.3</c:v>
                </c:pt>
                <c:pt idx="228">
                  <c:v>21</c:v>
                </c:pt>
                <c:pt idx="229">
                  <c:v>21.3</c:v>
                </c:pt>
                <c:pt idx="230">
                  <c:v>22.8</c:v>
                </c:pt>
                <c:pt idx="231">
                  <c:v>23.9</c:v>
                </c:pt>
                <c:pt idx="232">
                  <c:v>24.4</c:v>
                </c:pt>
                <c:pt idx="233">
                  <c:v>24.6</c:v>
                </c:pt>
                <c:pt idx="234">
                  <c:v>21.6</c:v>
                </c:pt>
                <c:pt idx="235">
                  <c:v>21.6</c:v>
                </c:pt>
                <c:pt idx="236">
                  <c:v>23.1</c:v>
                </c:pt>
                <c:pt idx="237">
                  <c:v>20.9</c:v>
                </c:pt>
                <c:pt idx="238">
                  <c:v>17.7</c:v>
                </c:pt>
                <c:pt idx="239">
                  <c:v>14.4</c:v>
                </c:pt>
                <c:pt idx="240">
                  <c:v>13.5</c:v>
                </c:pt>
                <c:pt idx="241">
                  <c:v>13.7</c:v>
                </c:pt>
                <c:pt idx="242">
                  <c:v>13.5</c:v>
                </c:pt>
                <c:pt idx="243">
                  <c:v>15.6</c:v>
                </c:pt>
                <c:pt idx="244">
                  <c:v>17.399999999999999</c:v>
                </c:pt>
                <c:pt idx="245">
                  <c:v>16.3</c:v>
                </c:pt>
                <c:pt idx="246">
                  <c:v>15.5</c:v>
                </c:pt>
                <c:pt idx="247">
                  <c:v>15.9</c:v>
                </c:pt>
                <c:pt idx="248">
                  <c:v>17.2</c:v>
                </c:pt>
                <c:pt idx="249">
                  <c:v>18.399999999999999</c:v>
                </c:pt>
                <c:pt idx="250">
                  <c:v>18.100000000000001</c:v>
                </c:pt>
                <c:pt idx="251">
                  <c:v>18.5</c:v>
                </c:pt>
                <c:pt idx="252">
                  <c:v>19</c:v>
                </c:pt>
                <c:pt idx="253">
                  <c:v>20</c:v>
                </c:pt>
                <c:pt idx="254">
                  <c:v>20.5</c:v>
                </c:pt>
                <c:pt idx="255">
                  <c:v>19.5</c:v>
                </c:pt>
                <c:pt idx="256">
                  <c:v>15.2</c:v>
                </c:pt>
                <c:pt idx="257">
                  <c:v>15</c:v>
                </c:pt>
                <c:pt idx="258">
                  <c:v>17.100000000000001</c:v>
                </c:pt>
                <c:pt idx="259">
                  <c:v>18.100000000000001</c:v>
                </c:pt>
                <c:pt idx="260">
                  <c:v>19.3</c:v>
                </c:pt>
                <c:pt idx="261">
                  <c:v>15.7</c:v>
                </c:pt>
                <c:pt idx="262">
                  <c:v>16.7</c:v>
                </c:pt>
                <c:pt idx="263">
                  <c:v>18.100000000000001</c:v>
                </c:pt>
                <c:pt idx="264">
                  <c:v>15.4</c:v>
                </c:pt>
                <c:pt idx="265">
                  <c:v>12</c:v>
                </c:pt>
                <c:pt idx="266">
                  <c:v>11.5</c:v>
                </c:pt>
                <c:pt idx="267">
                  <c:v>14.3</c:v>
                </c:pt>
                <c:pt idx="268">
                  <c:v>17</c:v>
                </c:pt>
                <c:pt idx="269">
                  <c:v>16.7</c:v>
                </c:pt>
                <c:pt idx="270">
                  <c:v>16</c:v>
                </c:pt>
                <c:pt idx="271">
                  <c:v>17</c:v>
                </c:pt>
                <c:pt idx="272">
                  <c:v>12.7</c:v>
                </c:pt>
                <c:pt idx="273">
                  <c:v>13.3</c:v>
                </c:pt>
                <c:pt idx="274">
                  <c:v>15.4</c:v>
                </c:pt>
                <c:pt idx="275">
                  <c:v>17.600000000000001</c:v>
                </c:pt>
                <c:pt idx="276">
                  <c:v>10.9</c:v>
                </c:pt>
                <c:pt idx="277">
                  <c:v>10.3</c:v>
                </c:pt>
                <c:pt idx="278">
                  <c:v>11.5</c:v>
                </c:pt>
                <c:pt idx="279">
                  <c:v>15.5</c:v>
                </c:pt>
                <c:pt idx="280">
                  <c:v>9.5</c:v>
                </c:pt>
                <c:pt idx="281">
                  <c:v>10.8</c:v>
                </c:pt>
                <c:pt idx="282">
                  <c:v>13.7</c:v>
                </c:pt>
                <c:pt idx="283">
                  <c:v>15.7</c:v>
                </c:pt>
                <c:pt idx="284">
                  <c:v>15.1</c:v>
                </c:pt>
                <c:pt idx="285">
                  <c:v>16.899999999999999</c:v>
                </c:pt>
                <c:pt idx="286">
                  <c:v>13.2</c:v>
                </c:pt>
                <c:pt idx="287">
                  <c:v>6</c:v>
                </c:pt>
                <c:pt idx="288">
                  <c:v>3.8</c:v>
                </c:pt>
                <c:pt idx="289">
                  <c:v>3.4</c:v>
                </c:pt>
                <c:pt idx="290">
                  <c:v>4.7</c:v>
                </c:pt>
                <c:pt idx="291">
                  <c:v>8.8000000000000007</c:v>
                </c:pt>
                <c:pt idx="292">
                  <c:v>14.2</c:v>
                </c:pt>
                <c:pt idx="293">
                  <c:v>14.4</c:v>
                </c:pt>
                <c:pt idx="294">
                  <c:v>10.5</c:v>
                </c:pt>
                <c:pt idx="295">
                  <c:v>9.6999999999999993</c:v>
                </c:pt>
                <c:pt idx="296">
                  <c:v>11.3</c:v>
                </c:pt>
                <c:pt idx="297">
                  <c:v>10.7</c:v>
                </c:pt>
                <c:pt idx="298">
                  <c:v>10.5</c:v>
                </c:pt>
                <c:pt idx="299">
                  <c:v>9.1999999999999993</c:v>
                </c:pt>
                <c:pt idx="300">
                  <c:v>9.6999999999999993</c:v>
                </c:pt>
                <c:pt idx="301">
                  <c:v>10.3</c:v>
                </c:pt>
                <c:pt idx="302">
                  <c:v>12.4</c:v>
                </c:pt>
                <c:pt idx="303">
                  <c:v>10.1</c:v>
                </c:pt>
                <c:pt idx="304">
                  <c:v>9.3000000000000007</c:v>
                </c:pt>
                <c:pt idx="305">
                  <c:v>10.1</c:v>
                </c:pt>
                <c:pt idx="306">
                  <c:v>6.8</c:v>
                </c:pt>
                <c:pt idx="307">
                  <c:v>6.7</c:v>
                </c:pt>
                <c:pt idx="308">
                  <c:v>9.3000000000000007</c:v>
                </c:pt>
                <c:pt idx="309">
                  <c:v>8.3000000000000007</c:v>
                </c:pt>
                <c:pt idx="310">
                  <c:v>7.5</c:v>
                </c:pt>
                <c:pt idx="311">
                  <c:v>5.6</c:v>
                </c:pt>
                <c:pt idx="312">
                  <c:v>5.5</c:v>
                </c:pt>
                <c:pt idx="313">
                  <c:v>5.5</c:v>
                </c:pt>
                <c:pt idx="314">
                  <c:v>3.8</c:v>
                </c:pt>
                <c:pt idx="315">
                  <c:v>3.1</c:v>
                </c:pt>
                <c:pt idx="316">
                  <c:v>5.0999999999999996</c:v>
                </c:pt>
                <c:pt idx="317">
                  <c:v>9</c:v>
                </c:pt>
                <c:pt idx="318">
                  <c:v>7.5</c:v>
                </c:pt>
                <c:pt idx="319">
                  <c:v>5.9</c:v>
                </c:pt>
                <c:pt idx="320">
                  <c:v>3</c:v>
                </c:pt>
                <c:pt idx="321">
                  <c:v>1.9</c:v>
                </c:pt>
                <c:pt idx="322">
                  <c:v>4.5999999999999996</c:v>
                </c:pt>
                <c:pt idx="323">
                  <c:v>7.8</c:v>
                </c:pt>
                <c:pt idx="324">
                  <c:v>4.9000000000000004</c:v>
                </c:pt>
                <c:pt idx="325">
                  <c:v>-0.8</c:v>
                </c:pt>
                <c:pt idx="326">
                  <c:v>3.8</c:v>
                </c:pt>
                <c:pt idx="327">
                  <c:v>2</c:v>
                </c:pt>
                <c:pt idx="328">
                  <c:v>-0.4</c:v>
                </c:pt>
                <c:pt idx="329">
                  <c:v>-1.5</c:v>
                </c:pt>
                <c:pt idx="330">
                  <c:v>0.5</c:v>
                </c:pt>
                <c:pt idx="331">
                  <c:v>-1.5</c:v>
                </c:pt>
                <c:pt idx="332">
                  <c:v>-3</c:v>
                </c:pt>
                <c:pt idx="333">
                  <c:v>-1.8</c:v>
                </c:pt>
                <c:pt idx="334">
                  <c:v>-1.6</c:v>
                </c:pt>
                <c:pt idx="335">
                  <c:v>-3.6</c:v>
                </c:pt>
                <c:pt idx="336">
                  <c:v>-4.8</c:v>
                </c:pt>
                <c:pt idx="337">
                  <c:v>-5.7</c:v>
                </c:pt>
                <c:pt idx="338">
                  <c:v>-2.9</c:v>
                </c:pt>
                <c:pt idx="339">
                  <c:v>-0.8</c:v>
                </c:pt>
                <c:pt idx="340">
                  <c:v>-0.9</c:v>
                </c:pt>
                <c:pt idx="341">
                  <c:v>-2.1</c:v>
                </c:pt>
                <c:pt idx="342">
                  <c:v>-0.3</c:v>
                </c:pt>
                <c:pt idx="343">
                  <c:v>2</c:v>
                </c:pt>
                <c:pt idx="344">
                  <c:v>4.8</c:v>
                </c:pt>
                <c:pt idx="345">
                  <c:v>4.5999999999999996</c:v>
                </c:pt>
                <c:pt idx="346">
                  <c:v>4.0999999999999996</c:v>
                </c:pt>
                <c:pt idx="347">
                  <c:v>3.8</c:v>
                </c:pt>
                <c:pt idx="348">
                  <c:v>1.8</c:v>
                </c:pt>
                <c:pt idx="349">
                  <c:v>3.2</c:v>
                </c:pt>
                <c:pt idx="350">
                  <c:v>2.9</c:v>
                </c:pt>
                <c:pt idx="351">
                  <c:v>2.7</c:v>
                </c:pt>
                <c:pt idx="352">
                  <c:v>4.3</c:v>
                </c:pt>
                <c:pt idx="353">
                  <c:v>3.3</c:v>
                </c:pt>
                <c:pt idx="354">
                  <c:v>4.9000000000000004</c:v>
                </c:pt>
                <c:pt idx="355">
                  <c:v>1.9</c:v>
                </c:pt>
                <c:pt idx="356">
                  <c:v>1.4</c:v>
                </c:pt>
                <c:pt idx="357">
                  <c:v>6.4</c:v>
                </c:pt>
                <c:pt idx="358">
                  <c:v>8.9</c:v>
                </c:pt>
                <c:pt idx="359">
                  <c:v>7.4</c:v>
                </c:pt>
                <c:pt idx="360">
                  <c:v>3.5</c:v>
                </c:pt>
                <c:pt idx="361">
                  <c:v>5</c:v>
                </c:pt>
                <c:pt idx="362">
                  <c:v>7.2</c:v>
                </c:pt>
                <c:pt idx="363">
                  <c:v>5.5</c:v>
                </c:pt>
                <c:pt idx="364">
                  <c:v>2.5</c:v>
                </c:pt>
                <c:pt idx="365">
                  <c:v>9.4671232876712423</c:v>
                </c:pt>
              </c:numCache>
            </c:numRef>
          </c:xVal>
          <c:yVal>
            <c:numRef>
              <c:f>'6.7'!$O$6:$O$371</c:f>
              <c:numCache>
                <c:formatCode>0.0000</c:formatCode>
                <c:ptCount val="366"/>
                <c:pt idx="0">
                  <c:v>19.489936950539033</c:v>
                </c:pt>
                <c:pt idx="1">
                  <c:v>23.025179508911428</c:v>
                </c:pt>
                <c:pt idx="2">
                  <c:v>25.427770756562538</c:v>
                </c:pt>
                <c:pt idx="3">
                  <c:v>26.364464612626996</c:v>
                </c:pt>
                <c:pt idx="4">
                  <c:v>24.037980669667835</c:v>
                </c:pt>
                <c:pt idx="5">
                  <c:v>23.468950756873415</c:v>
                </c:pt>
                <c:pt idx="6">
                  <c:v>21.386902421199895</c:v>
                </c:pt>
                <c:pt idx="7">
                  <c:v>23.559443496651863</c:v>
                </c:pt>
                <c:pt idx="8">
                  <c:v>26.169172545552122</c:v>
                </c:pt>
                <c:pt idx="9">
                  <c:v>27.234545527082368</c:v>
                </c:pt>
                <c:pt idx="10">
                  <c:v>27.297799515078896</c:v>
                </c:pt>
                <c:pt idx="11">
                  <c:v>26.066172027312703</c:v>
                </c:pt>
                <c:pt idx="12">
                  <c:v>24.512211092522151</c:v>
                </c:pt>
                <c:pt idx="13">
                  <c:v>21.809352853994113</c:v>
                </c:pt>
                <c:pt idx="14">
                  <c:v>24.15866365605066</c:v>
                </c:pt>
                <c:pt idx="15">
                  <c:v>27.27182543841532</c:v>
                </c:pt>
                <c:pt idx="16">
                  <c:v>29.666967695818759</c:v>
                </c:pt>
                <c:pt idx="17">
                  <c:v>31.676432091643548</c:v>
                </c:pt>
                <c:pt idx="18">
                  <c:v>32.132872494793745</c:v>
                </c:pt>
                <c:pt idx="19">
                  <c:v>34.740171469990962</c:v>
                </c:pt>
                <c:pt idx="20">
                  <c:v>29.938668023895037</c:v>
                </c:pt>
                <c:pt idx="21">
                  <c:v>30.609308096982542</c:v>
                </c:pt>
                <c:pt idx="22">
                  <c:v>35.702425991756705</c:v>
                </c:pt>
                <c:pt idx="23">
                  <c:v>35.049412673105344</c:v>
                </c:pt>
                <c:pt idx="24">
                  <c:v>35.545398163848184</c:v>
                </c:pt>
                <c:pt idx="25">
                  <c:v>35.520423935591289</c:v>
                </c:pt>
                <c:pt idx="26">
                  <c:v>35.670619179333876</c:v>
                </c:pt>
                <c:pt idx="27">
                  <c:v>33.720116282744996</c:v>
                </c:pt>
                <c:pt idx="28">
                  <c:v>33.0527541073522</c:v>
                </c:pt>
                <c:pt idx="29">
                  <c:v>34.674630603435794</c:v>
                </c:pt>
                <c:pt idx="30">
                  <c:v>32.799298256303764</c:v>
                </c:pt>
                <c:pt idx="31">
                  <c:v>32.156479030556866</c:v>
                </c:pt>
                <c:pt idx="32">
                  <c:v>33.596197552663405</c:v>
                </c:pt>
                <c:pt idx="33">
                  <c:v>30.713766757963004</c:v>
                </c:pt>
                <c:pt idx="34">
                  <c:v>30.115571040395658</c:v>
                </c:pt>
                <c:pt idx="35">
                  <c:v>33.091746979040053</c:v>
                </c:pt>
                <c:pt idx="36">
                  <c:v>40.787531464911098</c:v>
                </c:pt>
                <c:pt idx="37">
                  <c:v>41.449790897036067</c:v>
                </c:pt>
                <c:pt idx="38">
                  <c:v>39.925510603225824</c:v>
                </c:pt>
                <c:pt idx="39">
                  <c:v>37.162993264022006</c:v>
                </c:pt>
                <c:pt idx="40">
                  <c:v>35.848110061500044</c:v>
                </c:pt>
                <c:pt idx="41">
                  <c:v>29.764395281363061</c:v>
                </c:pt>
                <c:pt idx="42">
                  <c:v>28.035422689484932</c:v>
                </c:pt>
                <c:pt idx="43">
                  <c:v>32.051979933488006</c:v>
                </c:pt>
                <c:pt idx="44">
                  <c:v>32.531143172356138</c:v>
                </c:pt>
                <c:pt idx="45">
                  <c:v>33.517234006424957</c:v>
                </c:pt>
                <c:pt idx="46">
                  <c:v>30.157341034877128</c:v>
                </c:pt>
                <c:pt idx="47">
                  <c:v>26.60601810086003</c:v>
                </c:pt>
                <c:pt idx="48">
                  <c:v>21.409995788146325</c:v>
                </c:pt>
                <c:pt idx="49">
                  <c:v>24.057502752090947</c:v>
                </c:pt>
                <c:pt idx="50">
                  <c:v>25.208629624052378</c:v>
                </c:pt>
                <c:pt idx="51">
                  <c:v>25.78336716655518</c:v>
                </c:pt>
                <c:pt idx="52">
                  <c:v>26.474665552426181</c:v>
                </c:pt>
                <c:pt idx="53">
                  <c:v>25.573461543385893</c:v>
                </c:pt>
                <c:pt idx="54">
                  <c:v>22.780241097751802</c:v>
                </c:pt>
                <c:pt idx="55">
                  <c:v>24.171531176942644</c:v>
                </c:pt>
                <c:pt idx="56">
                  <c:v>28.03024616101435</c:v>
                </c:pt>
                <c:pt idx="57">
                  <c:v>35.922272221599371</c:v>
                </c:pt>
                <c:pt idx="58">
                  <c:v>33.844258101246446</c:v>
                </c:pt>
                <c:pt idx="59">
                  <c:v>33.043990822876374</c:v>
                </c:pt>
                <c:pt idx="60">
                  <c:v>32.51024620384711</c:v>
                </c:pt>
                <c:pt idx="61">
                  <c:v>31.162067904202729</c:v>
                </c:pt>
                <c:pt idx="62">
                  <c:v>27.113992482871023</c:v>
                </c:pt>
                <c:pt idx="63">
                  <c:v>29.244106032945883</c:v>
                </c:pt>
                <c:pt idx="64">
                  <c:v>32.67676434577519</c:v>
                </c:pt>
                <c:pt idx="65">
                  <c:v>30.271857406860128</c:v>
                </c:pt>
                <c:pt idx="66">
                  <c:v>29.926022656131263</c:v>
                </c:pt>
                <c:pt idx="67">
                  <c:v>27.294582144314973</c:v>
                </c:pt>
                <c:pt idx="68">
                  <c:v>24.347292598533443</c:v>
                </c:pt>
                <c:pt idx="69">
                  <c:v>26.148067991035859</c:v>
                </c:pt>
                <c:pt idx="70">
                  <c:v>24.910793979392576</c:v>
                </c:pt>
                <c:pt idx="71">
                  <c:v>24.170563264034833</c:v>
                </c:pt>
                <c:pt idx="72">
                  <c:v>24.288836191050027</c:v>
                </c:pt>
                <c:pt idx="73">
                  <c:v>27.108775892728822</c:v>
                </c:pt>
                <c:pt idx="74">
                  <c:v>26.838077496860155</c:v>
                </c:pt>
                <c:pt idx="75">
                  <c:v>24.040144964347043</c:v>
                </c:pt>
                <c:pt idx="76">
                  <c:v>21.590192754871669</c:v>
                </c:pt>
                <c:pt idx="77">
                  <c:v>21.133964417028523</c:v>
                </c:pt>
                <c:pt idx="78">
                  <c:v>23.42047852961668</c:v>
                </c:pt>
                <c:pt idx="79">
                  <c:v>21.338978756029956</c:v>
                </c:pt>
                <c:pt idx="80">
                  <c:v>17.846943912091664</c:v>
                </c:pt>
                <c:pt idx="81">
                  <c:v>16.825493351349749</c:v>
                </c:pt>
                <c:pt idx="82">
                  <c:v>16.150357673469976</c:v>
                </c:pt>
                <c:pt idx="83">
                  <c:v>15.366428033082405</c:v>
                </c:pt>
                <c:pt idx="84">
                  <c:v>18.084729368588643</c:v>
                </c:pt>
                <c:pt idx="85">
                  <c:v>25.189612754179137</c:v>
                </c:pt>
                <c:pt idx="86">
                  <c:v>27.221281422171021</c:v>
                </c:pt>
                <c:pt idx="87">
                  <c:v>26.014739139955225</c:v>
                </c:pt>
                <c:pt idx="88">
                  <c:v>23.545312279222475</c:v>
                </c:pt>
                <c:pt idx="89">
                  <c:v>20.44342474756456</c:v>
                </c:pt>
                <c:pt idx="90">
                  <c:v>17.969826770784991</c:v>
                </c:pt>
                <c:pt idx="91">
                  <c:v>21.985030137650252</c:v>
                </c:pt>
                <c:pt idx="92">
                  <c:v>27.039196543897681</c:v>
                </c:pt>
                <c:pt idx="93">
                  <c:v>29.977184981210051</c:v>
                </c:pt>
                <c:pt idx="94">
                  <c:v>29.609716355053298</c:v>
                </c:pt>
                <c:pt idx="95">
                  <c:v>24.867965126136109</c:v>
                </c:pt>
                <c:pt idx="96">
                  <c:v>22.626221192284287</c:v>
                </c:pt>
                <c:pt idx="97">
                  <c:v>21.326653022798808</c:v>
                </c:pt>
                <c:pt idx="98">
                  <c:v>19.950803028820467</c:v>
                </c:pt>
                <c:pt idx="99">
                  <c:v>18.850614328334178</c:v>
                </c:pt>
                <c:pt idx="100">
                  <c:v>22.993714404883722</c:v>
                </c:pt>
                <c:pt idx="101">
                  <c:v>21.010400449578245</c:v>
                </c:pt>
                <c:pt idx="102">
                  <c:v>22.653851832291341</c:v>
                </c:pt>
                <c:pt idx="103">
                  <c:v>24.334543764991835</c:v>
                </c:pt>
                <c:pt idx="104">
                  <c:v>19.204316494856265</c:v>
                </c:pt>
                <c:pt idx="105">
                  <c:v>17.847787302985651</c:v>
                </c:pt>
                <c:pt idx="106">
                  <c:v>20.793925585679695</c:v>
                </c:pt>
                <c:pt idx="107">
                  <c:v>19.767204504787173</c:v>
                </c:pt>
                <c:pt idx="108">
                  <c:v>20.934473092335985</c:v>
                </c:pt>
                <c:pt idx="109">
                  <c:v>20.227872644001884</c:v>
                </c:pt>
                <c:pt idx="110">
                  <c:v>16.203281356968592</c:v>
                </c:pt>
                <c:pt idx="111">
                  <c:v>12.561242829915278</c:v>
                </c:pt>
                <c:pt idx="112">
                  <c:v>13.076723009597281</c:v>
                </c:pt>
                <c:pt idx="113">
                  <c:v>16.405690115553789</c:v>
                </c:pt>
                <c:pt idx="114">
                  <c:v>18.106386013611075</c:v>
                </c:pt>
                <c:pt idx="115">
                  <c:v>21.073744181699748</c:v>
                </c:pt>
                <c:pt idx="116">
                  <c:v>20.570139488285662</c:v>
                </c:pt>
                <c:pt idx="117">
                  <c:v>17.297881810506894</c:v>
                </c:pt>
                <c:pt idx="118">
                  <c:v>14.080182639745303</c:v>
                </c:pt>
                <c:pt idx="119">
                  <c:v>13.121181505996201</c:v>
                </c:pt>
                <c:pt idx="120">
                  <c:v>12.666011329497316</c:v>
                </c:pt>
                <c:pt idx="121">
                  <c:v>13.889357301595428</c:v>
                </c:pt>
                <c:pt idx="122">
                  <c:v>15.236391141396357</c:v>
                </c:pt>
                <c:pt idx="123">
                  <c:v>13.789672435077184</c:v>
                </c:pt>
                <c:pt idx="124">
                  <c:v>11.483963869675494</c:v>
                </c:pt>
                <c:pt idx="125">
                  <c:v>10.012756999839588</c:v>
                </c:pt>
                <c:pt idx="126">
                  <c:v>11.332465476336763</c:v>
                </c:pt>
                <c:pt idx="127">
                  <c:v>12.519098801497218</c:v>
                </c:pt>
                <c:pt idx="128">
                  <c:v>13.707202247545707</c:v>
                </c:pt>
                <c:pt idx="129">
                  <c:v>13.013559969180745</c:v>
                </c:pt>
                <c:pt idx="130">
                  <c:v>12.777083029218746</c:v>
                </c:pt>
                <c:pt idx="131">
                  <c:v>12.173236434049802</c:v>
                </c:pt>
                <c:pt idx="132">
                  <c:v>10.970693083446925</c:v>
                </c:pt>
                <c:pt idx="133">
                  <c:v>11.541041498055364</c:v>
                </c:pt>
                <c:pt idx="134">
                  <c:v>13.595663280543958</c:v>
                </c:pt>
                <c:pt idx="135">
                  <c:v>14.153475305057793</c:v>
                </c:pt>
                <c:pt idx="136">
                  <c:v>15.898762296599672</c:v>
                </c:pt>
                <c:pt idx="137">
                  <c:v>15.161335749661456</c:v>
                </c:pt>
                <c:pt idx="138">
                  <c:v>13.301747127539455</c:v>
                </c:pt>
                <c:pt idx="139">
                  <c:v>9.4914905294098482</c:v>
                </c:pt>
                <c:pt idx="140">
                  <c:v>8.7244442810150282</c:v>
                </c:pt>
                <c:pt idx="141">
                  <c:v>10.111377484614323</c:v>
                </c:pt>
                <c:pt idx="142">
                  <c:v>10.197599430755572</c:v>
                </c:pt>
                <c:pt idx="143">
                  <c:v>12.238440651604089</c:v>
                </c:pt>
                <c:pt idx="144">
                  <c:v>12.02942547373363</c:v>
                </c:pt>
                <c:pt idx="145">
                  <c:v>9.7087794973013732</c:v>
                </c:pt>
                <c:pt idx="146">
                  <c:v>8.1264120810260714</c:v>
                </c:pt>
                <c:pt idx="147">
                  <c:v>8.3647903561948258</c:v>
                </c:pt>
                <c:pt idx="148">
                  <c:v>9.6960468722300206</c:v>
                </c:pt>
                <c:pt idx="149">
                  <c:v>11.8402934465808</c:v>
                </c:pt>
                <c:pt idx="150">
                  <c:v>11.100958447378897</c:v>
                </c:pt>
                <c:pt idx="151">
                  <c:v>9.6595791430956019</c:v>
                </c:pt>
                <c:pt idx="152">
                  <c:v>9.2858356247283727</c:v>
                </c:pt>
                <c:pt idx="153">
                  <c:v>9.0777653564891967</c:v>
                </c:pt>
                <c:pt idx="154">
                  <c:v>9.4401100015066568</c:v>
                </c:pt>
                <c:pt idx="155">
                  <c:v>11.500367136831251</c:v>
                </c:pt>
                <c:pt idx="156">
                  <c:v>12.793931463057971</c:v>
                </c:pt>
                <c:pt idx="157">
                  <c:v>12.353429605714695</c:v>
                </c:pt>
                <c:pt idx="158">
                  <c:v>10.995333270497115</c:v>
                </c:pt>
                <c:pt idx="159">
                  <c:v>9.2172521863101693</c:v>
                </c:pt>
                <c:pt idx="160">
                  <c:v>7.5763962278854988</c:v>
                </c:pt>
                <c:pt idx="161">
                  <c:v>7.8062099607083635</c:v>
                </c:pt>
                <c:pt idx="162">
                  <c:v>10.770338988123855</c:v>
                </c:pt>
                <c:pt idx="163">
                  <c:v>12.445582788321197</c:v>
                </c:pt>
                <c:pt idx="164">
                  <c:v>11.798594054128371</c:v>
                </c:pt>
                <c:pt idx="165">
                  <c:v>11.700702502037206</c:v>
                </c:pt>
                <c:pt idx="166">
                  <c:v>11.336572397719159</c:v>
                </c:pt>
                <c:pt idx="167">
                  <c:v>9.7398181512829574</c:v>
                </c:pt>
                <c:pt idx="168">
                  <c:v>8.4626920649326678</c:v>
                </c:pt>
                <c:pt idx="169">
                  <c:v>11.320387541560853</c:v>
                </c:pt>
                <c:pt idx="170">
                  <c:v>11.651402679115007</c:v>
                </c:pt>
                <c:pt idx="171">
                  <c:v>12.089708807792453</c:v>
                </c:pt>
                <c:pt idx="172">
                  <c:v>11.337873983406482</c:v>
                </c:pt>
                <c:pt idx="173">
                  <c:v>10.003211785580282</c:v>
                </c:pt>
                <c:pt idx="174">
                  <c:v>8.2126280614252281</c:v>
                </c:pt>
                <c:pt idx="175">
                  <c:v>7.5400808956570335</c:v>
                </c:pt>
                <c:pt idx="176">
                  <c:v>10.718962977410019</c:v>
                </c:pt>
                <c:pt idx="177">
                  <c:v>10.967662253967395</c:v>
                </c:pt>
                <c:pt idx="178">
                  <c:v>12.740533856847142</c:v>
                </c:pt>
                <c:pt idx="179">
                  <c:v>10.862216197512931</c:v>
                </c:pt>
                <c:pt idx="180">
                  <c:v>10.547929093100782</c:v>
                </c:pt>
                <c:pt idx="181">
                  <c:v>7.0105728996139556</c:v>
                </c:pt>
                <c:pt idx="182">
                  <c:v>7.3130145439857417</c:v>
                </c:pt>
                <c:pt idx="183">
                  <c:v>8.6311556951664894</c:v>
                </c:pt>
                <c:pt idx="184">
                  <c:v>9.7282805277234861</c:v>
                </c:pt>
                <c:pt idx="185">
                  <c:v>7.43489185295621</c:v>
                </c:pt>
                <c:pt idx="186">
                  <c:v>8.8810347796927029</c:v>
                </c:pt>
                <c:pt idx="187">
                  <c:v>8.2638192045881631</c:v>
                </c:pt>
                <c:pt idx="188">
                  <c:v>8.0423267293901581</c:v>
                </c:pt>
                <c:pt idx="189">
                  <c:v>8.7553129883611707</c:v>
                </c:pt>
                <c:pt idx="190">
                  <c:v>11.277511938229216</c:v>
                </c:pt>
                <c:pt idx="191">
                  <c:v>10.483538631837545</c:v>
                </c:pt>
                <c:pt idx="192">
                  <c:v>10.860060808425372</c:v>
                </c:pt>
                <c:pt idx="193">
                  <c:v>12.314547654362787</c:v>
                </c:pt>
                <c:pt idx="194">
                  <c:v>9.8885215605847687</c:v>
                </c:pt>
                <c:pt idx="195">
                  <c:v>6.7790304039975</c:v>
                </c:pt>
                <c:pt idx="196">
                  <c:v>8.8481143949653216</c:v>
                </c:pt>
                <c:pt idx="197">
                  <c:v>10.936349280826077</c:v>
                </c:pt>
                <c:pt idx="198">
                  <c:v>11.649674686289298</c:v>
                </c:pt>
                <c:pt idx="199">
                  <c:v>10.982116239111503</c:v>
                </c:pt>
                <c:pt idx="200">
                  <c:v>10.940200906153263</c:v>
                </c:pt>
                <c:pt idx="201">
                  <c:v>10.423511025180465</c:v>
                </c:pt>
                <c:pt idx="202">
                  <c:v>6.6174165961224212</c:v>
                </c:pt>
                <c:pt idx="203">
                  <c:v>6.9354571470378987</c:v>
                </c:pt>
                <c:pt idx="204">
                  <c:v>9.5181589375561568</c:v>
                </c:pt>
                <c:pt idx="205">
                  <c:v>10.044740972109908</c:v>
                </c:pt>
                <c:pt idx="206">
                  <c:v>8.488886285597955</c:v>
                </c:pt>
                <c:pt idx="207">
                  <c:v>9.1813199799379053</c:v>
                </c:pt>
                <c:pt idx="208">
                  <c:v>9.9957636089721156</c:v>
                </c:pt>
                <c:pt idx="209">
                  <c:v>6.47601912628335</c:v>
                </c:pt>
                <c:pt idx="210">
                  <c:v>6.5760652880305877</c:v>
                </c:pt>
                <c:pt idx="211">
                  <c:v>7.8898885943322448</c:v>
                </c:pt>
                <c:pt idx="212">
                  <c:v>8.1506919962794129</c:v>
                </c:pt>
                <c:pt idx="213">
                  <c:v>8.2947158481941425</c:v>
                </c:pt>
                <c:pt idx="214">
                  <c:v>8.4774214577062921</c:v>
                </c:pt>
                <c:pt idx="215">
                  <c:v>9.2641983547376601</c:v>
                </c:pt>
                <c:pt idx="216">
                  <c:v>6.9516737022551176</c:v>
                </c:pt>
                <c:pt idx="217">
                  <c:v>7.4260625192770346</c:v>
                </c:pt>
                <c:pt idx="218">
                  <c:v>9.2382422781397189</c:v>
                </c:pt>
                <c:pt idx="219">
                  <c:v>9.1565221212196359</c:v>
                </c:pt>
                <c:pt idx="220">
                  <c:v>10.513055998194877</c:v>
                </c:pt>
                <c:pt idx="221">
                  <c:v>9.6366973955981639</c:v>
                </c:pt>
                <c:pt idx="222">
                  <c:v>8.8724614958660606</c:v>
                </c:pt>
                <c:pt idx="223">
                  <c:v>6.8885932892335724</c:v>
                </c:pt>
                <c:pt idx="224">
                  <c:v>6.9873690699710203</c:v>
                </c:pt>
                <c:pt idx="225">
                  <c:v>9.5580811148560247</c:v>
                </c:pt>
                <c:pt idx="226">
                  <c:v>9.627706656082065</c:v>
                </c:pt>
                <c:pt idx="227">
                  <c:v>10.499077705633033</c:v>
                </c:pt>
                <c:pt idx="228">
                  <c:v>10.609288965718813</c:v>
                </c:pt>
                <c:pt idx="229">
                  <c:v>9.2499969406520552</c:v>
                </c:pt>
                <c:pt idx="230">
                  <c:v>7.4891690447967854</c:v>
                </c:pt>
                <c:pt idx="231">
                  <c:v>8.0499509098720985</c:v>
                </c:pt>
                <c:pt idx="232">
                  <c:v>9.4882894177117727</c:v>
                </c:pt>
                <c:pt idx="233">
                  <c:v>10.577373268572751</c:v>
                </c:pt>
                <c:pt idx="234">
                  <c:v>11.625616075063906</c:v>
                </c:pt>
                <c:pt idx="235">
                  <c:v>10.868416787519752</c:v>
                </c:pt>
                <c:pt idx="236">
                  <c:v>10.308888912106037</c:v>
                </c:pt>
                <c:pt idx="237">
                  <c:v>6.5749575511406855</c:v>
                </c:pt>
                <c:pt idx="238">
                  <c:v>7.2418541855804355</c:v>
                </c:pt>
                <c:pt idx="239">
                  <c:v>11.470746056250597</c:v>
                </c:pt>
                <c:pt idx="240">
                  <c:v>12.181436919114494</c:v>
                </c:pt>
                <c:pt idx="241">
                  <c:v>11.278584195408481</c:v>
                </c:pt>
                <c:pt idx="242">
                  <c:v>11.063750483372669</c:v>
                </c:pt>
                <c:pt idx="243">
                  <c:v>10.825526461845286</c:v>
                </c:pt>
                <c:pt idx="244">
                  <c:v>8.3037950856497105</c:v>
                </c:pt>
                <c:pt idx="245">
                  <c:v>8.3577865521414783</c:v>
                </c:pt>
                <c:pt idx="246">
                  <c:v>11.238347240467174</c:v>
                </c:pt>
                <c:pt idx="247">
                  <c:v>12.298755578402785</c:v>
                </c:pt>
                <c:pt idx="248">
                  <c:v>11.500973421595059</c:v>
                </c:pt>
                <c:pt idx="249">
                  <c:v>11.178000433564289</c:v>
                </c:pt>
                <c:pt idx="250">
                  <c:v>10.613341250818488</c:v>
                </c:pt>
                <c:pt idx="251">
                  <c:v>7.9624067304390902</c:v>
                </c:pt>
                <c:pt idx="252">
                  <c:v>8.7989907285796622</c:v>
                </c:pt>
                <c:pt idx="253">
                  <c:v>11.363966930735497</c:v>
                </c:pt>
                <c:pt idx="254">
                  <c:v>11.089463478289302</c:v>
                </c:pt>
                <c:pt idx="255">
                  <c:v>11.255791117288727</c:v>
                </c:pt>
                <c:pt idx="256">
                  <c:v>11.302909752297548</c:v>
                </c:pt>
                <c:pt idx="257">
                  <c:v>10.385610796271925</c:v>
                </c:pt>
                <c:pt idx="258">
                  <c:v>8.3173150194288077</c:v>
                </c:pt>
                <c:pt idx="259">
                  <c:v>7.5720341163484735</c:v>
                </c:pt>
                <c:pt idx="260">
                  <c:v>9.2478875103448726</c:v>
                </c:pt>
                <c:pt idx="261">
                  <c:v>9.6410980796016919</c:v>
                </c:pt>
                <c:pt idx="262">
                  <c:v>10.622425445298481</c:v>
                </c:pt>
                <c:pt idx="263">
                  <c:v>10.827825186519988</c:v>
                </c:pt>
                <c:pt idx="264">
                  <c:v>11.121804475146126</c:v>
                </c:pt>
                <c:pt idx="265">
                  <c:v>8.0886164841947377</c:v>
                </c:pt>
                <c:pt idx="266">
                  <c:v>8.8030781147450163</c:v>
                </c:pt>
                <c:pt idx="267">
                  <c:v>11.548180528372047</c:v>
                </c:pt>
                <c:pt idx="268">
                  <c:v>12.250270175214576</c:v>
                </c:pt>
                <c:pt idx="269">
                  <c:v>11.093410370296201</c:v>
                </c:pt>
                <c:pt idx="270">
                  <c:v>9.8050941558588267</c:v>
                </c:pt>
                <c:pt idx="271">
                  <c:v>8.8269782070713241</c:v>
                </c:pt>
                <c:pt idx="272">
                  <c:v>8.0268882855205312</c:v>
                </c:pt>
                <c:pt idx="273">
                  <c:v>8.929855073545145</c:v>
                </c:pt>
                <c:pt idx="274">
                  <c:v>12.062812235748469</c:v>
                </c:pt>
                <c:pt idx="275">
                  <c:v>10.417507338787537</c:v>
                </c:pt>
                <c:pt idx="276">
                  <c:v>12.229951677639118</c:v>
                </c:pt>
                <c:pt idx="277">
                  <c:v>13.123405272308414</c:v>
                </c:pt>
                <c:pt idx="278">
                  <c:v>12.403946535543922</c:v>
                </c:pt>
                <c:pt idx="279">
                  <c:v>9.25290541585405</c:v>
                </c:pt>
                <c:pt idx="280">
                  <c:v>11.933728760114823</c:v>
                </c:pt>
                <c:pt idx="281">
                  <c:v>16.326771558405024</c:v>
                </c:pt>
                <c:pt idx="282">
                  <c:v>15.156316557656224</c:v>
                </c:pt>
                <c:pt idx="283">
                  <c:v>12.437021151208523</c:v>
                </c:pt>
                <c:pt idx="284">
                  <c:v>13.147815052953604</c:v>
                </c:pt>
                <c:pt idx="285">
                  <c:v>11.130423094627956</c:v>
                </c:pt>
                <c:pt idx="286">
                  <c:v>10.479160617987162</c:v>
                </c:pt>
                <c:pt idx="287">
                  <c:v>13.740037923208753</c:v>
                </c:pt>
                <c:pt idx="288">
                  <c:v>19.821476779078072</c:v>
                </c:pt>
                <c:pt idx="289">
                  <c:v>22.103488187778584</c:v>
                </c:pt>
                <c:pt idx="290">
                  <c:v>20.846544775312559</c:v>
                </c:pt>
                <c:pt idx="291">
                  <c:v>20.06029059341892</c:v>
                </c:pt>
                <c:pt idx="292">
                  <c:v>16.491520677012971</c:v>
                </c:pt>
                <c:pt idx="293">
                  <c:v>12.30939242532777</c:v>
                </c:pt>
                <c:pt idx="294">
                  <c:v>14.040369484690766</c:v>
                </c:pt>
                <c:pt idx="295">
                  <c:v>18.499629474468904</c:v>
                </c:pt>
                <c:pt idx="296">
                  <c:v>19.052317791469893</c:v>
                </c:pt>
                <c:pt idx="297">
                  <c:v>18.274536479276055</c:v>
                </c:pt>
                <c:pt idx="298">
                  <c:v>18.554160421560582</c:v>
                </c:pt>
                <c:pt idx="299">
                  <c:v>17.819283018567454</c:v>
                </c:pt>
                <c:pt idx="300">
                  <c:v>15.478195139288122</c:v>
                </c:pt>
                <c:pt idx="301">
                  <c:v>15.057345408074928</c:v>
                </c:pt>
                <c:pt idx="302">
                  <c:v>16.636934210565837</c:v>
                </c:pt>
                <c:pt idx="303">
                  <c:v>17.724311953808083</c:v>
                </c:pt>
                <c:pt idx="304">
                  <c:v>18.179400337879667</c:v>
                </c:pt>
                <c:pt idx="305">
                  <c:v>18.376064867080689</c:v>
                </c:pt>
                <c:pt idx="306">
                  <c:v>19.668276107255192</c:v>
                </c:pt>
                <c:pt idx="307">
                  <c:v>16.736235842176235</c:v>
                </c:pt>
                <c:pt idx="308">
                  <c:v>17.277206228474732</c:v>
                </c:pt>
                <c:pt idx="309">
                  <c:v>20.473369676415434</c:v>
                </c:pt>
                <c:pt idx="310">
                  <c:v>20.621394400286871</c:v>
                </c:pt>
                <c:pt idx="311">
                  <c:v>22.328663200178383</c:v>
                </c:pt>
                <c:pt idx="312">
                  <c:v>22.136606250270891</c:v>
                </c:pt>
                <c:pt idx="313">
                  <c:v>22.000026035817402</c:v>
                </c:pt>
                <c:pt idx="314">
                  <c:v>20.763316982202642</c:v>
                </c:pt>
                <c:pt idx="315">
                  <c:v>21.483503133605726</c:v>
                </c:pt>
                <c:pt idx="316">
                  <c:v>24.422353991711528</c:v>
                </c:pt>
                <c:pt idx="317">
                  <c:v>22.847879908340136</c:v>
                </c:pt>
                <c:pt idx="318">
                  <c:v>22.714592065656358</c:v>
                </c:pt>
                <c:pt idx="319">
                  <c:v>21.942599323061152</c:v>
                </c:pt>
                <c:pt idx="320">
                  <c:v>22.477969257150139</c:v>
                </c:pt>
                <c:pt idx="321">
                  <c:v>22.634366378232766</c:v>
                </c:pt>
                <c:pt idx="322">
                  <c:v>22.975414709049652</c:v>
                </c:pt>
                <c:pt idx="323">
                  <c:v>24.550513073123387</c:v>
                </c:pt>
                <c:pt idx="324">
                  <c:v>27.255315336305237</c:v>
                </c:pt>
                <c:pt idx="325">
                  <c:v>30.060828787453506</c:v>
                </c:pt>
                <c:pt idx="326">
                  <c:v>28.450975007324928</c:v>
                </c:pt>
                <c:pt idx="327">
                  <c:v>27.652541818171439</c:v>
                </c:pt>
                <c:pt idx="328">
                  <c:v>26.611339621931286</c:v>
                </c:pt>
                <c:pt idx="329">
                  <c:v>28.525140903380667</c:v>
                </c:pt>
                <c:pt idx="330">
                  <c:v>31.104195563483451</c:v>
                </c:pt>
                <c:pt idx="331">
                  <c:v>34.537150667139947</c:v>
                </c:pt>
                <c:pt idx="332">
                  <c:v>36.353051660169854</c:v>
                </c:pt>
                <c:pt idx="333">
                  <c:v>35.953999113804926</c:v>
                </c:pt>
                <c:pt idx="334">
                  <c:v>34.917661119200325</c:v>
                </c:pt>
                <c:pt idx="335">
                  <c:v>33.603542442011751</c:v>
                </c:pt>
                <c:pt idx="336">
                  <c:v>33.849741997307547</c:v>
                </c:pt>
                <c:pt idx="337">
                  <c:v>39.884228110855915</c:v>
                </c:pt>
                <c:pt idx="338">
                  <c:v>38.519212017497978</c:v>
                </c:pt>
                <c:pt idx="339">
                  <c:v>37.299402586535344</c:v>
                </c:pt>
                <c:pt idx="340">
                  <c:v>36.38059778249756</c:v>
                </c:pt>
                <c:pt idx="341">
                  <c:v>33.60827941337665</c:v>
                </c:pt>
                <c:pt idx="342">
                  <c:v>29.979316136939627</c:v>
                </c:pt>
                <c:pt idx="343">
                  <c:v>29.204814777852757</c:v>
                </c:pt>
                <c:pt idx="344">
                  <c:v>29.820165201635348</c:v>
                </c:pt>
                <c:pt idx="345">
                  <c:v>30.23061368337455</c:v>
                </c:pt>
                <c:pt idx="346">
                  <c:v>29.795574936562303</c:v>
                </c:pt>
                <c:pt idx="347">
                  <c:v>30.027499420806084</c:v>
                </c:pt>
                <c:pt idx="348">
                  <c:v>28.202358827793525</c:v>
                </c:pt>
                <c:pt idx="349">
                  <c:v>25.219401818131008</c:v>
                </c:pt>
                <c:pt idx="350">
                  <c:v>25.841403464617681</c:v>
                </c:pt>
                <c:pt idx="351">
                  <c:v>28.652942793936802</c:v>
                </c:pt>
                <c:pt idx="352">
                  <c:v>27.842058177709454</c:v>
                </c:pt>
                <c:pt idx="353">
                  <c:v>27.724566708809629</c:v>
                </c:pt>
                <c:pt idx="354">
                  <c:v>26.384415099855509</c:v>
                </c:pt>
                <c:pt idx="355">
                  <c:v>26.483177068915271</c:v>
                </c:pt>
                <c:pt idx="356">
                  <c:v>25.448865010891677</c:v>
                </c:pt>
                <c:pt idx="357">
                  <c:v>21.817656322225183</c:v>
                </c:pt>
                <c:pt idx="358">
                  <c:v>19.571942022329342</c:v>
                </c:pt>
                <c:pt idx="359">
                  <c:v>20.170741650466088</c:v>
                </c:pt>
                <c:pt idx="360">
                  <c:v>22.419169942051493</c:v>
                </c:pt>
                <c:pt idx="361">
                  <c:v>22.592299517552313</c:v>
                </c:pt>
                <c:pt idx="362">
                  <c:v>21.158480038480359</c:v>
                </c:pt>
                <c:pt idx="363">
                  <c:v>20.702898955004816</c:v>
                </c:pt>
                <c:pt idx="364">
                  <c:v>22.417823742756688</c:v>
                </c:pt>
                <c:pt idx="365">
                  <c:v>7543.781732737898</c:v>
                </c:pt>
              </c:numCache>
            </c:numRef>
          </c:yVal>
          <c:bubbleSize>
            <c:numLit>
              <c:formatCode>General</c:formatCode>
              <c:ptCount val="3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numLit>
          </c:bubbleSize>
          <c:bubble3D val="0"/>
          <c:extLst>
            <c:ext xmlns:c16="http://schemas.microsoft.com/office/drawing/2014/chart" uri="{C3380CC4-5D6E-409C-BE32-E72D297353CC}">
              <c16:uniqueId val="{00000000-447D-495B-9F5D-B84EB946756B}"/>
            </c:ext>
          </c:extLst>
        </c:ser>
        <c:dLbls>
          <c:showLegendKey val="0"/>
          <c:showVal val="0"/>
          <c:showCatName val="0"/>
          <c:showSerName val="0"/>
          <c:showPercent val="0"/>
          <c:showBubbleSize val="0"/>
        </c:dLbls>
        <c:bubbleScale val="12"/>
        <c:showNegBubbles val="0"/>
        <c:axId val="170640896"/>
        <c:axId val="170642816"/>
      </c:bubbleChart>
      <c:valAx>
        <c:axId val="170640896"/>
        <c:scaling>
          <c:orientation val="minMax"/>
          <c:max val="27"/>
          <c:min val="-9"/>
        </c:scaling>
        <c:delete val="0"/>
        <c:axPos val="b"/>
        <c:title>
          <c:tx>
            <c:rich>
              <a:bodyPr/>
              <a:lstStyle/>
              <a:p>
                <a:pPr>
                  <a:defRPr sz="800" b="0"/>
                </a:pPr>
                <a:r>
                  <a:rPr lang="en-GB" sz="800" b="0" i="0" baseline="0">
                    <a:effectLst/>
                  </a:rPr>
                  <a:t>Daily average temperature</a:t>
                </a:r>
                <a:r>
                  <a:rPr lang="cs-CZ" sz="800" b="0" i="0" baseline="0">
                    <a:effectLst/>
                  </a:rPr>
                  <a:t> (°C)</a:t>
                </a:r>
                <a:endParaRPr lang="cs-CZ" sz="800">
                  <a:effectLst/>
                </a:endParaRPr>
              </a:p>
            </c:rich>
          </c:tx>
          <c:layout>
            <c:manualLayout>
              <c:xMode val="edge"/>
              <c:yMode val="edge"/>
              <c:x val="0.39964424829061973"/>
              <c:y val="0.84589936071448402"/>
            </c:manualLayout>
          </c:layout>
          <c:overlay val="0"/>
        </c:title>
        <c:numFmt formatCode="0" sourceLinked="0"/>
        <c:majorTickMark val="out"/>
        <c:minorTickMark val="none"/>
        <c:tickLblPos val="nextTo"/>
        <c:crossAx val="170642816"/>
        <c:crosses val="autoZero"/>
        <c:crossBetween val="midCat"/>
        <c:majorUnit val="2"/>
      </c:valAx>
      <c:valAx>
        <c:axId val="170642816"/>
        <c:scaling>
          <c:orientation val="minMax"/>
          <c:max val="50"/>
          <c:min val="0"/>
        </c:scaling>
        <c:delete val="0"/>
        <c:axPos val="l"/>
        <c:majorGridlines/>
        <c:title>
          <c:tx>
            <c:rich>
              <a:bodyPr rot="-5400000" vert="horz"/>
              <a:lstStyle/>
              <a:p>
                <a:pPr>
                  <a:defRPr sz="800" b="0"/>
                </a:pPr>
                <a:r>
                  <a:rPr lang="en-GB" sz="800" b="0" i="0" baseline="0">
                    <a:effectLst/>
                  </a:rPr>
                  <a:t>Gas quantity (million </a:t>
                </a:r>
                <a:r>
                  <a:rPr lang="en-US" sz="800" b="0" i="0" baseline="0">
                    <a:effectLst/>
                  </a:rPr>
                  <a:t>m</a:t>
                </a:r>
                <a:r>
                  <a:rPr lang="en-US" sz="800" b="0" i="0" baseline="30000">
                    <a:effectLst/>
                  </a:rPr>
                  <a:t>3</a:t>
                </a:r>
                <a:r>
                  <a:rPr lang="en-US" sz="800" b="0" i="0" baseline="0">
                    <a:effectLst/>
                  </a:rPr>
                  <a:t>)</a:t>
                </a:r>
                <a:endParaRPr lang="cs-CZ" sz="800">
                  <a:effectLst/>
                </a:endParaRPr>
              </a:p>
            </c:rich>
          </c:tx>
          <c:layout>
            <c:manualLayout>
              <c:xMode val="edge"/>
              <c:yMode val="edge"/>
              <c:x val="1.1164095611319257E-3"/>
              <c:y val="0.30409210781826496"/>
            </c:manualLayout>
          </c:layout>
          <c:overlay val="0"/>
        </c:title>
        <c:numFmt formatCode="0" sourceLinked="0"/>
        <c:majorTickMark val="out"/>
        <c:minorTickMark val="none"/>
        <c:tickLblPos val="nextTo"/>
        <c:crossAx val="170640896"/>
        <c:crossesAt val="-20"/>
        <c:crossBetween val="midCat"/>
        <c:majorUnit val="5"/>
      </c:valAx>
      <c:spPr>
        <a:ln>
          <a:noFill/>
        </a:ln>
      </c:spPr>
    </c:plotArea>
    <c:plotVisOnly val="1"/>
    <c:dispBlanksAs val="gap"/>
    <c:showDLblsOverMax val="0"/>
  </c:chart>
  <c:spPr>
    <a:ln w="25400">
      <a:solidFill>
        <a:schemeClr val="bg1"/>
      </a:solidFill>
    </a:ln>
  </c:spPr>
  <c:txPr>
    <a:bodyPr/>
    <a:lstStyle/>
    <a:p>
      <a:pPr>
        <a:defRPr sz="800">
          <a:latin typeface="+mn-lt"/>
          <a:cs typeface="Arial" pitchFamily="34" charset="0"/>
        </a:defRPr>
      </a:pPr>
      <a:endParaRPr lang="cs-CZ"/>
    </a:p>
  </c:txPr>
  <c:printSettings>
    <c:headerFooter/>
    <c:pageMargins b="0.78740157499999996" l="0.7" r="0.7" t="0.78740157499999996"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GB" sz="1000" b="1" i="0" baseline="0">
                <a:effectLst/>
              </a:rPr>
              <a:t>Maximum daily gas consumption values as percentages of the highest daily consumption (in 201</a:t>
            </a:r>
            <a:r>
              <a:rPr lang="cs-CZ" sz="1000" b="1" i="0" baseline="0">
                <a:effectLst/>
              </a:rPr>
              <a:t>8</a:t>
            </a:r>
            <a:r>
              <a:rPr lang="en-GB" sz="1000" b="1" i="0" baseline="0">
                <a:effectLst/>
              </a:rPr>
              <a:t>) over the last 10 years</a:t>
            </a:r>
            <a:r>
              <a:rPr lang="cs-CZ" sz="1000" b="1" i="0" baseline="0">
                <a:effectLst/>
              </a:rPr>
              <a:t> (</a:t>
            </a:r>
            <a:r>
              <a:rPr lang="en-US" sz="1000" b="1" i="0" baseline="0">
                <a:effectLst/>
              </a:rPr>
              <a:t>million m</a:t>
            </a:r>
            <a:r>
              <a:rPr lang="en-US" sz="1000" b="1" i="0" baseline="30000">
                <a:effectLst/>
              </a:rPr>
              <a:t>3</a:t>
            </a:r>
            <a:r>
              <a:rPr lang="cs-CZ" sz="1000" b="1" i="0" baseline="0">
                <a:effectLst/>
              </a:rPr>
              <a:t>)</a:t>
            </a:r>
            <a:endParaRPr lang="cs-CZ" sz="1000">
              <a:effectLst/>
            </a:endParaRPr>
          </a:p>
        </c:rich>
      </c:tx>
      <c:layout>
        <c:manualLayout>
          <c:xMode val="edge"/>
          <c:yMode val="edge"/>
          <c:x val="4.1737324396078128E-4"/>
          <c:y val="3.3413922564223459E-3"/>
        </c:manualLayout>
      </c:layout>
      <c:overlay val="0"/>
    </c:title>
    <c:autoTitleDeleted val="0"/>
    <c:plotArea>
      <c:layout>
        <c:manualLayout>
          <c:layoutTarget val="inner"/>
          <c:xMode val="edge"/>
          <c:yMode val="edge"/>
          <c:x val="6.3972058610783894E-2"/>
          <c:y val="0.1668808422575164"/>
          <c:w val="0.93602799650043744"/>
          <c:h val="0.76331172128744507"/>
        </c:manualLayout>
      </c:layout>
      <c:barChart>
        <c:barDir val="col"/>
        <c:grouping val="percentStacked"/>
        <c:varyColors val="0"/>
        <c:ser>
          <c:idx val="0"/>
          <c:order val="0"/>
          <c:tx>
            <c:strRef>
              <c:f>'6.7'!$D$20</c:f>
              <c:strCache>
                <c:ptCount val="1"/>
                <c:pt idx="0">
                  <c:v>Maximum gas consumption</c:v>
                </c:pt>
              </c:strCache>
            </c:strRef>
          </c:tx>
          <c:spPr>
            <a:solidFill>
              <a:schemeClr val="accent1"/>
            </a:solidFill>
          </c:spPr>
          <c:invertIfNegative val="0"/>
          <c:dPt>
            <c:idx val="2"/>
            <c:invertIfNegative val="0"/>
            <c:bubble3D val="0"/>
            <c:spPr>
              <a:solidFill>
                <a:schemeClr val="accent1"/>
              </a:solidFill>
            </c:spPr>
            <c:extLst>
              <c:ext xmlns:c16="http://schemas.microsoft.com/office/drawing/2014/chart" uri="{C3380CC4-5D6E-409C-BE32-E72D297353CC}">
                <c16:uniqueId val="{00000001-DAAD-433C-A659-406B2F30B4B2}"/>
              </c:ext>
            </c:extLst>
          </c:dPt>
          <c:dPt>
            <c:idx val="3"/>
            <c:invertIfNegative val="0"/>
            <c:bubble3D val="0"/>
            <c:spPr>
              <a:solidFill>
                <a:schemeClr val="accent1"/>
              </a:solidFill>
            </c:spPr>
            <c:extLst>
              <c:ext xmlns:c16="http://schemas.microsoft.com/office/drawing/2014/chart" uri="{C3380CC4-5D6E-409C-BE32-E72D297353CC}">
                <c16:uniqueId val="{00000003-DAAD-433C-A659-406B2F30B4B2}"/>
              </c:ext>
            </c:extLst>
          </c:dPt>
          <c:dPt>
            <c:idx val="4"/>
            <c:invertIfNegative val="0"/>
            <c:bubble3D val="0"/>
            <c:spPr>
              <a:solidFill>
                <a:schemeClr val="accent1"/>
              </a:solidFill>
            </c:spPr>
            <c:extLst>
              <c:ext xmlns:c16="http://schemas.microsoft.com/office/drawing/2014/chart" uri="{C3380CC4-5D6E-409C-BE32-E72D297353CC}">
                <c16:uniqueId val="{00000005-DAAD-433C-A659-406B2F30B4B2}"/>
              </c:ext>
            </c:extLst>
          </c:dPt>
          <c:dLbls>
            <c:spPr>
              <a:noFill/>
              <a:ln>
                <a:noFill/>
              </a:ln>
              <a:effectLst/>
            </c:spPr>
            <c:txPr>
              <a:bodyPr rot="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'6.7'!$C$21:$C$30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'6.7'!$D$21:$D$30</c:f>
              <c:numCache>
                <c:formatCode>0.0</c:formatCode>
                <c:ptCount val="10"/>
                <c:pt idx="0">
                  <c:v>44.959295144984566</c:v>
                </c:pt>
                <c:pt idx="1">
                  <c:v>42.621557004484409</c:v>
                </c:pt>
                <c:pt idx="2">
                  <c:v>49.288893022251862</c:v>
                </c:pt>
                <c:pt idx="3">
                  <c:v>54.886108595098101</c:v>
                </c:pt>
                <c:pt idx="4">
                  <c:v>55.898593761343584</c:v>
                </c:pt>
                <c:pt idx="5">
                  <c:v>50.80354749922563</c:v>
                </c:pt>
                <c:pt idx="6">
                  <c:v>47.306818891744392</c:v>
                </c:pt>
                <c:pt idx="7">
                  <c:v>55.065441922179161</c:v>
                </c:pt>
                <c:pt idx="8">
                  <c:v>44.045334403713248</c:v>
                </c:pt>
                <c:pt idx="9">
                  <c:v>41.449790897036067</c:v>
                </c:pt>
              </c:numCache>
            </c:numRef>
          </c:val>
          <c:extLst>
            <c:ext xmlns:c16="http://schemas.microsoft.com/office/drawing/2014/chart" uri="{C3380CC4-5D6E-409C-BE32-E72D297353CC}">
              <c16:uniqueId val="{00000006-DAAD-433C-A659-406B2F30B4B2}"/>
            </c:ext>
          </c:extLst>
        </c:ser>
        <c:ser>
          <c:idx val="1"/>
          <c:order val="1"/>
          <c:tx>
            <c:strRef>
              <c:f>'6.7'!$E$20</c:f>
              <c:strCache>
                <c:ptCount val="1"/>
              </c:strCache>
            </c:strRef>
          </c:tx>
          <c:spPr>
            <a:noFill/>
          </c:spPr>
          <c:invertIfNegative val="0"/>
          <c:cat>
            <c:numRef>
              <c:f>'6.7'!$C$21:$C$30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'6.7'!$E$21:$E$30</c:f>
              <c:numCache>
                <c:formatCode>0.0</c:formatCode>
                <c:ptCount val="10"/>
                <c:pt idx="0">
                  <c:v>10.939298616359018</c:v>
                </c:pt>
                <c:pt idx="1">
                  <c:v>13.277036756859175</c:v>
                </c:pt>
                <c:pt idx="2">
                  <c:v>6.6097007390917213</c:v>
                </c:pt>
                <c:pt idx="3">
                  <c:v>1.012485166245483</c:v>
                </c:pt>
                <c:pt idx="4">
                  <c:v>0</c:v>
                </c:pt>
                <c:pt idx="5">
                  <c:v>5.095046262117954</c:v>
                </c:pt>
                <c:pt idx="6">
                  <c:v>8.5917748695991918</c:v>
                </c:pt>
                <c:pt idx="7">
                  <c:v>0.83315183916442237</c:v>
                </c:pt>
                <c:pt idx="8">
                  <c:v>11.853259357630336</c:v>
                </c:pt>
                <c:pt idx="9">
                  <c:v>14.448802864307517</c:v>
                </c:pt>
              </c:numCache>
            </c:numRef>
          </c:val>
          <c:extLst>
            <c:ext xmlns:c16="http://schemas.microsoft.com/office/drawing/2014/chart" uri="{C3380CC4-5D6E-409C-BE32-E72D297353CC}">
              <c16:uniqueId val="{00000007-DAAD-433C-A659-406B2F30B4B2}"/>
            </c:ext>
          </c:extLst>
        </c:ser>
        <c:dLbls>
          <c:showLegendKey val="0"/>
          <c:showVal val="0"/>
          <c:showCatName val="0"/>
          <c:showSerName val="0"/>
          <c:showPercent val="0"/>
          <c:showBubbleSize val="0"/>
        </c:dLbls>
        <c:gapWidth val="50"/>
        <c:overlap val="100"/>
        <c:axId val="170719104"/>
        <c:axId val="170720640"/>
      </c:barChart>
      <c:catAx>
        <c:axId val="170719104"/>
        <c:scaling>
          <c:orientation val="minMax"/>
        </c:scaling>
        <c:delete val="0"/>
        <c:axPos val="b"/>
        <c:numFmt formatCode="General" sourceLinked="1"/>
        <c:majorTickMark val="out"/>
        <c:minorTickMark val="none"/>
        <c:tickLblPos val="nextTo"/>
        <c:crossAx val="170720640"/>
        <c:crosses val="autoZero"/>
        <c:auto val="1"/>
        <c:lblAlgn val="ctr"/>
        <c:lblOffset val="100"/>
        <c:noMultiLvlLbl val="0"/>
      </c:catAx>
      <c:valAx>
        <c:axId val="170720640"/>
        <c:scaling>
          <c:orientation val="minMax"/>
        </c:scaling>
        <c:delete val="0"/>
        <c:axPos val="l"/>
        <c:majorGridlines/>
        <c:numFmt formatCode="0%" sourceLinked="1"/>
        <c:majorTickMark val="out"/>
        <c:minorTickMark val="none"/>
        <c:tickLblPos val="nextTo"/>
        <c:crossAx val="170719104"/>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33462386969E-2"/>
          <c:y val="4.6463674857283414E-2"/>
          <c:w val="0.90669938517959225"/>
          <c:h val="0.75676247333629276"/>
        </c:manualLayout>
      </c:layout>
      <c:barChart>
        <c:barDir val="col"/>
        <c:grouping val="stacked"/>
        <c:varyColors val="0"/>
        <c:ser>
          <c:idx val="0"/>
          <c:order val="0"/>
          <c:tx>
            <c:strRef>
              <c:f>'7.1'!$B$7</c:f>
              <c:strCache>
                <c:ptCount val="1"/>
                <c:pt idx="0">
                  <c:v> PP Distribuce</c:v>
                </c:pt>
              </c:strCache>
            </c:strRef>
          </c:tx>
          <c:spPr>
            <a:solidFill>
              <a:schemeClr val="tx2"/>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'7.1'!$B$8:$B$31</c:f>
              <c:numCache>
                <c:formatCode>#,##0.0</c:formatCode>
                <c:ptCount val="24"/>
                <c:pt idx="0">
                  <c:v>238.40542503123061</c:v>
                </c:pt>
                <c:pt idx="1">
                  <c:v>251.19242503123058</c:v>
                </c:pt>
                <c:pt idx="2">
                  <c:v>245.83442503123061</c:v>
                </c:pt>
                <c:pt idx="3">
                  <c:v>224.31642503123061</c:v>
                </c:pt>
                <c:pt idx="4">
                  <c:v>203.8504250312306</c:v>
                </c:pt>
                <c:pt idx="5">
                  <c:v>194.8744250312306</c:v>
                </c:pt>
                <c:pt idx="6">
                  <c:v>185.89942503123061</c:v>
                </c:pt>
                <c:pt idx="7">
                  <c:v>178.6544250312306</c:v>
                </c:pt>
                <c:pt idx="8">
                  <c:v>174.98842503123061</c:v>
                </c:pt>
                <c:pt idx="9">
                  <c:v>177.80142503123059</c:v>
                </c:pt>
                <c:pt idx="10">
                  <c:v>190.4584250312306</c:v>
                </c:pt>
                <c:pt idx="11">
                  <c:v>203.94842503123058</c:v>
                </c:pt>
                <c:pt idx="12">
                  <c:v>205.98442503123059</c:v>
                </c:pt>
                <c:pt idx="13">
                  <c:v>209.02442503123061</c:v>
                </c:pt>
                <c:pt idx="14">
                  <c:v>206.13242503123061</c:v>
                </c:pt>
                <c:pt idx="15">
                  <c:v>196.96742503123059</c:v>
                </c:pt>
                <c:pt idx="16">
                  <c:v>179.56342503123059</c:v>
                </c:pt>
                <c:pt idx="17">
                  <c:v>169.16842503123061</c:v>
                </c:pt>
                <c:pt idx="18">
                  <c:v>163.6064250312306</c:v>
                </c:pt>
                <c:pt idx="19">
                  <c:v>164.62742503123059</c:v>
                </c:pt>
                <c:pt idx="20">
                  <c:v>166.90242503123059</c:v>
                </c:pt>
                <c:pt idx="21">
                  <c:v>174.03342503123059</c:v>
                </c:pt>
                <c:pt idx="22">
                  <c:v>184.5294250312306</c:v>
                </c:pt>
                <c:pt idx="23">
                  <c:v>212.18242503123059</c:v>
                </c:pt>
              </c:numCache>
            </c:numRef>
          </c:val>
          <c:extLst>
            <c:ext xmlns:c16="http://schemas.microsoft.com/office/drawing/2014/chart" uri="{C3380CC4-5D6E-409C-BE32-E72D297353CC}">
              <c16:uniqueId val="{00000000-C0D7-4F7F-9225-1F3EAF4A3E95}"/>
            </c:ext>
          </c:extLst>
        </c:ser>
        <c:ser>
          <c:idx val="1"/>
          <c:order val="1"/>
          <c:tx>
            <c:strRef>
              <c:f>'7.1'!$C$7</c:f>
              <c:strCache>
                <c:ptCount val="1"/>
                <c:pt idx="0">
                  <c:v> GasNet</c:v>
                </c:pt>
              </c:strCache>
            </c:strRef>
          </c:tx>
          <c:spPr>
            <a:solidFill>
              <a:schemeClr val="accent5"/>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'7.1'!$C$8:$C$31</c:f>
              <c:numCache>
                <c:formatCode>#,##0.0</c:formatCode>
                <c:ptCount val="24"/>
                <c:pt idx="0">
                  <c:v>1496.8524946026064</c:v>
                </c:pt>
                <c:pt idx="1">
                  <c:v>1557.5464946026066</c:v>
                </c:pt>
                <c:pt idx="2">
                  <c:v>1604.3994946026066</c:v>
                </c:pt>
                <c:pt idx="3">
                  <c:v>1610.9204946026066</c:v>
                </c:pt>
                <c:pt idx="4">
                  <c:v>1528.1604946026066</c:v>
                </c:pt>
                <c:pt idx="5">
                  <c:v>1472.8374946026065</c:v>
                </c:pt>
                <c:pt idx="6">
                  <c:v>1393.8484946026067</c:v>
                </c:pt>
                <c:pt idx="7">
                  <c:v>1323.3714946026064</c:v>
                </c:pt>
                <c:pt idx="8">
                  <c:v>1297.1104946026064</c:v>
                </c:pt>
                <c:pt idx="9">
                  <c:v>1289.8794946026064</c:v>
                </c:pt>
                <c:pt idx="10">
                  <c:v>1322.8274946026067</c:v>
                </c:pt>
                <c:pt idx="11">
                  <c:v>1365.9164946026065</c:v>
                </c:pt>
                <c:pt idx="12">
                  <c:v>1384.6174946026065</c:v>
                </c:pt>
                <c:pt idx="13">
                  <c:v>1391.0284946026065</c:v>
                </c:pt>
                <c:pt idx="14">
                  <c:v>1374.2194946026066</c:v>
                </c:pt>
                <c:pt idx="15">
                  <c:v>1317.8774946026062</c:v>
                </c:pt>
                <c:pt idx="16">
                  <c:v>1240.3864946026063</c:v>
                </c:pt>
                <c:pt idx="17">
                  <c:v>1177.2984946026065</c:v>
                </c:pt>
                <c:pt idx="18">
                  <c:v>1126.5014946026065</c:v>
                </c:pt>
                <c:pt idx="19">
                  <c:v>1106.0554946026064</c:v>
                </c:pt>
                <c:pt idx="20">
                  <c:v>1106.0534946026066</c:v>
                </c:pt>
                <c:pt idx="21">
                  <c:v>1129.5934946026066</c:v>
                </c:pt>
                <c:pt idx="22">
                  <c:v>1190.7294946026066</c:v>
                </c:pt>
                <c:pt idx="23">
                  <c:v>1316.0164946026064</c:v>
                </c:pt>
              </c:numCache>
            </c:numRef>
          </c:val>
          <c:extLst>
            <c:ext xmlns:c16="http://schemas.microsoft.com/office/drawing/2014/chart" uri="{C3380CC4-5D6E-409C-BE32-E72D297353CC}">
              <c16:uniqueId val="{00000001-C0D7-4F7F-9225-1F3EAF4A3E95}"/>
            </c:ext>
          </c:extLst>
        </c:ser>
        <c:ser>
          <c:idx val="2"/>
          <c:order val="2"/>
          <c:tx>
            <c:strRef>
              <c:f>'7.1'!$D$7</c:f>
              <c:strCache>
                <c:ptCount val="1"/>
                <c:pt idx="0">
                  <c:v> EG.D</c:v>
                </c:pt>
              </c:strCache>
            </c:strRef>
          </c:tx>
          <c:spPr>
            <a:solidFill>
              <a:schemeClr val="tx1"/>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'7.1'!$D$8:$D$31</c:f>
              <c:numCache>
                <c:formatCode>#,##0.0</c:formatCode>
                <c:ptCount val="24"/>
                <c:pt idx="0">
                  <c:v>90.973505078975307</c:v>
                </c:pt>
                <c:pt idx="1">
                  <c:v>97.840505078975312</c:v>
                </c:pt>
                <c:pt idx="2">
                  <c:v>97.990505078975318</c:v>
                </c:pt>
                <c:pt idx="3">
                  <c:v>91.612505078975317</c:v>
                </c:pt>
                <c:pt idx="4">
                  <c:v>81.656505078975314</c:v>
                </c:pt>
                <c:pt idx="5">
                  <c:v>75.264505078975318</c:v>
                </c:pt>
                <c:pt idx="6">
                  <c:v>68.841505078975317</c:v>
                </c:pt>
                <c:pt idx="7">
                  <c:v>65.929505078975311</c:v>
                </c:pt>
                <c:pt idx="8">
                  <c:v>62.500505078975308</c:v>
                </c:pt>
                <c:pt idx="9">
                  <c:v>61.396505078975309</c:v>
                </c:pt>
                <c:pt idx="10">
                  <c:v>65.174505078975315</c:v>
                </c:pt>
                <c:pt idx="11">
                  <c:v>70.836505078975307</c:v>
                </c:pt>
                <c:pt idx="12">
                  <c:v>73.068505078975306</c:v>
                </c:pt>
                <c:pt idx="13">
                  <c:v>73.17050507897531</c:v>
                </c:pt>
                <c:pt idx="14">
                  <c:v>71.804505078975311</c:v>
                </c:pt>
                <c:pt idx="15">
                  <c:v>67.869505078975308</c:v>
                </c:pt>
                <c:pt idx="16">
                  <c:v>59.196505078975306</c:v>
                </c:pt>
                <c:pt idx="17">
                  <c:v>51.599505078975305</c:v>
                </c:pt>
                <c:pt idx="18">
                  <c:v>50.864505078975306</c:v>
                </c:pt>
                <c:pt idx="19">
                  <c:v>52.581505078975304</c:v>
                </c:pt>
                <c:pt idx="20">
                  <c:v>54.304505078975303</c:v>
                </c:pt>
                <c:pt idx="21">
                  <c:v>57.074505078975307</c:v>
                </c:pt>
                <c:pt idx="22">
                  <c:v>63.935505078975304</c:v>
                </c:pt>
                <c:pt idx="23">
                  <c:v>77.759505078975309</c:v>
                </c:pt>
              </c:numCache>
            </c:numRef>
          </c:val>
          <c:extLst>
            <c:ext xmlns:c16="http://schemas.microsoft.com/office/drawing/2014/chart" uri="{C3380CC4-5D6E-409C-BE32-E72D297353CC}">
              <c16:uniqueId val="{00000002-C0D7-4F7F-9225-1F3EAF4A3E95}"/>
            </c:ext>
          </c:extLst>
        </c:ser>
        <c:ser>
          <c:idx val="3"/>
          <c:order val="3"/>
          <c:tx>
            <c:strRef>
              <c:f>'7.1'!$E$7</c:f>
              <c:strCache>
                <c:ptCount val="1"/>
                <c:pt idx="0">
                  <c:v>Other companies</c:v>
                </c:pt>
              </c:strCache>
            </c:strRef>
          </c:tx>
          <c:spPr>
            <a:solidFill>
              <a:schemeClr val="tx1">
                <a:alpha val="25000"/>
              </a:schemeClr>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'7.1'!$E$8:$E$31</c:f>
              <c:numCache>
                <c:formatCode>#,##0.0</c:formatCode>
                <c:ptCount val="24"/>
                <c:pt idx="0">
                  <c:v>149.34015433035668</c:v>
                </c:pt>
                <c:pt idx="1">
                  <c:v>156.25115433035668</c:v>
                </c:pt>
                <c:pt idx="2">
                  <c:v>156.1351543303567</c:v>
                </c:pt>
                <c:pt idx="3">
                  <c:v>155.18415433035668</c:v>
                </c:pt>
                <c:pt idx="4">
                  <c:v>151.23315433035668</c:v>
                </c:pt>
                <c:pt idx="5">
                  <c:v>152.59115433035669</c:v>
                </c:pt>
                <c:pt idx="6">
                  <c:v>148.5451543303567</c:v>
                </c:pt>
                <c:pt idx="7">
                  <c:v>148.35215433035668</c:v>
                </c:pt>
                <c:pt idx="8">
                  <c:v>149.89415433035668</c:v>
                </c:pt>
                <c:pt idx="9">
                  <c:v>150.6541543303567</c:v>
                </c:pt>
                <c:pt idx="10">
                  <c:v>153.06115433035669</c:v>
                </c:pt>
                <c:pt idx="11">
                  <c:v>153.18515433035668</c:v>
                </c:pt>
                <c:pt idx="12">
                  <c:v>153.96715433035669</c:v>
                </c:pt>
                <c:pt idx="13">
                  <c:v>154.39615433035669</c:v>
                </c:pt>
                <c:pt idx="14">
                  <c:v>154.6541543303567</c:v>
                </c:pt>
                <c:pt idx="15">
                  <c:v>155.22715433035668</c:v>
                </c:pt>
                <c:pt idx="16">
                  <c:v>155.00015433035668</c:v>
                </c:pt>
                <c:pt idx="17">
                  <c:v>157.0171543303567</c:v>
                </c:pt>
                <c:pt idx="18">
                  <c:v>62.168154330356693</c:v>
                </c:pt>
                <c:pt idx="19">
                  <c:v>5.0151543303566903</c:v>
                </c:pt>
                <c:pt idx="20">
                  <c:v>5.2051543303566898</c:v>
                </c:pt>
                <c:pt idx="21">
                  <c:v>5.1861543303566906</c:v>
                </c:pt>
                <c:pt idx="22">
                  <c:v>6.2301543303566902</c:v>
                </c:pt>
                <c:pt idx="23">
                  <c:v>101.05615433035669</c:v>
                </c:pt>
              </c:numCache>
            </c:numRef>
          </c:val>
          <c:extLst>
            <c:ext xmlns:c16="http://schemas.microsoft.com/office/drawing/2014/chart" uri="{C3380CC4-5D6E-409C-BE32-E72D297353CC}">
              <c16:uniqueId val="{00000003-C0D7-4F7F-9225-1F3EAF4A3E95}"/>
            </c:ext>
          </c:extLst>
        </c:ser>
        <c:dLbls>
          <c:showLegendKey val="0"/>
          <c:showVal val="0"/>
          <c:showCatName val="0"/>
          <c:showSerName val="0"/>
          <c:showPercent val="0"/>
          <c:showBubbleSize val="0"/>
        </c:dLbls>
        <c:gapWidth val="50"/>
        <c:overlap val="100"/>
        <c:axId val="171347968"/>
        <c:axId val="171349504"/>
      </c:barChart>
      <c:catAx>
        <c:axId val="17134796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1349504"/>
        <c:crosses val="autoZero"/>
        <c:auto val="1"/>
        <c:lblAlgn val="ctr"/>
        <c:lblOffset val="100"/>
        <c:noMultiLvlLbl val="0"/>
      </c:catAx>
      <c:valAx>
        <c:axId val="171349504"/>
        <c:scaling>
          <c:orientation val="minMax"/>
          <c:max val="2200"/>
        </c:scaling>
        <c:delete val="0"/>
        <c:axPos val="l"/>
        <c:majorGridlines/>
        <c:numFmt formatCode="#,##0" sourceLinked="0"/>
        <c:majorTickMark val="out"/>
        <c:minorTickMark val="none"/>
        <c:tickLblPos val="nextTo"/>
        <c:crossAx val="171347968"/>
        <c:crosses val="autoZero"/>
        <c:crossBetween val="between"/>
        <c:majorUnit val="200"/>
      </c:valAx>
    </c:plotArea>
    <c:legend>
      <c:legendPos val="b"/>
      <c:layout>
        <c:manualLayout>
          <c:xMode val="edge"/>
          <c:yMode val="edge"/>
          <c:x val="0"/>
          <c:y val="0.94637969265667121"/>
          <c:w val="0.47873715414476431"/>
          <c:h val="5.269470692191487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009869540836732E-2"/>
          <c:y val="3.1465122645845181E-2"/>
          <c:w val="0.90181304690662367"/>
          <c:h val="0.72658233022770091"/>
        </c:manualLayout>
      </c:layout>
      <c:barChart>
        <c:barDir val="col"/>
        <c:grouping val="clustered"/>
        <c:varyColors val="0"/>
        <c:ser>
          <c:idx val="0"/>
          <c:order val="0"/>
          <c:tx>
            <c:strRef>
              <c:f>'7.2'!$N$4</c:f>
              <c:strCache>
                <c:ptCount val="1"/>
                <c:pt idx="0">
                  <c:v>Into CR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'7.2'!$N$5:$N$28</c:f>
              <c:numCache>
                <c:formatCode>0.0</c:formatCode>
                <c:ptCount val="24"/>
                <c:pt idx="0">
                  <c:v>565.77033283717026</c:v>
                </c:pt>
                <c:pt idx="1">
                  <c:v>565.77033283717026</c:v>
                </c:pt>
                <c:pt idx="2">
                  <c:v>565.77033283717026</c:v>
                </c:pt>
                <c:pt idx="3">
                  <c:v>565.77033283717026</c:v>
                </c:pt>
                <c:pt idx="4">
                  <c:v>565.77033283717026</c:v>
                </c:pt>
                <c:pt idx="5">
                  <c:v>565.77033283717026</c:v>
                </c:pt>
                <c:pt idx="6">
                  <c:v>565.77033283717026</c:v>
                </c:pt>
                <c:pt idx="7">
                  <c:v>565.77033283717026</c:v>
                </c:pt>
                <c:pt idx="8">
                  <c:v>565.77033283717026</c:v>
                </c:pt>
                <c:pt idx="9">
                  <c:v>565.77033283717026</c:v>
                </c:pt>
                <c:pt idx="10">
                  <c:v>565.77033283717026</c:v>
                </c:pt>
                <c:pt idx="11">
                  <c:v>565.77033283717026</c:v>
                </c:pt>
                <c:pt idx="12">
                  <c:v>565.77033283717026</c:v>
                </c:pt>
                <c:pt idx="13">
                  <c:v>565.77033283717026</c:v>
                </c:pt>
                <c:pt idx="14">
                  <c:v>565.77033283717026</c:v>
                </c:pt>
                <c:pt idx="15">
                  <c:v>565.77033283717026</c:v>
                </c:pt>
                <c:pt idx="16">
                  <c:v>565.77033283717026</c:v>
                </c:pt>
                <c:pt idx="17">
                  <c:v>565.77033283717026</c:v>
                </c:pt>
                <c:pt idx="18">
                  <c:v>565.77033283717026</c:v>
                </c:pt>
                <c:pt idx="19">
                  <c:v>565.77033283717026</c:v>
                </c:pt>
                <c:pt idx="20">
                  <c:v>565.77033283717026</c:v>
                </c:pt>
                <c:pt idx="21">
                  <c:v>565.77033283717026</c:v>
                </c:pt>
                <c:pt idx="22">
                  <c:v>565.77033283717026</c:v>
                </c:pt>
                <c:pt idx="23">
                  <c:v>565.77033283717026</c:v>
                </c:pt>
              </c:numCache>
            </c:numRef>
          </c:val>
          <c:extLst>
            <c:ext xmlns:c16="http://schemas.microsoft.com/office/drawing/2014/chart" uri="{C3380CC4-5D6E-409C-BE32-E72D297353CC}">
              <c16:uniqueId val="{00000000-AD15-49B9-B78D-68D74D7E5179}"/>
            </c:ext>
          </c:extLst>
        </c:ser>
        <c:ser>
          <c:idx val="1"/>
          <c:order val="1"/>
          <c:tx>
            <c:strRef>
              <c:f>'7.2'!$O$4</c:f>
              <c:strCache>
                <c:ptCount val="1"/>
                <c:pt idx="0">
                  <c:v>From CR</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'7.2'!$O$5:$O$28</c:f>
              <c:numCache>
                <c:formatCode>0.0</c:formatCode>
                <c:ptCount val="24"/>
                <c:pt idx="0">
                  <c:v>-338.78486450775296</c:v>
                </c:pt>
                <c:pt idx="1">
                  <c:v>-338.78486450775296</c:v>
                </c:pt>
                <c:pt idx="2">
                  <c:v>-338.78486450775296</c:v>
                </c:pt>
                <c:pt idx="3">
                  <c:v>-338.78486450775296</c:v>
                </c:pt>
                <c:pt idx="4">
                  <c:v>-338.78486450775296</c:v>
                </c:pt>
                <c:pt idx="5">
                  <c:v>-338.78486450775296</c:v>
                </c:pt>
                <c:pt idx="6">
                  <c:v>-338.78486450775296</c:v>
                </c:pt>
                <c:pt idx="7">
                  <c:v>-338.78486450775296</c:v>
                </c:pt>
                <c:pt idx="8">
                  <c:v>-338.78486450775296</c:v>
                </c:pt>
                <c:pt idx="9">
                  <c:v>-338.78486450775296</c:v>
                </c:pt>
                <c:pt idx="10">
                  <c:v>-338.78486450775296</c:v>
                </c:pt>
                <c:pt idx="11">
                  <c:v>-338.78486450775296</c:v>
                </c:pt>
                <c:pt idx="12">
                  <c:v>-338.78486450775296</c:v>
                </c:pt>
                <c:pt idx="13">
                  <c:v>-338.78486450775296</c:v>
                </c:pt>
                <c:pt idx="14">
                  <c:v>-338.78486450775296</c:v>
                </c:pt>
                <c:pt idx="15">
                  <c:v>-338.78486450775296</c:v>
                </c:pt>
                <c:pt idx="16">
                  <c:v>-338.78486450775296</c:v>
                </c:pt>
                <c:pt idx="17">
                  <c:v>-338.78486450775296</c:v>
                </c:pt>
                <c:pt idx="18">
                  <c:v>-338.78486450775296</c:v>
                </c:pt>
                <c:pt idx="19">
                  <c:v>-338.78486450775296</c:v>
                </c:pt>
                <c:pt idx="20">
                  <c:v>-338.78486450775296</c:v>
                </c:pt>
                <c:pt idx="21">
                  <c:v>-338.78486450775296</c:v>
                </c:pt>
                <c:pt idx="22">
                  <c:v>-338.78486450775296</c:v>
                </c:pt>
                <c:pt idx="23">
                  <c:v>-338.78486450775296</c:v>
                </c:pt>
              </c:numCache>
            </c:numRef>
          </c:val>
          <c:extLst>
            <c:ext xmlns:c16="http://schemas.microsoft.com/office/drawing/2014/chart" uri="{C3380CC4-5D6E-409C-BE32-E72D297353CC}">
              <c16:uniqueId val="{00000001-AD15-49B9-B78D-68D74D7E5179}"/>
            </c:ext>
          </c:extLst>
        </c:ser>
        <c:dLbls>
          <c:showLegendKey val="0"/>
          <c:showVal val="0"/>
          <c:showCatName val="0"/>
          <c:showSerName val="0"/>
          <c:showPercent val="0"/>
          <c:showBubbleSize val="0"/>
        </c:dLbls>
        <c:gapWidth val="50"/>
        <c:overlap val="100"/>
        <c:axId val="158422912"/>
        <c:axId val="158424448"/>
      </c:barChart>
      <c:catAx>
        <c:axId val="158422912"/>
        <c:scaling>
          <c:orientation val="minMax"/>
        </c:scaling>
        <c:delete val="0"/>
        <c:axPos val="b"/>
        <c:numFmt formatCode="h:mm;@" sourceLinked="1"/>
        <c:majorTickMark val="out"/>
        <c:minorTickMark val="none"/>
        <c:tickLblPos val="low"/>
        <c:txPr>
          <a:bodyPr rot="-5400000" vert="horz"/>
          <a:lstStyle/>
          <a:p>
            <a:pPr>
              <a:defRPr/>
            </a:pPr>
            <a:endParaRPr lang="cs-CZ"/>
          </a:p>
        </c:txPr>
        <c:crossAx val="158424448"/>
        <c:crosses val="autoZero"/>
        <c:auto val="1"/>
        <c:lblAlgn val="ctr"/>
        <c:lblOffset val="100"/>
        <c:noMultiLvlLbl val="0"/>
      </c:catAx>
      <c:valAx>
        <c:axId val="158424448"/>
        <c:scaling>
          <c:orientation val="minMax"/>
        </c:scaling>
        <c:delete val="0"/>
        <c:axPos val="l"/>
        <c:majorGridlines/>
        <c:numFmt formatCode="#,##0" sourceLinked="0"/>
        <c:majorTickMark val="out"/>
        <c:minorTickMark val="none"/>
        <c:tickLblPos val="nextTo"/>
        <c:crossAx val="158422912"/>
        <c:crosses val="autoZero"/>
        <c:crossBetween val="between"/>
      </c:valAx>
    </c:plotArea>
    <c:legend>
      <c:legendPos val="b"/>
      <c:layout>
        <c:manualLayout>
          <c:xMode val="edge"/>
          <c:yMode val="edge"/>
          <c:x val="3.0600156714394823E-3"/>
          <c:y val="0.90062533834297731"/>
          <c:w val="0.30222114873677602"/>
          <c:h val="9.9374661657022731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8.5149392391305687E-2"/>
          <c:y val="1.9462613209782681E-2"/>
          <c:w val="0.90901838113782574"/>
          <c:h val="0.79806412300902196"/>
        </c:manualLayout>
      </c:layout>
      <c:barChart>
        <c:barDir val="col"/>
        <c:grouping val="clustered"/>
        <c:varyColors val="0"/>
        <c:ser>
          <c:idx val="0"/>
          <c:order val="0"/>
          <c:tx>
            <c:strRef>
              <c:f>'7.2'!$P$4</c:f>
              <c:strCache>
                <c:ptCount val="1"/>
                <c:pt idx="0">
                  <c:v>From UGS</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'7.2'!$P$5:$P$28</c:f>
              <c:numCache>
                <c:formatCode>0.0</c:formatCode>
                <c:ptCount val="24"/>
                <c:pt idx="0">
                  <c:v>1451.7124166666665</c:v>
                </c:pt>
                <c:pt idx="1">
                  <c:v>1451.7124166666665</c:v>
                </c:pt>
                <c:pt idx="2">
                  <c:v>1451.7124166666665</c:v>
                </c:pt>
                <c:pt idx="3">
                  <c:v>1451.7124166666665</c:v>
                </c:pt>
                <c:pt idx="4">
                  <c:v>1451.7124166666665</c:v>
                </c:pt>
                <c:pt idx="5">
                  <c:v>1451.7124166666665</c:v>
                </c:pt>
                <c:pt idx="6">
                  <c:v>1451.7124166666665</c:v>
                </c:pt>
                <c:pt idx="7">
                  <c:v>1451.7124166666665</c:v>
                </c:pt>
                <c:pt idx="8">
                  <c:v>1451.7124166666665</c:v>
                </c:pt>
                <c:pt idx="9">
                  <c:v>1451.7124166666665</c:v>
                </c:pt>
                <c:pt idx="10">
                  <c:v>1451.7124166666665</c:v>
                </c:pt>
                <c:pt idx="11">
                  <c:v>1451.7124166666665</c:v>
                </c:pt>
                <c:pt idx="12">
                  <c:v>1451.7124166666665</c:v>
                </c:pt>
                <c:pt idx="13">
                  <c:v>1451.7124166666665</c:v>
                </c:pt>
                <c:pt idx="14">
                  <c:v>1451.7124166666665</c:v>
                </c:pt>
                <c:pt idx="15">
                  <c:v>1451.7124166666665</c:v>
                </c:pt>
                <c:pt idx="16">
                  <c:v>1451.7124166666665</c:v>
                </c:pt>
                <c:pt idx="17">
                  <c:v>1451.7124166666665</c:v>
                </c:pt>
                <c:pt idx="18">
                  <c:v>1451.7124166666665</c:v>
                </c:pt>
                <c:pt idx="19">
                  <c:v>1451.7124166666665</c:v>
                </c:pt>
                <c:pt idx="20">
                  <c:v>1451.7124166666665</c:v>
                </c:pt>
                <c:pt idx="21">
                  <c:v>1451.7124166666665</c:v>
                </c:pt>
                <c:pt idx="22">
                  <c:v>1451.7124166666665</c:v>
                </c:pt>
                <c:pt idx="23">
                  <c:v>1451.7124166666665</c:v>
                </c:pt>
              </c:numCache>
            </c:numRef>
          </c:val>
          <c:extLst>
            <c:ext xmlns:c16="http://schemas.microsoft.com/office/drawing/2014/chart" uri="{C3380CC4-5D6E-409C-BE32-E72D297353CC}">
              <c16:uniqueId val="{00000000-A107-49FD-8A37-124D9F75BBFB}"/>
            </c:ext>
          </c:extLst>
        </c:ser>
        <c:ser>
          <c:idx val="1"/>
          <c:order val="1"/>
          <c:tx>
            <c:strRef>
              <c:f>'7.2'!$Q$4</c:f>
              <c:strCache>
                <c:ptCount val="1"/>
                <c:pt idx="0">
                  <c:v>Into UGS</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'7.2'!$Q$5:$Q$28</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107-49FD-8A37-124D9F75BBFB}"/>
            </c:ext>
          </c:extLst>
        </c:ser>
        <c:dLbls>
          <c:showLegendKey val="0"/>
          <c:showVal val="0"/>
          <c:showCatName val="0"/>
          <c:showSerName val="0"/>
          <c:showPercent val="0"/>
          <c:showBubbleSize val="0"/>
        </c:dLbls>
        <c:gapWidth val="50"/>
        <c:overlap val="100"/>
        <c:axId val="169485056"/>
        <c:axId val="169486592"/>
      </c:barChart>
      <c:catAx>
        <c:axId val="169485056"/>
        <c:scaling>
          <c:orientation val="minMax"/>
        </c:scaling>
        <c:delete val="0"/>
        <c:axPos val="b"/>
        <c:numFmt formatCode="h:mm;@" sourceLinked="1"/>
        <c:majorTickMark val="out"/>
        <c:minorTickMark val="none"/>
        <c:tickLblPos val="low"/>
        <c:txPr>
          <a:bodyPr rot="-5400000" vert="horz"/>
          <a:lstStyle/>
          <a:p>
            <a:pPr>
              <a:defRPr/>
            </a:pPr>
            <a:endParaRPr lang="cs-CZ"/>
          </a:p>
        </c:txPr>
        <c:crossAx val="169486592"/>
        <c:crosses val="autoZero"/>
        <c:auto val="1"/>
        <c:lblAlgn val="ctr"/>
        <c:lblOffset val="100"/>
        <c:noMultiLvlLbl val="0"/>
      </c:catAx>
      <c:valAx>
        <c:axId val="169486592"/>
        <c:scaling>
          <c:orientation val="minMax"/>
        </c:scaling>
        <c:delete val="0"/>
        <c:axPos val="l"/>
        <c:majorGridlines/>
        <c:numFmt formatCode="#,##0" sourceLinked="0"/>
        <c:majorTickMark val="out"/>
        <c:minorTickMark val="none"/>
        <c:tickLblPos val="nextTo"/>
        <c:crossAx val="169485056"/>
        <c:crosses val="autoZero"/>
        <c:crossBetween val="between"/>
      </c:valAx>
    </c:plotArea>
    <c:legend>
      <c:legendPos val="b"/>
      <c:layout>
        <c:manualLayout>
          <c:xMode val="edge"/>
          <c:yMode val="edge"/>
          <c:x val="0"/>
          <c:y val="0.92660565987156362"/>
          <c:w val="0.3371003011126677"/>
          <c:h val="7.3394340128436319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2701081403826407E-2"/>
          <c:y val="8.6529087276074237E-2"/>
          <c:w val="0.94279063078050473"/>
          <c:h val="0.74520187849259767"/>
        </c:manualLayout>
      </c:layout>
      <c:barChart>
        <c:barDir val="col"/>
        <c:grouping val="clustered"/>
        <c:varyColors val="0"/>
        <c:ser>
          <c:idx val="0"/>
          <c:order val="0"/>
          <c:tx>
            <c:strRef>
              <c:f>'7.2'!$R$4</c:f>
              <c:strCache>
                <c:ptCount val="1"/>
                <c:pt idx="0">
                  <c:v>Gas production in the CR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'7.2'!$R$5:$R$28</c:f>
              <c:numCache>
                <c:formatCode>0.0</c:formatCode>
                <c:ptCount val="24"/>
                <c:pt idx="0">
                  <c:v>14.851755896695506</c:v>
                </c:pt>
                <c:pt idx="1">
                  <c:v>15.248105896695506</c:v>
                </c:pt>
                <c:pt idx="2">
                  <c:v>15.091685896695505</c:v>
                </c:pt>
                <c:pt idx="3">
                  <c:v>15.144745896695508</c:v>
                </c:pt>
                <c:pt idx="4">
                  <c:v>15.341205896695506</c:v>
                </c:pt>
                <c:pt idx="5">
                  <c:v>14.912565896695506</c:v>
                </c:pt>
                <c:pt idx="6">
                  <c:v>14.488935896695507</c:v>
                </c:pt>
                <c:pt idx="7">
                  <c:v>14.265355896695505</c:v>
                </c:pt>
                <c:pt idx="8">
                  <c:v>14.015975896695506</c:v>
                </c:pt>
                <c:pt idx="9">
                  <c:v>14.007855896695506</c:v>
                </c:pt>
                <c:pt idx="10">
                  <c:v>13.991545896695504</c:v>
                </c:pt>
                <c:pt idx="11">
                  <c:v>14.008075896695503</c:v>
                </c:pt>
                <c:pt idx="12">
                  <c:v>13.902555896695505</c:v>
                </c:pt>
                <c:pt idx="13">
                  <c:v>13.947465896695507</c:v>
                </c:pt>
                <c:pt idx="14">
                  <c:v>14.254295896695504</c:v>
                </c:pt>
                <c:pt idx="15">
                  <c:v>13.969215896695507</c:v>
                </c:pt>
                <c:pt idx="16">
                  <c:v>13.665765896695504</c:v>
                </c:pt>
                <c:pt idx="17">
                  <c:v>13.354745896695507</c:v>
                </c:pt>
                <c:pt idx="18">
                  <c:v>13.377875896695505</c:v>
                </c:pt>
                <c:pt idx="19">
                  <c:v>13.545845896695505</c:v>
                </c:pt>
                <c:pt idx="20">
                  <c:v>13.601755896695506</c:v>
                </c:pt>
                <c:pt idx="21">
                  <c:v>13.771085896695505</c:v>
                </c:pt>
                <c:pt idx="22">
                  <c:v>14.165795896695506</c:v>
                </c:pt>
                <c:pt idx="23">
                  <c:v>14.581425896695508</c:v>
                </c:pt>
              </c:numCache>
            </c:numRef>
          </c:val>
          <c:extLst>
            <c:ext xmlns:c16="http://schemas.microsoft.com/office/drawing/2014/chart" uri="{C3380CC4-5D6E-409C-BE32-E72D297353CC}">
              <c16:uniqueId val="{00000000-1D23-40A0-A426-F123EAD21589}"/>
            </c:ext>
          </c:extLst>
        </c:ser>
        <c:dLbls>
          <c:showLegendKey val="0"/>
          <c:showVal val="0"/>
          <c:showCatName val="0"/>
          <c:showSerName val="0"/>
          <c:showPercent val="0"/>
          <c:showBubbleSize val="0"/>
        </c:dLbls>
        <c:gapWidth val="50"/>
        <c:overlap val="100"/>
        <c:axId val="169539072"/>
        <c:axId val="169540608"/>
      </c:barChart>
      <c:catAx>
        <c:axId val="169539072"/>
        <c:scaling>
          <c:orientation val="minMax"/>
        </c:scaling>
        <c:delete val="0"/>
        <c:axPos val="b"/>
        <c:numFmt formatCode="h:mm;@" sourceLinked="1"/>
        <c:majorTickMark val="out"/>
        <c:minorTickMark val="none"/>
        <c:tickLblPos val="low"/>
        <c:txPr>
          <a:bodyPr rot="-5400000" vert="horz"/>
          <a:lstStyle/>
          <a:p>
            <a:pPr>
              <a:defRPr/>
            </a:pPr>
            <a:endParaRPr lang="cs-CZ"/>
          </a:p>
        </c:txPr>
        <c:crossAx val="169540608"/>
        <c:crosses val="autoZero"/>
        <c:auto val="1"/>
        <c:lblAlgn val="ctr"/>
        <c:lblOffset val="100"/>
        <c:noMultiLvlLbl val="0"/>
      </c:catAx>
      <c:valAx>
        <c:axId val="169540608"/>
        <c:scaling>
          <c:orientation val="minMax"/>
          <c:max val="16"/>
          <c:min val="12"/>
        </c:scaling>
        <c:delete val="0"/>
        <c:axPos val="l"/>
        <c:majorGridlines/>
        <c:numFmt formatCode="#,##0" sourceLinked="0"/>
        <c:majorTickMark val="out"/>
        <c:minorTickMark val="none"/>
        <c:tickLblPos val="nextTo"/>
        <c:crossAx val="169539072"/>
        <c:crosses val="autoZero"/>
        <c:crossBetween val="between"/>
        <c:majorUnit val="1"/>
      </c:valAx>
    </c:plotArea>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613032702388525"/>
          <c:y val="1.9420289855072465E-2"/>
          <c:w val="0.76687851235512816"/>
          <c:h val="0.78596005934040869"/>
        </c:manualLayout>
      </c:layout>
      <c:lineChart>
        <c:grouping val="standard"/>
        <c:varyColors val="0"/>
        <c:ser>
          <c:idx val="0"/>
          <c:order val="0"/>
          <c:tx>
            <c:strRef>
              <c:f>'7.2'!$S$4</c:f>
              <c:strCache>
                <c:ptCount val="1"/>
                <c:pt idx="0">
                  <c:v>Gas consumption in the CR</c:v>
                </c:pt>
              </c:strCache>
            </c:strRef>
          </c:tx>
          <c:spPr>
            <a:ln w="19050">
              <a:solidFill>
                <a:schemeClr val="accent1"/>
              </a:solidFill>
            </a:ln>
          </c:spPr>
          <c:marker>
            <c:symbol val="none"/>
          </c:marker>
          <c:dPt>
            <c:idx val="2"/>
            <c:bubble3D val="0"/>
            <c:extLst>
              <c:ext xmlns:c16="http://schemas.microsoft.com/office/drawing/2014/chart" uri="{C3380CC4-5D6E-409C-BE32-E72D297353CC}">
                <c16:uniqueId val="{00000000-D11E-4903-AB67-5BDE1E13719D}"/>
              </c:ext>
            </c:extLst>
          </c:dPt>
          <c:dPt>
            <c:idx val="3"/>
            <c:bubble3D val="0"/>
            <c:extLst>
              <c:ext xmlns:c16="http://schemas.microsoft.com/office/drawing/2014/chart" uri="{C3380CC4-5D6E-409C-BE32-E72D297353CC}">
                <c16:uniqueId val="{00000001-D11E-4903-AB67-5BDE1E13719D}"/>
              </c:ext>
            </c:extLst>
          </c:dPt>
          <c:dPt>
            <c:idx val="19"/>
            <c:bubble3D val="0"/>
            <c:extLst>
              <c:ext xmlns:c16="http://schemas.microsoft.com/office/drawing/2014/chart" uri="{C3380CC4-5D6E-409C-BE32-E72D297353CC}">
                <c16:uniqueId val="{00000002-D11E-4903-AB67-5BDE1E13719D}"/>
              </c:ext>
            </c:extLst>
          </c:dPt>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'7.2'!$S$5:$S$28</c:f>
              <c:numCache>
                <c:formatCode>0.0</c:formatCode>
                <c:ptCount val="24"/>
                <c:pt idx="0">
                  <c:v>1975.5715790431689</c:v>
                </c:pt>
                <c:pt idx="1">
                  <c:v>2062.8305790431691</c:v>
                </c:pt>
                <c:pt idx="2">
                  <c:v>2104.3595790431691</c:v>
                </c:pt>
                <c:pt idx="3">
                  <c:v>2082.0335790431691</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1555.083579043169</c:v>
                </c:pt>
                <c:pt idx="18">
                  <c:v>1403.1405790431691</c:v>
                </c:pt>
                <c:pt idx="19">
                  <c:v>1328.279579043169</c:v>
                </c:pt>
                <c:pt idx="20">
                  <c:v>1332.4655790431693</c:v>
                </c:pt>
                <c:pt idx="21">
                  <c:v>1365.8875790431691</c:v>
                </c:pt>
                <c:pt idx="22">
                  <c:v>1445.4245790431692</c:v>
                </c:pt>
                <c:pt idx="23">
                  <c:v>1707.0145790431691</c:v>
                </c:pt>
              </c:numCache>
            </c:numRef>
          </c:val>
          <c:smooth val="1"/>
          <c:extLst>
            <c:ext xmlns:c16="http://schemas.microsoft.com/office/drawing/2014/chart" uri="{C3380CC4-5D6E-409C-BE32-E72D297353CC}">
              <c16:uniqueId val="{00000003-D11E-4903-AB67-5BDE1E13719D}"/>
            </c:ext>
          </c:extLst>
        </c:ser>
        <c:dLbls>
          <c:showLegendKey val="0"/>
          <c:showVal val="0"/>
          <c:showCatName val="0"/>
          <c:showSerName val="0"/>
          <c:showPercent val="0"/>
          <c:showBubbleSize val="0"/>
        </c:dLbls>
        <c:marker val="1"/>
        <c:smooth val="0"/>
        <c:axId val="171302272"/>
        <c:axId val="172184704"/>
      </c:lineChart>
      <c:lineChart>
        <c:grouping val="standard"/>
        <c:varyColors val="0"/>
        <c:ser>
          <c:idx val="1"/>
          <c:order val="1"/>
          <c:tx>
            <c:strRef>
              <c:f>'7.2'!$T$4</c:f>
              <c:strCache>
                <c:ptCount val="1"/>
                <c:pt idx="0">
                  <c:v>Temperature in the CR</c:v>
                </c:pt>
              </c:strCache>
            </c:strRef>
          </c:tx>
          <c:spPr>
            <a:ln w="19050" cmpd="sng">
              <a:solidFill>
                <a:schemeClr val="accent5"/>
              </a:solidFill>
              <a:prstDash val="solid"/>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'7.2'!$T$5:$T$28</c:f>
              <c:numCache>
                <c:formatCode>0.0</c:formatCode>
                <c:ptCount val="24"/>
                <c:pt idx="0">
                  <c:v>-9.8000000000000007</c:v>
                </c:pt>
                <c:pt idx="1">
                  <c:v>-9.5</c:v>
                </c:pt>
                <c:pt idx="2">
                  <c:v>-9.1</c:v>
                </c:pt>
                <c:pt idx="3">
                  <c:v>-8.6</c:v>
                </c:pt>
                <c:pt idx="4">
                  <c:v>-7.9</c:v>
                </c:pt>
                <c:pt idx="5">
                  <c:v>-6.5</c:v>
                </c:pt>
                <c:pt idx="6">
                  <c:v>-5.4</c:v>
                </c:pt>
                <c:pt idx="7">
                  <c:v>-4.2</c:v>
                </c:pt>
                <c:pt idx="8">
                  <c:v>-3.8</c:v>
                </c:pt>
                <c:pt idx="9">
                  <c:v>-3.9</c:v>
                </c:pt>
                <c:pt idx="10">
                  <c:v>-4.0999999999999996</c:v>
                </c:pt>
                <c:pt idx="11">
                  <c:v>-4</c:v>
                </c:pt>
                <c:pt idx="12">
                  <c:v>-4.8</c:v>
                </c:pt>
                <c:pt idx="13">
                  <c:v>-5.0999999999999996</c:v>
                </c:pt>
                <c:pt idx="14">
                  <c:v>-5.4</c:v>
                </c:pt>
                <c:pt idx="15">
                  <c:v>-5.6</c:v>
                </c:pt>
                <c:pt idx="16">
                  <c:v>-5.9</c:v>
                </c:pt>
                <c:pt idx="17">
                  <c:v>-6.2</c:v>
                </c:pt>
                <c:pt idx="18">
                  <c:v>-6.5</c:v>
                </c:pt>
                <c:pt idx="19">
                  <c:v>-6.6</c:v>
                </c:pt>
                <c:pt idx="20">
                  <c:v>-6.4</c:v>
                </c:pt>
                <c:pt idx="21">
                  <c:v>-6</c:v>
                </c:pt>
                <c:pt idx="22">
                  <c:v>-5.7</c:v>
                </c:pt>
                <c:pt idx="23">
                  <c:v>-5.4</c:v>
                </c:pt>
              </c:numCache>
            </c:numRef>
          </c:val>
          <c:smooth val="1"/>
          <c:extLst>
            <c:ext xmlns:c16="http://schemas.microsoft.com/office/drawing/2014/chart" uri="{C3380CC4-5D6E-409C-BE32-E72D297353CC}">
              <c16:uniqueId val="{00000004-D11E-4903-AB67-5BDE1E13719D}"/>
            </c:ext>
          </c:extLst>
        </c:ser>
        <c:dLbls>
          <c:showLegendKey val="0"/>
          <c:showVal val="0"/>
          <c:showCatName val="0"/>
          <c:showSerName val="0"/>
          <c:showPercent val="0"/>
          <c:showBubbleSize val="0"/>
        </c:dLbls>
        <c:marker val="1"/>
        <c:smooth val="0"/>
        <c:axId val="172186240"/>
        <c:axId val="172192128"/>
      </c:lineChart>
      <c:catAx>
        <c:axId val="171302272"/>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184704"/>
        <c:crosses val="autoZero"/>
        <c:auto val="1"/>
        <c:lblAlgn val="ctr"/>
        <c:lblOffset val="100"/>
        <c:noMultiLvlLbl val="0"/>
      </c:catAx>
      <c:valAx>
        <c:axId val="172184704"/>
        <c:scaling>
          <c:orientation val="minMax"/>
          <c:max val="2300"/>
          <c:min val="1300"/>
        </c:scaling>
        <c:delete val="0"/>
        <c:axPos val="l"/>
        <c:majorGridlines/>
        <c:numFmt formatCode="#,##0" sourceLinked="0"/>
        <c:majorTickMark val="out"/>
        <c:minorTickMark val="none"/>
        <c:tickLblPos val="nextTo"/>
        <c:txPr>
          <a:bodyPr rot="0" vert="horz"/>
          <a:lstStyle/>
          <a:p>
            <a:pPr>
              <a:defRPr/>
            </a:pPr>
            <a:endParaRPr lang="cs-CZ"/>
          </a:p>
        </c:txPr>
        <c:crossAx val="171302272"/>
        <c:crosses val="autoZero"/>
        <c:crossBetween val="midCat"/>
        <c:majorUnit val="100"/>
      </c:valAx>
      <c:catAx>
        <c:axId val="172186240"/>
        <c:scaling>
          <c:orientation val="minMax"/>
        </c:scaling>
        <c:delete val="1"/>
        <c:axPos val="b"/>
        <c:numFmt formatCode="h:mm;@" sourceLinked="1"/>
        <c:majorTickMark val="out"/>
        <c:minorTickMark val="none"/>
        <c:tickLblPos val="nextTo"/>
        <c:crossAx val="172192128"/>
        <c:crosses val="autoZero"/>
        <c:auto val="1"/>
        <c:lblAlgn val="ctr"/>
        <c:lblOffset val="100"/>
        <c:noMultiLvlLbl val="0"/>
      </c:catAx>
      <c:valAx>
        <c:axId val="172192128"/>
        <c:scaling>
          <c:orientation val="minMax"/>
          <c:max val="-3"/>
          <c:min val="-10"/>
        </c:scaling>
        <c:delete val="0"/>
        <c:axPos val="r"/>
        <c:title>
          <c:tx>
            <c:rich>
              <a:bodyPr/>
              <a:lstStyle/>
              <a:p>
                <a:pPr>
                  <a:defRPr b="0"/>
                </a:pPr>
                <a:r>
                  <a:rPr lang="cs-CZ" b="0"/>
                  <a:t>(°C)</a:t>
                </a:r>
              </a:p>
            </c:rich>
          </c:tx>
          <c:layout>
            <c:manualLayout>
              <c:xMode val="edge"/>
              <c:yMode val="edge"/>
              <c:x val="0.95868446322258483"/>
              <c:y val="0.39207577313705355"/>
            </c:manualLayout>
          </c:layout>
          <c:overlay val="0"/>
        </c:title>
        <c:numFmt formatCode="#,##0.0" sourceLinked="0"/>
        <c:majorTickMark val="out"/>
        <c:minorTickMark val="none"/>
        <c:tickLblPos val="nextTo"/>
        <c:txPr>
          <a:bodyPr rot="0" vert="horz"/>
          <a:lstStyle/>
          <a:p>
            <a:pPr>
              <a:defRPr/>
            </a:pPr>
            <a:endParaRPr lang="cs-CZ"/>
          </a:p>
        </c:txPr>
        <c:crossAx val="172186240"/>
        <c:crosses val="max"/>
        <c:crossBetween val="midCat"/>
        <c:majorUnit val="0.70000000000000007"/>
      </c:valAx>
    </c:plotArea>
    <c:legend>
      <c:legendPos val="b"/>
      <c:layout>
        <c:manualLayout>
          <c:xMode val="edge"/>
          <c:yMode val="edge"/>
          <c:x val="1.0336695484962268E-4"/>
          <c:y val="0.93081958233481688"/>
          <c:w val="0.97994142500480108"/>
          <c:h val="6.9180417665183139E-2"/>
        </c:manualLayout>
      </c:layout>
      <c:overlay val="0"/>
      <c:spPr>
        <a:ln>
          <a:noFill/>
        </a:ln>
      </c:spPr>
    </c:legend>
    <c:plotVisOnly val="1"/>
    <c:dispBlanksAs val="gap"/>
    <c:showDLblsOverMax val="0"/>
  </c:chart>
  <c:spPr>
    <a:ln>
      <a:noFill/>
    </a:ln>
  </c:spPr>
  <c:txPr>
    <a:bodyPr/>
    <a:lstStyle/>
    <a:p>
      <a:pPr>
        <a:defRPr sz="6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29441895722965E-2"/>
          <c:y val="5.8966334970825963E-2"/>
          <c:w val="0.93677055810427701"/>
          <c:h val="0.69982423912871838"/>
        </c:manualLayout>
      </c:layout>
      <c:barChart>
        <c:barDir val="col"/>
        <c:grouping val="clustered"/>
        <c:varyColors val="0"/>
        <c:ser>
          <c:idx val="0"/>
          <c:order val="0"/>
          <c:tx>
            <c:strRef>
              <c:f>'7.5'!$Q$30</c:f>
              <c:strCache>
                <c:ptCount val="1"/>
                <c:pt idx="0">
                  <c:v>Max</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C812-4D6C-B24A-BC868EA854AE}"/>
              </c:ext>
            </c:extLst>
          </c:dPt>
          <c:dPt>
            <c:idx val="1"/>
            <c:invertIfNegative val="0"/>
            <c:bubble3D val="0"/>
            <c:extLst>
              <c:ext xmlns:c16="http://schemas.microsoft.com/office/drawing/2014/chart" uri="{C3380CC4-5D6E-409C-BE32-E72D297353CC}">
                <c16:uniqueId val="{00000002-C812-4D6C-B24A-BC868EA854AE}"/>
              </c:ext>
            </c:extLst>
          </c:dPt>
          <c:dPt>
            <c:idx val="2"/>
            <c:invertIfNegative val="0"/>
            <c:bubble3D val="0"/>
            <c:extLst>
              <c:ext xmlns:c16="http://schemas.microsoft.com/office/drawing/2014/chart" uri="{C3380CC4-5D6E-409C-BE32-E72D297353CC}">
                <c16:uniqueId val="{00000004-C812-4D6C-B24A-BC868EA854AE}"/>
              </c:ext>
            </c:extLst>
          </c:dPt>
          <c:dPt>
            <c:idx val="3"/>
            <c:invertIfNegative val="0"/>
            <c:bubble3D val="0"/>
            <c:extLst>
              <c:ext xmlns:c16="http://schemas.microsoft.com/office/drawing/2014/chart" uri="{C3380CC4-5D6E-409C-BE32-E72D297353CC}">
                <c16:uniqueId val="{00000006-C812-4D6C-B24A-BC868EA854AE}"/>
              </c:ext>
            </c:extLst>
          </c:dPt>
          <c:dPt>
            <c:idx val="4"/>
            <c:invertIfNegative val="0"/>
            <c:bubble3D val="0"/>
            <c:extLst>
              <c:ext xmlns:c16="http://schemas.microsoft.com/office/drawing/2014/chart" uri="{C3380CC4-5D6E-409C-BE32-E72D297353CC}">
                <c16:uniqueId val="{00000008-C812-4D6C-B24A-BC868EA854AE}"/>
              </c:ext>
            </c:extLst>
          </c:dPt>
          <c:dPt>
            <c:idx val="5"/>
            <c:invertIfNegative val="0"/>
            <c:bubble3D val="0"/>
            <c:extLst>
              <c:ext xmlns:c16="http://schemas.microsoft.com/office/drawing/2014/chart" uri="{C3380CC4-5D6E-409C-BE32-E72D297353CC}">
                <c16:uniqueId val="{0000000A-C812-4D6C-B24A-BC868EA854AE}"/>
              </c:ext>
            </c:extLst>
          </c:dPt>
          <c:dPt>
            <c:idx val="6"/>
            <c:invertIfNegative val="0"/>
            <c:bubble3D val="0"/>
            <c:extLst>
              <c:ext xmlns:c16="http://schemas.microsoft.com/office/drawing/2014/chart" uri="{C3380CC4-5D6E-409C-BE32-E72D297353CC}">
                <c16:uniqueId val="{0000000C-C812-4D6C-B24A-BC868EA854AE}"/>
              </c:ext>
            </c:extLst>
          </c:dPt>
          <c:dPt>
            <c:idx val="7"/>
            <c:invertIfNegative val="0"/>
            <c:bubble3D val="0"/>
            <c:extLst>
              <c:ext xmlns:c16="http://schemas.microsoft.com/office/drawing/2014/chart" uri="{C3380CC4-5D6E-409C-BE32-E72D297353CC}">
                <c16:uniqueId val="{0000000E-C812-4D6C-B24A-BC868EA854AE}"/>
              </c:ext>
            </c:extLst>
          </c:dPt>
          <c:dPt>
            <c:idx val="8"/>
            <c:invertIfNegative val="0"/>
            <c:bubble3D val="0"/>
            <c:extLst>
              <c:ext xmlns:c16="http://schemas.microsoft.com/office/drawing/2014/chart" uri="{C3380CC4-5D6E-409C-BE32-E72D297353CC}">
                <c16:uniqueId val="{00000010-C812-4D6C-B24A-BC868EA854AE}"/>
              </c:ext>
            </c:extLst>
          </c:dPt>
          <c:dPt>
            <c:idx val="9"/>
            <c:invertIfNegative val="0"/>
            <c:bubble3D val="0"/>
            <c:extLst>
              <c:ext xmlns:c16="http://schemas.microsoft.com/office/drawing/2014/chart" uri="{C3380CC4-5D6E-409C-BE32-E72D297353CC}">
                <c16:uniqueId val="{00000012-C812-4D6C-B24A-BC868EA854AE}"/>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'7.5'!$P$31:$P$40</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'7.5'!$Q$31:$Q$40</c:f>
              <c:numCache>
                <c:formatCode>#,##0.0</c:formatCode>
                <c:ptCount val="10"/>
                <c:pt idx="0">
                  <c:v>2200.4136310410245</c:v>
                </c:pt>
                <c:pt idx="1">
                  <c:v>2147.9999567326845</c:v>
                </c:pt>
                <c:pt idx="2">
                  <c:v>2349.5470119980396</c:v>
                </c:pt>
                <c:pt idx="3">
                  <c:v>2638.7143164624217</c:v>
                </c:pt>
                <c:pt idx="4">
                  <c:v>2726.900301839607</c:v>
                </c:pt>
                <c:pt idx="5">
                  <c:v>2426.2663006680923</c:v>
                </c:pt>
                <c:pt idx="6">
                  <c:v>2143.1190236858765</c:v>
                </c:pt>
                <c:pt idx="7">
                  <c:v>2582.3774134241321</c:v>
                </c:pt>
                <c:pt idx="8">
                  <c:v>2107.0183501547185</c:v>
                </c:pt>
                <c:pt idx="9">
                  <c:v>2104.3595790431691</c:v>
                </c:pt>
              </c:numCache>
            </c:numRef>
          </c:val>
          <c:extLst>
            <c:ext xmlns:c16="http://schemas.microsoft.com/office/drawing/2014/chart" uri="{C3380CC4-5D6E-409C-BE32-E72D297353CC}">
              <c16:uniqueId val="{00000013-C812-4D6C-B24A-BC868EA854AE}"/>
            </c:ext>
          </c:extLst>
        </c:ser>
        <c:dLbls>
          <c:showLegendKey val="0"/>
          <c:showVal val="0"/>
          <c:showCatName val="0"/>
          <c:showSerName val="0"/>
          <c:showPercent val="0"/>
          <c:showBubbleSize val="0"/>
        </c:dLbls>
        <c:gapWidth val="50"/>
        <c:axId val="171209856"/>
        <c:axId val="171211392"/>
      </c:barChart>
      <c:catAx>
        <c:axId val="171209856"/>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1211392"/>
        <c:crosses val="autoZero"/>
        <c:auto val="0"/>
        <c:lblAlgn val="ctr"/>
        <c:lblOffset val="100"/>
        <c:tickLblSkip val="1"/>
        <c:noMultiLvlLbl val="0"/>
      </c:catAx>
      <c:valAx>
        <c:axId val="171211392"/>
        <c:scaling>
          <c:orientation val="minMax"/>
          <c:min val="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1209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9330576102229E-2"/>
          <c:y val="5.4624446179671028E-2"/>
          <c:w val="0.93525066942389778"/>
          <c:h val="0.61240690481152615"/>
        </c:manualLayout>
      </c:layout>
      <c:barChart>
        <c:barDir val="col"/>
        <c:grouping val="percentStacked"/>
        <c:varyColors val="0"/>
        <c:ser>
          <c:idx val="0"/>
          <c:order val="0"/>
          <c:tx>
            <c:strRef>
              <c:f>'7.5'!$O$52</c:f>
              <c:strCache>
                <c:ptCount val="1"/>
                <c:pt idx="0">
                  <c:v>Gas flow from abroad for the CR</c:v>
                </c:pt>
              </c:strCache>
            </c:strRef>
          </c:tx>
          <c:spPr>
            <a:solidFill>
              <a:schemeClr val="tx2"/>
            </a:solidFill>
          </c:spPr>
          <c:invertIfNegative val="0"/>
          <c:dPt>
            <c:idx val="0"/>
            <c:invertIfNegative val="0"/>
            <c:bubble3D val="0"/>
            <c:extLst>
              <c:ext xmlns:c16="http://schemas.microsoft.com/office/drawing/2014/chart" uri="{C3380CC4-5D6E-409C-BE32-E72D297353CC}">
                <c16:uniqueId val="{00000000-777B-46E0-849E-7970188DC777}"/>
              </c:ext>
            </c:extLst>
          </c:dPt>
          <c:dPt>
            <c:idx val="1"/>
            <c:invertIfNegative val="0"/>
            <c:bubble3D val="0"/>
            <c:extLst>
              <c:ext xmlns:c16="http://schemas.microsoft.com/office/drawing/2014/chart" uri="{C3380CC4-5D6E-409C-BE32-E72D297353CC}">
                <c16:uniqueId val="{00000001-777B-46E0-849E-7970188DC777}"/>
              </c:ext>
            </c:extLst>
          </c:dPt>
          <c:dPt>
            <c:idx val="2"/>
            <c:invertIfNegative val="0"/>
            <c:bubble3D val="0"/>
            <c:extLst>
              <c:ext xmlns:c16="http://schemas.microsoft.com/office/drawing/2014/chart" uri="{C3380CC4-5D6E-409C-BE32-E72D297353CC}">
                <c16:uniqueId val="{00000002-777B-46E0-849E-7970188DC777}"/>
              </c:ext>
            </c:extLst>
          </c:dPt>
          <c:dPt>
            <c:idx val="3"/>
            <c:invertIfNegative val="0"/>
            <c:bubble3D val="0"/>
            <c:extLst>
              <c:ext xmlns:c16="http://schemas.microsoft.com/office/drawing/2014/chart" uri="{C3380CC4-5D6E-409C-BE32-E72D297353CC}">
                <c16:uniqueId val="{00000003-777B-46E0-849E-7970188DC777}"/>
              </c:ext>
            </c:extLst>
          </c:dPt>
          <c:dPt>
            <c:idx val="4"/>
            <c:invertIfNegative val="0"/>
            <c:bubble3D val="0"/>
            <c:extLst>
              <c:ext xmlns:c16="http://schemas.microsoft.com/office/drawing/2014/chart" uri="{C3380CC4-5D6E-409C-BE32-E72D297353CC}">
                <c16:uniqueId val="{00000004-777B-46E0-849E-7970188DC777}"/>
              </c:ext>
            </c:extLst>
          </c:dPt>
          <c:dPt>
            <c:idx val="5"/>
            <c:invertIfNegative val="0"/>
            <c:bubble3D val="0"/>
            <c:extLst>
              <c:ext xmlns:c16="http://schemas.microsoft.com/office/drawing/2014/chart" uri="{C3380CC4-5D6E-409C-BE32-E72D297353CC}">
                <c16:uniqueId val="{00000005-777B-46E0-849E-7970188DC777}"/>
              </c:ext>
            </c:extLst>
          </c:dPt>
          <c:dPt>
            <c:idx val="6"/>
            <c:invertIfNegative val="0"/>
            <c:bubble3D val="0"/>
            <c:extLst>
              <c:ext xmlns:c16="http://schemas.microsoft.com/office/drawing/2014/chart" uri="{C3380CC4-5D6E-409C-BE32-E72D297353CC}">
                <c16:uniqueId val="{00000006-777B-46E0-849E-7970188DC777}"/>
              </c:ext>
            </c:extLst>
          </c:dPt>
          <c:dPt>
            <c:idx val="7"/>
            <c:invertIfNegative val="0"/>
            <c:bubble3D val="0"/>
            <c:extLst>
              <c:ext xmlns:c16="http://schemas.microsoft.com/office/drawing/2014/chart" uri="{C3380CC4-5D6E-409C-BE32-E72D297353CC}">
                <c16:uniqueId val="{00000007-777B-46E0-849E-7970188DC777}"/>
              </c:ext>
            </c:extLst>
          </c:dPt>
          <c:dPt>
            <c:idx val="8"/>
            <c:invertIfNegative val="0"/>
            <c:bubble3D val="0"/>
            <c:extLst>
              <c:ext xmlns:c16="http://schemas.microsoft.com/office/drawing/2014/chart" uri="{C3380CC4-5D6E-409C-BE32-E72D297353CC}">
                <c16:uniqueId val="{00000008-777B-46E0-849E-7970188DC777}"/>
              </c:ext>
            </c:extLst>
          </c:dPt>
          <c:dPt>
            <c:idx val="9"/>
            <c:invertIfNegative val="0"/>
            <c:bubble3D val="0"/>
            <c:extLst>
              <c:ext xmlns:c16="http://schemas.microsoft.com/office/drawing/2014/chart" uri="{C3380CC4-5D6E-409C-BE32-E72D297353CC}">
                <c16:uniqueId val="{00000009-777B-46E0-849E-7970188DC777}"/>
              </c:ext>
            </c:extLst>
          </c:dPt>
          <c:dLbls>
            <c:numFmt formatCode="0.0%" sourceLinked="0"/>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'7.5'!$P$52:$Y$52</c:f>
              <c:numCache>
                <c:formatCode>0.0%</c:formatCode>
                <c:ptCount val="10"/>
                <c:pt idx="0">
                  <c:v>0.47761848012683605</c:v>
                </c:pt>
                <c:pt idx="1">
                  <c:v>0.26510017750492798</c:v>
                </c:pt>
                <c:pt idx="2">
                  <c:v>0.27984707021991378</c:v>
                </c:pt>
                <c:pt idx="3">
                  <c:v>0.32234559266571217</c:v>
                </c:pt>
                <c:pt idx="4">
                  <c:v>0.25734838732124837</c:v>
                </c:pt>
                <c:pt idx="5">
                  <c:v>0.43337288696091975</c:v>
                </c:pt>
                <c:pt idx="6">
                  <c:v>0.36693460573805597</c:v>
                </c:pt>
                <c:pt idx="7">
                  <c:v>0.17055041971872384</c:v>
                </c:pt>
                <c:pt idx="8">
                  <c:v>0.19086117959692683</c:v>
                </c:pt>
                <c:pt idx="9">
                  <c:v>0.13407868731821063</c:v>
                </c:pt>
              </c:numCache>
            </c:numRef>
          </c:val>
          <c:extLst>
            <c:ext xmlns:c16="http://schemas.microsoft.com/office/drawing/2014/chart" uri="{C3380CC4-5D6E-409C-BE32-E72D297353CC}">
              <c16:uniqueId val="{0000000A-777B-46E0-849E-7970188DC777}"/>
            </c:ext>
          </c:extLst>
        </c:ser>
        <c:ser>
          <c:idx val="1"/>
          <c:order val="1"/>
          <c:tx>
            <c:strRef>
              <c:f>'7.5'!$O$53</c:f>
              <c:strCache>
                <c:ptCount val="1"/>
                <c:pt idx="0">
                  <c:v>Gas flow from storage facilities for the CR</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'7.5'!$P$53:$Y$53</c:f>
              <c:numCache>
                <c:formatCode>0.0%</c:formatCode>
                <c:ptCount val="10"/>
                <c:pt idx="0">
                  <c:v>0.51322866680355028</c:v>
                </c:pt>
                <c:pt idx="1">
                  <c:v>0.72318792966489831</c:v>
                </c:pt>
                <c:pt idx="2">
                  <c:v>0.71198499556874617</c:v>
                </c:pt>
                <c:pt idx="3">
                  <c:v>0.66979236696238109</c:v>
                </c:pt>
                <c:pt idx="4">
                  <c:v>0.73646184892662048</c:v>
                </c:pt>
                <c:pt idx="5">
                  <c:v>0.55930126247398226</c:v>
                </c:pt>
                <c:pt idx="6">
                  <c:v>0.62408025937480893</c:v>
                </c:pt>
                <c:pt idx="7">
                  <c:v>0.82364969094938889</c:v>
                </c:pt>
                <c:pt idx="8">
                  <c:v>0.79945847475567089</c:v>
                </c:pt>
                <c:pt idx="9">
                  <c:v>0.85751610718855953</c:v>
                </c:pt>
              </c:numCache>
            </c:numRef>
          </c:val>
          <c:extLst>
            <c:ext xmlns:c16="http://schemas.microsoft.com/office/drawing/2014/chart" uri="{C3380CC4-5D6E-409C-BE32-E72D297353CC}">
              <c16:uniqueId val="{0000000B-777B-46E0-849E-7970188DC777}"/>
            </c:ext>
          </c:extLst>
        </c:ser>
        <c:ser>
          <c:idx val="2"/>
          <c:order val="2"/>
          <c:tx>
            <c:strRef>
              <c:f>'7.5'!$O$54</c:f>
              <c:strCache>
                <c:ptCount val="1"/>
                <c:pt idx="0">
                  <c:v>Gas production in the CR</c:v>
                </c:pt>
              </c:strCache>
            </c:strRef>
          </c:tx>
          <c:spPr>
            <a:solidFill>
              <a:schemeClr val="tx1"/>
            </a:solidFill>
          </c:spPr>
          <c:invertIfNegative val="0"/>
          <c:dLbls>
            <c:spPr>
              <a:noFill/>
              <a:ln>
                <a:noFill/>
              </a:ln>
              <a:effectLst/>
            </c:spPr>
            <c:txPr>
              <a:bodyPr/>
              <a:lstStyle/>
              <a:p>
                <a:pPr>
                  <a:defRPr>
                    <a:solidFill>
                      <a:sysClr val="windowText" lastClr="000000"/>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41666</c:v>
                </c:pt>
                <c:pt idx="1">
                  <c:v>42040</c:v>
                </c:pt>
                <c:pt idx="2">
                  <c:v>42388</c:v>
                </c:pt>
                <c:pt idx="3">
                  <c:v>42754</c:v>
                </c:pt>
                <c:pt idx="4">
                  <c:v>43158</c:v>
                </c:pt>
                <c:pt idx="5">
                  <c:v>43488</c:v>
                </c:pt>
                <c:pt idx="6">
                  <c:v>43851</c:v>
                </c:pt>
                <c:pt idx="7">
                  <c:v>44238</c:v>
                </c:pt>
                <c:pt idx="8">
                  <c:v>44572</c:v>
                </c:pt>
                <c:pt idx="9">
                  <c:v>44964</c:v>
                </c:pt>
              </c:numCache>
            </c:numRef>
          </c:cat>
          <c:val>
            <c:numRef>
              <c:f>'7.5'!$P$54:$Y$54</c:f>
              <c:numCache>
                <c:formatCode>0.0%</c:formatCode>
                <c:ptCount val="10"/>
                <c:pt idx="0">
                  <c:v>9.1528530696137547E-3</c:v>
                </c:pt>
                <c:pt idx="1">
                  <c:v>1.1711892830173879E-2</c:v>
                </c:pt>
                <c:pt idx="2">
                  <c:v>8.1679342113398865E-3</c:v>
                </c:pt>
                <c:pt idx="3">
                  <c:v>7.8620403719066694E-3</c:v>
                </c:pt>
                <c:pt idx="4">
                  <c:v>6.1897637521311014E-3</c:v>
                </c:pt>
                <c:pt idx="5">
                  <c:v>7.3258505650981402E-3</c:v>
                </c:pt>
                <c:pt idx="6">
                  <c:v>8.9851348871352547E-3</c:v>
                </c:pt>
                <c:pt idx="7">
                  <c:v>5.7998893318873127E-3</c:v>
                </c:pt>
                <c:pt idx="8">
                  <c:v>9.6803456474023157E-3</c:v>
                </c:pt>
                <c:pt idx="9">
                  <c:v>8.4052054932297355E-3</c:v>
                </c:pt>
              </c:numCache>
            </c:numRef>
          </c:val>
          <c:extLst>
            <c:ext xmlns:c16="http://schemas.microsoft.com/office/drawing/2014/chart" uri="{C3380CC4-5D6E-409C-BE32-E72D297353CC}">
              <c16:uniqueId val="{0000000C-777B-46E0-849E-7970188DC777}"/>
            </c:ext>
          </c:extLst>
        </c:ser>
        <c:dLbls>
          <c:showLegendKey val="0"/>
          <c:showVal val="0"/>
          <c:showCatName val="0"/>
          <c:showSerName val="0"/>
          <c:showPercent val="0"/>
          <c:showBubbleSize val="0"/>
        </c:dLbls>
        <c:gapWidth val="50"/>
        <c:overlap val="100"/>
        <c:axId val="172824832"/>
        <c:axId val="172847104"/>
      </c:barChart>
      <c:catAx>
        <c:axId val="172824832"/>
        <c:scaling>
          <c:orientation val="minMax"/>
        </c:scaling>
        <c:delete val="0"/>
        <c:axPos val="b"/>
        <c:numFmt formatCode="m/d/yyyy" sourceLinked="1"/>
        <c:majorTickMark val="out"/>
        <c:minorTickMark val="none"/>
        <c:tickLblPos val="nextTo"/>
        <c:txPr>
          <a:bodyPr rot="-5400000" vert="horz"/>
          <a:lstStyle/>
          <a:p>
            <a:pPr>
              <a:defRPr/>
            </a:pPr>
            <a:endParaRPr lang="cs-CZ"/>
          </a:p>
        </c:txPr>
        <c:crossAx val="172847104"/>
        <c:crosses val="autoZero"/>
        <c:auto val="0"/>
        <c:lblAlgn val="ctr"/>
        <c:lblOffset val="100"/>
        <c:noMultiLvlLbl val="0"/>
      </c:catAx>
      <c:valAx>
        <c:axId val="172847104"/>
        <c:scaling>
          <c:orientation val="minMax"/>
        </c:scaling>
        <c:delete val="0"/>
        <c:axPos val="l"/>
        <c:majorGridlines/>
        <c:numFmt formatCode="0%" sourceLinked="0"/>
        <c:majorTickMark val="out"/>
        <c:minorTickMark val="none"/>
        <c:tickLblPos val="nextTo"/>
        <c:crossAx val="172824832"/>
        <c:crosses val="autoZero"/>
        <c:crossBetween val="between"/>
      </c:valAx>
    </c:plotArea>
    <c:legend>
      <c:legendPos val="b"/>
      <c:legendEntry>
        <c:idx val="0"/>
        <c:txPr>
          <a:bodyPr/>
          <a:lstStyle/>
          <a:p>
            <a:pPr>
              <a:defRPr>
                <a:solidFill>
                  <a:sysClr val="windowText" lastClr="000000"/>
                </a:solidFill>
              </a:defRPr>
            </a:pPr>
            <a:endParaRPr lang="cs-CZ"/>
          </a:p>
        </c:txPr>
      </c:legendEntry>
      <c:legendEntry>
        <c:idx val="1"/>
        <c:txPr>
          <a:bodyPr/>
          <a:lstStyle/>
          <a:p>
            <a:pPr>
              <a:defRPr>
                <a:solidFill>
                  <a:sysClr val="windowText" lastClr="000000"/>
                </a:solidFill>
              </a:defRPr>
            </a:pPr>
            <a:endParaRPr lang="cs-CZ"/>
          </a:p>
        </c:txPr>
      </c:legendEntry>
      <c:legendEntry>
        <c:idx val="2"/>
        <c:txPr>
          <a:bodyPr/>
          <a:lstStyle/>
          <a:p>
            <a:pPr>
              <a:defRPr>
                <a:solidFill>
                  <a:sysClr val="windowText" lastClr="000000"/>
                </a:solidFill>
              </a:defRPr>
            </a:pPr>
            <a:endParaRPr lang="cs-CZ"/>
          </a:p>
        </c:txPr>
      </c:legendEntry>
      <c:layout>
        <c:manualLayout>
          <c:xMode val="edge"/>
          <c:yMode val="edge"/>
          <c:x val="0"/>
          <c:y val="0.92439220498507202"/>
          <c:w val="0.98078565179352584"/>
          <c:h val="7.5607795014927953E-2"/>
        </c:manualLayout>
      </c:layout>
      <c:overlay val="0"/>
      <c:txPr>
        <a:bodyPr/>
        <a:lstStyle/>
        <a:p>
          <a:pPr>
            <a:defRPr>
              <a:solidFill>
                <a:sysClr val="windowText" lastClr="000000"/>
              </a:solidFill>
            </a:defRPr>
          </a:pPr>
          <a:endParaRPr lang="cs-CZ"/>
        </a:p>
      </c:txPr>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33942554185716E-2"/>
          <c:y val="5.9499649262983761E-2"/>
          <c:w val="0.90883837523637334"/>
          <c:h val="0.65571339312828025"/>
        </c:manualLayout>
      </c:layout>
      <c:areaChart>
        <c:grouping val="stacked"/>
        <c:varyColors val="0"/>
        <c:ser>
          <c:idx val="0"/>
          <c:order val="0"/>
          <c:tx>
            <c:strRef>
              <c:f>'7.5'!$AA$4</c:f>
              <c:strCache>
                <c:ptCount val="1"/>
              </c:strCache>
            </c:strRef>
          </c:tx>
          <c:spPr>
            <a:noFill/>
            <a:ln>
              <a:noFill/>
            </a:ln>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'7.5'!$AA$5:$AA$28</c:f>
              <c:numCache>
                <c:formatCode>#,##0.0</c:formatCode>
                <c:ptCount val="24"/>
                <c:pt idx="0">
                  <c:v>1953.2691353326843</c:v>
                </c:pt>
                <c:pt idx="1">
                  <c:v>2074.6325577326843</c:v>
                </c:pt>
                <c:pt idx="2">
                  <c:v>2142.9330236858764</c:v>
                </c:pt>
                <c:pt idx="3">
                  <c:v>2066.2190236858764</c:v>
                </c:pt>
                <c:pt idx="4">
                  <c:v>2002.5950236858764</c:v>
                </c:pt>
                <c:pt idx="5">
                  <c:v>1936.2900236858763</c:v>
                </c:pt>
                <c:pt idx="6">
                  <c:v>1882.0585056326843</c:v>
                </c:pt>
                <c:pt idx="7">
                  <c:v>1835.0364464326844</c:v>
                </c:pt>
                <c:pt idx="8">
                  <c:v>1832.4015887326841</c:v>
                </c:pt>
                <c:pt idx="9">
                  <c:v>1847.7050204326845</c:v>
                </c:pt>
                <c:pt idx="10">
                  <c:v>1909.0109820326841</c:v>
                </c:pt>
                <c:pt idx="11">
                  <c:v>1954.9770236858765</c:v>
                </c:pt>
                <c:pt idx="12">
                  <c:v>1960.5930236858765</c:v>
                </c:pt>
                <c:pt idx="13">
                  <c:v>1954.5760236858764</c:v>
                </c:pt>
                <c:pt idx="14">
                  <c:v>1861.1223130326841</c:v>
                </c:pt>
                <c:pt idx="15">
                  <c:v>1725.0926551326843</c:v>
                </c:pt>
                <c:pt idx="16">
                  <c:v>1553.1324124326839</c:v>
                </c:pt>
                <c:pt idx="17">
                  <c:v>1401.1587703326841</c:v>
                </c:pt>
                <c:pt idx="18">
                  <c:v>1334.7265074326838</c:v>
                </c:pt>
                <c:pt idx="19">
                  <c:v>1325.833667132684</c:v>
                </c:pt>
                <c:pt idx="20">
                  <c:v>1342.3667297326845</c:v>
                </c:pt>
                <c:pt idx="21">
                  <c:v>1366.4663079326842</c:v>
                </c:pt>
                <c:pt idx="22">
                  <c:v>1467.8294474326844</c:v>
                </c:pt>
                <c:pt idx="23">
                  <c:v>1659.7278114326841</c:v>
                </c:pt>
              </c:numCache>
            </c:numRef>
          </c:val>
          <c:extLst>
            <c:ext xmlns:c16="http://schemas.microsoft.com/office/drawing/2014/chart" uri="{C3380CC4-5D6E-409C-BE32-E72D297353CC}">
              <c16:uniqueId val="{00000000-FC51-43EE-8404-C31478874858}"/>
            </c:ext>
          </c:extLst>
        </c:ser>
        <c:ser>
          <c:idx val="1"/>
          <c:order val="1"/>
          <c:tx>
            <c:strRef>
              <c:f>'7.5'!$AB$4</c:f>
              <c:strCache>
                <c:ptCount val="1"/>
                <c:pt idx="0">
                  <c:v>Range 2014 - 2021</c:v>
                </c:pt>
              </c:strCache>
            </c:strRef>
          </c:tx>
          <c:spPr>
            <a:solidFill>
              <a:schemeClr val="tx2"/>
            </a:solidFill>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'7.5'!$AB$5:$AB$28</c:f>
              <c:numCache>
                <c:formatCode>#,##0.0</c:formatCode>
                <c:ptCount val="24"/>
                <c:pt idx="0">
                  <c:v>638.09216650692338</c:v>
                </c:pt>
                <c:pt idx="1">
                  <c:v>621.98374410692304</c:v>
                </c:pt>
                <c:pt idx="2">
                  <c:v>583.9672781537306</c:v>
                </c:pt>
                <c:pt idx="3">
                  <c:v>604.0582781537305</c:v>
                </c:pt>
                <c:pt idx="4">
                  <c:v>581.33127815373132</c:v>
                </c:pt>
                <c:pt idx="5">
                  <c:v>550.94727815373153</c:v>
                </c:pt>
                <c:pt idx="6">
                  <c:v>570.06579620692332</c:v>
                </c:pt>
                <c:pt idx="7">
                  <c:v>533.30585540692255</c:v>
                </c:pt>
                <c:pt idx="8">
                  <c:v>516.90271310692287</c:v>
                </c:pt>
                <c:pt idx="9">
                  <c:v>512.99528140692269</c:v>
                </c:pt>
                <c:pt idx="10">
                  <c:v>518.5663198069235</c:v>
                </c:pt>
                <c:pt idx="11">
                  <c:v>467.10529277654564</c:v>
                </c:pt>
                <c:pt idx="12">
                  <c:v>545.12127815373083</c:v>
                </c:pt>
                <c:pt idx="13">
                  <c:v>536.8082781537305</c:v>
                </c:pt>
                <c:pt idx="14">
                  <c:v>559.42600342973742</c:v>
                </c:pt>
                <c:pt idx="15">
                  <c:v>604.67566132973752</c:v>
                </c:pt>
                <c:pt idx="16">
                  <c:v>585.36490402973823</c:v>
                </c:pt>
                <c:pt idx="17">
                  <c:v>593.98754612973812</c:v>
                </c:pt>
                <c:pt idx="18">
                  <c:v>572.38290599144807</c:v>
                </c:pt>
                <c:pt idx="19">
                  <c:v>586.74374629144745</c:v>
                </c:pt>
                <c:pt idx="20">
                  <c:v>605.19368369144718</c:v>
                </c:pt>
                <c:pt idx="21">
                  <c:v>647.71510549144773</c:v>
                </c:pt>
                <c:pt idx="22">
                  <c:v>669.97796599144749</c:v>
                </c:pt>
                <c:pt idx="23">
                  <c:v>677.04860199144787</c:v>
                </c:pt>
              </c:numCache>
            </c:numRef>
          </c:val>
          <c:extLst>
            <c:ext xmlns:c16="http://schemas.microsoft.com/office/drawing/2014/chart" uri="{C3380CC4-5D6E-409C-BE32-E72D297353CC}">
              <c16:uniqueId val="{00000001-FC51-43EE-8404-C31478874858}"/>
            </c:ext>
          </c:extLst>
        </c:ser>
        <c:dLbls>
          <c:showLegendKey val="0"/>
          <c:showVal val="0"/>
          <c:showCatName val="0"/>
          <c:showSerName val="0"/>
          <c:showPercent val="0"/>
          <c:showBubbleSize val="0"/>
        </c:dLbls>
        <c:axId val="172949888"/>
        <c:axId val="172951424"/>
      </c:areaChart>
      <c:lineChart>
        <c:grouping val="standard"/>
        <c:varyColors val="0"/>
        <c:ser>
          <c:idx val="2"/>
          <c:order val="2"/>
          <c:tx>
            <c:strRef>
              <c:f>'7.5'!$AC$4</c:f>
              <c:strCache>
                <c:ptCount val="1"/>
                <c:pt idx="0">
                  <c:v>11.01.2022</c:v>
                </c:pt>
              </c:strCache>
            </c:strRef>
          </c:tx>
          <c:spPr>
            <a:ln w="25400">
              <a:solidFill>
                <a:schemeClr val="accent5"/>
              </a:solidFill>
              <a:prstDash val="solid"/>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'7.5'!$AC$5:$AC$28</c:f>
              <c:numCache>
                <c:formatCode>#,##0.0</c:formatCode>
                <c:ptCount val="24"/>
                <c:pt idx="0">
                  <c:v>1984.2363501547184</c:v>
                </c:pt>
                <c:pt idx="1">
                  <c:v>2091.817350154718</c:v>
                </c:pt>
                <c:pt idx="2">
                  <c:v>2107.0183501547185</c:v>
                </c:pt>
                <c:pt idx="3">
                  <c:v>2082.6473501547184</c:v>
                </c:pt>
                <c:pt idx="4">
                  <c:v>2041.0393501547185</c:v>
                </c:pt>
                <c:pt idx="5">
                  <c:v>1995.3263501547185</c:v>
                </c:pt>
                <c:pt idx="6">
                  <c:v>1937.6893501547183</c:v>
                </c:pt>
                <c:pt idx="7">
                  <c:v>1907.0633501547186</c:v>
                </c:pt>
                <c:pt idx="8">
                  <c:v>1881.3203501547184</c:v>
                </c:pt>
                <c:pt idx="9">
                  <c:v>1901.2053501547184</c:v>
                </c:pt>
                <c:pt idx="10">
                  <c:v>1947.1073501547185</c:v>
                </c:pt>
                <c:pt idx="11">
                  <c:v>1970.2023501547185</c:v>
                </c:pt>
                <c:pt idx="12">
                  <c:v>1977.5503501547187</c:v>
                </c:pt>
                <c:pt idx="13">
                  <c:v>1984.6193501547184</c:v>
                </c:pt>
                <c:pt idx="14">
                  <c:v>1960.8023501547189</c:v>
                </c:pt>
                <c:pt idx="15">
                  <c:v>1874.7333501547184</c:v>
                </c:pt>
                <c:pt idx="16">
                  <c:v>1710.6493501547184</c:v>
                </c:pt>
                <c:pt idx="17">
                  <c:v>1549.5513501547184</c:v>
                </c:pt>
                <c:pt idx="18">
                  <c:v>1435.3983501547186</c:v>
                </c:pt>
                <c:pt idx="19">
                  <c:v>1395.1903501547185</c:v>
                </c:pt>
                <c:pt idx="20">
                  <c:v>1410.1223501547181</c:v>
                </c:pt>
                <c:pt idx="21">
                  <c:v>1473.1783501547181</c:v>
                </c:pt>
                <c:pt idx="22">
                  <c:v>1589.7693501547183</c:v>
                </c:pt>
                <c:pt idx="23">
                  <c:v>1837.0963501547183</c:v>
                </c:pt>
              </c:numCache>
            </c:numRef>
          </c:val>
          <c:smooth val="0"/>
          <c:extLst>
            <c:ext xmlns:c16="http://schemas.microsoft.com/office/drawing/2014/chart" uri="{C3380CC4-5D6E-409C-BE32-E72D297353CC}">
              <c16:uniqueId val="{00000002-FC51-43EE-8404-C31478874858}"/>
            </c:ext>
          </c:extLst>
        </c:ser>
        <c:ser>
          <c:idx val="3"/>
          <c:order val="3"/>
          <c:tx>
            <c:strRef>
              <c:f>'7.5'!$AD$4</c:f>
              <c:strCache>
                <c:ptCount val="1"/>
                <c:pt idx="0">
                  <c:v>07.02.2023</c:v>
                </c:pt>
              </c:strCache>
            </c:strRef>
          </c:tx>
          <c:spPr>
            <a:ln>
              <a:solidFill>
                <a:srgbClr val="E86159"/>
              </a:solidFill>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'7.5'!$AD$5:$AD$28</c:f>
              <c:numCache>
                <c:formatCode>#,##0.0</c:formatCode>
                <c:ptCount val="24"/>
                <c:pt idx="0">
                  <c:v>1975.5715790431689</c:v>
                </c:pt>
                <c:pt idx="1">
                  <c:v>2062.8305790431691</c:v>
                </c:pt>
                <c:pt idx="2">
                  <c:v>2104.3595790431691</c:v>
                </c:pt>
                <c:pt idx="3">
                  <c:v>2082.0335790431691</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1555.083579043169</c:v>
                </c:pt>
                <c:pt idx="18">
                  <c:v>1403.1405790431691</c:v>
                </c:pt>
                <c:pt idx="19">
                  <c:v>1328.279579043169</c:v>
                </c:pt>
                <c:pt idx="20">
                  <c:v>1332.4655790431693</c:v>
                </c:pt>
                <c:pt idx="21">
                  <c:v>1365.8875790431691</c:v>
                </c:pt>
                <c:pt idx="22">
                  <c:v>1445.4245790431692</c:v>
                </c:pt>
                <c:pt idx="23">
                  <c:v>1707.0145790431691</c:v>
                </c:pt>
              </c:numCache>
            </c:numRef>
          </c:val>
          <c:smooth val="0"/>
          <c:extLst>
            <c:ext xmlns:c16="http://schemas.microsoft.com/office/drawing/2014/chart" uri="{C3380CC4-5D6E-409C-BE32-E72D297353CC}">
              <c16:uniqueId val="{00000003-FC51-43EE-8404-C31478874858}"/>
            </c:ext>
          </c:extLst>
        </c:ser>
        <c:dLbls>
          <c:showLegendKey val="0"/>
          <c:showVal val="0"/>
          <c:showCatName val="0"/>
          <c:showSerName val="0"/>
          <c:showPercent val="0"/>
          <c:showBubbleSize val="0"/>
        </c:dLbls>
        <c:marker val="1"/>
        <c:smooth val="0"/>
        <c:axId val="172949888"/>
        <c:axId val="172951424"/>
      </c:lineChart>
      <c:catAx>
        <c:axId val="17294988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951424"/>
        <c:crosses val="autoZero"/>
        <c:auto val="1"/>
        <c:lblAlgn val="ctr"/>
        <c:lblOffset val="100"/>
        <c:noMultiLvlLbl val="0"/>
      </c:catAx>
      <c:valAx>
        <c:axId val="172951424"/>
        <c:scaling>
          <c:orientation val="minMax"/>
          <c:max val="3000"/>
          <c:min val="1200"/>
        </c:scaling>
        <c:delete val="0"/>
        <c:axPos val="l"/>
        <c:majorGridlines/>
        <c:numFmt formatCode="#,##0" sourceLinked="0"/>
        <c:majorTickMark val="out"/>
        <c:minorTickMark val="none"/>
        <c:tickLblPos val="nextTo"/>
        <c:crossAx val="172949888"/>
        <c:crosses val="autoZero"/>
        <c:crossBetween val="midCat"/>
      </c:valAx>
    </c:plotArea>
    <c:legend>
      <c:legendPos val="b"/>
      <c:layout>
        <c:manualLayout>
          <c:xMode val="edge"/>
          <c:yMode val="edge"/>
          <c:x val="4.7963182684356296E-3"/>
          <c:y val="0.88724497032045058"/>
          <c:w val="0.59999640455901926"/>
          <c:h val="8.0300675536103761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0928158543406069E-2"/>
          <c:w val="0.87608644020362003"/>
          <c:h val="0.90433423136661784"/>
        </c:manualLayout>
      </c:layout>
      <c:areaChart>
        <c:grouping val="standard"/>
        <c:varyColors val="0"/>
        <c:ser>
          <c:idx val="0"/>
          <c:order val="0"/>
          <c:tx>
            <c:strRef>
              <c:f>'3.1'!$S$5</c:f>
              <c:strCache>
                <c:ptCount val="1"/>
                <c:pt idx="0">
                  <c:v>Spotřeba zemního plynu v ČR</c:v>
                </c:pt>
              </c:strCache>
            </c:strRef>
          </c:tx>
          <c:spPr>
            <a:solidFill>
              <a:schemeClr val="accent1"/>
            </a:solidFill>
            <a:ln w="19050">
              <a:noFill/>
            </a:ln>
          </c:spPr>
          <c:cat>
            <c:numRef>
              <c:f>'3.1'!$M$6:$M$371</c:f>
              <c:numCache>
                <c:formatCode>d/m;@</c:formatCode>
                <c:ptCount val="3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'3.1'!$S$6:$S$371</c:f>
              <c:numCache>
                <c:formatCode>#,##0</c:formatCode>
                <c:ptCount val="366"/>
                <c:pt idx="0">
                  <c:v>19489.936950539031</c:v>
                </c:pt>
                <c:pt idx="1">
                  <c:v>23025.179508911428</c:v>
                </c:pt>
                <c:pt idx="2">
                  <c:v>25427.770756562539</c:v>
                </c:pt>
                <c:pt idx="3">
                  <c:v>26364.464612626994</c:v>
                </c:pt>
                <c:pt idx="4">
                  <c:v>24037.980669667835</c:v>
                </c:pt>
                <c:pt idx="5">
                  <c:v>23468.950756873415</c:v>
                </c:pt>
                <c:pt idx="6">
                  <c:v>21386.902421199895</c:v>
                </c:pt>
                <c:pt idx="7">
                  <c:v>23559.443496651864</c:v>
                </c:pt>
                <c:pt idx="8">
                  <c:v>26169.172545552123</c:v>
                </c:pt>
                <c:pt idx="9">
                  <c:v>27234.54552708237</c:v>
                </c:pt>
                <c:pt idx="10">
                  <c:v>27297.799515078896</c:v>
                </c:pt>
                <c:pt idx="11">
                  <c:v>26066.172027312703</c:v>
                </c:pt>
                <c:pt idx="12">
                  <c:v>24512.21109252215</c:v>
                </c:pt>
                <c:pt idx="13">
                  <c:v>21809.352853994114</c:v>
                </c:pt>
                <c:pt idx="14">
                  <c:v>24158.663656050659</c:v>
                </c:pt>
                <c:pt idx="15">
                  <c:v>27271.825438415319</c:v>
                </c:pt>
                <c:pt idx="16">
                  <c:v>29666.967695818759</c:v>
                </c:pt>
                <c:pt idx="17">
                  <c:v>31676.432091643546</c:v>
                </c:pt>
                <c:pt idx="18">
                  <c:v>32132.872494793744</c:v>
                </c:pt>
                <c:pt idx="19">
                  <c:v>34740.171469990964</c:v>
                </c:pt>
                <c:pt idx="20">
                  <c:v>29938.668023895036</c:v>
                </c:pt>
                <c:pt idx="21">
                  <c:v>30609.308096982542</c:v>
                </c:pt>
                <c:pt idx="22">
                  <c:v>35702.425991756703</c:v>
                </c:pt>
                <c:pt idx="23">
                  <c:v>35049.412673105347</c:v>
                </c:pt>
                <c:pt idx="24">
                  <c:v>35545.398163848186</c:v>
                </c:pt>
                <c:pt idx="25">
                  <c:v>35520.423935591287</c:v>
                </c:pt>
                <c:pt idx="26">
                  <c:v>35670.619179333873</c:v>
                </c:pt>
                <c:pt idx="27">
                  <c:v>33720.116282744995</c:v>
                </c:pt>
                <c:pt idx="28">
                  <c:v>33052.754107352201</c:v>
                </c:pt>
                <c:pt idx="29">
                  <c:v>34674.630603435791</c:v>
                </c:pt>
                <c:pt idx="30">
                  <c:v>32799.298256303766</c:v>
                </c:pt>
                <c:pt idx="31">
                  <c:v>32156.479030556864</c:v>
                </c:pt>
                <c:pt idx="32">
                  <c:v>33596.197552663405</c:v>
                </c:pt>
                <c:pt idx="33">
                  <c:v>30713.766757963003</c:v>
                </c:pt>
                <c:pt idx="34">
                  <c:v>30115.571040395658</c:v>
                </c:pt>
                <c:pt idx="35">
                  <c:v>33091.74697904005</c:v>
                </c:pt>
                <c:pt idx="36">
                  <c:v>40787.531464911095</c:v>
                </c:pt>
                <c:pt idx="37">
                  <c:v>41449.790897036066</c:v>
                </c:pt>
                <c:pt idx="38">
                  <c:v>39925.510603225826</c:v>
                </c:pt>
                <c:pt idx="39">
                  <c:v>37162.993264022007</c:v>
                </c:pt>
                <c:pt idx="40">
                  <c:v>35848.110061500047</c:v>
                </c:pt>
                <c:pt idx="41">
                  <c:v>29764.39528136306</c:v>
                </c:pt>
                <c:pt idx="42">
                  <c:v>28035.422689484931</c:v>
                </c:pt>
                <c:pt idx="43">
                  <c:v>32051.979933488004</c:v>
                </c:pt>
                <c:pt idx="44">
                  <c:v>32531.143172356136</c:v>
                </c:pt>
                <c:pt idx="45">
                  <c:v>33517.234006424958</c:v>
                </c:pt>
                <c:pt idx="46">
                  <c:v>30157.341034877129</c:v>
                </c:pt>
                <c:pt idx="47">
                  <c:v>26606.01810086003</c:v>
                </c:pt>
                <c:pt idx="48">
                  <c:v>21409.995788146327</c:v>
                </c:pt>
                <c:pt idx="49">
                  <c:v>24057.502752090946</c:v>
                </c:pt>
                <c:pt idx="50">
                  <c:v>25208.629624052377</c:v>
                </c:pt>
                <c:pt idx="51">
                  <c:v>25783.367166555181</c:v>
                </c:pt>
                <c:pt idx="52">
                  <c:v>26474.665552426181</c:v>
                </c:pt>
                <c:pt idx="53">
                  <c:v>25573.461543385893</c:v>
                </c:pt>
                <c:pt idx="54">
                  <c:v>22780.241097751801</c:v>
                </c:pt>
                <c:pt idx="55">
                  <c:v>24171.531176942644</c:v>
                </c:pt>
                <c:pt idx="56">
                  <c:v>28030.246161014351</c:v>
                </c:pt>
                <c:pt idx="57">
                  <c:v>35922.272221599371</c:v>
                </c:pt>
                <c:pt idx="58">
                  <c:v>33844.258101246443</c:v>
                </c:pt>
                <c:pt idx="59">
                  <c:v>33043.990822876374</c:v>
                </c:pt>
                <c:pt idx="60">
                  <c:v>32510.246203847109</c:v>
                </c:pt>
                <c:pt idx="61">
                  <c:v>31162.06790420273</c:v>
                </c:pt>
                <c:pt idx="62">
                  <c:v>27113.992482871025</c:v>
                </c:pt>
                <c:pt idx="63">
                  <c:v>29244.106032945881</c:v>
                </c:pt>
                <c:pt idx="64">
                  <c:v>32676.764345775191</c:v>
                </c:pt>
                <c:pt idx="65">
                  <c:v>30271.85740686013</c:v>
                </c:pt>
                <c:pt idx="66">
                  <c:v>29926.022656131263</c:v>
                </c:pt>
                <c:pt idx="67">
                  <c:v>27294.582144314973</c:v>
                </c:pt>
                <c:pt idx="68">
                  <c:v>24347.292598533444</c:v>
                </c:pt>
                <c:pt idx="69">
                  <c:v>26148.067991035859</c:v>
                </c:pt>
                <c:pt idx="70">
                  <c:v>24910.793979392576</c:v>
                </c:pt>
                <c:pt idx="71">
                  <c:v>24170.563264034834</c:v>
                </c:pt>
                <c:pt idx="72">
                  <c:v>24288.836191050028</c:v>
                </c:pt>
                <c:pt idx="73">
                  <c:v>27108.775892728823</c:v>
                </c:pt>
                <c:pt idx="74">
                  <c:v>26838.077496860154</c:v>
                </c:pt>
                <c:pt idx="75">
                  <c:v>24040.144964347044</c:v>
                </c:pt>
                <c:pt idx="76">
                  <c:v>21590.19275487167</c:v>
                </c:pt>
                <c:pt idx="77">
                  <c:v>21133.964417028521</c:v>
                </c:pt>
                <c:pt idx="78">
                  <c:v>23420.478529616681</c:v>
                </c:pt>
                <c:pt idx="79">
                  <c:v>21338.978756029956</c:v>
                </c:pt>
                <c:pt idx="80">
                  <c:v>17846.943912091665</c:v>
                </c:pt>
                <c:pt idx="81">
                  <c:v>16825.493351349749</c:v>
                </c:pt>
                <c:pt idx="82">
                  <c:v>16150.357673469975</c:v>
                </c:pt>
                <c:pt idx="83">
                  <c:v>15366.428033082406</c:v>
                </c:pt>
                <c:pt idx="84">
                  <c:v>18084.729368588643</c:v>
                </c:pt>
                <c:pt idx="85">
                  <c:v>25189.612754179136</c:v>
                </c:pt>
                <c:pt idx="86">
                  <c:v>27221.281422171021</c:v>
                </c:pt>
                <c:pt idx="87">
                  <c:v>26014.739139955225</c:v>
                </c:pt>
                <c:pt idx="88">
                  <c:v>23545.312279222475</c:v>
                </c:pt>
                <c:pt idx="89">
                  <c:v>20443.424747564561</c:v>
                </c:pt>
                <c:pt idx="90">
                  <c:v>17969.826770784992</c:v>
                </c:pt>
                <c:pt idx="91">
                  <c:v>21985.030137650254</c:v>
                </c:pt>
                <c:pt idx="92">
                  <c:v>27039.19654389768</c:v>
                </c:pt>
                <c:pt idx="93">
                  <c:v>29977.184981210052</c:v>
                </c:pt>
                <c:pt idx="94">
                  <c:v>29609.716355053297</c:v>
                </c:pt>
                <c:pt idx="95">
                  <c:v>24867.96512613611</c:v>
                </c:pt>
                <c:pt idx="96">
                  <c:v>22626.221192284287</c:v>
                </c:pt>
                <c:pt idx="97">
                  <c:v>21326.653022798808</c:v>
                </c:pt>
                <c:pt idx="98">
                  <c:v>19950.803028820468</c:v>
                </c:pt>
                <c:pt idx="99">
                  <c:v>18850.614328334177</c:v>
                </c:pt>
                <c:pt idx="100">
                  <c:v>22993.714404883722</c:v>
                </c:pt>
                <c:pt idx="101">
                  <c:v>21010.400449578246</c:v>
                </c:pt>
                <c:pt idx="102">
                  <c:v>22653.851832291341</c:v>
                </c:pt>
                <c:pt idx="103">
                  <c:v>24334.543764991835</c:v>
                </c:pt>
                <c:pt idx="104">
                  <c:v>19204.316494856266</c:v>
                </c:pt>
                <c:pt idx="105">
                  <c:v>17847.787302985653</c:v>
                </c:pt>
                <c:pt idx="106">
                  <c:v>20793.925585679695</c:v>
                </c:pt>
                <c:pt idx="107">
                  <c:v>19767.204504787172</c:v>
                </c:pt>
                <c:pt idx="108">
                  <c:v>20934.473092335986</c:v>
                </c:pt>
                <c:pt idx="109">
                  <c:v>20227.872644001884</c:v>
                </c:pt>
                <c:pt idx="110">
                  <c:v>16203.281356968591</c:v>
                </c:pt>
                <c:pt idx="111">
                  <c:v>12561.242829915278</c:v>
                </c:pt>
                <c:pt idx="112">
                  <c:v>13076.723009597281</c:v>
                </c:pt>
                <c:pt idx="113">
                  <c:v>16405.690115553789</c:v>
                </c:pt>
                <c:pt idx="114">
                  <c:v>18106.386013611074</c:v>
                </c:pt>
                <c:pt idx="115">
                  <c:v>21073.744181699749</c:v>
                </c:pt>
                <c:pt idx="116">
                  <c:v>20570.139488285662</c:v>
                </c:pt>
                <c:pt idx="117">
                  <c:v>17297.881810506893</c:v>
                </c:pt>
                <c:pt idx="118">
                  <c:v>14080.182639745302</c:v>
                </c:pt>
                <c:pt idx="119">
                  <c:v>13121.181505996201</c:v>
                </c:pt>
                <c:pt idx="120">
                  <c:v>12666.011329497316</c:v>
                </c:pt>
                <c:pt idx="121">
                  <c:v>13889.357301595428</c:v>
                </c:pt>
                <c:pt idx="122">
                  <c:v>15236.391141396358</c:v>
                </c:pt>
                <c:pt idx="123">
                  <c:v>13789.672435077184</c:v>
                </c:pt>
                <c:pt idx="124">
                  <c:v>11483.963869675494</c:v>
                </c:pt>
                <c:pt idx="125">
                  <c:v>10012.756999839588</c:v>
                </c:pt>
                <c:pt idx="126">
                  <c:v>11332.465476336763</c:v>
                </c:pt>
                <c:pt idx="127">
                  <c:v>12519.098801497219</c:v>
                </c:pt>
                <c:pt idx="128">
                  <c:v>13707.202247545707</c:v>
                </c:pt>
                <c:pt idx="129">
                  <c:v>13013.559969180746</c:v>
                </c:pt>
                <c:pt idx="130">
                  <c:v>12777.083029218746</c:v>
                </c:pt>
                <c:pt idx="131">
                  <c:v>12173.236434049802</c:v>
                </c:pt>
                <c:pt idx="132">
                  <c:v>10970.693083446924</c:v>
                </c:pt>
                <c:pt idx="133">
                  <c:v>11541.041498055363</c:v>
                </c:pt>
                <c:pt idx="134">
                  <c:v>13595.663280543959</c:v>
                </c:pt>
                <c:pt idx="135">
                  <c:v>14153.475305057793</c:v>
                </c:pt>
                <c:pt idx="136">
                  <c:v>15898.762296599672</c:v>
                </c:pt>
                <c:pt idx="137">
                  <c:v>15161.335749661455</c:v>
                </c:pt>
                <c:pt idx="138">
                  <c:v>13301.747127539455</c:v>
                </c:pt>
                <c:pt idx="139">
                  <c:v>9491.490529409848</c:v>
                </c:pt>
                <c:pt idx="140">
                  <c:v>8724.4442810150285</c:v>
                </c:pt>
                <c:pt idx="141">
                  <c:v>10111.377484614322</c:v>
                </c:pt>
                <c:pt idx="142">
                  <c:v>10197.599430755572</c:v>
                </c:pt>
                <c:pt idx="143">
                  <c:v>12238.440651604089</c:v>
                </c:pt>
                <c:pt idx="144">
                  <c:v>12029.42547373363</c:v>
                </c:pt>
                <c:pt idx="145">
                  <c:v>9708.7794973013733</c:v>
                </c:pt>
                <c:pt idx="146">
                  <c:v>8126.412081026072</c:v>
                </c:pt>
                <c:pt idx="147">
                  <c:v>8364.790356194826</c:v>
                </c:pt>
                <c:pt idx="148">
                  <c:v>9696.0468722300211</c:v>
                </c:pt>
                <c:pt idx="149">
                  <c:v>11840.293446580799</c:v>
                </c:pt>
                <c:pt idx="150">
                  <c:v>11100.958447378896</c:v>
                </c:pt>
                <c:pt idx="151">
                  <c:v>9659.5791430956015</c:v>
                </c:pt>
                <c:pt idx="152">
                  <c:v>9285.8356247283718</c:v>
                </c:pt>
                <c:pt idx="153">
                  <c:v>9077.7653564891971</c:v>
                </c:pt>
                <c:pt idx="154">
                  <c:v>9440.1100015066568</c:v>
                </c:pt>
                <c:pt idx="155">
                  <c:v>11500.367136831252</c:v>
                </c:pt>
                <c:pt idx="156">
                  <c:v>12793.931463057972</c:v>
                </c:pt>
                <c:pt idx="157">
                  <c:v>12353.429605714695</c:v>
                </c:pt>
                <c:pt idx="158">
                  <c:v>10995.333270497114</c:v>
                </c:pt>
                <c:pt idx="159">
                  <c:v>9217.2521863101701</c:v>
                </c:pt>
                <c:pt idx="160">
                  <c:v>7576.3962278854988</c:v>
                </c:pt>
                <c:pt idx="161">
                  <c:v>7806.2099607083637</c:v>
                </c:pt>
                <c:pt idx="162">
                  <c:v>10770.338988123855</c:v>
                </c:pt>
                <c:pt idx="163">
                  <c:v>12445.582788321197</c:v>
                </c:pt>
                <c:pt idx="164">
                  <c:v>11798.594054128371</c:v>
                </c:pt>
                <c:pt idx="165">
                  <c:v>11700.702502037206</c:v>
                </c:pt>
                <c:pt idx="166">
                  <c:v>11336.572397719159</c:v>
                </c:pt>
                <c:pt idx="167">
                  <c:v>9739.8181512829578</c:v>
                </c:pt>
                <c:pt idx="168">
                  <c:v>8462.6920649326676</c:v>
                </c:pt>
                <c:pt idx="169">
                  <c:v>11320.387541560853</c:v>
                </c:pt>
                <c:pt idx="170">
                  <c:v>11651.402679115006</c:v>
                </c:pt>
                <c:pt idx="171">
                  <c:v>12089.708807792453</c:v>
                </c:pt>
                <c:pt idx="172">
                  <c:v>11337.873983406482</c:v>
                </c:pt>
                <c:pt idx="173">
                  <c:v>10003.211785580283</c:v>
                </c:pt>
                <c:pt idx="174">
                  <c:v>8212.6280614252282</c:v>
                </c:pt>
                <c:pt idx="175">
                  <c:v>7540.0808956570336</c:v>
                </c:pt>
                <c:pt idx="176">
                  <c:v>10718.962977410019</c:v>
                </c:pt>
                <c:pt idx="177">
                  <c:v>10967.662253967395</c:v>
                </c:pt>
                <c:pt idx="178">
                  <c:v>12740.533856847142</c:v>
                </c:pt>
                <c:pt idx="179">
                  <c:v>10862.216197512931</c:v>
                </c:pt>
                <c:pt idx="180">
                  <c:v>10547.929093100782</c:v>
                </c:pt>
                <c:pt idx="181">
                  <c:v>7010.572899613956</c:v>
                </c:pt>
                <c:pt idx="182">
                  <c:v>7313.0145439857415</c:v>
                </c:pt>
                <c:pt idx="183">
                  <c:v>8631.1556951664897</c:v>
                </c:pt>
                <c:pt idx="184">
                  <c:v>9728.2805277234856</c:v>
                </c:pt>
                <c:pt idx="185">
                  <c:v>7434.8918529562097</c:v>
                </c:pt>
                <c:pt idx="186">
                  <c:v>8881.0347796927035</c:v>
                </c:pt>
                <c:pt idx="187">
                  <c:v>8263.8192045881624</c:v>
                </c:pt>
                <c:pt idx="188">
                  <c:v>8042.3267293901581</c:v>
                </c:pt>
                <c:pt idx="189">
                  <c:v>8755.3129883611709</c:v>
                </c:pt>
                <c:pt idx="190">
                  <c:v>11277.511938229216</c:v>
                </c:pt>
                <c:pt idx="191">
                  <c:v>10483.538631837546</c:v>
                </c:pt>
                <c:pt idx="192">
                  <c:v>10860.060808425373</c:v>
                </c:pt>
                <c:pt idx="193">
                  <c:v>12314.547654362786</c:v>
                </c:pt>
                <c:pt idx="194">
                  <c:v>9888.5215605847679</c:v>
                </c:pt>
                <c:pt idx="195">
                  <c:v>6779.0304039974999</c:v>
                </c:pt>
                <c:pt idx="196">
                  <c:v>8848.1143949653215</c:v>
                </c:pt>
                <c:pt idx="197">
                  <c:v>10936.349280826076</c:v>
                </c:pt>
                <c:pt idx="198">
                  <c:v>11649.674686289298</c:v>
                </c:pt>
                <c:pt idx="199">
                  <c:v>10982.116239111503</c:v>
                </c:pt>
                <c:pt idx="200">
                  <c:v>10940.200906153263</c:v>
                </c:pt>
                <c:pt idx="201">
                  <c:v>10423.511025180465</c:v>
                </c:pt>
                <c:pt idx="202">
                  <c:v>6617.4165961224207</c:v>
                </c:pt>
                <c:pt idx="203">
                  <c:v>6935.4571470378987</c:v>
                </c:pt>
                <c:pt idx="204">
                  <c:v>9518.1589375561562</c:v>
                </c:pt>
                <c:pt idx="205">
                  <c:v>10044.740972109908</c:v>
                </c:pt>
                <c:pt idx="206">
                  <c:v>8488.8862855979551</c:v>
                </c:pt>
                <c:pt idx="207">
                  <c:v>9181.3199799379054</c:v>
                </c:pt>
                <c:pt idx="208">
                  <c:v>9995.7636089721163</c:v>
                </c:pt>
                <c:pt idx="209">
                  <c:v>6476.0191262833496</c:v>
                </c:pt>
                <c:pt idx="210">
                  <c:v>6576.0652880305879</c:v>
                </c:pt>
                <c:pt idx="211">
                  <c:v>7889.8885943322448</c:v>
                </c:pt>
                <c:pt idx="212">
                  <c:v>8150.6919962794136</c:v>
                </c:pt>
                <c:pt idx="213">
                  <c:v>8294.7158481941424</c:v>
                </c:pt>
                <c:pt idx="214">
                  <c:v>8477.4214577062921</c:v>
                </c:pt>
                <c:pt idx="215">
                  <c:v>9264.1983547376603</c:v>
                </c:pt>
                <c:pt idx="216">
                  <c:v>6951.6737022551179</c:v>
                </c:pt>
                <c:pt idx="217">
                  <c:v>7426.0625192770349</c:v>
                </c:pt>
                <c:pt idx="218">
                  <c:v>9238.2422781397181</c:v>
                </c:pt>
                <c:pt idx="219">
                  <c:v>9156.5221212196357</c:v>
                </c:pt>
                <c:pt idx="220">
                  <c:v>10513.055998194877</c:v>
                </c:pt>
                <c:pt idx="221">
                  <c:v>9636.697395598163</c:v>
                </c:pt>
                <c:pt idx="222">
                  <c:v>8872.4614958660604</c:v>
                </c:pt>
                <c:pt idx="223">
                  <c:v>6888.5932892335722</c:v>
                </c:pt>
                <c:pt idx="224">
                  <c:v>6987.3690699710205</c:v>
                </c:pt>
                <c:pt idx="225">
                  <c:v>9558.0811148560242</c:v>
                </c:pt>
                <c:pt idx="226">
                  <c:v>9627.7066560820658</c:v>
                </c:pt>
                <c:pt idx="227">
                  <c:v>10499.077705633033</c:v>
                </c:pt>
                <c:pt idx="228">
                  <c:v>10609.288965718813</c:v>
                </c:pt>
                <c:pt idx="229">
                  <c:v>9249.9969406520559</c:v>
                </c:pt>
                <c:pt idx="230">
                  <c:v>7489.1690447967858</c:v>
                </c:pt>
                <c:pt idx="231">
                  <c:v>8049.9509098720982</c:v>
                </c:pt>
                <c:pt idx="232">
                  <c:v>9488.2894177117723</c:v>
                </c:pt>
                <c:pt idx="233">
                  <c:v>10577.373268572752</c:v>
                </c:pt>
                <c:pt idx="234">
                  <c:v>11625.616075063906</c:v>
                </c:pt>
                <c:pt idx="235">
                  <c:v>10868.416787519753</c:v>
                </c:pt>
                <c:pt idx="236">
                  <c:v>10308.888912106037</c:v>
                </c:pt>
                <c:pt idx="237">
                  <c:v>6574.9575511406856</c:v>
                </c:pt>
                <c:pt idx="238">
                  <c:v>7241.8541855804351</c:v>
                </c:pt>
                <c:pt idx="239">
                  <c:v>11470.746056250597</c:v>
                </c:pt>
                <c:pt idx="240">
                  <c:v>12181.436919114494</c:v>
                </c:pt>
                <c:pt idx="241">
                  <c:v>11278.584195408481</c:v>
                </c:pt>
                <c:pt idx="242">
                  <c:v>11063.750483372669</c:v>
                </c:pt>
                <c:pt idx="243">
                  <c:v>10825.526461845286</c:v>
                </c:pt>
                <c:pt idx="244">
                  <c:v>8303.79508564971</c:v>
                </c:pt>
                <c:pt idx="245">
                  <c:v>8357.7865521414788</c:v>
                </c:pt>
                <c:pt idx="246">
                  <c:v>11238.347240467174</c:v>
                </c:pt>
                <c:pt idx="247">
                  <c:v>12298.755578402785</c:v>
                </c:pt>
                <c:pt idx="248">
                  <c:v>11500.973421595059</c:v>
                </c:pt>
                <c:pt idx="249">
                  <c:v>11178.00043356429</c:v>
                </c:pt>
                <c:pt idx="250">
                  <c:v>10613.341250818488</c:v>
                </c:pt>
                <c:pt idx="251">
                  <c:v>7962.4067304390901</c:v>
                </c:pt>
                <c:pt idx="252">
                  <c:v>8798.9907285796617</c:v>
                </c:pt>
                <c:pt idx="253">
                  <c:v>11363.966930735498</c:v>
                </c:pt>
                <c:pt idx="254">
                  <c:v>11089.463478289303</c:v>
                </c:pt>
                <c:pt idx="255">
                  <c:v>11255.791117288727</c:v>
                </c:pt>
                <c:pt idx="256">
                  <c:v>11302.909752297548</c:v>
                </c:pt>
                <c:pt idx="257">
                  <c:v>10385.610796271925</c:v>
                </c:pt>
                <c:pt idx="258">
                  <c:v>8317.3150194288082</c:v>
                </c:pt>
                <c:pt idx="259">
                  <c:v>7572.0341163484736</c:v>
                </c:pt>
                <c:pt idx="260">
                  <c:v>9247.8875103448718</c:v>
                </c:pt>
                <c:pt idx="261">
                  <c:v>9641.098079601692</c:v>
                </c:pt>
                <c:pt idx="262">
                  <c:v>10622.425445298481</c:v>
                </c:pt>
                <c:pt idx="263">
                  <c:v>10827.825186519987</c:v>
                </c:pt>
                <c:pt idx="264">
                  <c:v>11121.804475146126</c:v>
                </c:pt>
                <c:pt idx="265">
                  <c:v>8088.6164841947375</c:v>
                </c:pt>
                <c:pt idx="266">
                  <c:v>8803.0781147450161</c:v>
                </c:pt>
                <c:pt idx="267">
                  <c:v>11548.180528372048</c:v>
                </c:pt>
                <c:pt idx="268">
                  <c:v>12250.270175214575</c:v>
                </c:pt>
                <c:pt idx="269">
                  <c:v>11093.410370296202</c:v>
                </c:pt>
                <c:pt idx="270">
                  <c:v>9805.0941558588274</c:v>
                </c:pt>
                <c:pt idx="271">
                  <c:v>8826.9782070713245</c:v>
                </c:pt>
                <c:pt idx="272">
                  <c:v>8026.888285520532</c:v>
                </c:pt>
                <c:pt idx="273">
                  <c:v>8929.8550735451445</c:v>
                </c:pt>
                <c:pt idx="274">
                  <c:v>12062.812235748468</c:v>
                </c:pt>
                <c:pt idx="275">
                  <c:v>10417.507338787536</c:v>
                </c:pt>
                <c:pt idx="276">
                  <c:v>12229.951677639117</c:v>
                </c:pt>
                <c:pt idx="277">
                  <c:v>13123.405272308413</c:v>
                </c:pt>
                <c:pt idx="278">
                  <c:v>12403.946535543922</c:v>
                </c:pt>
                <c:pt idx="279">
                  <c:v>9252.9054158540494</c:v>
                </c:pt>
                <c:pt idx="280">
                  <c:v>11933.728760114824</c:v>
                </c:pt>
                <c:pt idx="281">
                  <c:v>16326.771558405026</c:v>
                </c:pt>
                <c:pt idx="282">
                  <c:v>15156.316557656224</c:v>
                </c:pt>
                <c:pt idx="283">
                  <c:v>12437.021151208522</c:v>
                </c:pt>
                <c:pt idx="284">
                  <c:v>13147.815052953603</c:v>
                </c:pt>
                <c:pt idx="285">
                  <c:v>11130.423094627955</c:v>
                </c:pt>
                <c:pt idx="286">
                  <c:v>10479.160617987161</c:v>
                </c:pt>
                <c:pt idx="287">
                  <c:v>13740.037923208753</c:v>
                </c:pt>
                <c:pt idx="288">
                  <c:v>19821.476779078072</c:v>
                </c:pt>
                <c:pt idx="289">
                  <c:v>22103.488187778585</c:v>
                </c:pt>
                <c:pt idx="290">
                  <c:v>20846.544775312559</c:v>
                </c:pt>
                <c:pt idx="291">
                  <c:v>20060.290593418918</c:v>
                </c:pt>
                <c:pt idx="292">
                  <c:v>16491.52067701297</c:v>
                </c:pt>
                <c:pt idx="293">
                  <c:v>12309.392425327771</c:v>
                </c:pt>
                <c:pt idx="294">
                  <c:v>14040.369484690766</c:v>
                </c:pt>
                <c:pt idx="295">
                  <c:v>18499.629474468904</c:v>
                </c:pt>
                <c:pt idx="296">
                  <c:v>19052.317791469894</c:v>
                </c:pt>
                <c:pt idx="297">
                  <c:v>18274.536479276056</c:v>
                </c:pt>
                <c:pt idx="298">
                  <c:v>18554.16042156058</c:v>
                </c:pt>
                <c:pt idx="299">
                  <c:v>17819.283018567454</c:v>
                </c:pt>
                <c:pt idx="300">
                  <c:v>15478.195139288122</c:v>
                </c:pt>
                <c:pt idx="301">
                  <c:v>15057.345408074929</c:v>
                </c:pt>
                <c:pt idx="302">
                  <c:v>16636.934210565836</c:v>
                </c:pt>
                <c:pt idx="303">
                  <c:v>17724.311953808083</c:v>
                </c:pt>
                <c:pt idx="304">
                  <c:v>18179.400337879666</c:v>
                </c:pt>
                <c:pt idx="305">
                  <c:v>18376.064867080688</c:v>
                </c:pt>
                <c:pt idx="306">
                  <c:v>19668.276107255191</c:v>
                </c:pt>
                <c:pt idx="307">
                  <c:v>16736.235842176236</c:v>
                </c:pt>
                <c:pt idx="308">
                  <c:v>17277.206228474734</c:v>
                </c:pt>
                <c:pt idx="309">
                  <c:v>20473.369676415434</c:v>
                </c:pt>
                <c:pt idx="310">
                  <c:v>20621.39440028687</c:v>
                </c:pt>
                <c:pt idx="311">
                  <c:v>22328.663200178384</c:v>
                </c:pt>
                <c:pt idx="312">
                  <c:v>22136.606250270892</c:v>
                </c:pt>
                <c:pt idx="313">
                  <c:v>22000.026035817402</c:v>
                </c:pt>
                <c:pt idx="314">
                  <c:v>20763.316982202643</c:v>
                </c:pt>
                <c:pt idx="315">
                  <c:v>21483.503133605725</c:v>
                </c:pt>
                <c:pt idx="316">
                  <c:v>24422.353991711527</c:v>
                </c:pt>
                <c:pt idx="317">
                  <c:v>22847.879908340135</c:v>
                </c:pt>
                <c:pt idx="318">
                  <c:v>22714.592065656358</c:v>
                </c:pt>
                <c:pt idx="319">
                  <c:v>21942.599323061153</c:v>
                </c:pt>
                <c:pt idx="320">
                  <c:v>22477.96925715014</c:v>
                </c:pt>
                <c:pt idx="321">
                  <c:v>22634.366378232768</c:v>
                </c:pt>
                <c:pt idx="322">
                  <c:v>22975.414709049652</c:v>
                </c:pt>
                <c:pt idx="323">
                  <c:v>24550.513073123388</c:v>
                </c:pt>
                <c:pt idx="324">
                  <c:v>27255.315336305237</c:v>
                </c:pt>
                <c:pt idx="325">
                  <c:v>30060.828787453505</c:v>
                </c:pt>
                <c:pt idx="326">
                  <c:v>28450.975007324927</c:v>
                </c:pt>
                <c:pt idx="327">
                  <c:v>27652.541818171438</c:v>
                </c:pt>
                <c:pt idx="328">
                  <c:v>26611.339621931285</c:v>
                </c:pt>
                <c:pt idx="329">
                  <c:v>28525.140903380667</c:v>
                </c:pt>
                <c:pt idx="330">
                  <c:v>31104.195563483452</c:v>
                </c:pt>
                <c:pt idx="331">
                  <c:v>34537.150667139947</c:v>
                </c:pt>
                <c:pt idx="332">
                  <c:v>36353.051660169855</c:v>
                </c:pt>
                <c:pt idx="333">
                  <c:v>35953.999113804923</c:v>
                </c:pt>
                <c:pt idx="334">
                  <c:v>34917.661119200326</c:v>
                </c:pt>
                <c:pt idx="335">
                  <c:v>33603.542442011749</c:v>
                </c:pt>
                <c:pt idx="336">
                  <c:v>33849.741997307545</c:v>
                </c:pt>
                <c:pt idx="337">
                  <c:v>39884.228110855918</c:v>
                </c:pt>
                <c:pt idx="338">
                  <c:v>38519.212017497979</c:v>
                </c:pt>
                <c:pt idx="339">
                  <c:v>37299.402586535347</c:v>
                </c:pt>
                <c:pt idx="340">
                  <c:v>36380.597782497563</c:v>
                </c:pt>
                <c:pt idx="341">
                  <c:v>33608.279413376651</c:v>
                </c:pt>
                <c:pt idx="342">
                  <c:v>29979.316136939626</c:v>
                </c:pt>
                <c:pt idx="343">
                  <c:v>29204.814777852756</c:v>
                </c:pt>
                <c:pt idx="344">
                  <c:v>29820.165201635347</c:v>
                </c:pt>
                <c:pt idx="345">
                  <c:v>30230.613683374551</c:v>
                </c:pt>
                <c:pt idx="346">
                  <c:v>29795.574936562305</c:v>
                </c:pt>
                <c:pt idx="347">
                  <c:v>30027.499420806085</c:v>
                </c:pt>
                <c:pt idx="348">
                  <c:v>28202.358827793523</c:v>
                </c:pt>
                <c:pt idx="349">
                  <c:v>25219.401818131009</c:v>
                </c:pt>
                <c:pt idx="350">
                  <c:v>25841.403464617681</c:v>
                </c:pt>
                <c:pt idx="351">
                  <c:v>28652.942793936803</c:v>
                </c:pt>
                <c:pt idx="352">
                  <c:v>27842.058177709456</c:v>
                </c:pt>
                <c:pt idx="353">
                  <c:v>27724.566708809631</c:v>
                </c:pt>
                <c:pt idx="354">
                  <c:v>26384.415099855509</c:v>
                </c:pt>
                <c:pt idx="355">
                  <c:v>26483.177068915273</c:v>
                </c:pt>
                <c:pt idx="356">
                  <c:v>25448.865010891677</c:v>
                </c:pt>
                <c:pt idx="357">
                  <c:v>21817.656322225183</c:v>
                </c:pt>
                <c:pt idx="358">
                  <c:v>19571.942022329342</c:v>
                </c:pt>
                <c:pt idx="359">
                  <c:v>20170.741650466087</c:v>
                </c:pt>
                <c:pt idx="360">
                  <c:v>22419.169942051492</c:v>
                </c:pt>
                <c:pt idx="361">
                  <c:v>22592.299517552314</c:v>
                </c:pt>
                <c:pt idx="362">
                  <c:v>21158.48003848036</c:v>
                </c:pt>
                <c:pt idx="363">
                  <c:v>20702.898955004817</c:v>
                </c:pt>
                <c:pt idx="364">
                  <c:v>22418.443224810308</c:v>
                </c:pt>
              </c:numCache>
            </c:numRef>
          </c:val>
          <c:extLst>
            <c:ext xmlns:c16="http://schemas.microsoft.com/office/drawing/2014/chart" uri="{C3380CC4-5D6E-409C-BE32-E72D297353CC}">
              <c16:uniqueId val="{00000000-D09C-4460-B9DD-57855C15EDF5}"/>
            </c:ext>
          </c:extLst>
        </c:ser>
        <c:dLbls>
          <c:showLegendKey val="0"/>
          <c:showVal val="0"/>
          <c:showCatName val="0"/>
          <c:showSerName val="0"/>
          <c:showPercent val="0"/>
          <c:showBubbleSize val="0"/>
        </c:dLbls>
        <c:axId val="161075584"/>
        <c:axId val="161077120"/>
      </c:areaChart>
      <c:dateAx>
        <c:axId val="161075584"/>
        <c:scaling>
          <c:orientation val="minMax"/>
        </c:scaling>
        <c:delete val="0"/>
        <c:axPos val="b"/>
        <c:numFmt formatCode="d/m;@" sourceLinked="1"/>
        <c:majorTickMark val="out"/>
        <c:minorTickMark val="none"/>
        <c:tickLblPos val="low"/>
        <c:txPr>
          <a:bodyPr rot="0" vert="horz"/>
          <a:lstStyle/>
          <a:p>
            <a:pPr>
              <a:defRPr/>
            </a:pPr>
            <a:endParaRPr lang="cs-CZ"/>
          </a:p>
        </c:txPr>
        <c:crossAx val="161077120"/>
        <c:crosses val="autoZero"/>
        <c:auto val="1"/>
        <c:lblOffset val="100"/>
        <c:baseTimeUnit val="days"/>
        <c:majorUnit val="1"/>
        <c:majorTimeUnit val="months"/>
      </c:dateAx>
      <c:valAx>
        <c:axId val="161077120"/>
        <c:scaling>
          <c:orientation val="minMax"/>
          <c:max val="45000"/>
        </c:scaling>
        <c:delete val="0"/>
        <c:axPos val="l"/>
        <c:majorGridlines/>
        <c:numFmt formatCode="#,##0" sourceLinked="0"/>
        <c:majorTickMark val="out"/>
        <c:minorTickMark val="none"/>
        <c:tickLblPos val="nextTo"/>
        <c:crossAx val="161075584"/>
        <c:crosses val="autoZero"/>
        <c:crossBetween val="midCat"/>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6888436105687135"/>
        </c:manualLayout>
      </c:layout>
      <c:barChart>
        <c:barDir val="col"/>
        <c:grouping val="stacked"/>
        <c:varyColors val="0"/>
        <c:ser>
          <c:idx val="0"/>
          <c:order val="0"/>
          <c:tx>
            <c:strRef>
              <c:f>'8.1'!$U$8</c:f>
              <c:strCache>
                <c:ptCount val="1"/>
                <c:pt idx="0">
                  <c:v>HD_C</c:v>
                </c:pt>
              </c:strCache>
            </c:strRef>
          </c:tx>
          <c:spPr>
            <a:solidFill>
              <a:schemeClr val="tx2"/>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'8.1'!$U$9:$U$20</c:f>
              <c:numCache>
                <c:formatCode>#,##0</c:formatCode>
                <c:ptCount val="12"/>
                <c:pt idx="0">
                  <c:v>336688.43705757009</c:v>
                </c:pt>
                <c:pt idx="1">
                  <c:v>325603.59215361869</c:v>
                </c:pt>
                <c:pt idx="2">
                  <c:v>320969.32543555682</c:v>
                </c:pt>
                <c:pt idx="3">
                  <c:v>267845.16574471688</c:v>
                </c:pt>
                <c:pt idx="4">
                  <c:v>219056.5517420751</c:v>
                </c:pt>
                <c:pt idx="5">
                  <c:v>236739.05236733289</c:v>
                </c:pt>
                <c:pt idx="6">
                  <c:v>216321.13457287685</c:v>
                </c:pt>
                <c:pt idx="7">
                  <c:v>215737.7080416735</c:v>
                </c:pt>
                <c:pt idx="8">
                  <c:v>228221.05528314784</c:v>
                </c:pt>
                <c:pt idx="9">
                  <c:v>271598.12042609934</c:v>
                </c:pt>
                <c:pt idx="10">
                  <c:v>304055.51712143904</c:v>
                </c:pt>
                <c:pt idx="11">
                  <c:v>315200.89533757576</c:v>
                </c:pt>
              </c:numCache>
            </c:numRef>
          </c:val>
          <c:extLst>
            <c:ext xmlns:c16="http://schemas.microsoft.com/office/drawing/2014/chart" uri="{C3380CC4-5D6E-409C-BE32-E72D297353CC}">
              <c16:uniqueId val="{00000000-D7AB-4553-8F40-24419C612C42}"/>
            </c:ext>
          </c:extLst>
        </c:ser>
        <c:ser>
          <c:idx val="1"/>
          <c:order val="1"/>
          <c:tx>
            <c:strRef>
              <c:f>'8.1'!$V$8</c:f>
              <c:strCache>
                <c:ptCount val="1"/>
                <c:pt idx="0">
                  <c:v>MD_C</c:v>
                </c:pt>
              </c:strCache>
            </c:strRef>
          </c:tx>
          <c:spPr>
            <a:solidFill>
              <a:schemeClr val="accent2"/>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'8.1'!$V$9:$V$20</c:f>
              <c:numCache>
                <c:formatCode>#,##0</c:formatCode>
                <c:ptCount val="12"/>
                <c:pt idx="0">
                  <c:v>90862.233069965529</c:v>
                </c:pt>
                <c:pt idx="1">
                  <c:v>87503.759808714967</c:v>
                </c:pt>
                <c:pt idx="2">
                  <c:v>77271.504633956356</c:v>
                </c:pt>
                <c:pt idx="3">
                  <c:v>59663.754830384169</c:v>
                </c:pt>
                <c:pt idx="4">
                  <c:v>36559.278056565541</c:v>
                </c:pt>
                <c:pt idx="5">
                  <c:v>26659.579887839311</c:v>
                </c:pt>
                <c:pt idx="6">
                  <c:v>22705.210425534227</c:v>
                </c:pt>
                <c:pt idx="7">
                  <c:v>25835.236601008517</c:v>
                </c:pt>
                <c:pt idx="8">
                  <c:v>25838.422590716356</c:v>
                </c:pt>
                <c:pt idx="9">
                  <c:v>45832.341156173468</c:v>
                </c:pt>
                <c:pt idx="10">
                  <c:v>76843.633814813453</c:v>
                </c:pt>
                <c:pt idx="11">
                  <c:v>90158.518488062691</c:v>
                </c:pt>
              </c:numCache>
            </c:numRef>
          </c:val>
          <c:extLst>
            <c:ext xmlns:c16="http://schemas.microsoft.com/office/drawing/2014/chart" uri="{C3380CC4-5D6E-409C-BE32-E72D297353CC}">
              <c16:uniqueId val="{00000001-D7AB-4553-8F40-24419C612C42}"/>
            </c:ext>
          </c:extLst>
        </c:ser>
        <c:ser>
          <c:idx val="2"/>
          <c:order val="2"/>
          <c:tx>
            <c:strRef>
              <c:f>'8.1'!$W$8</c:f>
              <c:strCache>
                <c:ptCount val="1"/>
                <c:pt idx="0">
                  <c:v>LD_C</c:v>
                </c:pt>
              </c:strCache>
            </c:strRef>
          </c:tx>
          <c:spPr>
            <a:solidFill>
              <a:schemeClr val="accent5"/>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'8.1'!$W$9:$W$20</c:f>
              <c:numCache>
                <c:formatCode>#,##0</c:formatCode>
                <c:ptCount val="12"/>
                <c:pt idx="0">
                  <c:v>159333.48382286759</c:v>
                </c:pt>
                <c:pt idx="1">
                  <c:v>150582.48291614559</c:v>
                </c:pt>
                <c:pt idx="2">
                  <c:v>126218.82316992267</c:v>
                </c:pt>
                <c:pt idx="3">
                  <c:v>95094.259973887383</c:v>
                </c:pt>
                <c:pt idx="4">
                  <c:v>37856.147524590517</c:v>
                </c:pt>
                <c:pt idx="5">
                  <c:v>17449.116225039113</c:v>
                </c:pt>
                <c:pt idx="6">
                  <c:v>14155.701636818518</c:v>
                </c:pt>
                <c:pt idx="7">
                  <c:v>17119.926442884396</c:v>
                </c:pt>
                <c:pt idx="8">
                  <c:v>18033.925948541197</c:v>
                </c:pt>
                <c:pt idx="9">
                  <c:v>52710.952708088604</c:v>
                </c:pt>
                <c:pt idx="10">
                  <c:v>122818.39452306894</c:v>
                </c:pt>
                <c:pt idx="11">
                  <c:v>163464.67893844619</c:v>
                </c:pt>
              </c:numCache>
            </c:numRef>
          </c:val>
          <c:extLst>
            <c:ext xmlns:c16="http://schemas.microsoft.com/office/drawing/2014/chart" uri="{C3380CC4-5D6E-409C-BE32-E72D297353CC}">
              <c16:uniqueId val="{00000002-D7AB-4553-8F40-24419C612C42}"/>
            </c:ext>
          </c:extLst>
        </c:ser>
        <c:ser>
          <c:idx val="3"/>
          <c:order val="3"/>
          <c:tx>
            <c:strRef>
              <c:f>'8.1'!$X$8</c:f>
              <c:strCache>
                <c:ptCount val="1"/>
                <c:pt idx="0">
                  <c:v>DOM</c:v>
                </c:pt>
              </c:strCache>
            </c:strRef>
          </c:tx>
          <c:spPr>
            <a:solidFill>
              <a:schemeClr val="accent6"/>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'8.1'!$X$9:$X$20</c:f>
              <c:numCache>
                <c:formatCode>#,##0</c:formatCode>
                <c:ptCount val="12"/>
                <c:pt idx="0">
                  <c:v>286742.64276664041</c:v>
                </c:pt>
                <c:pt idx="1">
                  <c:v>279281.75202647486</c:v>
                </c:pt>
                <c:pt idx="2">
                  <c:v>227622.00917493357</c:v>
                </c:pt>
                <c:pt idx="3">
                  <c:v>177652.8410962295</c:v>
                </c:pt>
                <c:pt idx="4">
                  <c:v>69385.130740620283</c:v>
                </c:pt>
                <c:pt idx="5">
                  <c:v>31565.714545199484</c:v>
                </c:pt>
                <c:pt idx="6">
                  <c:v>26534.587427453152</c:v>
                </c:pt>
                <c:pt idx="7">
                  <c:v>28611.552693102869</c:v>
                </c:pt>
                <c:pt idx="8">
                  <c:v>28922.94819108021</c:v>
                </c:pt>
                <c:pt idx="9">
                  <c:v>89853.224317131884</c:v>
                </c:pt>
                <c:pt idx="10">
                  <c:v>217553.61738354625</c:v>
                </c:pt>
                <c:pt idx="11">
                  <c:v>298206.16534440272</c:v>
                </c:pt>
              </c:numCache>
            </c:numRef>
          </c:val>
          <c:extLst>
            <c:ext xmlns:c16="http://schemas.microsoft.com/office/drawing/2014/chart" uri="{C3380CC4-5D6E-409C-BE32-E72D297353CC}">
              <c16:uniqueId val="{00000003-D7AB-4553-8F40-24419C612C42}"/>
            </c:ext>
          </c:extLst>
        </c:ser>
        <c:ser>
          <c:idx val="4"/>
          <c:order val="4"/>
          <c:tx>
            <c:strRef>
              <c:f>'8.1'!$Y$8</c:f>
              <c:strCache>
                <c:ptCount val="1"/>
                <c:pt idx="0">
                  <c:v>OG</c:v>
                </c:pt>
              </c:strCache>
            </c:strRef>
          </c:tx>
          <c:spPr>
            <a:solidFill>
              <a:schemeClr val="tx1"/>
            </a:solidFill>
          </c:spPr>
          <c:invertIfNegative val="0"/>
          <c:cat>
            <c:strRef>
              <c:f>'8.1'!$T$9:$T$20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'8.1'!$Y$9:$Y$20</c:f>
              <c:numCache>
                <c:formatCode>#,##0</c:formatCode>
                <c:ptCount val="12"/>
                <c:pt idx="0">
                  <c:v>18152.819832539524</c:v>
                </c:pt>
                <c:pt idx="1">
                  <c:v>17795.768669949026</c:v>
                </c:pt>
                <c:pt idx="2">
                  <c:v>17186.39477587548</c:v>
                </c:pt>
                <c:pt idx="3">
                  <c:v>6179.922277139297</c:v>
                </c:pt>
                <c:pt idx="4">
                  <c:v>5996.8683121314116</c:v>
                </c:pt>
                <c:pt idx="5">
                  <c:v>1539.6586030559677</c:v>
                </c:pt>
                <c:pt idx="6">
                  <c:v>1450.9984921262626</c:v>
                </c:pt>
                <c:pt idx="7">
                  <c:v>317.11319884148998</c:v>
                </c:pt>
                <c:pt idx="8">
                  <c:v>1252.4481526624004</c:v>
                </c:pt>
                <c:pt idx="9">
                  <c:v>5546.829371937748</c:v>
                </c:pt>
                <c:pt idx="10">
                  <c:v>9843.1033431659471</c:v>
                </c:pt>
                <c:pt idx="11">
                  <c:v>12771.781072088888</c:v>
                </c:pt>
              </c:numCache>
            </c:numRef>
          </c:val>
          <c:extLst>
            <c:ext xmlns:c16="http://schemas.microsoft.com/office/drawing/2014/chart" uri="{C3380CC4-5D6E-409C-BE32-E72D297353CC}">
              <c16:uniqueId val="{00000004-D7AB-4553-8F40-24419C612C42}"/>
            </c:ext>
          </c:extLst>
        </c:ser>
        <c:dLbls>
          <c:showLegendKey val="0"/>
          <c:showVal val="0"/>
          <c:showCatName val="0"/>
          <c:showSerName val="0"/>
          <c:showPercent val="0"/>
          <c:showBubbleSize val="0"/>
        </c:dLbls>
        <c:gapWidth val="50"/>
        <c:overlap val="100"/>
        <c:axId val="173028480"/>
        <c:axId val="173030016"/>
      </c:barChart>
      <c:catAx>
        <c:axId val="17302848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3030016"/>
        <c:crosses val="autoZero"/>
        <c:auto val="1"/>
        <c:lblAlgn val="ctr"/>
        <c:lblOffset val="100"/>
        <c:noMultiLvlLbl val="0"/>
      </c:catAx>
      <c:valAx>
        <c:axId val="173030016"/>
        <c:scaling>
          <c:orientation val="minMax"/>
          <c:min val="0"/>
        </c:scaling>
        <c:delete val="0"/>
        <c:axPos val="l"/>
        <c:majorGridlines/>
        <c:numFmt formatCode="#,##0" sourceLinked="0"/>
        <c:majorTickMark val="out"/>
        <c:minorTickMark val="none"/>
        <c:tickLblPos val="nextTo"/>
        <c:crossAx val="173028480"/>
        <c:crosses val="autoZero"/>
        <c:crossBetween val="between"/>
        <c:majorUnit val="200000"/>
      </c:valAx>
    </c:plotArea>
    <c:legend>
      <c:legendPos val="b"/>
      <c:layout>
        <c:manualLayout>
          <c:xMode val="edge"/>
          <c:yMode val="edge"/>
          <c:x val="1.6082666459482557E-3"/>
          <c:y val="0.8774089481280245"/>
          <c:w val="0.70990934556691887"/>
          <c:h val="0.11856568343536678"/>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'8.1'!$L$28</c:f>
              <c:strCache>
                <c:ptCount val="1"/>
                <c:pt idx="0">
                  <c:v>Number of customers at the end of the period</c:v>
                </c:pt>
              </c:strCache>
            </c:strRef>
          </c:tx>
          <c:spPr>
            <a:ln>
              <a:solidFill>
                <a:schemeClr val="tx2"/>
              </a:solidFill>
            </a:ln>
          </c:spPr>
          <c:marker>
            <c:symbol val="none"/>
          </c:marker>
          <c:cat>
            <c:numRef>
              <c:f>'8.1'!$K$29:$K$38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'8.1'!$L$29:$L$38</c:f>
              <c:numCache>
                <c:formatCode>#,##0</c:formatCode>
                <c:ptCount val="10"/>
                <c:pt idx="0">
                  <c:v>2849162</c:v>
                </c:pt>
                <c:pt idx="1">
                  <c:v>2844334</c:v>
                </c:pt>
                <c:pt idx="2">
                  <c:v>2840473</c:v>
                </c:pt>
                <c:pt idx="3">
                  <c:v>2844257</c:v>
                </c:pt>
                <c:pt idx="4">
                  <c:v>2840619</c:v>
                </c:pt>
                <c:pt idx="5">
                  <c:v>2834509</c:v>
                </c:pt>
                <c:pt idx="6">
                  <c:v>2829132</c:v>
                </c:pt>
                <c:pt idx="7">
                  <c:v>2820013</c:v>
                </c:pt>
                <c:pt idx="8">
                  <c:v>2781284</c:v>
                </c:pt>
                <c:pt idx="9">
                  <c:v>2752442</c:v>
                </c:pt>
              </c:numCache>
            </c:numRef>
          </c:val>
          <c:smooth val="0"/>
          <c:extLst>
            <c:ext xmlns:c16="http://schemas.microsoft.com/office/drawing/2014/chart" uri="{C3380CC4-5D6E-409C-BE32-E72D297353CC}">
              <c16:uniqueId val="{00000000-B5BB-4975-9088-2D8DEB93C224}"/>
            </c:ext>
          </c:extLst>
        </c:ser>
        <c:dLbls>
          <c:showLegendKey val="0"/>
          <c:showVal val="0"/>
          <c:showCatName val="0"/>
          <c:showSerName val="0"/>
          <c:showPercent val="0"/>
          <c:showBubbleSize val="0"/>
        </c:dLbls>
        <c:smooth val="0"/>
        <c:axId val="173050496"/>
        <c:axId val="173052288"/>
      </c:lineChart>
      <c:catAx>
        <c:axId val="173050496"/>
        <c:scaling>
          <c:orientation val="minMax"/>
        </c:scaling>
        <c:delete val="0"/>
        <c:axPos val="b"/>
        <c:numFmt formatCode="General" sourceLinked="1"/>
        <c:majorTickMark val="out"/>
        <c:minorTickMark val="none"/>
        <c:tickLblPos val="nextTo"/>
        <c:crossAx val="173052288"/>
        <c:crosses val="autoZero"/>
        <c:auto val="1"/>
        <c:lblAlgn val="ctr"/>
        <c:lblOffset val="100"/>
        <c:noMultiLvlLbl val="0"/>
      </c:catAx>
      <c:valAx>
        <c:axId val="173052288"/>
        <c:scaling>
          <c:orientation val="minMax"/>
          <c:min val="2740000"/>
        </c:scaling>
        <c:delete val="0"/>
        <c:axPos val="l"/>
        <c:majorGridlines/>
        <c:numFmt formatCode="#,##0" sourceLinked="0"/>
        <c:majorTickMark val="out"/>
        <c:minorTickMark val="none"/>
        <c:tickLblPos val="nextTo"/>
        <c:crossAx val="173050496"/>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84308414389377795"/>
        </c:manualLayout>
      </c:layout>
      <c:barChart>
        <c:barDir val="col"/>
        <c:grouping val="stacked"/>
        <c:varyColors val="0"/>
        <c:ser>
          <c:idx val="0"/>
          <c:order val="0"/>
          <c:tx>
            <c:strRef>
              <c:f>'8.1'!$U$22</c:f>
              <c:strCache>
                <c:ptCount val="1"/>
                <c:pt idx="0">
                  <c:v>HD_C</c:v>
                </c:pt>
              </c:strCache>
            </c:strRef>
          </c:tx>
          <c:spPr>
            <a:solidFill>
              <a:schemeClr val="tx2"/>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'8.1'!$U$23:$U$32</c:f>
              <c:numCache>
                <c:formatCode>#,##0</c:formatCode>
                <c:ptCount val="10"/>
                <c:pt idx="0">
                  <c:v>3410397.2052618805</c:v>
                </c:pt>
                <c:pt idx="1">
                  <c:v>3522761.6740966924</c:v>
                </c:pt>
                <c:pt idx="2">
                  <c:v>3836358.4581271773</c:v>
                </c:pt>
                <c:pt idx="3">
                  <c:v>3847746</c:v>
                </c:pt>
                <c:pt idx="4">
                  <c:v>3854919.8167295875</c:v>
                </c:pt>
                <c:pt idx="5">
                  <c:v>4200740.8816692531</c:v>
                </c:pt>
                <c:pt idx="6">
                  <c:v>4268309.7902267631</c:v>
                </c:pt>
                <c:pt idx="7">
                  <c:v>4565694.3918051599</c:v>
                </c:pt>
                <c:pt idx="8">
                  <c:v>3611238.9207220157</c:v>
                </c:pt>
                <c:pt idx="9">
                  <c:v>3258036.555283682</c:v>
                </c:pt>
              </c:numCache>
            </c:numRef>
          </c:val>
          <c:extLst>
            <c:ext xmlns:c16="http://schemas.microsoft.com/office/drawing/2014/chart" uri="{C3380CC4-5D6E-409C-BE32-E72D297353CC}">
              <c16:uniqueId val="{00000000-C4EE-4E35-AA8D-38D1257E222A}"/>
            </c:ext>
          </c:extLst>
        </c:ser>
        <c:ser>
          <c:idx val="1"/>
          <c:order val="1"/>
          <c:tx>
            <c:strRef>
              <c:f>'8.1'!$V$22</c:f>
              <c:strCache>
                <c:ptCount val="1"/>
                <c:pt idx="0">
                  <c:v>MD_C</c:v>
                </c:pt>
              </c:strCache>
            </c:strRef>
          </c:tx>
          <c:spPr>
            <a:solidFill>
              <a:schemeClr val="accent2"/>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'8.1'!$V$23:$V$32</c:f>
              <c:numCache>
                <c:formatCode>#,##0</c:formatCode>
                <c:ptCount val="10"/>
                <c:pt idx="0">
                  <c:v>712956.65283609333</c:v>
                </c:pt>
                <c:pt idx="1">
                  <c:v>740547.16276384518</c:v>
                </c:pt>
                <c:pt idx="2">
                  <c:v>801511.80511781632</c:v>
                </c:pt>
                <c:pt idx="3">
                  <c:v>905811.00000000012</c:v>
                </c:pt>
                <c:pt idx="4">
                  <c:v>802317.10169693304</c:v>
                </c:pt>
                <c:pt idx="5">
                  <c:v>837955.48207248398</c:v>
                </c:pt>
                <c:pt idx="6">
                  <c:v>840410.28830097569</c:v>
                </c:pt>
                <c:pt idx="7">
                  <c:v>913967.04959776311</c:v>
                </c:pt>
                <c:pt idx="8">
                  <c:v>739730.0722082525</c:v>
                </c:pt>
                <c:pt idx="9">
                  <c:v>665733.47336373455</c:v>
                </c:pt>
              </c:numCache>
            </c:numRef>
          </c:val>
          <c:extLst>
            <c:ext xmlns:c16="http://schemas.microsoft.com/office/drawing/2014/chart" uri="{C3380CC4-5D6E-409C-BE32-E72D297353CC}">
              <c16:uniqueId val="{00000001-C4EE-4E35-AA8D-38D1257E222A}"/>
            </c:ext>
          </c:extLst>
        </c:ser>
        <c:ser>
          <c:idx val="2"/>
          <c:order val="2"/>
          <c:tx>
            <c:strRef>
              <c:f>'8.1'!$W$22</c:f>
              <c:strCache>
                <c:ptCount val="1"/>
                <c:pt idx="0">
                  <c:v>LD_C</c:v>
                </c:pt>
              </c:strCache>
            </c:strRef>
          </c:tx>
          <c:spPr>
            <a:solidFill>
              <a:schemeClr val="accent5"/>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'8.1'!$W$23:$W$32</c:f>
              <c:numCache>
                <c:formatCode>#,##0</c:formatCode>
                <c:ptCount val="10"/>
                <c:pt idx="0">
                  <c:v>980633.63749940379</c:v>
                </c:pt>
                <c:pt idx="1">
                  <c:v>1057163.4652972291</c:v>
                </c:pt>
                <c:pt idx="2">
                  <c:v>1152681.5890783148</c:v>
                </c:pt>
                <c:pt idx="3">
                  <c:v>1238757.2516670562</c:v>
                </c:pt>
                <c:pt idx="4">
                  <c:v>1117915.2635170002</c:v>
                </c:pt>
                <c:pt idx="5">
                  <c:v>1201475.0959205984</c:v>
                </c:pt>
                <c:pt idx="6">
                  <c:v>1197728.8742469333</c:v>
                </c:pt>
                <c:pt idx="7">
                  <c:v>1309687.2651824956</c:v>
                </c:pt>
                <c:pt idx="8">
                  <c:v>1077486.8795721275</c:v>
                </c:pt>
                <c:pt idx="9">
                  <c:v>974837.89383030054</c:v>
                </c:pt>
              </c:numCache>
            </c:numRef>
          </c:val>
          <c:extLst>
            <c:ext xmlns:c16="http://schemas.microsoft.com/office/drawing/2014/chart" uri="{C3380CC4-5D6E-409C-BE32-E72D297353CC}">
              <c16:uniqueId val="{00000002-C4EE-4E35-AA8D-38D1257E222A}"/>
            </c:ext>
          </c:extLst>
        </c:ser>
        <c:ser>
          <c:idx val="3"/>
          <c:order val="3"/>
          <c:tx>
            <c:strRef>
              <c:f>'8.1'!$X$22</c:f>
              <c:strCache>
                <c:ptCount val="1"/>
                <c:pt idx="0">
                  <c:v>DOM</c:v>
                </c:pt>
              </c:strCache>
            </c:strRef>
          </c:tx>
          <c:spPr>
            <a:solidFill>
              <a:schemeClr val="accent6"/>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'8.1'!$X$23:$X$32</c:f>
              <c:numCache>
                <c:formatCode>#,##0</c:formatCode>
                <c:ptCount val="10"/>
                <c:pt idx="0">
                  <c:v>1999119.7194391894</c:v>
                </c:pt>
                <c:pt idx="1">
                  <c:v>2171135.5106019503</c:v>
                </c:pt>
                <c:pt idx="2">
                  <c:v>2368461.0261057094</c:v>
                </c:pt>
                <c:pt idx="3">
                  <c:v>2427268.7824260001</c:v>
                </c:pt>
                <c:pt idx="4">
                  <c:v>2275641.6101114</c:v>
                </c:pt>
                <c:pt idx="5">
                  <c:v>2173234.605044093</c:v>
                </c:pt>
                <c:pt idx="6">
                  <c:v>2245541.6331866197</c:v>
                </c:pt>
                <c:pt idx="7">
                  <c:v>2518715.8153973664</c:v>
                </c:pt>
                <c:pt idx="8">
                  <c:v>1992315.4175368126</c:v>
                </c:pt>
                <c:pt idx="9">
                  <c:v>1761932.1857068152</c:v>
                </c:pt>
              </c:numCache>
            </c:numRef>
          </c:val>
          <c:extLst>
            <c:ext xmlns:c16="http://schemas.microsoft.com/office/drawing/2014/chart" uri="{C3380CC4-5D6E-409C-BE32-E72D297353CC}">
              <c16:uniqueId val="{00000003-C4EE-4E35-AA8D-38D1257E222A}"/>
            </c:ext>
          </c:extLst>
        </c:ser>
        <c:ser>
          <c:idx val="4"/>
          <c:order val="4"/>
          <c:tx>
            <c:strRef>
              <c:f>'8.1'!$Y$22</c:f>
              <c:strCache>
                <c:ptCount val="1"/>
                <c:pt idx="0">
                  <c:v>OP</c:v>
                </c:pt>
              </c:strCache>
            </c:strRef>
          </c:tx>
          <c:spPr>
            <a:solidFill>
              <a:schemeClr val="bg1">
                <a:lumMod val="50000"/>
              </a:schemeClr>
            </a:solidFill>
          </c:spPr>
          <c:invertIfNegative val="0"/>
          <c:cat>
            <c:numRef>
              <c:f>'8.1'!$T$23:$T$32</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'8.1'!$Y$23:$Y$32</c:f>
              <c:numCache>
                <c:formatCode>#,##0</c:formatCode>
                <c:ptCount val="10"/>
                <c:pt idx="0">
                  <c:v>177312.53456284851</c:v>
                </c:pt>
                <c:pt idx="1">
                  <c:v>115956.82018521987</c:v>
                </c:pt>
                <c:pt idx="2">
                  <c:v>96121.355104837567</c:v>
                </c:pt>
                <c:pt idx="3">
                  <c:v>107899.71932586282</c:v>
                </c:pt>
                <c:pt idx="4">
                  <c:v>131962.334933348</c:v>
                </c:pt>
                <c:pt idx="5">
                  <c:v>151223.40892275871</c:v>
                </c:pt>
                <c:pt idx="6">
                  <c:v>142228.58725978711</c:v>
                </c:pt>
                <c:pt idx="7">
                  <c:v>125669.72381950567</c:v>
                </c:pt>
                <c:pt idx="8">
                  <c:v>122990.99353008645</c:v>
                </c:pt>
                <c:pt idx="9">
                  <c:v>98033.706101513439</c:v>
                </c:pt>
              </c:numCache>
            </c:numRef>
          </c:val>
          <c:extLst>
            <c:ext xmlns:c16="http://schemas.microsoft.com/office/drawing/2014/chart" uri="{C3380CC4-5D6E-409C-BE32-E72D297353CC}">
              <c16:uniqueId val="{00000004-C4EE-4E35-AA8D-38D1257E222A}"/>
            </c:ext>
          </c:extLst>
        </c:ser>
        <c:dLbls>
          <c:showLegendKey val="0"/>
          <c:showVal val="0"/>
          <c:showCatName val="0"/>
          <c:showSerName val="0"/>
          <c:showPercent val="0"/>
          <c:showBubbleSize val="0"/>
        </c:dLbls>
        <c:gapWidth val="50"/>
        <c:overlap val="100"/>
        <c:axId val="173757184"/>
        <c:axId val="173758720"/>
      </c:barChart>
      <c:catAx>
        <c:axId val="173757184"/>
        <c:scaling>
          <c:orientation val="minMax"/>
        </c:scaling>
        <c:delete val="0"/>
        <c:axPos val="b"/>
        <c:numFmt formatCode="0" sourceLinked="0"/>
        <c:majorTickMark val="out"/>
        <c:minorTickMark val="none"/>
        <c:tickLblPos val="nextTo"/>
        <c:crossAx val="173758720"/>
        <c:crosses val="autoZero"/>
        <c:auto val="1"/>
        <c:lblAlgn val="ctr"/>
        <c:lblOffset val="100"/>
        <c:noMultiLvlLbl val="0"/>
      </c:catAx>
      <c:valAx>
        <c:axId val="173758720"/>
        <c:scaling>
          <c:orientation val="minMax"/>
        </c:scaling>
        <c:delete val="0"/>
        <c:axPos val="l"/>
        <c:majorGridlines/>
        <c:numFmt formatCode="#,##0" sourceLinked="0"/>
        <c:majorTickMark val="out"/>
        <c:minorTickMark val="none"/>
        <c:tickLblPos val="nextTo"/>
        <c:crossAx val="173757184"/>
        <c:crosses val="autoZero"/>
        <c:crossBetween val="between"/>
        <c:majorUnit val="2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7178891742735084"/>
        </c:manualLayout>
      </c:layout>
      <c:barChart>
        <c:barDir val="col"/>
        <c:grouping val="clustered"/>
        <c:varyColors val="0"/>
        <c:ser>
          <c:idx val="0"/>
          <c:order val="0"/>
          <c:spPr>
            <a:solidFill>
              <a:schemeClr val="tx2"/>
            </a:solidFill>
          </c:spPr>
          <c:invertIfNegative val="0"/>
          <c:cat>
            <c:strRef>
              <c:f>'8.2'!$A$7:$A$18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'8.2'!$C$7:$C$18</c:f>
              <c:numCache>
                <c:formatCode>#,##0</c:formatCode>
                <c:ptCount val="12"/>
                <c:pt idx="0">
                  <c:v>336688.43705757009</c:v>
                </c:pt>
                <c:pt idx="1">
                  <c:v>325603.59215361869</c:v>
                </c:pt>
                <c:pt idx="2">
                  <c:v>320969.32543555682</c:v>
                </c:pt>
                <c:pt idx="3">
                  <c:v>267845.16574471688</c:v>
                </c:pt>
                <c:pt idx="4">
                  <c:v>219056.5517420751</c:v>
                </c:pt>
                <c:pt idx="5">
                  <c:v>236739.05236733289</c:v>
                </c:pt>
                <c:pt idx="6">
                  <c:v>216321.13457287685</c:v>
                </c:pt>
                <c:pt idx="7">
                  <c:v>215737.7080416735</c:v>
                </c:pt>
                <c:pt idx="8">
                  <c:v>228221.05528314784</c:v>
                </c:pt>
                <c:pt idx="9">
                  <c:v>271598.12042609934</c:v>
                </c:pt>
                <c:pt idx="10">
                  <c:v>304055.51712143904</c:v>
                </c:pt>
                <c:pt idx="11">
                  <c:v>315200.89533757576</c:v>
                </c:pt>
              </c:numCache>
            </c:numRef>
          </c:val>
          <c:extLst>
            <c:ext xmlns:c16="http://schemas.microsoft.com/office/drawing/2014/chart" uri="{C3380CC4-5D6E-409C-BE32-E72D297353CC}">
              <c16:uniqueId val="{00000000-B4EF-486C-ADF7-38D37CCE72E4}"/>
            </c:ext>
          </c:extLst>
        </c:ser>
        <c:dLbls>
          <c:showLegendKey val="0"/>
          <c:showVal val="0"/>
          <c:showCatName val="0"/>
          <c:showSerName val="0"/>
          <c:showPercent val="0"/>
          <c:showBubbleSize val="0"/>
        </c:dLbls>
        <c:gapWidth val="50"/>
        <c:axId val="169434112"/>
        <c:axId val="169468672"/>
      </c:barChart>
      <c:catAx>
        <c:axId val="1694341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9468672"/>
        <c:crosses val="autoZero"/>
        <c:auto val="1"/>
        <c:lblAlgn val="ctr"/>
        <c:lblOffset val="100"/>
        <c:noMultiLvlLbl val="0"/>
      </c:catAx>
      <c:valAx>
        <c:axId val="169468672"/>
        <c:scaling>
          <c:orientation val="minMax"/>
        </c:scaling>
        <c:delete val="0"/>
        <c:axPos val="l"/>
        <c:majorGridlines/>
        <c:numFmt formatCode="#,##0" sourceLinked="1"/>
        <c:majorTickMark val="out"/>
        <c:minorTickMark val="none"/>
        <c:tickLblPos val="nextTo"/>
        <c:crossAx val="169434112"/>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210974965028"/>
          <c:y val="3.8679456877351553E-2"/>
          <c:w val="0.8278407309873842"/>
          <c:h val="0.82918510469025142"/>
        </c:manualLayout>
      </c:layout>
      <c:barChart>
        <c:barDir val="col"/>
        <c:grouping val="clustered"/>
        <c:varyColors val="0"/>
        <c:ser>
          <c:idx val="0"/>
          <c:order val="0"/>
          <c:tx>
            <c:strRef>
              <c:f>'8.2'!$L$14</c:f>
              <c:strCache>
                <c:ptCount val="1"/>
              </c:strCache>
            </c:strRef>
          </c:tx>
          <c:spPr>
            <a:solidFill>
              <a:schemeClr val="tx2"/>
            </a:solidFill>
          </c:spPr>
          <c:invertIfNegative val="0"/>
          <c:cat>
            <c:numRef>
              <c:f>'8.2'!$K$15:$K$24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'8.2'!$L$15:$L$24</c:f>
              <c:numCache>
                <c:formatCode>#,##0</c:formatCode>
                <c:ptCount val="10"/>
                <c:pt idx="0">
                  <c:v>3410397.2052618805</c:v>
                </c:pt>
                <c:pt idx="1">
                  <c:v>3522761.6740966924</c:v>
                </c:pt>
                <c:pt idx="2">
                  <c:v>3836358.4581271773</c:v>
                </c:pt>
                <c:pt idx="3">
                  <c:v>3847746</c:v>
                </c:pt>
                <c:pt idx="4">
                  <c:v>3854919.8167295875</c:v>
                </c:pt>
                <c:pt idx="5">
                  <c:v>4200740.8816692531</c:v>
                </c:pt>
                <c:pt idx="6">
                  <c:v>4268309.7902267631</c:v>
                </c:pt>
                <c:pt idx="7">
                  <c:v>4565694.3918051599</c:v>
                </c:pt>
                <c:pt idx="8">
                  <c:v>3611238.9207220157</c:v>
                </c:pt>
                <c:pt idx="9">
                  <c:v>3258036.555283682</c:v>
                </c:pt>
              </c:numCache>
            </c:numRef>
          </c:val>
          <c:extLst>
            <c:ext xmlns:c16="http://schemas.microsoft.com/office/drawing/2014/chart" uri="{C3380CC4-5D6E-409C-BE32-E72D297353CC}">
              <c16:uniqueId val="{00000000-B39B-4D1E-AFE6-DB40A1C19771}"/>
            </c:ext>
          </c:extLst>
        </c:ser>
        <c:dLbls>
          <c:showLegendKey val="0"/>
          <c:showVal val="0"/>
          <c:showCatName val="0"/>
          <c:showSerName val="0"/>
          <c:showPercent val="0"/>
          <c:showBubbleSize val="0"/>
        </c:dLbls>
        <c:gapWidth val="50"/>
        <c:axId val="172212608"/>
        <c:axId val="172214144"/>
      </c:barChart>
      <c:catAx>
        <c:axId val="172212608"/>
        <c:scaling>
          <c:orientation val="minMax"/>
        </c:scaling>
        <c:delete val="0"/>
        <c:axPos val="b"/>
        <c:numFmt formatCode="0" sourceLinked="1"/>
        <c:majorTickMark val="out"/>
        <c:minorTickMark val="none"/>
        <c:tickLblPos val="nextTo"/>
        <c:crossAx val="172214144"/>
        <c:crosses val="autoZero"/>
        <c:auto val="1"/>
        <c:lblAlgn val="ctr"/>
        <c:lblOffset val="100"/>
        <c:noMultiLvlLbl val="0"/>
      </c:catAx>
      <c:valAx>
        <c:axId val="172214144"/>
        <c:scaling>
          <c:orientation val="minMax"/>
        </c:scaling>
        <c:delete val="0"/>
        <c:axPos val="l"/>
        <c:majorGridlines/>
        <c:numFmt formatCode="#,##0" sourceLinked="0"/>
        <c:majorTickMark val="out"/>
        <c:minorTickMark val="none"/>
        <c:tickLblPos val="nextTo"/>
        <c:crossAx val="172212608"/>
        <c:crosses val="autoZero"/>
        <c:crossBetween val="between"/>
        <c:majorUnit val="1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95665107738"/>
          <c:y val="8.1143258255508763E-2"/>
          <c:w val="0.87340779952242709"/>
          <c:h val="0.8005493499359092"/>
        </c:manualLayout>
      </c:layout>
      <c:lineChart>
        <c:grouping val="standard"/>
        <c:varyColors val="0"/>
        <c:ser>
          <c:idx val="0"/>
          <c:order val="0"/>
          <c:tx>
            <c:strRef>
              <c:f>'8.2'!$L$26</c:f>
              <c:strCache>
                <c:ptCount val="1"/>
                <c:pt idx="0">
                  <c:v>Number of customers at the end of the period</c:v>
                </c:pt>
              </c:strCache>
            </c:strRef>
          </c:tx>
          <c:spPr>
            <a:ln>
              <a:solidFill>
                <a:schemeClr val="accent1"/>
              </a:solidFill>
            </a:ln>
          </c:spPr>
          <c:marker>
            <c:symbol val="none"/>
          </c:marker>
          <c:cat>
            <c:numRef>
              <c:f>'8.2'!$K$27:$K$36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'8.2'!$L$27:$L$36</c:f>
              <c:numCache>
                <c:formatCode>#,##0</c:formatCode>
                <c:ptCount val="10"/>
                <c:pt idx="0">
                  <c:v>1599</c:v>
                </c:pt>
                <c:pt idx="1">
                  <c:v>1606</c:v>
                </c:pt>
                <c:pt idx="2">
                  <c:v>1618</c:v>
                </c:pt>
                <c:pt idx="3">
                  <c:v>1703</c:v>
                </c:pt>
                <c:pt idx="4">
                  <c:v>1692</c:v>
                </c:pt>
                <c:pt idx="5">
                  <c:v>1690</c:v>
                </c:pt>
                <c:pt idx="6">
                  <c:v>1605</c:v>
                </c:pt>
                <c:pt idx="7">
                  <c:v>1602</c:v>
                </c:pt>
                <c:pt idx="8">
                  <c:v>1638</c:v>
                </c:pt>
                <c:pt idx="9">
                  <c:v>1613</c:v>
                </c:pt>
              </c:numCache>
            </c:numRef>
          </c:val>
          <c:smooth val="0"/>
          <c:extLst>
            <c:ext xmlns:c16="http://schemas.microsoft.com/office/drawing/2014/chart" uri="{C3380CC4-5D6E-409C-BE32-E72D297353CC}">
              <c16:uniqueId val="{00000000-C485-4D24-B59D-715BDBC7A503}"/>
            </c:ext>
          </c:extLst>
        </c:ser>
        <c:dLbls>
          <c:showLegendKey val="0"/>
          <c:showVal val="0"/>
          <c:showCatName val="0"/>
          <c:showSerName val="0"/>
          <c:showPercent val="0"/>
          <c:showBubbleSize val="0"/>
        </c:dLbls>
        <c:smooth val="0"/>
        <c:axId val="173782528"/>
        <c:axId val="173784064"/>
      </c:lineChart>
      <c:catAx>
        <c:axId val="173782528"/>
        <c:scaling>
          <c:orientation val="minMax"/>
        </c:scaling>
        <c:delete val="0"/>
        <c:axPos val="b"/>
        <c:numFmt formatCode="General" sourceLinked="1"/>
        <c:majorTickMark val="out"/>
        <c:minorTickMark val="none"/>
        <c:tickLblPos val="nextTo"/>
        <c:crossAx val="173784064"/>
        <c:crosses val="autoZero"/>
        <c:auto val="1"/>
        <c:lblAlgn val="ctr"/>
        <c:lblOffset val="100"/>
        <c:noMultiLvlLbl val="0"/>
      </c:catAx>
      <c:valAx>
        <c:axId val="173784064"/>
        <c:scaling>
          <c:orientation val="minMax"/>
          <c:max val="1750"/>
          <c:min val="1550"/>
        </c:scaling>
        <c:delete val="0"/>
        <c:axPos val="l"/>
        <c:majorGridlines/>
        <c:numFmt formatCode="#,##0" sourceLinked="0"/>
        <c:majorTickMark val="out"/>
        <c:minorTickMark val="none"/>
        <c:tickLblPos val="nextTo"/>
        <c:crossAx val="173782528"/>
        <c:crosses val="autoZero"/>
        <c:crossBetween val="between"/>
        <c:majorUnit val="25"/>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805563131424214"/>
        </c:manualLayout>
      </c:layout>
      <c:barChart>
        <c:barDir val="col"/>
        <c:grouping val="clustered"/>
        <c:varyColors val="0"/>
        <c:ser>
          <c:idx val="0"/>
          <c:order val="0"/>
          <c:spPr>
            <a:solidFill>
              <a:schemeClr val="accent1"/>
            </a:solidFill>
          </c:spPr>
          <c:invertIfNegative val="0"/>
          <c:cat>
            <c:strRef>
              <c:f>'8.3'!$A$7:$A$18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'8.3'!$C$7:$C$18</c:f>
              <c:numCache>
                <c:formatCode>#,##0</c:formatCode>
                <c:ptCount val="12"/>
                <c:pt idx="0">
                  <c:v>90862.233069965529</c:v>
                </c:pt>
                <c:pt idx="1">
                  <c:v>87503.759808714967</c:v>
                </c:pt>
                <c:pt idx="2">
                  <c:v>77271.504633956356</c:v>
                </c:pt>
                <c:pt idx="3">
                  <c:v>59663.754830384169</c:v>
                </c:pt>
                <c:pt idx="4">
                  <c:v>36559.278056565541</c:v>
                </c:pt>
                <c:pt idx="5">
                  <c:v>26659.579887839311</c:v>
                </c:pt>
                <c:pt idx="6">
                  <c:v>22705.210425534227</c:v>
                </c:pt>
                <c:pt idx="7">
                  <c:v>25835.236601008517</c:v>
                </c:pt>
                <c:pt idx="8">
                  <c:v>25838.422590716356</c:v>
                </c:pt>
                <c:pt idx="9">
                  <c:v>45832.341156173468</c:v>
                </c:pt>
                <c:pt idx="10">
                  <c:v>76843.633814813453</c:v>
                </c:pt>
                <c:pt idx="11">
                  <c:v>90158.518488062691</c:v>
                </c:pt>
              </c:numCache>
            </c:numRef>
          </c:val>
          <c:extLst>
            <c:ext xmlns:c16="http://schemas.microsoft.com/office/drawing/2014/chart" uri="{C3380CC4-5D6E-409C-BE32-E72D297353CC}">
              <c16:uniqueId val="{00000000-ED96-4887-A6CD-4D7B12F76F31}"/>
            </c:ext>
          </c:extLst>
        </c:ser>
        <c:dLbls>
          <c:showLegendKey val="0"/>
          <c:showVal val="0"/>
          <c:showCatName val="0"/>
          <c:showSerName val="0"/>
          <c:showPercent val="0"/>
          <c:showBubbleSize val="0"/>
        </c:dLbls>
        <c:gapWidth val="50"/>
        <c:axId val="170904960"/>
        <c:axId val="172061824"/>
      </c:barChart>
      <c:catAx>
        <c:axId val="1709049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2061824"/>
        <c:crosses val="autoZero"/>
        <c:auto val="1"/>
        <c:lblAlgn val="ctr"/>
        <c:lblOffset val="100"/>
        <c:noMultiLvlLbl val="0"/>
      </c:catAx>
      <c:valAx>
        <c:axId val="172061824"/>
        <c:scaling>
          <c:orientation val="minMax"/>
        </c:scaling>
        <c:delete val="0"/>
        <c:axPos val="l"/>
        <c:majorGridlines/>
        <c:numFmt formatCode="#,##0" sourceLinked="1"/>
        <c:majorTickMark val="out"/>
        <c:minorTickMark val="none"/>
        <c:tickLblPos val="nextTo"/>
        <c:crossAx val="170904960"/>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'8.3'!$L$14</c:f>
              <c:strCache>
                <c:ptCount val="1"/>
              </c:strCache>
            </c:strRef>
          </c:tx>
          <c:spPr>
            <a:solidFill>
              <a:schemeClr val="accent1"/>
            </a:solidFill>
          </c:spPr>
          <c:invertIfNegative val="0"/>
          <c:cat>
            <c:numRef>
              <c:f>'8.3'!$K$15:$K$24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'8.3'!$L$15:$L$24</c:f>
              <c:numCache>
                <c:formatCode>0</c:formatCode>
                <c:ptCount val="10"/>
                <c:pt idx="0">
                  <c:v>712956.65283609333</c:v>
                </c:pt>
                <c:pt idx="1">
                  <c:v>740547.16276384518</c:v>
                </c:pt>
                <c:pt idx="2">
                  <c:v>801511.80511781632</c:v>
                </c:pt>
                <c:pt idx="3">
                  <c:v>905811.00000000012</c:v>
                </c:pt>
                <c:pt idx="4">
                  <c:v>802317.10169693304</c:v>
                </c:pt>
                <c:pt idx="5">
                  <c:v>837955.48207248398</c:v>
                </c:pt>
                <c:pt idx="6">
                  <c:v>840410.28830097569</c:v>
                </c:pt>
                <c:pt idx="7">
                  <c:v>913967.04959776311</c:v>
                </c:pt>
                <c:pt idx="8">
                  <c:v>739730.0722082525</c:v>
                </c:pt>
                <c:pt idx="9">
                  <c:v>665733.47336373455</c:v>
                </c:pt>
              </c:numCache>
            </c:numRef>
          </c:val>
          <c:extLst>
            <c:ext xmlns:c16="http://schemas.microsoft.com/office/drawing/2014/chart" uri="{C3380CC4-5D6E-409C-BE32-E72D297353CC}">
              <c16:uniqueId val="{00000000-1DBA-4B0F-9C2F-F8A62700EB5D}"/>
            </c:ext>
          </c:extLst>
        </c:ser>
        <c:dLbls>
          <c:showLegendKey val="0"/>
          <c:showVal val="0"/>
          <c:showCatName val="0"/>
          <c:showSerName val="0"/>
          <c:showPercent val="0"/>
          <c:showBubbleSize val="0"/>
        </c:dLbls>
        <c:gapWidth val="50"/>
        <c:axId val="172077824"/>
        <c:axId val="172079360"/>
      </c:barChart>
      <c:catAx>
        <c:axId val="172077824"/>
        <c:scaling>
          <c:orientation val="minMax"/>
        </c:scaling>
        <c:delete val="0"/>
        <c:axPos val="b"/>
        <c:numFmt formatCode="0" sourceLinked="1"/>
        <c:majorTickMark val="out"/>
        <c:minorTickMark val="none"/>
        <c:tickLblPos val="nextTo"/>
        <c:crossAx val="172079360"/>
        <c:crosses val="autoZero"/>
        <c:auto val="1"/>
        <c:lblAlgn val="ctr"/>
        <c:lblOffset val="100"/>
        <c:noMultiLvlLbl val="0"/>
      </c:catAx>
      <c:valAx>
        <c:axId val="172079360"/>
        <c:scaling>
          <c:orientation val="minMax"/>
        </c:scaling>
        <c:delete val="0"/>
        <c:axPos val="l"/>
        <c:majorGridlines/>
        <c:numFmt formatCode="#,##0" sourceLinked="0"/>
        <c:majorTickMark val="out"/>
        <c:minorTickMark val="none"/>
        <c:tickLblPos val="nextTo"/>
        <c:crossAx val="172077824"/>
        <c:crosses val="autoZero"/>
        <c:crossBetween val="between"/>
        <c:majorUnit val="2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'8.3'!$L$26</c:f>
              <c:strCache>
                <c:ptCount val="1"/>
                <c:pt idx="0">
                  <c:v>Number of customers at the end of the period</c:v>
                </c:pt>
              </c:strCache>
            </c:strRef>
          </c:tx>
          <c:spPr>
            <a:ln>
              <a:solidFill>
                <a:schemeClr val="tx2"/>
              </a:solidFill>
            </a:ln>
          </c:spPr>
          <c:marker>
            <c:symbol val="none"/>
          </c:marker>
          <c:cat>
            <c:numRef>
              <c:f>'8.3'!$K$27:$K$36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'8.3'!$L$27:$L$36</c:f>
              <c:numCache>
                <c:formatCode>#,##0</c:formatCode>
                <c:ptCount val="10"/>
                <c:pt idx="0">
                  <c:v>6841</c:v>
                </c:pt>
                <c:pt idx="1">
                  <c:v>6814</c:v>
                </c:pt>
                <c:pt idx="2">
                  <c:v>6823</c:v>
                </c:pt>
                <c:pt idx="3">
                  <c:v>6817</c:v>
                </c:pt>
                <c:pt idx="4">
                  <c:v>6817</c:v>
                </c:pt>
                <c:pt idx="5">
                  <c:v>6759</c:v>
                </c:pt>
                <c:pt idx="6">
                  <c:v>6748</c:v>
                </c:pt>
                <c:pt idx="7">
                  <c:v>6487</c:v>
                </c:pt>
                <c:pt idx="8">
                  <c:v>6526</c:v>
                </c:pt>
                <c:pt idx="9">
                  <c:v>6291</c:v>
                </c:pt>
              </c:numCache>
            </c:numRef>
          </c:val>
          <c:smooth val="0"/>
          <c:extLst>
            <c:ext xmlns:c16="http://schemas.microsoft.com/office/drawing/2014/chart" uri="{C3380CC4-5D6E-409C-BE32-E72D297353CC}">
              <c16:uniqueId val="{00000000-C9FC-48B5-9111-0BFADFCF53CF}"/>
            </c:ext>
          </c:extLst>
        </c:ser>
        <c:dLbls>
          <c:showLegendKey val="0"/>
          <c:showVal val="0"/>
          <c:showCatName val="0"/>
          <c:showSerName val="0"/>
          <c:showPercent val="0"/>
          <c:showBubbleSize val="0"/>
        </c:dLbls>
        <c:smooth val="0"/>
        <c:axId val="172095360"/>
        <c:axId val="172096896"/>
      </c:lineChart>
      <c:catAx>
        <c:axId val="172095360"/>
        <c:scaling>
          <c:orientation val="minMax"/>
        </c:scaling>
        <c:delete val="0"/>
        <c:axPos val="b"/>
        <c:numFmt formatCode="General" sourceLinked="1"/>
        <c:majorTickMark val="out"/>
        <c:minorTickMark val="none"/>
        <c:tickLblPos val="nextTo"/>
        <c:crossAx val="172096896"/>
        <c:crosses val="autoZero"/>
        <c:auto val="1"/>
        <c:lblAlgn val="ctr"/>
        <c:lblOffset val="100"/>
        <c:noMultiLvlLbl val="0"/>
      </c:catAx>
      <c:valAx>
        <c:axId val="172096896"/>
        <c:scaling>
          <c:orientation val="minMax"/>
          <c:max val="7000"/>
          <c:min val="6200"/>
        </c:scaling>
        <c:delete val="0"/>
        <c:axPos val="l"/>
        <c:majorGridlines/>
        <c:numFmt formatCode="#,##0" sourceLinked="0"/>
        <c:majorTickMark val="out"/>
        <c:minorTickMark val="none"/>
        <c:tickLblPos val="nextTo"/>
        <c:crossAx val="172095360"/>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7462581285131713"/>
          <c:h val="0.60796168496674408"/>
        </c:manualLayout>
      </c:layout>
      <c:barChart>
        <c:barDir val="col"/>
        <c:grouping val="clustered"/>
        <c:varyColors val="0"/>
        <c:ser>
          <c:idx val="0"/>
          <c:order val="0"/>
          <c:spPr>
            <a:solidFill>
              <a:schemeClr val="accent1"/>
            </a:solidFill>
          </c:spPr>
          <c:invertIfNegative val="0"/>
          <c:cat>
            <c:strRef>
              <c:f>'8.4'!$A$7:$A$18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'8.4'!$C$7:$C$18</c:f>
              <c:numCache>
                <c:formatCode>#,##0</c:formatCode>
                <c:ptCount val="12"/>
                <c:pt idx="0">
                  <c:v>159333.48382286759</c:v>
                </c:pt>
                <c:pt idx="1">
                  <c:v>150582.48291614559</c:v>
                </c:pt>
                <c:pt idx="2">
                  <c:v>126218.82316992267</c:v>
                </c:pt>
                <c:pt idx="3">
                  <c:v>95094.259973887383</c:v>
                </c:pt>
                <c:pt idx="4">
                  <c:v>37856.147524590517</c:v>
                </c:pt>
                <c:pt idx="5">
                  <c:v>17449.116225039113</c:v>
                </c:pt>
                <c:pt idx="6">
                  <c:v>14155.701636818518</c:v>
                </c:pt>
                <c:pt idx="7">
                  <c:v>17119.926442884396</c:v>
                </c:pt>
                <c:pt idx="8">
                  <c:v>18033.925948541197</c:v>
                </c:pt>
                <c:pt idx="9">
                  <c:v>52710.952708088604</c:v>
                </c:pt>
                <c:pt idx="10">
                  <c:v>122818.39452306894</c:v>
                </c:pt>
                <c:pt idx="11">
                  <c:v>163464.67893844619</c:v>
                </c:pt>
              </c:numCache>
            </c:numRef>
          </c:val>
          <c:extLst>
            <c:ext xmlns:c16="http://schemas.microsoft.com/office/drawing/2014/chart" uri="{C3380CC4-5D6E-409C-BE32-E72D297353CC}">
              <c16:uniqueId val="{00000000-D958-4688-900E-808E04260AD2}"/>
            </c:ext>
          </c:extLst>
        </c:ser>
        <c:dLbls>
          <c:showLegendKey val="0"/>
          <c:showVal val="0"/>
          <c:showCatName val="0"/>
          <c:showSerName val="0"/>
          <c:showPercent val="0"/>
          <c:showBubbleSize val="0"/>
        </c:dLbls>
        <c:gapWidth val="50"/>
        <c:axId val="174424064"/>
        <c:axId val="174425600"/>
      </c:barChart>
      <c:catAx>
        <c:axId val="17442406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425600"/>
        <c:crosses val="autoZero"/>
        <c:auto val="1"/>
        <c:lblAlgn val="ctr"/>
        <c:lblOffset val="100"/>
        <c:noMultiLvlLbl val="0"/>
      </c:catAx>
      <c:valAx>
        <c:axId val="174425600"/>
        <c:scaling>
          <c:orientation val="minMax"/>
        </c:scaling>
        <c:delete val="0"/>
        <c:axPos val="l"/>
        <c:majorGridlines/>
        <c:numFmt formatCode="#,##0" sourceLinked="1"/>
        <c:majorTickMark val="out"/>
        <c:minorTickMark val="none"/>
        <c:tickLblPos val="nextTo"/>
        <c:crossAx val="174424064"/>
        <c:crosses val="autoZero"/>
        <c:crossBetween val="between"/>
        <c:majorUnit val="4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8035920884644E-2"/>
          <c:y val="4.1025641025641026E-2"/>
          <c:w val="0.899101635758489"/>
          <c:h val="0.66129722993258933"/>
        </c:manualLayout>
      </c:layout>
      <c:barChart>
        <c:barDir val="bar"/>
        <c:grouping val="stacked"/>
        <c:varyColors val="0"/>
        <c:ser>
          <c:idx val="0"/>
          <c:order val="0"/>
          <c:spPr>
            <a:solidFill>
              <a:srgbClr val="F0948F"/>
            </a:solidFill>
          </c:spPr>
          <c:invertIfNegative val="0"/>
          <c:dPt>
            <c:idx val="0"/>
            <c:invertIfNegative val="0"/>
            <c:bubble3D val="0"/>
            <c:extLst>
              <c:ext xmlns:c16="http://schemas.microsoft.com/office/drawing/2014/chart" uri="{C3380CC4-5D6E-409C-BE32-E72D297353CC}">
                <c16:uniqueId val="{00000001-1C16-431E-91BE-62A1044ECF5C}"/>
              </c:ext>
            </c:extLst>
          </c:dPt>
          <c:dPt>
            <c:idx val="1"/>
            <c:invertIfNegative val="0"/>
            <c:bubble3D val="0"/>
            <c:spPr>
              <a:solidFill>
                <a:srgbClr val="E86159"/>
              </a:solidFill>
            </c:spPr>
            <c:extLst>
              <c:ext xmlns:c16="http://schemas.microsoft.com/office/drawing/2014/chart" uri="{C3380CC4-5D6E-409C-BE32-E72D297353CC}">
                <c16:uniqueId val="{00000003-1C16-431E-91BE-62A1044ECF5C}"/>
              </c:ext>
            </c:extLst>
          </c:dPt>
          <c:dPt>
            <c:idx val="2"/>
            <c:invertIfNegative val="0"/>
            <c:bubble3D val="0"/>
            <c:spPr>
              <a:solidFill>
                <a:srgbClr val="E53A2E"/>
              </a:solidFill>
            </c:spPr>
            <c:extLst>
              <c:ext xmlns:c16="http://schemas.microsoft.com/office/drawing/2014/chart" uri="{C3380CC4-5D6E-409C-BE32-E72D297353CC}">
                <c16:uniqueId val="{00000004-1C16-431E-91BE-62A1044ECF5C}"/>
              </c:ext>
            </c:extLst>
          </c:dPt>
          <c:dLbls>
            <c:dLbl>
              <c:idx val="0"/>
              <c:spPr>
                <a:noFill/>
                <a:ln>
                  <a:noFill/>
                </a:ln>
                <a:effectLst/>
              </c:spPr>
              <c:txPr>
                <a:bodyPr wrap="square" lIns="38100" tIns="19050" rIns="38100" bIns="19050" anchor="ctr">
                  <a:spAutoFit/>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6-431E-91BE-62A1044ECF5C}"/>
                </c:ext>
              </c:extLst>
            </c:dLbl>
            <c:dLbl>
              <c:idx val="1"/>
              <c:spPr>
                <a:noFill/>
                <a:ln>
                  <a:noFill/>
                </a:ln>
                <a:effectLst/>
              </c:spPr>
              <c:txPr>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6-431E-91BE-62A1044ECF5C}"/>
                </c:ext>
              </c:extLst>
            </c:dLbl>
            <c:dLbl>
              <c:idx val="2"/>
              <c:layout>
                <c:manualLayout>
                  <c:x val="2.9995271772029677E-2"/>
                  <c:y val="8.0710301494284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6-431E-91BE-62A1044ECF5C}"/>
                </c:ext>
              </c:extLst>
            </c:dLbl>
            <c:spPr>
              <a:solidFill>
                <a:schemeClr val="bg1"/>
              </a:solid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'3.3'!$B$28:$D$28</c:f>
              <c:strCache>
                <c:ptCount val="3"/>
                <c:pt idx="0">
                  <c:v>Into CR</c:v>
                </c:pt>
                <c:pt idx="1">
                  <c:v>From 
UGS</c:v>
                </c:pt>
                <c:pt idx="2">
                  <c:v>Gas production in the CR (total including VS)</c:v>
                </c:pt>
              </c:strCache>
            </c:strRef>
          </c:cat>
          <c:val>
            <c:numRef>
              <c:f>'3.3'!$B$29:$D$29</c:f>
              <c:numCache>
                <c:formatCode>#,##0.0</c:formatCode>
                <c:ptCount val="3"/>
                <c:pt idx="0">
                  <c:v>7832.7169411087043</c:v>
                </c:pt>
                <c:pt idx="1">
                  <c:v>1863.085806</c:v>
                </c:pt>
                <c:pt idx="2">
                  <c:v>88.281060029999992</c:v>
                </c:pt>
              </c:numCache>
            </c:numRef>
          </c:val>
          <c:extLst>
            <c:ext xmlns:c16="http://schemas.microsoft.com/office/drawing/2014/chart" uri="{C3380CC4-5D6E-409C-BE32-E72D297353CC}">
              <c16:uniqueId val="{00000005-1C16-431E-91BE-62A1044ECF5C}"/>
            </c:ext>
          </c:extLst>
        </c:ser>
        <c:ser>
          <c:idx val="1"/>
          <c:order val="1"/>
          <c:spPr>
            <a:solidFill>
              <a:schemeClr val="accent1"/>
            </a:solidFill>
          </c:spPr>
          <c:invertIfNegative val="0"/>
          <c:dPt>
            <c:idx val="0"/>
            <c:invertIfNegative val="0"/>
            <c:bubble3D val="0"/>
            <c:spPr>
              <a:solidFill>
                <a:srgbClr val="9196B0"/>
              </a:solidFill>
            </c:spPr>
            <c:extLst>
              <c:ext xmlns:c16="http://schemas.microsoft.com/office/drawing/2014/chart" uri="{C3380CC4-5D6E-409C-BE32-E72D297353CC}">
                <c16:uniqueId val="{00000006-1C16-431E-91BE-62A1044ECF5C}"/>
              </c:ext>
            </c:extLst>
          </c:dPt>
          <c:dPt>
            <c:idx val="1"/>
            <c:invertIfNegative val="0"/>
            <c:bubble3D val="0"/>
            <c:spPr>
              <a:solidFill>
                <a:schemeClr val="accent2"/>
              </a:solidFill>
            </c:spPr>
            <c:extLst>
              <c:ext xmlns:c16="http://schemas.microsoft.com/office/drawing/2014/chart" uri="{C3380CC4-5D6E-409C-BE32-E72D297353CC}">
                <c16:uniqueId val="{00000008-1C16-431E-91BE-62A1044ECF5C}"/>
              </c:ext>
            </c:extLst>
          </c:dPt>
          <c:dPt>
            <c:idx val="2"/>
            <c:invertIfNegative val="0"/>
            <c:bubble3D val="0"/>
            <c:extLst>
              <c:ext xmlns:c16="http://schemas.microsoft.com/office/drawing/2014/chart" uri="{C3380CC4-5D6E-409C-BE32-E72D297353CC}">
                <c16:uniqueId val="{0000000A-1C16-431E-91BE-62A1044ECF5C}"/>
              </c:ext>
            </c:extLst>
          </c:dPt>
          <c:dLbls>
            <c:dLbl>
              <c:idx val="1"/>
              <c:spPr>
                <a:noFill/>
                <a:ln>
                  <a:noFill/>
                </a:ln>
                <a:effectLst/>
              </c:spPr>
              <c:txPr>
                <a:bodyPr/>
                <a:lstStyle/>
                <a:p>
                  <a:pPr>
                    <a:defRPr>
                      <a:solidFill>
                        <a:schemeClr val="bg1"/>
                      </a:solidFill>
                    </a:defRPr>
                  </a:pPr>
                  <a:endParaRPr lang="cs-CZ"/>
                </a:p>
              </c:txPr>
              <c:dLblPos val="inEnd"/>
              <c:showLegendKey val="0"/>
              <c:showVal val="1"/>
              <c:showCatName val="0"/>
              <c:showSerName val="0"/>
              <c:showPercent val="0"/>
              <c:showBubbleSize val="0"/>
              <c:extLst>
                <c:ext xmlns:c16="http://schemas.microsoft.com/office/drawing/2014/chart" uri="{C3380CC4-5D6E-409C-BE32-E72D297353CC}">
                  <c16:uniqueId val="{00000008-1C16-431E-91BE-62A1044ECF5C}"/>
                </c:ext>
              </c:extLst>
            </c:dLbl>
            <c:spPr>
              <a:noFill/>
              <a:ln>
                <a:noFill/>
              </a:ln>
              <a:effectLst/>
            </c:spPr>
            <c:txPr>
              <a:bodyPr wrap="square" lIns="38100" tIns="19050" rIns="38100" bIns="19050" anchor="ctr">
                <a:spAutoFit/>
              </a:bodyPr>
              <a:lstStyle/>
              <a:p>
                <a:pPr>
                  <a:defRPr>
                    <a:solidFill>
                      <a:schemeClr val="bg1"/>
                    </a:solidFill>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'3.3'!$B$28:$D$28</c:f>
              <c:strCache>
                <c:ptCount val="3"/>
                <c:pt idx="0">
                  <c:v>Into CR</c:v>
                </c:pt>
                <c:pt idx="1">
                  <c:v>From 
UGS</c:v>
                </c:pt>
                <c:pt idx="2">
                  <c:v>Gas production in the CR (total including VS)</c:v>
                </c:pt>
              </c:strCache>
            </c:strRef>
          </c:cat>
          <c:val>
            <c:numRef>
              <c:f>'3.3'!$B$30:$D$30</c:f>
              <c:numCache>
                <c:formatCode>#,##0.0</c:formatCode>
                <c:ptCount val="3"/>
                <c:pt idx="0">
                  <c:v>-1024.3844713606848</c:v>
                </c:pt>
                <c:pt idx="1">
                  <c:v>-2024.6892387500002</c:v>
                </c:pt>
                <c:pt idx="2">
                  <c:v>-6758.5738142860464</c:v>
                </c:pt>
              </c:numCache>
            </c:numRef>
          </c:val>
          <c:extLst>
            <c:ext xmlns:c16="http://schemas.microsoft.com/office/drawing/2014/chart" uri="{C3380CC4-5D6E-409C-BE32-E72D297353CC}">
              <c16:uniqueId val="{0000000B-1C16-431E-91BE-62A1044ECF5C}"/>
            </c:ext>
          </c:extLst>
        </c:ser>
        <c:dLbls>
          <c:showLegendKey val="0"/>
          <c:showVal val="0"/>
          <c:showCatName val="0"/>
          <c:showSerName val="0"/>
          <c:showPercent val="0"/>
          <c:showBubbleSize val="0"/>
        </c:dLbls>
        <c:gapWidth val="0"/>
        <c:overlap val="100"/>
        <c:axId val="152085632"/>
        <c:axId val="152087168"/>
      </c:barChart>
      <c:catAx>
        <c:axId val="152085632"/>
        <c:scaling>
          <c:orientation val="minMax"/>
        </c:scaling>
        <c:delete val="1"/>
        <c:axPos val="l"/>
        <c:minorGridlines/>
        <c:numFmt formatCode="General" sourceLinked="0"/>
        <c:majorTickMark val="out"/>
        <c:minorTickMark val="none"/>
        <c:tickLblPos val="nextTo"/>
        <c:crossAx val="152087168"/>
        <c:crosses val="autoZero"/>
        <c:auto val="1"/>
        <c:lblAlgn val="ctr"/>
        <c:lblOffset val="100"/>
        <c:noMultiLvlLbl val="0"/>
      </c:catAx>
      <c:valAx>
        <c:axId val="152087168"/>
        <c:scaling>
          <c:orientation val="minMax"/>
          <c:max val="8000"/>
          <c:min val="-8000"/>
        </c:scaling>
        <c:delete val="0"/>
        <c:axPos val="b"/>
        <c:numFmt formatCode="#,##0" sourceLinked="0"/>
        <c:majorTickMark val="out"/>
        <c:minorTickMark val="none"/>
        <c:tickLblPos val="nextTo"/>
        <c:crossAx val="152085632"/>
        <c:crosses val="autoZero"/>
        <c:crossBetween val="between"/>
        <c:majorUnit val="1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6.2724625948604396E-2"/>
          <c:w val="0.85586431740875435"/>
          <c:h val="0.73920175031317004"/>
        </c:manualLayout>
      </c:layout>
      <c:barChart>
        <c:barDir val="col"/>
        <c:grouping val="clustered"/>
        <c:varyColors val="0"/>
        <c:ser>
          <c:idx val="0"/>
          <c:order val="0"/>
          <c:tx>
            <c:strRef>
              <c:f>'8.4'!$L$14</c:f>
              <c:strCache>
                <c:ptCount val="1"/>
              </c:strCache>
            </c:strRef>
          </c:tx>
          <c:spPr>
            <a:solidFill>
              <a:schemeClr val="accent1"/>
            </a:solidFill>
          </c:spPr>
          <c:invertIfNegative val="0"/>
          <c:cat>
            <c:numRef>
              <c:f>'8.4'!$K$15:$K$24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'8.4'!$L$15:$L$24</c:f>
              <c:numCache>
                <c:formatCode>0</c:formatCode>
                <c:ptCount val="10"/>
                <c:pt idx="0">
                  <c:v>980633.63749940379</c:v>
                </c:pt>
                <c:pt idx="1">
                  <c:v>1057163.4652972291</c:v>
                </c:pt>
                <c:pt idx="2">
                  <c:v>1152681.5890783148</c:v>
                </c:pt>
                <c:pt idx="3">
                  <c:v>1238757.2516670562</c:v>
                </c:pt>
                <c:pt idx="4">
                  <c:v>1117915.2635170002</c:v>
                </c:pt>
                <c:pt idx="5">
                  <c:v>1201475.0959205984</c:v>
                </c:pt>
                <c:pt idx="6">
                  <c:v>1197728.8742469333</c:v>
                </c:pt>
                <c:pt idx="7">
                  <c:v>1309687.2651824956</c:v>
                </c:pt>
                <c:pt idx="8">
                  <c:v>1077486.8795721275</c:v>
                </c:pt>
                <c:pt idx="9">
                  <c:v>974837.89383030054</c:v>
                </c:pt>
              </c:numCache>
            </c:numRef>
          </c:val>
          <c:extLst>
            <c:ext xmlns:c16="http://schemas.microsoft.com/office/drawing/2014/chart" uri="{C3380CC4-5D6E-409C-BE32-E72D297353CC}">
              <c16:uniqueId val="{00000000-A780-4C1A-827D-C39B8E4F2298}"/>
            </c:ext>
          </c:extLst>
        </c:ser>
        <c:dLbls>
          <c:showLegendKey val="0"/>
          <c:showVal val="0"/>
          <c:showCatName val="0"/>
          <c:showSerName val="0"/>
          <c:showPercent val="0"/>
          <c:showBubbleSize val="0"/>
        </c:dLbls>
        <c:gapWidth val="50"/>
        <c:axId val="174445696"/>
        <c:axId val="174447232"/>
      </c:barChart>
      <c:catAx>
        <c:axId val="174445696"/>
        <c:scaling>
          <c:orientation val="minMax"/>
        </c:scaling>
        <c:delete val="0"/>
        <c:axPos val="b"/>
        <c:numFmt formatCode="0" sourceLinked="1"/>
        <c:majorTickMark val="out"/>
        <c:minorTickMark val="none"/>
        <c:tickLblPos val="nextTo"/>
        <c:crossAx val="174447232"/>
        <c:crosses val="autoZero"/>
        <c:auto val="1"/>
        <c:lblAlgn val="ctr"/>
        <c:lblOffset val="100"/>
        <c:noMultiLvlLbl val="0"/>
      </c:catAx>
      <c:valAx>
        <c:axId val="174447232"/>
        <c:scaling>
          <c:orientation val="minMax"/>
        </c:scaling>
        <c:delete val="0"/>
        <c:axPos val="l"/>
        <c:majorGridlines/>
        <c:numFmt formatCode="#,##0" sourceLinked="0"/>
        <c:majorTickMark val="out"/>
        <c:minorTickMark val="none"/>
        <c:tickLblPos val="nextTo"/>
        <c:crossAx val="17444569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8555942028985513"/>
          <c:h val="0.80316059329793077"/>
        </c:manualLayout>
      </c:layout>
      <c:lineChart>
        <c:grouping val="standard"/>
        <c:varyColors val="0"/>
        <c:ser>
          <c:idx val="0"/>
          <c:order val="0"/>
          <c:tx>
            <c:strRef>
              <c:f>'8.4'!$L$26</c:f>
              <c:strCache>
                <c:ptCount val="1"/>
                <c:pt idx="0">
                  <c:v>Number of customers at the end of the period</c:v>
                </c:pt>
              </c:strCache>
            </c:strRef>
          </c:tx>
          <c:spPr>
            <a:ln>
              <a:solidFill>
                <a:schemeClr val="accent1"/>
              </a:solidFill>
            </a:ln>
          </c:spPr>
          <c:marker>
            <c:symbol val="none"/>
          </c:marker>
          <c:cat>
            <c:numRef>
              <c:f>'8.4'!$K$27:$K$36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'8.4'!$L$27:$L$36</c:f>
              <c:numCache>
                <c:formatCode>#,##0</c:formatCode>
                <c:ptCount val="10"/>
                <c:pt idx="0">
                  <c:v>197824</c:v>
                </c:pt>
                <c:pt idx="1">
                  <c:v>199725</c:v>
                </c:pt>
                <c:pt idx="2">
                  <c:v>199995</c:v>
                </c:pt>
                <c:pt idx="3">
                  <c:v>203138</c:v>
                </c:pt>
                <c:pt idx="4">
                  <c:v>205693</c:v>
                </c:pt>
                <c:pt idx="5">
                  <c:v>206267</c:v>
                </c:pt>
                <c:pt idx="6">
                  <c:v>206659</c:v>
                </c:pt>
                <c:pt idx="7">
                  <c:v>207199</c:v>
                </c:pt>
                <c:pt idx="8">
                  <c:v>203698</c:v>
                </c:pt>
                <c:pt idx="9">
                  <c:v>202383</c:v>
                </c:pt>
              </c:numCache>
            </c:numRef>
          </c:val>
          <c:smooth val="0"/>
          <c:extLst>
            <c:ext xmlns:c16="http://schemas.microsoft.com/office/drawing/2014/chart" uri="{C3380CC4-5D6E-409C-BE32-E72D297353CC}">
              <c16:uniqueId val="{00000000-7E13-4EC7-8D47-8C19659640CE}"/>
            </c:ext>
          </c:extLst>
        </c:ser>
        <c:dLbls>
          <c:showLegendKey val="0"/>
          <c:showVal val="0"/>
          <c:showCatName val="0"/>
          <c:showSerName val="0"/>
          <c:showPercent val="0"/>
          <c:showBubbleSize val="0"/>
        </c:dLbls>
        <c:smooth val="0"/>
        <c:axId val="174545152"/>
        <c:axId val="174555136"/>
      </c:lineChart>
      <c:catAx>
        <c:axId val="174545152"/>
        <c:scaling>
          <c:orientation val="minMax"/>
        </c:scaling>
        <c:delete val="0"/>
        <c:axPos val="b"/>
        <c:numFmt formatCode="General" sourceLinked="1"/>
        <c:majorTickMark val="out"/>
        <c:minorTickMark val="none"/>
        <c:tickLblPos val="nextTo"/>
        <c:crossAx val="174555136"/>
        <c:crosses val="autoZero"/>
        <c:auto val="1"/>
        <c:lblAlgn val="ctr"/>
        <c:lblOffset val="100"/>
        <c:noMultiLvlLbl val="0"/>
      </c:catAx>
      <c:valAx>
        <c:axId val="174555136"/>
        <c:scaling>
          <c:orientation val="minMax"/>
          <c:max val="208000"/>
          <c:min val="196000"/>
        </c:scaling>
        <c:delete val="0"/>
        <c:axPos val="l"/>
        <c:majorGridlines/>
        <c:numFmt formatCode="#,##0" sourceLinked="0"/>
        <c:majorTickMark val="out"/>
        <c:minorTickMark val="none"/>
        <c:tickLblPos val="nextTo"/>
        <c:crossAx val="17454515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145261140969301"/>
        </c:manualLayout>
      </c:layout>
      <c:barChart>
        <c:barDir val="col"/>
        <c:grouping val="clustered"/>
        <c:varyColors val="0"/>
        <c:ser>
          <c:idx val="0"/>
          <c:order val="0"/>
          <c:spPr>
            <a:solidFill>
              <a:schemeClr val="accent1"/>
            </a:solidFill>
          </c:spPr>
          <c:invertIfNegative val="0"/>
          <c:cat>
            <c:strRef>
              <c:f>'8.5'!$A$7:$A$18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'8.5'!$C$7:$C$18</c:f>
              <c:numCache>
                <c:formatCode>#,##0</c:formatCode>
                <c:ptCount val="12"/>
                <c:pt idx="0">
                  <c:v>286742.64276664041</c:v>
                </c:pt>
                <c:pt idx="1">
                  <c:v>279281.75202647486</c:v>
                </c:pt>
                <c:pt idx="2">
                  <c:v>227622.00917493357</c:v>
                </c:pt>
                <c:pt idx="3">
                  <c:v>177652.8410962295</c:v>
                </c:pt>
                <c:pt idx="4">
                  <c:v>69385.130740620283</c:v>
                </c:pt>
                <c:pt idx="5">
                  <c:v>31565.714545199484</c:v>
                </c:pt>
                <c:pt idx="6">
                  <c:v>26534.587427453152</c:v>
                </c:pt>
                <c:pt idx="7">
                  <c:v>28611.552693102869</c:v>
                </c:pt>
                <c:pt idx="8">
                  <c:v>28922.94819108021</c:v>
                </c:pt>
                <c:pt idx="9">
                  <c:v>89853.224317131884</c:v>
                </c:pt>
                <c:pt idx="10">
                  <c:v>217553.61738354625</c:v>
                </c:pt>
                <c:pt idx="11">
                  <c:v>298206.16534440272</c:v>
                </c:pt>
              </c:numCache>
            </c:numRef>
          </c:val>
          <c:extLst>
            <c:ext xmlns:c16="http://schemas.microsoft.com/office/drawing/2014/chart" uri="{C3380CC4-5D6E-409C-BE32-E72D297353CC}">
              <c16:uniqueId val="{00000000-650B-47C6-BC8C-10612B0D9E57}"/>
            </c:ext>
          </c:extLst>
        </c:ser>
        <c:dLbls>
          <c:showLegendKey val="0"/>
          <c:showVal val="0"/>
          <c:showCatName val="0"/>
          <c:showSerName val="0"/>
          <c:showPercent val="0"/>
          <c:showBubbleSize val="0"/>
        </c:dLbls>
        <c:gapWidth val="50"/>
        <c:axId val="174866816"/>
        <c:axId val="174868352"/>
      </c:barChart>
      <c:catAx>
        <c:axId val="17486681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868352"/>
        <c:crosses val="autoZero"/>
        <c:auto val="1"/>
        <c:lblAlgn val="ctr"/>
        <c:lblOffset val="100"/>
        <c:noMultiLvlLbl val="0"/>
      </c:catAx>
      <c:valAx>
        <c:axId val="174868352"/>
        <c:scaling>
          <c:orientation val="minMax"/>
          <c:max val="350000"/>
        </c:scaling>
        <c:delete val="0"/>
        <c:axPos val="l"/>
        <c:majorGridlines/>
        <c:numFmt formatCode="#,##0" sourceLinked="1"/>
        <c:majorTickMark val="out"/>
        <c:minorTickMark val="none"/>
        <c:tickLblPos val="nextTo"/>
        <c:crossAx val="174866816"/>
        <c:crosses val="autoZero"/>
        <c:crossBetween val="between"/>
        <c:majorUnit val="5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543025786627"/>
          <c:y val="8.1143258255508763E-2"/>
          <c:w val="0.85586431740875435"/>
          <c:h val="0.76440090337545019"/>
        </c:manualLayout>
      </c:layout>
      <c:barChart>
        <c:barDir val="col"/>
        <c:grouping val="clustered"/>
        <c:varyColors val="0"/>
        <c:ser>
          <c:idx val="0"/>
          <c:order val="0"/>
          <c:tx>
            <c:strRef>
              <c:f>'8.5'!$L$14</c:f>
              <c:strCache>
                <c:ptCount val="1"/>
              </c:strCache>
            </c:strRef>
          </c:tx>
          <c:spPr>
            <a:solidFill>
              <a:schemeClr val="tx2"/>
            </a:solidFill>
          </c:spPr>
          <c:invertIfNegative val="0"/>
          <c:cat>
            <c:numRef>
              <c:f>'8.5'!$K$15:$K$24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'8.5'!$L$15:$L$24</c:f>
              <c:numCache>
                <c:formatCode>0</c:formatCode>
                <c:ptCount val="10"/>
                <c:pt idx="0">
                  <c:v>1999119.7194391894</c:v>
                </c:pt>
                <c:pt idx="1">
                  <c:v>2171135.5106019503</c:v>
                </c:pt>
                <c:pt idx="2">
                  <c:v>2368461.0261057094</c:v>
                </c:pt>
                <c:pt idx="3">
                  <c:v>2427268.7824260001</c:v>
                </c:pt>
                <c:pt idx="4">
                  <c:v>2275641.6101114</c:v>
                </c:pt>
                <c:pt idx="5">
                  <c:v>2173234.605044093</c:v>
                </c:pt>
                <c:pt idx="6">
                  <c:v>2245541.6331866197</c:v>
                </c:pt>
                <c:pt idx="7">
                  <c:v>2518715.8153973664</c:v>
                </c:pt>
                <c:pt idx="8">
                  <c:v>1992315.4175368126</c:v>
                </c:pt>
                <c:pt idx="9">
                  <c:v>1761932.1857068152</c:v>
                </c:pt>
              </c:numCache>
            </c:numRef>
          </c:val>
          <c:extLst>
            <c:ext xmlns:c16="http://schemas.microsoft.com/office/drawing/2014/chart" uri="{C3380CC4-5D6E-409C-BE32-E72D297353CC}">
              <c16:uniqueId val="{00000000-1584-445E-8065-D67778397F5C}"/>
            </c:ext>
          </c:extLst>
        </c:ser>
        <c:dLbls>
          <c:showLegendKey val="0"/>
          <c:showVal val="0"/>
          <c:showCatName val="0"/>
          <c:showSerName val="0"/>
          <c:showPercent val="0"/>
          <c:showBubbleSize val="0"/>
        </c:dLbls>
        <c:gapWidth val="50"/>
        <c:axId val="174880256"/>
        <c:axId val="174881792"/>
      </c:barChart>
      <c:catAx>
        <c:axId val="174880256"/>
        <c:scaling>
          <c:orientation val="minMax"/>
        </c:scaling>
        <c:delete val="0"/>
        <c:axPos val="b"/>
        <c:numFmt formatCode="0" sourceLinked="1"/>
        <c:majorTickMark val="out"/>
        <c:minorTickMark val="none"/>
        <c:tickLblPos val="nextTo"/>
        <c:crossAx val="174881792"/>
        <c:crosses val="autoZero"/>
        <c:auto val="1"/>
        <c:lblAlgn val="ctr"/>
        <c:lblOffset val="100"/>
        <c:noMultiLvlLbl val="0"/>
      </c:catAx>
      <c:valAx>
        <c:axId val="174881792"/>
        <c:scaling>
          <c:orientation val="minMax"/>
        </c:scaling>
        <c:delete val="0"/>
        <c:axPos val="l"/>
        <c:majorGridlines/>
        <c:numFmt formatCode="#,##0" sourceLinked="0"/>
        <c:majorTickMark val="out"/>
        <c:minorTickMark val="none"/>
        <c:tickLblPos val="nextTo"/>
        <c:crossAx val="17488025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'8.5'!$L$26</c:f>
              <c:strCache>
                <c:ptCount val="1"/>
                <c:pt idx="0">
                  <c:v>Number of customers at the end of the period</c:v>
                </c:pt>
              </c:strCache>
            </c:strRef>
          </c:tx>
          <c:spPr>
            <a:ln>
              <a:solidFill>
                <a:schemeClr val="accent2">
                  <a:lumMod val="75000"/>
                </a:schemeClr>
              </a:solidFill>
            </a:ln>
          </c:spPr>
          <c:marker>
            <c:symbol val="none"/>
          </c:marker>
          <c:cat>
            <c:numRef>
              <c:f>'8.5'!$K$27:$K$36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'8.5'!$L$27:$L$36</c:f>
              <c:numCache>
                <c:formatCode>#,##0</c:formatCode>
                <c:ptCount val="10"/>
                <c:pt idx="0">
                  <c:v>2642898</c:v>
                </c:pt>
                <c:pt idx="1">
                  <c:v>2636189</c:v>
                </c:pt>
                <c:pt idx="2">
                  <c:v>2632037</c:v>
                </c:pt>
                <c:pt idx="3">
                  <c:v>2632599</c:v>
                </c:pt>
                <c:pt idx="4">
                  <c:v>2626417</c:v>
                </c:pt>
                <c:pt idx="5">
                  <c:v>2619793</c:v>
                </c:pt>
                <c:pt idx="6">
                  <c:v>2614120</c:v>
                </c:pt>
                <c:pt idx="7">
                  <c:v>2604725</c:v>
                </c:pt>
                <c:pt idx="8">
                  <c:v>2569422</c:v>
                </c:pt>
                <c:pt idx="9">
                  <c:v>2542155</c:v>
                </c:pt>
              </c:numCache>
            </c:numRef>
          </c:val>
          <c:smooth val="0"/>
          <c:extLst>
            <c:ext xmlns:c16="http://schemas.microsoft.com/office/drawing/2014/chart" uri="{C3380CC4-5D6E-409C-BE32-E72D297353CC}">
              <c16:uniqueId val="{00000000-12C8-4FAA-AFAF-9204376A81DC}"/>
            </c:ext>
          </c:extLst>
        </c:ser>
        <c:dLbls>
          <c:showLegendKey val="0"/>
          <c:showVal val="0"/>
          <c:showCatName val="0"/>
          <c:showSerName val="0"/>
          <c:showPercent val="0"/>
          <c:showBubbleSize val="0"/>
        </c:dLbls>
        <c:smooth val="0"/>
        <c:axId val="174983808"/>
        <c:axId val="174985600"/>
      </c:lineChart>
      <c:catAx>
        <c:axId val="174983808"/>
        <c:scaling>
          <c:orientation val="minMax"/>
        </c:scaling>
        <c:delete val="0"/>
        <c:axPos val="b"/>
        <c:numFmt formatCode="General" sourceLinked="1"/>
        <c:majorTickMark val="out"/>
        <c:minorTickMark val="none"/>
        <c:tickLblPos val="nextTo"/>
        <c:crossAx val="174985600"/>
        <c:crosses val="autoZero"/>
        <c:auto val="1"/>
        <c:lblAlgn val="ctr"/>
        <c:lblOffset val="100"/>
        <c:noMultiLvlLbl val="0"/>
      </c:catAx>
      <c:valAx>
        <c:axId val="174985600"/>
        <c:scaling>
          <c:orientation val="minMax"/>
          <c:min val="2520000"/>
        </c:scaling>
        <c:delete val="0"/>
        <c:axPos val="l"/>
        <c:majorGridlines/>
        <c:numFmt formatCode="#,##0" sourceLinked="0"/>
        <c:majorTickMark val="out"/>
        <c:minorTickMark val="none"/>
        <c:tickLblPos val="nextTo"/>
        <c:crossAx val="1749838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9570308931801E-2"/>
          <c:y val="6.1525795326334967E-2"/>
          <c:w val="0.91040429691068203"/>
          <c:h val="0.55584617140248771"/>
        </c:manualLayout>
      </c:layout>
      <c:barChart>
        <c:barDir val="col"/>
        <c:grouping val="clustered"/>
        <c:varyColors val="0"/>
        <c:ser>
          <c:idx val="0"/>
          <c:order val="0"/>
          <c:spPr>
            <a:solidFill>
              <a:schemeClr val="tx2"/>
            </a:solidFill>
          </c:spPr>
          <c:invertIfNegative val="0"/>
          <c:cat>
            <c:strRef>
              <c:f>'8.6'!$A$7:$A$18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'8.6'!$C$7:$C$18</c:f>
              <c:numCache>
                <c:formatCode>#,##0</c:formatCode>
                <c:ptCount val="12"/>
                <c:pt idx="0">
                  <c:v>7404.3694263888101</c:v>
                </c:pt>
                <c:pt idx="1">
                  <c:v>6998.4378681935768</c:v>
                </c:pt>
                <c:pt idx="2">
                  <c:v>7771.2376838427881</c:v>
                </c:pt>
                <c:pt idx="3">
                  <c:v>7135.9175686644285</c:v>
                </c:pt>
                <c:pt idx="4">
                  <c:v>7584.7433163022788</c:v>
                </c:pt>
                <c:pt idx="5">
                  <c:v>7552.0664542839068</c:v>
                </c:pt>
                <c:pt idx="6">
                  <c:v>6950.5698160341881</c:v>
                </c:pt>
                <c:pt idx="7">
                  <c:v>7499.3791616754752</c:v>
                </c:pt>
                <c:pt idx="8">
                  <c:v>7374.7371440039569</c:v>
                </c:pt>
                <c:pt idx="9">
                  <c:v>7747.0545106837853</c:v>
                </c:pt>
                <c:pt idx="10">
                  <c:v>7792.3951263170375</c:v>
                </c:pt>
                <c:pt idx="11">
                  <c:v>7513.9213386926258</c:v>
                </c:pt>
              </c:numCache>
            </c:numRef>
          </c:val>
          <c:extLst>
            <c:ext xmlns:c16="http://schemas.microsoft.com/office/drawing/2014/chart" uri="{C3380CC4-5D6E-409C-BE32-E72D297353CC}">
              <c16:uniqueId val="{00000000-752A-4284-AF8D-A836BADAE406}"/>
            </c:ext>
          </c:extLst>
        </c:ser>
        <c:dLbls>
          <c:showLegendKey val="0"/>
          <c:showVal val="0"/>
          <c:showCatName val="0"/>
          <c:showSerName val="0"/>
          <c:showPercent val="0"/>
          <c:showBubbleSize val="0"/>
        </c:dLbls>
        <c:gapWidth val="50"/>
        <c:axId val="175059712"/>
        <c:axId val="175061248"/>
      </c:barChart>
      <c:catAx>
        <c:axId val="1750597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061248"/>
        <c:crosses val="autoZero"/>
        <c:auto val="1"/>
        <c:lblAlgn val="ctr"/>
        <c:lblOffset val="100"/>
        <c:noMultiLvlLbl val="0"/>
      </c:catAx>
      <c:valAx>
        <c:axId val="175061248"/>
        <c:scaling>
          <c:orientation val="minMax"/>
          <c:max val="8000"/>
          <c:min val="0"/>
        </c:scaling>
        <c:delete val="0"/>
        <c:axPos val="l"/>
        <c:majorGridlines/>
        <c:numFmt formatCode="#,##0" sourceLinked="1"/>
        <c:majorTickMark val="out"/>
        <c:minorTickMark val="none"/>
        <c:tickLblPos val="nextTo"/>
        <c:crossAx val="175059712"/>
        <c:crosses val="autoZero"/>
        <c:crossBetween val="between"/>
        <c:majorUnit val="2000"/>
        <c:min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7225753407332"/>
          <c:y val="3.4220973350575376E-2"/>
          <c:w val="0.89492774246592666"/>
          <c:h val="0.76440090337545019"/>
        </c:manualLayout>
      </c:layout>
      <c:barChart>
        <c:barDir val="col"/>
        <c:grouping val="clustered"/>
        <c:varyColors val="0"/>
        <c:ser>
          <c:idx val="0"/>
          <c:order val="0"/>
          <c:tx>
            <c:strRef>
              <c:f>'8.6'!$L$14</c:f>
              <c:strCache>
                <c:ptCount val="1"/>
              </c:strCache>
            </c:strRef>
          </c:tx>
          <c:spPr>
            <a:solidFill>
              <a:schemeClr val="tx2"/>
            </a:solidFill>
          </c:spPr>
          <c:invertIfNegative val="0"/>
          <c:cat>
            <c:numRef>
              <c:f>'8.6'!$K$15:$K$24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'8.6'!$L$15:$L$24</c:f>
              <c:numCache>
                <c:formatCode>0</c:formatCode>
                <c:ptCount val="10"/>
                <c:pt idx="0">
                  <c:v>29912</c:v>
                </c:pt>
                <c:pt idx="1">
                  <c:v>43589</c:v>
                </c:pt>
                <c:pt idx="2">
                  <c:v>59346</c:v>
                </c:pt>
                <c:pt idx="3">
                  <c:v>62917.251701243251</c:v>
                </c:pt>
                <c:pt idx="4">
                  <c:v>72655.081130820108</c:v>
                </c:pt>
                <c:pt idx="5">
                  <c:v>84282.357647964105</c:v>
                </c:pt>
                <c:pt idx="6">
                  <c:v>87655.479339502286</c:v>
                </c:pt>
                <c:pt idx="7">
                  <c:v>99015.99779107004</c:v>
                </c:pt>
                <c:pt idx="8">
                  <c:v>91092.884459144931</c:v>
                </c:pt>
                <c:pt idx="9">
                  <c:v>89324.829415082859</c:v>
                </c:pt>
              </c:numCache>
            </c:numRef>
          </c:val>
          <c:extLst>
            <c:ext xmlns:c16="http://schemas.microsoft.com/office/drawing/2014/chart" uri="{C3380CC4-5D6E-409C-BE32-E72D297353CC}">
              <c16:uniqueId val="{00000000-C0F0-4C9E-AB52-D00E47317C20}"/>
            </c:ext>
          </c:extLst>
        </c:ser>
        <c:dLbls>
          <c:showLegendKey val="0"/>
          <c:showVal val="0"/>
          <c:showCatName val="0"/>
          <c:showSerName val="0"/>
          <c:showPercent val="0"/>
          <c:showBubbleSize val="0"/>
        </c:dLbls>
        <c:gapWidth val="50"/>
        <c:axId val="175105920"/>
        <c:axId val="175107456"/>
      </c:barChart>
      <c:catAx>
        <c:axId val="175105920"/>
        <c:scaling>
          <c:orientation val="minMax"/>
        </c:scaling>
        <c:delete val="0"/>
        <c:axPos val="b"/>
        <c:numFmt formatCode="0" sourceLinked="1"/>
        <c:majorTickMark val="out"/>
        <c:minorTickMark val="none"/>
        <c:tickLblPos val="nextTo"/>
        <c:crossAx val="175107456"/>
        <c:crosses val="autoZero"/>
        <c:auto val="1"/>
        <c:lblAlgn val="ctr"/>
        <c:lblOffset val="100"/>
        <c:noMultiLvlLbl val="0"/>
      </c:catAx>
      <c:valAx>
        <c:axId val="175107456"/>
        <c:scaling>
          <c:orientation val="minMax"/>
        </c:scaling>
        <c:delete val="0"/>
        <c:axPos val="l"/>
        <c:majorGridlines/>
        <c:numFmt formatCode="#,##0" sourceLinked="0"/>
        <c:majorTickMark val="out"/>
        <c:minorTickMark val="none"/>
        <c:tickLblPos val="nextTo"/>
        <c:crossAx val="17510592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826086956521"/>
          <c:y val="3.5116279069767442E-2"/>
          <c:w val="0.89339975845410635"/>
          <c:h val="0.80316059329793077"/>
        </c:manualLayout>
      </c:layout>
      <c:lineChart>
        <c:grouping val="standard"/>
        <c:varyColors val="0"/>
        <c:ser>
          <c:idx val="0"/>
          <c:order val="0"/>
          <c:tx>
            <c:strRef>
              <c:f>'8.6'!$L$26</c:f>
              <c:strCache>
                <c:ptCount val="1"/>
                <c:pt idx="0">
                  <c:v>Number of CNG stations</c:v>
                </c:pt>
              </c:strCache>
            </c:strRef>
          </c:tx>
          <c:spPr>
            <a:ln>
              <a:solidFill>
                <a:schemeClr val="tx2"/>
              </a:solidFill>
            </a:ln>
          </c:spPr>
          <c:marker>
            <c:symbol val="none"/>
          </c:marker>
          <c:cat>
            <c:numRef>
              <c:f>'8.6'!$K$27:$K$36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'8.6'!$L$27:$L$36</c:f>
              <c:numCache>
                <c:formatCode>#,##0</c:formatCode>
                <c:ptCount val="10"/>
                <c:pt idx="0">
                  <c:v>75</c:v>
                </c:pt>
                <c:pt idx="1">
                  <c:v>108</c:v>
                </c:pt>
                <c:pt idx="2">
                  <c:v>143</c:v>
                </c:pt>
                <c:pt idx="3">
                  <c:v>196</c:v>
                </c:pt>
                <c:pt idx="4">
                  <c:v>222</c:v>
                </c:pt>
                <c:pt idx="5">
                  <c:v>238</c:v>
                </c:pt>
                <c:pt idx="6">
                  <c:v>255</c:v>
                </c:pt>
                <c:pt idx="7">
                  <c:v>270</c:v>
                </c:pt>
                <c:pt idx="8">
                  <c:v>271</c:v>
                </c:pt>
                <c:pt idx="9">
                  <c:v>278</c:v>
                </c:pt>
              </c:numCache>
            </c:numRef>
          </c:val>
          <c:smooth val="0"/>
          <c:extLst>
            <c:ext xmlns:c16="http://schemas.microsoft.com/office/drawing/2014/chart" uri="{C3380CC4-5D6E-409C-BE32-E72D297353CC}">
              <c16:uniqueId val="{00000000-A2F8-4C46-BDF5-28CF021F8B2B}"/>
            </c:ext>
          </c:extLst>
        </c:ser>
        <c:dLbls>
          <c:showLegendKey val="0"/>
          <c:showVal val="0"/>
          <c:showCatName val="0"/>
          <c:showSerName val="0"/>
          <c:showPercent val="0"/>
          <c:showBubbleSize val="0"/>
        </c:dLbls>
        <c:smooth val="0"/>
        <c:axId val="175389696"/>
        <c:axId val="175399680"/>
      </c:lineChart>
      <c:catAx>
        <c:axId val="175389696"/>
        <c:scaling>
          <c:orientation val="minMax"/>
        </c:scaling>
        <c:delete val="0"/>
        <c:axPos val="b"/>
        <c:numFmt formatCode="General" sourceLinked="1"/>
        <c:majorTickMark val="out"/>
        <c:minorTickMark val="none"/>
        <c:tickLblPos val="nextTo"/>
        <c:crossAx val="175399680"/>
        <c:crosses val="autoZero"/>
        <c:auto val="1"/>
        <c:lblAlgn val="ctr"/>
        <c:lblOffset val="100"/>
        <c:noMultiLvlLbl val="0"/>
      </c:catAx>
      <c:valAx>
        <c:axId val="175399680"/>
        <c:scaling>
          <c:orientation val="minMax"/>
          <c:max val="300"/>
          <c:min val="0"/>
        </c:scaling>
        <c:delete val="0"/>
        <c:axPos val="l"/>
        <c:majorGridlines/>
        <c:numFmt formatCode="#,##0" sourceLinked="0"/>
        <c:majorTickMark val="out"/>
        <c:minorTickMark val="none"/>
        <c:tickLblPos val="nextTo"/>
        <c:crossAx val="175389696"/>
        <c:crosses val="autoZero"/>
        <c:crossBetween val="between"/>
        <c:majorUnit val="50"/>
        <c:min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7152361663375073"/>
        </c:manualLayout>
      </c:layout>
      <c:barChart>
        <c:barDir val="col"/>
        <c:grouping val="clustered"/>
        <c:varyColors val="0"/>
        <c:ser>
          <c:idx val="0"/>
          <c:order val="0"/>
          <c:spPr>
            <a:solidFill>
              <a:schemeClr val="tx2"/>
            </a:solidFill>
          </c:spPr>
          <c:invertIfNegative val="0"/>
          <c:cat>
            <c:strRef>
              <c:f>'8.7'!$A$7:$A$18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'8.7'!$G$7:$G$18</c:f>
              <c:numCache>
                <c:formatCode>#,##0</c:formatCode>
                <c:ptCount val="12"/>
                <c:pt idx="0">
                  <c:v>45337.1649958083</c:v>
                </c:pt>
                <c:pt idx="1">
                  <c:v>57996.935506357033</c:v>
                </c:pt>
                <c:pt idx="2">
                  <c:v>50468.000914549681</c:v>
                </c:pt>
                <c:pt idx="3">
                  <c:v>30581.470876137391</c:v>
                </c:pt>
                <c:pt idx="4">
                  <c:v>15212.139391441266</c:v>
                </c:pt>
                <c:pt idx="5">
                  <c:v>54923.09896355297</c:v>
                </c:pt>
                <c:pt idx="6">
                  <c:v>50075.932552452672</c:v>
                </c:pt>
                <c:pt idx="7">
                  <c:v>42639.165098749778</c:v>
                </c:pt>
                <c:pt idx="8">
                  <c:v>45615.934948888513</c:v>
                </c:pt>
                <c:pt idx="9">
                  <c:v>41558.534526526928</c:v>
                </c:pt>
                <c:pt idx="10">
                  <c:v>38579.823954849126</c:v>
                </c:pt>
                <c:pt idx="11">
                  <c:v>46058.636942316552</c:v>
                </c:pt>
              </c:numCache>
            </c:numRef>
          </c:val>
          <c:extLst>
            <c:ext xmlns:c16="http://schemas.microsoft.com/office/drawing/2014/chart" uri="{C3380CC4-5D6E-409C-BE32-E72D297353CC}">
              <c16:uniqueId val="{00000000-D8DF-4989-8BF2-427FD76FB36E}"/>
            </c:ext>
          </c:extLst>
        </c:ser>
        <c:dLbls>
          <c:showLegendKey val="0"/>
          <c:showVal val="0"/>
          <c:showCatName val="0"/>
          <c:showSerName val="0"/>
          <c:showPercent val="0"/>
          <c:showBubbleSize val="0"/>
        </c:dLbls>
        <c:gapWidth val="50"/>
        <c:axId val="170787584"/>
        <c:axId val="170789120"/>
      </c:barChart>
      <c:catAx>
        <c:axId val="170787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0789120"/>
        <c:crosses val="autoZero"/>
        <c:auto val="1"/>
        <c:lblAlgn val="ctr"/>
        <c:lblOffset val="100"/>
        <c:noMultiLvlLbl val="0"/>
      </c:catAx>
      <c:valAx>
        <c:axId val="170789120"/>
        <c:scaling>
          <c:orientation val="minMax"/>
        </c:scaling>
        <c:delete val="0"/>
        <c:axPos val="l"/>
        <c:majorGridlines/>
        <c:numFmt formatCode="#,##0" sourceLinked="1"/>
        <c:majorTickMark val="out"/>
        <c:minorTickMark val="none"/>
        <c:tickLblPos val="nextTo"/>
        <c:crossAx val="170787584"/>
        <c:crosses val="autoZero"/>
        <c:crossBetween val="between"/>
        <c:min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'8.7'!$N$14</c:f>
              <c:strCache>
                <c:ptCount val="1"/>
                <c:pt idx="0">
                  <c:v>Total</c:v>
                </c:pt>
              </c:strCache>
            </c:strRef>
          </c:tx>
          <c:spPr>
            <a:solidFill>
              <a:schemeClr val="tx2"/>
            </a:solidFill>
          </c:spPr>
          <c:invertIfNegative val="0"/>
          <c:cat>
            <c:numRef>
              <c:f>'8.7'!$M$15:$M$24</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'8.7'!$N$15:$N$24</c:f>
              <c:numCache>
                <c:formatCode>0</c:formatCode>
                <c:ptCount val="10"/>
                <c:pt idx="0">
                  <c:v>204448</c:v>
                </c:pt>
                <c:pt idx="1">
                  <c:v>305150.24811913917</c:v>
                </c:pt>
                <c:pt idx="2">
                  <c:v>561179.23963635962</c:v>
                </c:pt>
                <c:pt idx="3">
                  <c:v>533902.91369931761</c:v>
                </c:pt>
                <c:pt idx="4">
                  <c:v>543760.89742198202</c:v>
                </c:pt>
                <c:pt idx="5">
                  <c:v>897735.19673649466</c:v>
                </c:pt>
                <c:pt idx="6">
                  <c:v>1116799.5023423922</c:v>
                </c:pt>
                <c:pt idx="7">
                  <c:v>1223833.3135601592</c:v>
                </c:pt>
                <c:pt idx="8">
                  <c:v>610132.70827282756</c:v>
                </c:pt>
                <c:pt idx="9">
                  <c:v>519046.83867163025</c:v>
                </c:pt>
              </c:numCache>
            </c:numRef>
          </c:val>
          <c:extLst>
            <c:ext xmlns:c16="http://schemas.microsoft.com/office/drawing/2014/chart" uri="{C3380CC4-5D6E-409C-BE32-E72D297353CC}">
              <c16:uniqueId val="{00000000-DB70-4B33-8C05-7172225E10C6}"/>
            </c:ext>
          </c:extLst>
        </c:ser>
        <c:dLbls>
          <c:showLegendKey val="0"/>
          <c:showVal val="0"/>
          <c:showCatName val="0"/>
          <c:showSerName val="0"/>
          <c:showPercent val="0"/>
          <c:showBubbleSize val="0"/>
        </c:dLbls>
        <c:gapWidth val="50"/>
        <c:axId val="170813312"/>
        <c:axId val="170814848"/>
      </c:barChart>
      <c:catAx>
        <c:axId val="170813312"/>
        <c:scaling>
          <c:orientation val="minMax"/>
        </c:scaling>
        <c:delete val="0"/>
        <c:axPos val="b"/>
        <c:numFmt formatCode="0" sourceLinked="1"/>
        <c:majorTickMark val="out"/>
        <c:minorTickMark val="none"/>
        <c:tickLblPos val="nextTo"/>
        <c:crossAx val="170814848"/>
        <c:crosses val="autoZero"/>
        <c:auto val="1"/>
        <c:lblAlgn val="ctr"/>
        <c:lblOffset val="100"/>
        <c:noMultiLvlLbl val="0"/>
      </c:catAx>
      <c:valAx>
        <c:axId val="170814848"/>
        <c:scaling>
          <c:orientation val="minMax"/>
        </c:scaling>
        <c:delete val="0"/>
        <c:axPos val="l"/>
        <c:majorGridlines/>
        <c:numFmt formatCode="#,##0" sourceLinked="0"/>
        <c:majorTickMark val="out"/>
        <c:minorTickMark val="none"/>
        <c:tickLblPos val="nextTo"/>
        <c:crossAx val="17081331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154753383099839"/>
          <c:y val="2.164476896783251E-2"/>
          <c:w val="0.87845246616900163"/>
          <c:h val="0.78835530733076975"/>
        </c:manualLayout>
      </c:layout>
      <c:barChart>
        <c:barDir val="col"/>
        <c:grouping val="stacked"/>
        <c:varyColors val="0"/>
        <c:ser>
          <c:idx val="1"/>
          <c:order val="1"/>
          <c:tx>
            <c:strRef>
              <c:f>'3.4'!$D$18</c:f>
              <c:strCache>
                <c:ptCount val="1"/>
                <c:pt idx="0">
                  <c:v>Into CR</c:v>
                </c:pt>
              </c:strCache>
            </c:strRef>
          </c:tx>
          <c:spPr>
            <a:solidFill>
              <a:schemeClr val="tx2"/>
            </a:solidFill>
          </c:spPr>
          <c:invertIfNegative val="0"/>
          <c:dPt>
            <c:idx val="3"/>
            <c:invertIfNegative val="0"/>
            <c:bubble3D val="0"/>
            <c:extLst>
              <c:ext xmlns:c16="http://schemas.microsoft.com/office/drawing/2014/chart" uri="{C3380CC4-5D6E-409C-BE32-E72D297353CC}">
                <c16:uniqueId val="{00000000-A216-4DD1-BEC1-9E487B037BCE}"/>
              </c:ext>
            </c:extLst>
          </c:dPt>
          <c:dPt>
            <c:idx val="4"/>
            <c:invertIfNegative val="0"/>
            <c:bubble3D val="0"/>
            <c:extLst>
              <c:ext xmlns:c16="http://schemas.microsoft.com/office/drawing/2014/chart" uri="{C3380CC4-5D6E-409C-BE32-E72D297353CC}">
                <c16:uniqueId val="{00000001-A216-4DD1-BEC1-9E487B037BCE}"/>
              </c:ext>
            </c:extLst>
          </c:dPt>
          <c:dLbls>
            <c:dLbl>
              <c:idx val="9"/>
              <c:layout>
                <c:manualLayout>
                  <c:x val="-2.8860028860029918E-3"/>
                  <c:y val="-0.10321296053987045"/>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'3.4'!$D$19:$D$28</c:f>
              <c:numCache>
                <c:formatCode>#,##0.0</c:formatCode>
                <c:ptCount val="10"/>
                <c:pt idx="0">
                  <c:v>36540.743128613038</c:v>
                </c:pt>
                <c:pt idx="1">
                  <c:v>35681.669776242663</c:v>
                </c:pt>
                <c:pt idx="2">
                  <c:v>33974.656483077597</c:v>
                </c:pt>
                <c:pt idx="3">
                  <c:v>35009.191902951701</c:v>
                </c:pt>
                <c:pt idx="4">
                  <c:v>39769.765428846957</c:v>
                </c:pt>
                <c:pt idx="5">
                  <c:v>36127.13677866853</c:v>
                </c:pt>
                <c:pt idx="6">
                  <c:v>43481.570748310362</c:v>
                </c:pt>
                <c:pt idx="7">
                  <c:v>45652.259324474602</c:v>
                </c:pt>
                <c:pt idx="8">
                  <c:v>27084.570277629347</c:v>
                </c:pt>
                <c:pt idx="9">
                  <c:v>7832.7169411087043</c:v>
                </c:pt>
              </c:numCache>
            </c:numRef>
          </c:val>
          <c:extLst>
            <c:ext xmlns:c16="http://schemas.microsoft.com/office/drawing/2014/chart" uri="{C3380CC4-5D6E-409C-BE32-E72D297353CC}">
              <c16:uniqueId val="{00000002-A216-4DD1-BEC1-9E487B037BCE}"/>
            </c:ext>
          </c:extLst>
        </c:ser>
        <c:ser>
          <c:idx val="2"/>
          <c:order val="2"/>
          <c:tx>
            <c:strRef>
              <c:f>'3.4'!$E$18</c:f>
              <c:strCache>
                <c:ptCount val="1"/>
                <c:pt idx="0">
                  <c:v>From CR</c:v>
                </c:pt>
              </c:strCache>
            </c:strRef>
          </c:tx>
          <c:spPr>
            <a:solidFill>
              <a:srgbClr val="9196B0"/>
            </a:solidFill>
          </c:spPr>
          <c:invertIfNegative val="0"/>
          <c:dPt>
            <c:idx val="3"/>
            <c:invertIfNegative val="0"/>
            <c:bubble3D val="0"/>
            <c:extLst>
              <c:ext xmlns:c16="http://schemas.microsoft.com/office/drawing/2014/chart" uri="{C3380CC4-5D6E-409C-BE32-E72D297353CC}">
                <c16:uniqueId val="{00000003-A216-4DD1-BEC1-9E487B037BCE}"/>
              </c:ext>
            </c:extLst>
          </c:dPt>
          <c:dLbls>
            <c:dLbl>
              <c:idx val="9"/>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'3.4'!$E$19:$E$28</c:f>
              <c:numCache>
                <c:formatCode>General</c:formatCode>
                <c:ptCount val="10"/>
                <c:pt idx="0">
                  <c:v>-29291.406111090015</c:v>
                </c:pt>
                <c:pt idx="1">
                  <c:v>-28207.871117914867</c:v>
                </c:pt>
                <c:pt idx="2">
                  <c:v>-25851.579346631457</c:v>
                </c:pt>
                <c:pt idx="3">
                  <c:v>-26120.117308684228</c:v>
                </c:pt>
                <c:pt idx="4">
                  <c:v>-31761.774558777062</c:v>
                </c:pt>
                <c:pt idx="5">
                  <c:v>-26593.943319249553</c:v>
                </c:pt>
                <c:pt idx="6">
                  <c:v>-35891.603370085293</c:v>
                </c:pt>
                <c:pt idx="7">
                  <c:v>-36933.36233226367</c:v>
                </c:pt>
                <c:pt idx="8">
                  <c:v>-18472.560859217843</c:v>
                </c:pt>
                <c:pt idx="9">
                  <c:v>-1024.3844713606848</c:v>
                </c:pt>
              </c:numCache>
            </c:numRef>
          </c:val>
          <c:extLst>
            <c:ext xmlns:c16="http://schemas.microsoft.com/office/drawing/2014/chart" uri="{C3380CC4-5D6E-409C-BE32-E72D297353CC}">
              <c16:uniqueId val="{00000004-A216-4DD1-BEC1-9E487B037BCE}"/>
            </c:ext>
          </c:extLst>
        </c:ser>
        <c:dLbls>
          <c:showLegendKey val="0"/>
          <c:showVal val="0"/>
          <c:showCatName val="0"/>
          <c:showSerName val="0"/>
          <c:showPercent val="0"/>
          <c:showBubbleSize val="0"/>
        </c:dLbls>
        <c:gapWidth val="50"/>
        <c:overlap val="100"/>
        <c:axId val="161539200"/>
        <c:axId val="161540736"/>
      </c:barChart>
      <c:lineChart>
        <c:grouping val="standard"/>
        <c:varyColors val="0"/>
        <c:ser>
          <c:idx val="0"/>
          <c:order val="0"/>
          <c:tx>
            <c:strRef>
              <c:f>'3.4'!$C$18</c:f>
              <c:strCache>
                <c:ptCount val="1"/>
                <c:pt idx="0">
                  <c:v>Net balance into/from CR</c:v>
                </c:pt>
              </c:strCache>
            </c:strRef>
          </c:tx>
          <c:spPr>
            <a:ln>
              <a:solidFill>
                <a:schemeClr val="accent5"/>
              </a:solidFill>
            </a:ln>
          </c:spPr>
          <c:marker>
            <c:symbol val="none"/>
          </c:marker>
          <c:cat>
            <c:numRef>
              <c:f>'3.4'!$B$19:$B$28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'3.4'!$C$19:$C$28</c:f>
              <c:numCache>
                <c:formatCode>#,##0.0</c:formatCode>
                <c:ptCount val="10"/>
                <c:pt idx="0">
                  <c:v>7249.337017523023</c:v>
                </c:pt>
                <c:pt idx="1">
                  <c:v>7473.7986583277998</c:v>
                </c:pt>
                <c:pt idx="2">
                  <c:v>8123.0771364461389</c:v>
                </c:pt>
                <c:pt idx="3">
                  <c:v>8889.0745942674657</c:v>
                </c:pt>
                <c:pt idx="4">
                  <c:v>8007.990870069887</c:v>
                </c:pt>
                <c:pt idx="5">
                  <c:v>9533.1934594189806</c:v>
                </c:pt>
                <c:pt idx="6">
                  <c:v>7589.967378225062</c:v>
                </c:pt>
                <c:pt idx="7">
                  <c:v>8718.89699221093</c:v>
                </c:pt>
                <c:pt idx="8">
                  <c:v>8612.0094184115096</c:v>
                </c:pt>
                <c:pt idx="9">
                  <c:v>6808.3324697480202</c:v>
                </c:pt>
              </c:numCache>
            </c:numRef>
          </c:val>
          <c:smooth val="0"/>
          <c:extLst>
            <c:ext xmlns:c16="http://schemas.microsoft.com/office/drawing/2014/chart" uri="{C3380CC4-5D6E-409C-BE32-E72D297353CC}">
              <c16:uniqueId val="{00000005-A216-4DD1-BEC1-9E487B037BCE}"/>
            </c:ext>
          </c:extLst>
        </c:ser>
        <c:dLbls>
          <c:showLegendKey val="0"/>
          <c:showVal val="0"/>
          <c:showCatName val="0"/>
          <c:showSerName val="0"/>
          <c:showPercent val="0"/>
          <c:showBubbleSize val="0"/>
        </c:dLbls>
        <c:marker val="1"/>
        <c:smooth val="0"/>
        <c:axId val="161539200"/>
        <c:axId val="161540736"/>
      </c:lineChart>
      <c:catAx>
        <c:axId val="161539200"/>
        <c:scaling>
          <c:orientation val="minMax"/>
        </c:scaling>
        <c:delete val="0"/>
        <c:axPos val="b"/>
        <c:numFmt formatCode="General" sourceLinked="1"/>
        <c:majorTickMark val="out"/>
        <c:minorTickMark val="none"/>
        <c:tickLblPos val="nextTo"/>
        <c:crossAx val="161540736"/>
        <c:crossesAt val="-40000"/>
        <c:auto val="1"/>
        <c:lblAlgn val="ctr"/>
        <c:lblOffset val="100"/>
        <c:noMultiLvlLbl val="0"/>
      </c:catAx>
      <c:valAx>
        <c:axId val="161540736"/>
        <c:scaling>
          <c:orientation val="minMax"/>
          <c:max val="50000"/>
          <c:min val="-40000"/>
        </c:scaling>
        <c:delete val="0"/>
        <c:axPos val="l"/>
        <c:majorGridlines/>
        <c:numFmt formatCode="#,##0" sourceLinked="0"/>
        <c:majorTickMark val="out"/>
        <c:minorTickMark val="none"/>
        <c:tickLblPos val="nextTo"/>
        <c:crossAx val="161539200"/>
        <c:crosses val="autoZero"/>
        <c:crossBetween val="between"/>
      </c:valAx>
    </c:plotArea>
    <c:legend>
      <c:legendPos val="b"/>
      <c:layout>
        <c:manualLayout>
          <c:xMode val="edge"/>
          <c:yMode val="edge"/>
          <c:x val="1.2691595368760546E-3"/>
          <c:y val="0.8852171458218886"/>
          <c:w val="0.73772142118598816"/>
          <c:h val="0.11478285417811146"/>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23178220764632"/>
          <c:y val="3.5116279069767442E-2"/>
          <c:w val="0.85379292799532502"/>
          <c:h val="0.80316059329793077"/>
        </c:manualLayout>
      </c:layout>
      <c:lineChart>
        <c:grouping val="standard"/>
        <c:varyColors val="0"/>
        <c:ser>
          <c:idx val="0"/>
          <c:order val="0"/>
          <c:tx>
            <c:strRef>
              <c:f>'8.7'!$N$26</c:f>
              <c:strCache>
                <c:ptCount val="1"/>
                <c:pt idx="0">
                  <c:v>#ODKAZ!</c:v>
                </c:pt>
              </c:strCache>
            </c:strRef>
          </c:tx>
          <c:spPr>
            <a:ln>
              <a:solidFill>
                <a:schemeClr val="accent1"/>
              </a:solidFill>
            </a:ln>
          </c:spPr>
          <c:marker>
            <c:symbol val="none"/>
          </c:marker>
          <c:cat>
            <c:numRef>
              <c:f>'8.7'!$M$27:$M$36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'8.7'!$N$27:$N$36</c:f>
              <c:numCache>
                <c:formatCode>#,##0</c:formatCode>
                <c:ptCount val="10"/>
                <c:pt idx="0">
                  <c:v>533</c:v>
                </c:pt>
                <c:pt idx="1">
                  <c:v>597</c:v>
                </c:pt>
                <c:pt idx="2">
                  <c:v>625</c:v>
                </c:pt>
                <c:pt idx="3">
                  <c:v>681</c:v>
                </c:pt>
                <c:pt idx="4">
                  <c:v>688</c:v>
                </c:pt>
                <c:pt idx="5">
                  <c:v>727</c:v>
                </c:pt>
                <c:pt idx="6">
                  <c:v>792</c:v>
                </c:pt>
                <c:pt idx="7">
                  <c:v>846</c:v>
                </c:pt>
                <c:pt idx="8">
                  <c:v>874</c:v>
                </c:pt>
                <c:pt idx="9">
                  <c:v>881</c:v>
                </c:pt>
              </c:numCache>
            </c:numRef>
          </c:val>
          <c:smooth val="0"/>
          <c:extLst>
            <c:ext xmlns:c16="http://schemas.microsoft.com/office/drawing/2014/chart" uri="{C3380CC4-5D6E-409C-BE32-E72D297353CC}">
              <c16:uniqueId val="{00000000-4F89-4BDF-81EF-0E5B0DC5FA83}"/>
            </c:ext>
          </c:extLst>
        </c:ser>
        <c:dLbls>
          <c:showLegendKey val="0"/>
          <c:showVal val="0"/>
          <c:showCatName val="0"/>
          <c:showSerName val="0"/>
          <c:showPercent val="0"/>
          <c:showBubbleSize val="0"/>
        </c:dLbls>
        <c:smooth val="0"/>
        <c:axId val="170822656"/>
        <c:axId val="174994176"/>
      </c:lineChart>
      <c:catAx>
        <c:axId val="170822656"/>
        <c:scaling>
          <c:orientation val="minMax"/>
        </c:scaling>
        <c:delete val="0"/>
        <c:axPos val="b"/>
        <c:numFmt formatCode="General" sourceLinked="1"/>
        <c:majorTickMark val="out"/>
        <c:minorTickMark val="none"/>
        <c:tickLblPos val="nextTo"/>
        <c:crossAx val="174994176"/>
        <c:crosses val="autoZero"/>
        <c:auto val="1"/>
        <c:lblAlgn val="ctr"/>
        <c:lblOffset val="100"/>
        <c:noMultiLvlLbl val="0"/>
      </c:catAx>
      <c:valAx>
        <c:axId val="174994176"/>
        <c:scaling>
          <c:orientation val="minMax"/>
          <c:max val="900"/>
          <c:min val="500"/>
        </c:scaling>
        <c:delete val="0"/>
        <c:axPos val="l"/>
        <c:majorGridlines/>
        <c:numFmt formatCode="#,##0" sourceLinked="0"/>
        <c:majorTickMark val="out"/>
        <c:minorTickMark val="none"/>
        <c:tickLblPos val="nextTo"/>
        <c:crossAx val="170822656"/>
        <c:crosses val="autoZero"/>
        <c:crossBetween val="between"/>
        <c:maj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886646389418"/>
          <c:y val="0.12648544728087333"/>
          <c:w val="0.79557766470526925"/>
          <c:h val="0.7396713308925556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8-1068-4785-9EAB-58B2916C008D}"/>
              </c:ext>
            </c:extLst>
          </c:dPt>
          <c:dPt>
            <c:idx val="1"/>
            <c:bubble3D val="0"/>
            <c:spPr>
              <a:solidFill>
                <a:srgbClr val="E02C1F"/>
              </a:solidFill>
              <a:ln w="19050">
                <a:noFill/>
              </a:ln>
              <a:effectLst/>
            </c:spPr>
            <c:extLst>
              <c:ext xmlns:c16="http://schemas.microsoft.com/office/drawing/2014/chart" uri="{C3380CC4-5D6E-409C-BE32-E72D297353CC}">
                <c16:uniqueId val="{00000001-1068-4785-9EAB-58B2916C008D}"/>
              </c:ext>
            </c:extLst>
          </c:dPt>
          <c:dPt>
            <c:idx val="2"/>
            <c:bubble3D val="0"/>
            <c:spPr>
              <a:solidFill>
                <a:schemeClr val="accent2"/>
              </a:solidFill>
              <a:ln w="19050">
                <a:noFill/>
              </a:ln>
              <a:effectLst/>
            </c:spPr>
            <c:extLst>
              <c:ext xmlns:c16="http://schemas.microsoft.com/office/drawing/2014/chart" uri="{C3380CC4-5D6E-409C-BE32-E72D297353CC}">
                <c16:uniqueId val="{00000003-1068-4785-9EAB-58B2916C008D}"/>
              </c:ext>
            </c:extLst>
          </c:dPt>
          <c:dPt>
            <c:idx val="3"/>
            <c:bubble3D val="0"/>
            <c:spPr>
              <a:solidFill>
                <a:schemeClr val="accent6"/>
              </a:solidFill>
              <a:ln w="19050">
                <a:noFill/>
              </a:ln>
              <a:effectLst/>
            </c:spPr>
            <c:extLst>
              <c:ext xmlns:c16="http://schemas.microsoft.com/office/drawing/2014/chart" uri="{C3380CC4-5D6E-409C-BE32-E72D297353CC}">
                <c16:uniqueId val="{00000005-1068-4785-9EAB-58B2916C008D}"/>
              </c:ext>
            </c:extLst>
          </c:dPt>
          <c:dPt>
            <c:idx val="4"/>
            <c:bubble3D val="0"/>
            <c:spPr>
              <a:solidFill>
                <a:schemeClr val="accent3"/>
              </a:solidFill>
              <a:ln w="19050">
                <a:noFill/>
              </a:ln>
              <a:effectLst/>
            </c:spPr>
            <c:extLst>
              <c:ext xmlns:c16="http://schemas.microsoft.com/office/drawing/2014/chart" uri="{C3380CC4-5D6E-409C-BE32-E72D297353CC}">
                <c16:uniqueId val="{00000007-1068-4785-9EAB-58B2916C008D}"/>
              </c:ext>
            </c:extLst>
          </c:dPt>
          <c:dLbls>
            <c:dLbl>
              <c:idx val="0"/>
              <c:layout>
                <c:manualLayout>
                  <c:x val="0.14631030742608278"/>
                  <c:y val="-5.520169851380042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068-4785-9EAB-58B2916C008D}"/>
                </c:ext>
              </c:extLst>
            </c:dLbl>
            <c:dLbl>
              <c:idx val="1"/>
              <c:layout>
                <c:manualLayout>
                  <c:x val="-0.101181681942754"/>
                  <c:y val="0.1775007105003594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8-4785-9EAB-58B2916C008D}"/>
                </c:ext>
              </c:extLst>
            </c:dLbl>
            <c:dLbl>
              <c:idx val="2"/>
              <c:layout>
                <c:manualLayout>
                  <c:x val="-0.13880126182965299"/>
                  <c:y val="0.1698513800424628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8-4785-9EAB-58B2916C008D}"/>
                </c:ext>
              </c:extLst>
            </c:dLbl>
            <c:dLbl>
              <c:idx val="3"/>
              <c:layout>
                <c:manualLayout>
                  <c:x val="-0.1583587934788909"/>
                  <c:y val="-0.1273885350318471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8-4785-9EAB-58B2916C008D}"/>
                </c:ext>
              </c:extLst>
            </c:dLbl>
            <c:dLbl>
              <c:idx val="4"/>
              <c:layout>
                <c:manualLayout>
                  <c:x val="4.91598685299472E-2"/>
                  <c:y val="-0.165605095541401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8-4785-9EAB-58B2916C008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'8.9'!$D$4:$H$4</c:f>
              <c:strCache>
                <c:ptCount val="5"/>
                <c:pt idx="0">
                  <c:v>HD_C</c:v>
                </c:pt>
                <c:pt idx="1">
                  <c:v>MD_C</c:v>
                </c:pt>
                <c:pt idx="2">
                  <c:v>LD_C</c:v>
                </c:pt>
                <c:pt idx="3">
                  <c:v>DOM</c:v>
                </c:pt>
                <c:pt idx="4">
                  <c:v>OG</c:v>
                </c:pt>
              </c:strCache>
            </c:strRef>
          </c:cat>
          <c:val>
            <c:numRef>
              <c:f>'8.9'!$D$5:$H$5</c:f>
              <c:numCache>
                <c:formatCode>#,##0</c:formatCode>
                <c:ptCount val="5"/>
                <c:pt idx="0">
                  <c:v>3258036.555283682</c:v>
                </c:pt>
                <c:pt idx="1">
                  <c:v>665733.47336373455</c:v>
                </c:pt>
                <c:pt idx="2">
                  <c:v>974837.89383030054</c:v>
                </c:pt>
                <c:pt idx="3">
                  <c:v>1761932.1857068152</c:v>
                </c:pt>
                <c:pt idx="4">
                  <c:v>98033.706101513439</c:v>
                </c:pt>
              </c:numCache>
            </c:numRef>
          </c:val>
          <c:extLst>
            <c:ext xmlns:c16="http://schemas.microsoft.com/office/drawing/2014/chart" uri="{C3380CC4-5D6E-409C-BE32-E72D297353CC}">
              <c16:uniqueId val="{00000009-1068-4785-9EAB-58B2916C008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57357310534205E-2"/>
          <c:y val="0.14685825099887995"/>
          <c:w val="0.83889896434425837"/>
          <c:h val="0.7804476988147182"/>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9536-486C-894F-E618C9049FA6}"/>
              </c:ext>
            </c:extLst>
          </c:dPt>
          <c:dPt>
            <c:idx val="1"/>
            <c:bubble3D val="0"/>
            <c:spPr>
              <a:solidFill>
                <a:srgbClr val="F0948F"/>
              </a:solidFill>
              <a:ln w="19050">
                <a:noFill/>
              </a:ln>
              <a:effectLst/>
            </c:spPr>
            <c:extLst>
              <c:ext xmlns:c16="http://schemas.microsoft.com/office/drawing/2014/chart" uri="{C3380CC4-5D6E-409C-BE32-E72D297353CC}">
                <c16:uniqueId val="{00000003-9536-486C-894F-E618C9049FA6}"/>
              </c:ext>
            </c:extLst>
          </c:dPt>
          <c:dPt>
            <c:idx val="2"/>
            <c:bubble3D val="0"/>
            <c:spPr>
              <a:solidFill>
                <a:srgbClr val="E02C1F"/>
              </a:solidFill>
              <a:ln w="19050">
                <a:noFill/>
              </a:ln>
              <a:effectLst/>
            </c:spPr>
            <c:extLst>
              <c:ext xmlns:c16="http://schemas.microsoft.com/office/drawing/2014/chart" uri="{C3380CC4-5D6E-409C-BE32-E72D297353CC}">
                <c16:uniqueId val="{00000005-9536-486C-894F-E618C9049FA6}"/>
              </c:ext>
            </c:extLst>
          </c:dPt>
          <c:dPt>
            <c:idx val="3"/>
            <c:bubble3D val="0"/>
            <c:spPr>
              <a:solidFill>
                <a:srgbClr val="9196B0"/>
              </a:solidFill>
              <a:ln w="19050">
                <a:noFill/>
              </a:ln>
              <a:effectLst/>
            </c:spPr>
            <c:extLst>
              <c:ext xmlns:c16="http://schemas.microsoft.com/office/drawing/2014/chart" uri="{C3380CC4-5D6E-409C-BE32-E72D297353CC}">
                <c16:uniqueId val="{00000007-9536-486C-894F-E618C9049FA6}"/>
              </c:ext>
            </c:extLst>
          </c:dPt>
          <c:dPt>
            <c:idx val="4"/>
            <c:bubble3D val="0"/>
            <c:spPr>
              <a:solidFill>
                <a:schemeClr val="accent3">
                  <a:lumMod val="60000"/>
                </a:schemeClr>
              </a:solidFill>
              <a:ln w="19050">
                <a:noFill/>
              </a:ln>
              <a:effectLst/>
            </c:spPr>
            <c:extLst>
              <c:ext xmlns:c16="http://schemas.microsoft.com/office/drawing/2014/chart" uri="{C3380CC4-5D6E-409C-BE32-E72D297353CC}">
                <c16:uniqueId val="{00000009-9536-486C-894F-E618C9049FA6}"/>
              </c:ext>
            </c:extLst>
          </c:dPt>
          <c:dPt>
            <c:idx val="5"/>
            <c:bubble3D val="0"/>
            <c:spPr>
              <a:solidFill>
                <a:schemeClr val="accent6"/>
              </a:solidFill>
              <a:ln w="19050">
                <a:noFill/>
              </a:ln>
              <a:effectLst/>
            </c:spPr>
            <c:extLst>
              <c:ext xmlns:c16="http://schemas.microsoft.com/office/drawing/2014/chart" uri="{C3380CC4-5D6E-409C-BE32-E72D297353CC}">
                <c16:uniqueId val="{0000000B-9536-486C-894F-E618C9049FA6}"/>
              </c:ext>
            </c:extLst>
          </c:dPt>
          <c:dPt>
            <c:idx val="6"/>
            <c:bubble3D val="0"/>
            <c:spPr>
              <a:solidFill>
                <a:schemeClr val="accent1">
                  <a:lumMod val="80000"/>
                  <a:lumOff val="20000"/>
                </a:schemeClr>
              </a:solidFill>
              <a:ln w="19050">
                <a:noFill/>
              </a:ln>
              <a:effectLst/>
            </c:spPr>
            <c:extLst>
              <c:ext xmlns:c16="http://schemas.microsoft.com/office/drawing/2014/chart" uri="{C3380CC4-5D6E-409C-BE32-E72D297353CC}">
                <c16:uniqueId val="{0000000C-A80C-4903-BDC7-E573DBF06B45}"/>
              </c:ext>
            </c:extLst>
          </c:dPt>
          <c:dLbls>
            <c:dLbl>
              <c:idx val="0"/>
              <c:layout>
                <c:manualLayout>
                  <c:x val="-0.2074483029261398"/>
                  <c:y val="9.66008580868934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6-486C-894F-E618C9049FA6}"/>
                </c:ext>
              </c:extLst>
            </c:dLbl>
            <c:dLbl>
              <c:idx val="1"/>
              <c:layout>
                <c:manualLayout>
                  <c:x val="-0.18202187099984427"/>
                  <c:y val="-0.1356697928682481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6-486C-894F-E618C9049FA6}"/>
                </c:ext>
              </c:extLst>
            </c:dLbl>
            <c:dLbl>
              <c:idx val="2"/>
              <c:layout>
                <c:manualLayout>
                  <c:x val="0.13163481953290854"/>
                  <c:y val="-0.2335456475583864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6-486C-894F-E618C9049FA6}"/>
                </c:ext>
              </c:extLst>
            </c:dLbl>
            <c:dLbl>
              <c:idx val="3"/>
              <c:layout>
                <c:manualLayout>
                  <c:x val="0.20169777885049003"/>
                  <c:y val="-0.2434163428232866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36-486C-894F-E618C9049FA6}"/>
                </c:ext>
              </c:extLst>
            </c:dLbl>
            <c:dLbl>
              <c:idx val="4"/>
              <c:layout>
                <c:manualLayout>
                  <c:x val="0.23630798682726165"/>
                  <c:y val="-0.1427600849256900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36-486C-894F-E618C9049FA6}"/>
                </c:ext>
              </c:extLst>
            </c:dLbl>
            <c:dLbl>
              <c:idx val="5"/>
              <c:layout>
                <c:manualLayout>
                  <c:x val="0.20658105146408073"/>
                  <c:y val="9.690221843288696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536-486C-894F-E618C9049FA6}"/>
                </c:ext>
              </c:extLst>
            </c:dLbl>
            <c:dLbl>
              <c:idx val="6"/>
              <c:layout>
                <c:manualLayout>
                  <c:x val="0.24960652711464598"/>
                  <c:y val="0.19164117224200469"/>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80C-4903-BDC7-E573DBF06B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'8.9'!$B$30:$H$30</c:f>
              <c:strCache>
                <c:ptCount val="7"/>
                <c:pt idx="0">
                  <c:v>Businesses</c:v>
                </c:pt>
                <c:pt idx="1">
                  <c:v>DOM</c:v>
                </c:pt>
                <c:pt idx="2">
                  <c:v>EG</c:v>
                </c:pt>
                <c:pt idx="3">
                  <c:v>HP</c:v>
                </c:pt>
                <c:pt idx="4">
                  <c:v>CNG</c:v>
                </c:pt>
                <c:pt idx="5">
                  <c:v>LNG</c:v>
                </c:pt>
                <c:pt idx="6">
                  <c:v>OG</c:v>
                </c:pt>
              </c:strCache>
            </c:strRef>
          </c:cat>
          <c:val>
            <c:numRef>
              <c:f>'8.9'!$B$31:$H$31</c:f>
              <c:numCache>
                <c:formatCode>#,##0</c:formatCode>
                <c:ptCount val="7"/>
                <c:pt idx="0">
                  <c:v>3362475.4229473602</c:v>
                </c:pt>
                <c:pt idx="1">
                  <c:v>1761932.1857068152</c:v>
                </c:pt>
                <c:pt idx="2">
                  <c:v>519046.83867163025</c:v>
                </c:pt>
                <c:pt idx="3">
                  <c:v>926132.21344364341</c:v>
                </c:pt>
                <c:pt idx="4">
                  <c:v>89324.829415082859</c:v>
                </c:pt>
                <c:pt idx="5">
                  <c:v>1628.6179999999999</c:v>
                </c:pt>
                <c:pt idx="6">
                  <c:v>98033.706101513439</c:v>
                </c:pt>
              </c:numCache>
            </c:numRef>
          </c:val>
          <c:extLst>
            <c:ext xmlns:c16="http://schemas.microsoft.com/office/drawing/2014/chart" uri="{C3380CC4-5D6E-409C-BE32-E72D297353CC}">
              <c16:uniqueId val="{0000000C-9536-486C-894F-E618C9049FA6}"/>
            </c:ext>
          </c:extLst>
        </c:ser>
        <c:dLbls>
          <c:showLegendKey val="0"/>
          <c:showVal val="0"/>
          <c:showCatName val="0"/>
          <c:showSerName val="0"/>
          <c:showPercent val="1"/>
          <c:showBubbleSize val="0"/>
          <c:showLeaderLines val="1"/>
        </c:dLbls>
        <c:firstSliceAng val="8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809985200448"/>
          <c:y val="0.27150854791799672"/>
          <c:w val="0.64239376619978572"/>
          <c:h val="0.58671263389373629"/>
        </c:manualLayout>
      </c:layout>
      <c:doughnutChart>
        <c:varyColors val="1"/>
        <c:ser>
          <c:idx val="0"/>
          <c:order val="0"/>
          <c:spPr>
            <a:solidFill>
              <a:schemeClr val="tx1"/>
            </a:solidFill>
            <a:ln>
              <a:noFill/>
            </a:ln>
          </c:spPr>
          <c:dPt>
            <c:idx val="0"/>
            <c:bubble3D val="0"/>
            <c:spPr>
              <a:solidFill>
                <a:schemeClr val="accent1"/>
              </a:solidFill>
              <a:ln>
                <a:noFill/>
              </a:ln>
            </c:spPr>
            <c:extLst>
              <c:ext xmlns:c16="http://schemas.microsoft.com/office/drawing/2014/chart" uri="{C3380CC4-5D6E-409C-BE32-E72D297353CC}">
                <c16:uniqueId val="{00000001-08DB-4C31-B80A-D26EB3B89944}"/>
              </c:ext>
            </c:extLst>
          </c:dPt>
          <c:dPt>
            <c:idx val="1"/>
            <c:bubble3D val="0"/>
            <c:spPr>
              <a:solidFill>
                <a:schemeClr val="accent5"/>
              </a:solidFill>
              <a:ln>
                <a:noFill/>
              </a:ln>
            </c:spPr>
            <c:extLst>
              <c:ext xmlns:c16="http://schemas.microsoft.com/office/drawing/2014/chart" uri="{C3380CC4-5D6E-409C-BE32-E72D297353CC}">
                <c16:uniqueId val="{00000003-08DB-4C31-B80A-D26EB3B89944}"/>
              </c:ext>
            </c:extLst>
          </c:dPt>
          <c:dPt>
            <c:idx val="2"/>
            <c:bubble3D val="0"/>
            <c:extLst>
              <c:ext xmlns:c16="http://schemas.microsoft.com/office/drawing/2014/chart" uri="{C3380CC4-5D6E-409C-BE32-E72D297353CC}">
                <c16:uniqueId val="{00000005-08DB-4C31-B80A-D26EB3B89944}"/>
              </c:ext>
            </c:extLst>
          </c:dPt>
          <c:dPt>
            <c:idx val="3"/>
            <c:bubble3D val="0"/>
            <c:spPr>
              <a:solidFill>
                <a:schemeClr val="accent2"/>
              </a:solidFill>
              <a:ln>
                <a:noFill/>
              </a:ln>
            </c:spPr>
            <c:extLst>
              <c:ext xmlns:c16="http://schemas.microsoft.com/office/drawing/2014/chart" uri="{C3380CC4-5D6E-409C-BE32-E72D297353CC}">
                <c16:uniqueId val="{00000007-08DB-4C31-B80A-D26EB3B89944}"/>
              </c:ext>
            </c:extLst>
          </c:dPt>
          <c:dLbls>
            <c:dLbl>
              <c:idx val="0"/>
              <c:layout>
                <c:manualLayout>
                  <c:x val="0.2301508573110605"/>
                  <c:y val="-0.2073043647321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DB-4C31-B80A-D26EB3B89944}"/>
                </c:ext>
              </c:extLst>
            </c:dLbl>
            <c:dLbl>
              <c:idx val="1"/>
              <c:layout>
                <c:manualLayout>
                  <c:x val="-0.27574394322205054"/>
                  <c:y val="0.135802469135802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DB-4C31-B80A-D26EB3B89944}"/>
                </c:ext>
              </c:extLst>
            </c:dLbl>
            <c:dLbl>
              <c:idx val="2"/>
              <c:layout>
                <c:manualLayout>
                  <c:x val="-0.18765701016344918"/>
                  <c:y val="-0.21323806746378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B-4C31-B80A-D26EB3B89944}"/>
                </c:ext>
              </c:extLst>
            </c:dLbl>
            <c:dLbl>
              <c:idx val="3"/>
              <c:layout>
                <c:manualLayout>
                  <c:x val="-2.4519832217234527E-2"/>
                  <c:y val="-0.24150383979780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DB-4C31-B80A-D26EB3B89944}"/>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'9.2'!$D$29:$D$32</c:f>
              <c:strCache>
                <c:ptCount val="4"/>
                <c:pt idx="0">
                  <c:v> PP Distribuce</c:v>
                </c:pt>
                <c:pt idx="1">
                  <c:v> GasNet</c:v>
                </c:pt>
                <c:pt idx="2">
                  <c:v> EG.D</c:v>
                </c:pt>
                <c:pt idx="3">
                  <c:v> Other companies</c:v>
                </c:pt>
              </c:strCache>
            </c:strRef>
          </c:cat>
          <c:val>
            <c:numRef>
              <c:f>'9.2'!$E$29:$E$32</c:f>
              <c:numCache>
                <c:formatCode>#,##0.0</c:formatCode>
                <c:ptCount val="4"/>
                <c:pt idx="0">
                  <c:v>693.89047581926684</c:v>
                </c:pt>
                <c:pt idx="1">
                  <c:v>5452.0903191767802</c:v>
                </c:pt>
                <c:pt idx="2">
                  <c:v>263.50316338000005</c:v>
                </c:pt>
                <c:pt idx="3">
                  <c:v>349.08985591000004</c:v>
                </c:pt>
              </c:numCache>
            </c:numRef>
          </c:val>
          <c:extLst>
            <c:ext xmlns:c16="http://schemas.microsoft.com/office/drawing/2014/chart" uri="{C3380CC4-5D6E-409C-BE32-E72D297353CC}">
              <c16:uniqueId val="{00000008-08DB-4C31-B80A-D26EB3B89944}"/>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74778152730907"/>
          <c:y val="2.8097360471450502E-2"/>
          <c:w val="0.72458005249343815"/>
          <c:h val="0.81808696082800969"/>
        </c:manualLayout>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1-4117-483B-83F8-7C4C4204AFF4}"/>
              </c:ext>
            </c:extLst>
          </c:dPt>
          <c:dPt>
            <c:idx val="1"/>
            <c:invertIfNegative val="0"/>
            <c:bubble3D val="0"/>
            <c:extLst>
              <c:ext xmlns:c16="http://schemas.microsoft.com/office/drawing/2014/chart" uri="{C3380CC4-5D6E-409C-BE32-E72D297353CC}">
                <c16:uniqueId val="{00000003-4117-483B-83F8-7C4C4204AFF4}"/>
              </c:ext>
            </c:extLst>
          </c:dPt>
          <c:dPt>
            <c:idx val="2"/>
            <c:invertIfNegative val="0"/>
            <c:bubble3D val="0"/>
            <c:extLst>
              <c:ext xmlns:c16="http://schemas.microsoft.com/office/drawing/2014/chart" uri="{C3380CC4-5D6E-409C-BE32-E72D297353CC}">
                <c16:uniqueId val="{00000005-4117-483B-83F8-7C4C4204AFF4}"/>
              </c:ext>
            </c:extLst>
          </c:dPt>
          <c:dPt>
            <c:idx val="3"/>
            <c:invertIfNegative val="0"/>
            <c:bubble3D val="0"/>
            <c:extLst>
              <c:ext xmlns:c16="http://schemas.microsoft.com/office/drawing/2014/chart" uri="{C3380CC4-5D6E-409C-BE32-E72D297353CC}">
                <c16:uniqueId val="{00000007-4117-483B-83F8-7C4C4204AFF4}"/>
              </c:ext>
            </c:extLst>
          </c:dPt>
          <c:cat>
            <c:strRef>
              <c:f>'9.2'!$D$29:$D$32</c:f>
              <c:strCache>
                <c:ptCount val="4"/>
                <c:pt idx="0">
                  <c:v> PP Distribuce</c:v>
                </c:pt>
                <c:pt idx="1">
                  <c:v> GasNet</c:v>
                </c:pt>
                <c:pt idx="2">
                  <c:v> EG.D</c:v>
                </c:pt>
                <c:pt idx="3">
                  <c:v> Other companies</c:v>
                </c:pt>
              </c:strCache>
            </c:strRef>
          </c:cat>
          <c:val>
            <c:numRef>
              <c:f>'9.2'!$E$29:$E$32</c:f>
              <c:numCache>
                <c:formatCode>#,##0.0</c:formatCode>
                <c:ptCount val="4"/>
                <c:pt idx="0">
                  <c:v>693.89047581926684</c:v>
                </c:pt>
                <c:pt idx="1">
                  <c:v>5452.0903191767802</c:v>
                </c:pt>
                <c:pt idx="2">
                  <c:v>263.50316338000005</c:v>
                </c:pt>
                <c:pt idx="3">
                  <c:v>349.08985591000004</c:v>
                </c:pt>
              </c:numCache>
            </c:numRef>
          </c:val>
          <c:extLst>
            <c:ext xmlns:c16="http://schemas.microsoft.com/office/drawing/2014/chart" uri="{C3380CC4-5D6E-409C-BE32-E72D297353CC}">
              <c16:uniqueId val="{00000008-4117-483B-83F8-7C4C4204AFF4}"/>
            </c:ext>
          </c:extLst>
        </c:ser>
        <c:dLbls>
          <c:showLegendKey val="0"/>
          <c:showVal val="0"/>
          <c:showCatName val="0"/>
          <c:showSerName val="0"/>
          <c:showPercent val="0"/>
          <c:showBubbleSize val="0"/>
        </c:dLbls>
        <c:gapWidth val="50"/>
        <c:axId val="176456832"/>
        <c:axId val="176458368"/>
      </c:barChart>
      <c:catAx>
        <c:axId val="176456832"/>
        <c:scaling>
          <c:orientation val="minMax"/>
        </c:scaling>
        <c:delete val="0"/>
        <c:axPos val="b"/>
        <c:numFmt formatCode="General" sourceLinked="0"/>
        <c:majorTickMark val="out"/>
        <c:minorTickMark val="none"/>
        <c:tickLblPos val="nextTo"/>
        <c:crossAx val="176458368"/>
        <c:crosses val="autoZero"/>
        <c:auto val="1"/>
        <c:lblAlgn val="ctr"/>
        <c:lblOffset val="100"/>
        <c:noMultiLvlLbl val="0"/>
      </c:catAx>
      <c:valAx>
        <c:axId val="176458368"/>
        <c:scaling>
          <c:orientation val="minMax"/>
          <c:min val="0"/>
        </c:scaling>
        <c:delete val="0"/>
        <c:axPos val="l"/>
        <c:majorGridlines/>
        <c:title>
          <c:tx>
            <c:rich>
              <a:bodyPr rot="-5400000" vert="horz"/>
              <a:lstStyle/>
              <a:p>
                <a:pPr>
                  <a:defRPr b="0"/>
                </a:pPr>
                <a:r>
                  <a:rPr lang="en-US" b="0"/>
                  <a:t>mil. m</a:t>
                </a:r>
                <a:r>
                  <a:rPr lang="en-US" b="0" baseline="30000"/>
                  <a:t>3</a:t>
                </a:r>
              </a:p>
            </c:rich>
          </c:tx>
          <c:layout>
            <c:manualLayout>
              <c:xMode val="edge"/>
              <c:yMode val="edge"/>
              <c:x val="1.950693663292085E-3"/>
              <c:y val="0.31015926407257344"/>
            </c:manualLayout>
          </c:layout>
          <c:overlay val="0"/>
        </c:title>
        <c:numFmt formatCode="#,##0" sourceLinked="0"/>
        <c:majorTickMark val="out"/>
        <c:minorTickMark val="none"/>
        <c:tickLblPos val="nextTo"/>
        <c:crossAx val="17645683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6305243936425"/>
          <c:y val="2.4804922784001298E-2"/>
          <c:w val="0.87497846078171415"/>
          <c:h val="0.79227980223402306"/>
        </c:manualLayout>
      </c:layout>
      <c:barChart>
        <c:barDir val="col"/>
        <c:grouping val="clustered"/>
        <c:varyColors val="0"/>
        <c:ser>
          <c:idx val="0"/>
          <c:order val="0"/>
          <c:tx>
            <c:strRef>
              <c:f>'9.3'!$D$49</c:f>
              <c:strCache>
                <c:ptCount val="1"/>
                <c:pt idx="0">
                  <c:v>2023</c:v>
                </c:pt>
              </c:strCache>
            </c:strRef>
          </c:tx>
          <c:spPr>
            <a:solidFill>
              <a:schemeClr val="accent1"/>
            </a:solidFill>
          </c:spPr>
          <c:invertIfNegative val="0"/>
          <c:cat>
            <c:strRef>
              <c:f>'9.3'!$C$50:$C$60</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'9.3'!$D$50:$D$60</c:f>
              <c:numCache>
                <c:formatCode>#,##0</c:formatCode>
                <c:ptCount val="11"/>
                <c:pt idx="0">
                  <c:v>410526.87060567265</c:v>
                </c:pt>
                <c:pt idx="1">
                  <c:v>8748.8269999999993</c:v>
                </c:pt>
                <c:pt idx="2">
                  <c:v>2258.0320000000002</c:v>
                </c:pt>
                <c:pt idx="3">
                  <c:v>0</c:v>
                </c:pt>
                <c:pt idx="4">
                  <c:v>224620.41</c:v>
                </c:pt>
                <c:pt idx="5">
                  <c:v>7341.2800700190974</c:v>
                </c:pt>
                <c:pt idx="6">
                  <c:v>2004</c:v>
                </c:pt>
                <c:pt idx="7">
                  <c:v>0</c:v>
                </c:pt>
                <c:pt idx="8">
                  <c:v>0</c:v>
                </c:pt>
                <c:pt idx="9">
                  <c:v>1692.7630300000001</c:v>
                </c:pt>
                <c:pt idx="10">
                  <c:v>0</c:v>
                </c:pt>
              </c:numCache>
            </c:numRef>
          </c:val>
          <c:extLst>
            <c:ext xmlns:c16="http://schemas.microsoft.com/office/drawing/2014/chart" uri="{C3380CC4-5D6E-409C-BE32-E72D297353CC}">
              <c16:uniqueId val="{00000000-C363-4BF5-883F-D1301C7D6AE3}"/>
            </c:ext>
          </c:extLst>
        </c:ser>
        <c:ser>
          <c:idx val="1"/>
          <c:order val="1"/>
          <c:tx>
            <c:strRef>
              <c:f>'9.3'!$E$49</c:f>
              <c:strCache>
                <c:ptCount val="1"/>
                <c:pt idx="0">
                  <c:v>2022</c:v>
                </c:pt>
              </c:strCache>
            </c:strRef>
          </c:tx>
          <c:spPr>
            <a:solidFill>
              <a:schemeClr val="accent5"/>
            </a:solidFill>
          </c:spPr>
          <c:invertIfNegative val="0"/>
          <c:cat>
            <c:strRef>
              <c:f>'9.3'!$C$50:$C$60</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'9.3'!$E$50:$E$60</c:f>
              <c:numCache>
                <c:formatCode>#,##0</c:formatCode>
                <c:ptCount val="11"/>
                <c:pt idx="0">
                  <c:v>374940.15435765905</c:v>
                </c:pt>
                <c:pt idx="1">
                  <c:v>10250.199000000001</c:v>
                </c:pt>
                <c:pt idx="2">
                  <c:v>1247.422</c:v>
                </c:pt>
                <c:pt idx="3">
                  <c:v>0</c:v>
                </c:pt>
                <c:pt idx="4">
                  <c:v>412315.41</c:v>
                </c:pt>
                <c:pt idx="5">
                  <c:v>11800.003309993634</c:v>
                </c:pt>
                <c:pt idx="6">
                  <c:v>1886</c:v>
                </c:pt>
                <c:pt idx="7">
                  <c:v>0</c:v>
                </c:pt>
                <c:pt idx="8">
                  <c:v>0</c:v>
                </c:pt>
                <c:pt idx="9">
                  <c:v>1300.9480000000003</c:v>
                </c:pt>
                <c:pt idx="10">
                  <c:v>0</c:v>
                </c:pt>
              </c:numCache>
            </c:numRef>
          </c:val>
          <c:extLst>
            <c:ext xmlns:c16="http://schemas.microsoft.com/office/drawing/2014/chart" uri="{C3380CC4-5D6E-409C-BE32-E72D297353CC}">
              <c16:uniqueId val="{00000001-C363-4BF5-883F-D1301C7D6AE3}"/>
            </c:ext>
          </c:extLst>
        </c:ser>
        <c:dLbls>
          <c:showLegendKey val="0"/>
          <c:showVal val="0"/>
          <c:showCatName val="0"/>
          <c:showSerName val="0"/>
          <c:showPercent val="0"/>
          <c:showBubbleSize val="0"/>
        </c:dLbls>
        <c:gapWidth val="50"/>
        <c:axId val="176599808"/>
        <c:axId val="176601344"/>
      </c:barChart>
      <c:catAx>
        <c:axId val="176599808"/>
        <c:scaling>
          <c:orientation val="minMax"/>
        </c:scaling>
        <c:delete val="0"/>
        <c:axPos val="b"/>
        <c:numFmt formatCode="General" sourceLinked="0"/>
        <c:majorTickMark val="out"/>
        <c:minorTickMark val="none"/>
        <c:tickLblPos val="nextTo"/>
        <c:txPr>
          <a:bodyPr rot="0"/>
          <a:lstStyle/>
          <a:p>
            <a:pPr>
              <a:defRPr/>
            </a:pPr>
            <a:endParaRPr lang="cs-CZ"/>
          </a:p>
        </c:txPr>
        <c:crossAx val="176601344"/>
        <c:crosses val="autoZero"/>
        <c:auto val="1"/>
        <c:lblAlgn val="ctr"/>
        <c:lblOffset val="100"/>
        <c:noMultiLvlLbl val="0"/>
      </c:catAx>
      <c:valAx>
        <c:axId val="176601344"/>
        <c:scaling>
          <c:orientation val="minMax"/>
          <c:min val="0"/>
        </c:scaling>
        <c:delete val="0"/>
        <c:axPos val="l"/>
        <c:majorGridlines/>
        <c:numFmt formatCode="#,##0" sourceLinked="0"/>
        <c:majorTickMark val="out"/>
        <c:minorTickMark val="none"/>
        <c:tickLblPos val="nextTo"/>
        <c:crossAx val="176599808"/>
        <c:crosses val="autoZero"/>
        <c:crossBetween val="between"/>
      </c:valAx>
    </c:plotArea>
    <c:legend>
      <c:legendPos val="b"/>
      <c:layout>
        <c:manualLayout>
          <c:xMode val="edge"/>
          <c:yMode val="edge"/>
          <c:x val="1.6972622947678986E-3"/>
          <c:y val="0.8942938818694175"/>
          <c:w val="0.14877529359924901"/>
          <c:h val="8.9082493642668348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1">
                <a:solidFill>
                  <a:schemeClr val="tx2"/>
                </a:solidFill>
              </a:defRPr>
            </a:pPr>
            <a:r>
              <a:rPr lang="en-GB" sz="1000" b="1" i="0" u="none" strike="noStrike" baseline="0">
                <a:effectLst/>
              </a:rPr>
              <a:t>DSOs’ and TSO’s pipeline lengths</a:t>
            </a:r>
            <a:r>
              <a:rPr lang="cs-CZ" sz="1000" b="1" i="0" u="none" strike="noStrike" baseline="0">
                <a:effectLst/>
              </a:rPr>
              <a:t> (km) </a:t>
            </a:r>
            <a:endParaRPr lang="en-US" sz="1000" b="1">
              <a:solidFill>
                <a:schemeClr val="tx2"/>
              </a:solidFill>
            </a:endParaRPr>
          </a:p>
        </c:rich>
      </c:tx>
      <c:layout>
        <c:manualLayout>
          <c:xMode val="edge"/>
          <c:yMode val="edge"/>
          <c:x val="3.581169522864339E-3"/>
          <c:y val="9.5358080239970004E-3"/>
        </c:manualLayout>
      </c:layout>
      <c:overlay val="0"/>
    </c:title>
    <c:autoTitleDeleted val="0"/>
    <c:plotArea>
      <c:layout>
        <c:manualLayout>
          <c:layoutTarget val="inner"/>
          <c:xMode val="edge"/>
          <c:yMode val="edge"/>
          <c:x val="0.15602186181362929"/>
          <c:y val="0.13167368364668702"/>
          <c:w val="0.84397813818637069"/>
          <c:h val="0.58806877711714611"/>
        </c:manualLayout>
      </c:layout>
      <c:barChart>
        <c:barDir val="col"/>
        <c:grouping val="stacked"/>
        <c:varyColors val="0"/>
        <c:ser>
          <c:idx val="0"/>
          <c:order val="0"/>
          <c:tx>
            <c:strRef>
              <c:f>'9.4'!$C$31</c:f>
              <c:strCache>
                <c:ptCount val="1"/>
                <c:pt idx="0">
                  <c:v>VTL </c:v>
                </c:pt>
              </c:strCache>
            </c:strRef>
          </c:tx>
          <c:spPr>
            <a:solidFill>
              <a:schemeClr val="tx2"/>
            </a:solidFill>
          </c:spPr>
          <c:invertIfNegative val="0"/>
          <c:cat>
            <c:strRef>
              <c:f>'9.4'!$B$32:$B$35</c:f>
              <c:strCache>
                <c:ptCount val="4"/>
                <c:pt idx="0">
                  <c:v>Pražská plynárenská Distribuce, a.s.</c:v>
                </c:pt>
                <c:pt idx="1">
                  <c:v>GasNet, s.r.o.</c:v>
                </c:pt>
                <c:pt idx="2">
                  <c:v>EG.D, a.s.</c:v>
                </c:pt>
                <c:pt idx="3">
                  <c:v>LDS</c:v>
                </c:pt>
              </c:strCache>
            </c:strRef>
          </c:cat>
          <c:val>
            <c:numRef>
              <c:f>'9.4'!$C$32:$C$35</c:f>
              <c:numCache>
                <c:formatCode>0.0</c:formatCode>
                <c:ptCount val="4"/>
                <c:pt idx="0">
                  <c:v>371.86333508492891</c:v>
                </c:pt>
                <c:pt idx="1">
                  <c:v>11081.739354500001</c:v>
                </c:pt>
                <c:pt idx="2">
                  <c:v>1241.6218899999999</c:v>
                </c:pt>
                <c:pt idx="3">
                  <c:v>43.830500000000001</c:v>
                </c:pt>
              </c:numCache>
            </c:numRef>
          </c:val>
          <c:extLst>
            <c:ext xmlns:c16="http://schemas.microsoft.com/office/drawing/2014/chart" uri="{C3380CC4-5D6E-409C-BE32-E72D297353CC}">
              <c16:uniqueId val="{00000000-1A79-4715-B65C-01AEEA33B2BE}"/>
            </c:ext>
          </c:extLst>
        </c:ser>
        <c:ser>
          <c:idx val="1"/>
          <c:order val="1"/>
          <c:tx>
            <c:strRef>
              <c:f>'9.4'!$D$31</c:f>
              <c:strCache>
                <c:ptCount val="1"/>
                <c:pt idx="0">
                  <c:v>STL </c:v>
                </c:pt>
              </c:strCache>
            </c:strRef>
          </c:tx>
          <c:spPr>
            <a:solidFill>
              <a:schemeClr val="accent5"/>
            </a:solidFill>
          </c:spPr>
          <c:invertIfNegative val="0"/>
          <c:cat>
            <c:strRef>
              <c:f>'9.4'!$B$32:$B$35</c:f>
              <c:strCache>
                <c:ptCount val="4"/>
                <c:pt idx="0">
                  <c:v>Pražská plynárenská Distribuce, a.s.</c:v>
                </c:pt>
                <c:pt idx="1">
                  <c:v>GasNet, s.r.o.</c:v>
                </c:pt>
                <c:pt idx="2">
                  <c:v>EG.D, a.s.</c:v>
                </c:pt>
                <c:pt idx="3">
                  <c:v>LDS</c:v>
                </c:pt>
              </c:strCache>
            </c:strRef>
          </c:cat>
          <c:val>
            <c:numRef>
              <c:f>'9.4'!$D$32:$D$35</c:f>
              <c:numCache>
                <c:formatCode>0.0</c:formatCode>
                <c:ptCount val="4"/>
                <c:pt idx="0">
                  <c:v>3062.5598851681657</c:v>
                </c:pt>
                <c:pt idx="1">
                  <c:v>42334.899950900006</c:v>
                </c:pt>
                <c:pt idx="2">
                  <c:v>3013.9846400000015</c:v>
                </c:pt>
                <c:pt idx="3">
                  <c:v>849.57965999999999</c:v>
                </c:pt>
              </c:numCache>
            </c:numRef>
          </c:val>
          <c:extLst>
            <c:ext xmlns:c16="http://schemas.microsoft.com/office/drawing/2014/chart" uri="{C3380CC4-5D6E-409C-BE32-E72D297353CC}">
              <c16:uniqueId val="{00000001-1A79-4715-B65C-01AEEA33B2BE}"/>
            </c:ext>
          </c:extLst>
        </c:ser>
        <c:ser>
          <c:idx val="2"/>
          <c:order val="2"/>
          <c:tx>
            <c:strRef>
              <c:f>'9.4'!$E$31</c:f>
              <c:strCache>
                <c:ptCount val="1"/>
                <c:pt idx="0">
                  <c:v>NTL </c:v>
                </c:pt>
              </c:strCache>
            </c:strRef>
          </c:tx>
          <c:spPr>
            <a:solidFill>
              <a:schemeClr val="tx1"/>
            </a:solidFill>
          </c:spPr>
          <c:invertIfNegative val="0"/>
          <c:cat>
            <c:strRef>
              <c:f>'9.4'!$B$32:$B$35</c:f>
              <c:strCache>
                <c:ptCount val="4"/>
                <c:pt idx="0">
                  <c:v>Pražská plynárenská Distribuce, a.s.</c:v>
                </c:pt>
                <c:pt idx="1">
                  <c:v>GasNet, s.r.o.</c:v>
                </c:pt>
                <c:pt idx="2">
                  <c:v>EG.D, a.s.</c:v>
                </c:pt>
                <c:pt idx="3">
                  <c:v>LDS</c:v>
                </c:pt>
              </c:strCache>
            </c:strRef>
          </c:cat>
          <c:val>
            <c:numRef>
              <c:f>'9.4'!$E$32:$E$35</c:f>
              <c:numCache>
                <c:formatCode>0.0</c:formatCode>
                <c:ptCount val="4"/>
                <c:pt idx="0">
                  <c:v>1027.3322924903357</c:v>
                </c:pt>
                <c:pt idx="1">
                  <c:v>11631.696219699998</c:v>
                </c:pt>
                <c:pt idx="2">
                  <c:v>379.16917999999993</c:v>
                </c:pt>
                <c:pt idx="3">
                  <c:v>37.637999999999998</c:v>
                </c:pt>
              </c:numCache>
            </c:numRef>
          </c:val>
          <c:extLst>
            <c:ext xmlns:c16="http://schemas.microsoft.com/office/drawing/2014/chart" uri="{C3380CC4-5D6E-409C-BE32-E72D297353CC}">
              <c16:uniqueId val="{00000002-1A79-4715-B65C-01AEEA33B2BE}"/>
            </c:ext>
          </c:extLst>
        </c:ser>
        <c:dLbls>
          <c:showLegendKey val="0"/>
          <c:showVal val="0"/>
          <c:showCatName val="0"/>
          <c:showSerName val="0"/>
          <c:showPercent val="0"/>
          <c:showBubbleSize val="0"/>
        </c:dLbls>
        <c:gapWidth val="50"/>
        <c:overlap val="100"/>
        <c:axId val="176482176"/>
        <c:axId val="176483712"/>
      </c:barChart>
      <c:catAx>
        <c:axId val="176482176"/>
        <c:scaling>
          <c:orientation val="minMax"/>
        </c:scaling>
        <c:delete val="0"/>
        <c:axPos val="b"/>
        <c:numFmt formatCode="General" sourceLinked="1"/>
        <c:majorTickMark val="out"/>
        <c:minorTickMark val="none"/>
        <c:tickLblPos val="nextTo"/>
        <c:crossAx val="176483712"/>
        <c:crosses val="autoZero"/>
        <c:auto val="1"/>
        <c:lblAlgn val="ctr"/>
        <c:lblOffset val="100"/>
        <c:noMultiLvlLbl val="0"/>
      </c:catAx>
      <c:valAx>
        <c:axId val="176483712"/>
        <c:scaling>
          <c:orientation val="minMax"/>
        </c:scaling>
        <c:delete val="0"/>
        <c:axPos val="l"/>
        <c:majorGridlines/>
        <c:numFmt formatCode="#,##0" sourceLinked="0"/>
        <c:majorTickMark val="out"/>
        <c:minorTickMark val="none"/>
        <c:tickLblPos val="nextTo"/>
        <c:crossAx val="176482176"/>
        <c:crosses val="autoZero"/>
        <c:crossBetween val="between"/>
        <c:majorUnit val="10000"/>
      </c:valAx>
    </c:plotArea>
    <c:legend>
      <c:legendPos val="b"/>
      <c:layout>
        <c:manualLayout>
          <c:xMode val="edge"/>
          <c:yMode val="edge"/>
          <c:x val="0"/>
          <c:y val="0.91920767046976271"/>
          <c:w val="0.25135628110701297"/>
          <c:h val="8.0792329530237295E-2"/>
        </c:manualLayout>
      </c:layout>
      <c:overlay val="0"/>
    </c:legend>
    <c:plotVisOnly val="1"/>
    <c:dispBlanksAs val="gap"/>
    <c:showDLblsOverMax val="0"/>
  </c:chart>
  <c:spPr>
    <a:ln>
      <a:noFill/>
    </a:ln>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a:solidFill>
                  <a:srgbClr val="1A3366"/>
                </a:solidFill>
              </a:defRPr>
            </a:pPr>
            <a:r>
              <a:rPr lang="en-GB" sz="1000" b="1" i="0" baseline="0">
                <a:solidFill>
                  <a:srgbClr val="1A3366"/>
                </a:solidFill>
                <a:effectLst/>
              </a:rPr>
              <a:t>Percentages of pipeline length at each of the</a:t>
            </a:r>
            <a:r>
              <a:rPr lang="cs-CZ" sz="1000" b="1" i="0" baseline="0">
                <a:solidFill>
                  <a:srgbClr val="1A3366"/>
                </a:solidFill>
                <a:effectLst/>
              </a:rPr>
              <a:t> </a:t>
            </a:r>
            <a:r>
              <a:rPr lang="en-GB" sz="1000" b="1" i="0" baseline="0">
                <a:solidFill>
                  <a:srgbClr val="1A3366"/>
                </a:solidFill>
                <a:effectLst/>
              </a:rPr>
              <a:t>pressure </a:t>
            </a:r>
            <a:endParaRPr lang="cs-CZ" sz="1000">
              <a:solidFill>
                <a:srgbClr val="1A3366"/>
              </a:solidFill>
              <a:effectLst/>
            </a:endParaRPr>
          </a:p>
          <a:p>
            <a:pPr algn="l">
              <a:defRPr sz="1000" b="0">
                <a:solidFill>
                  <a:srgbClr val="1A3366"/>
                </a:solidFill>
              </a:defRPr>
            </a:pPr>
            <a:r>
              <a:rPr lang="en-GB" sz="1000" b="1" i="0" baseline="0">
                <a:solidFill>
                  <a:srgbClr val="1A3366"/>
                </a:solidFill>
                <a:effectLst/>
              </a:rPr>
              <a:t>levels related to the total length of gas pipelines in the CR</a:t>
            </a:r>
            <a:endParaRPr lang="cs-CZ" sz="1000">
              <a:solidFill>
                <a:srgbClr val="1A3366"/>
              </a:solidFill>
              <a:effectLst/>
            </a:endParaRPr>
          </a:p>
        </c:rich>
      </c:tx>
      <c:layout>
        <c:manualLayout>
          <c:xMode val="edge"/>
          <c:yMode val="edge"/>
          <c:x val="4.2362539077519766E-3"/>
          <c:y val="1.1082338590534013E-2"/>
        </c:manualLayout>
      </c:layout>
      <c:overlay val="0"/>
    </c:title>
    <c:autoTitleDeleted val="0"/>
    <c:plotArea>
      <c:layout>
        <c:manualLayout>
          <c:layoutTarget val="inner"/>
          <c:xMode val="edge"/>
          <c:yMode val="edge"/>
          <c:x val="0.33218882850911241"/>
          <c:y val="0.17074728824801449"/>
          <c:w val="0.40051335132404225"/>
          <c:h val="0.72296021933350263"/>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D71E-4EF7-83C6-0505EB6DDE65}"/>
              </c:ext>
            </c:extLst>
          </c:dPt>
          <c:dPt>
            <c:idx val="1"/>
            <c:bubble3D val="0"/>
            <c:spPr>
              <a:solidFill>
                <a:schemeClr val="accent5"/>
              </a:solidFill>
            </c:spPr>
            <c:extLst>
              <c:ext xmlns:c16="http://schemas.microsoft.com/office/drawing/2014/chart" uri="{C3380CC4-5D6E-409C-BE32-E72D297353CC}">
                <c16:uniqueId val="{00000003-D71E-4EF7-83C6-0505EB6DDE65}"/>
              </c:ext>
            </c:extLst>
          </c:dPt>
          <c:dPt>
            <c:idx val="2"/>
            <c:bubble3D val="0"/>
            <c:spPr>
              <a:solidFill>
                <a:schemeClr val="tx1"/>
              </a:solidFill>
            </c:spPr>
            <c:extLst>
              <c:ext xmlns:c16="http://schemas.microsoft.com/office/drawing/2014/chart" uri="{C3380CC4-5D6E-409C-BE32-E72D297353CC}">
                <c16:uniqueId val="{00000005-D71E-4EF7-83C6-0505EB6DDE65}"/>
              </c:ext>
            </c:extLst>
          </c:dPt>
          <c:dPt>
            <c:idx val="3"/>
            <c:bubble3D val="0"/>
            <c:extLst>
              <c:ext xmlns:c16="http://schemas.microsoft.com/office/drawing/2014/chart" uri="{C3380CC4-5D6E-409C-BE32-E72D297353CC}">
                <c16:uniqueId val="{00000006-D71E-4EF7-83C6-0505EB6DDE65}"/>
              </c:ext>
            </c:extLst>
          </c:dPt>
          <c:dLbls>
            <c:dLbl>
              <c:idx val="0"/>
              <c:layout>
                <c:manualLayout>
                  <c:x val="-0.15017857580886504"/>
                  <c:y val="-0.116094970374585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1E-4EF7-83C6-0505EB6DDE65}"/>
                </c:ext>
              </c:extLst>
            </c:dLbl>
            <c:dLbl>
              <c:idx val="1"/>
              <c:layout>
                <c:manualLayout>
                  <c:x val="0.15943802585424485"/>
                  <c:y val="1.56207946880222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1E-4EF7-83C6-0505EB6DDE65}"/>
                </c:ext>
              </c:extLst>
            </c:dLbl>
            <c:dLbl>
              <c:idx val="2"/>
              <c:layout>
                <c:manualLayout>
                  <c:x val="-0.17572031299825835"/>
                  <c:y val="0.1240628479635001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71E-4EF7-83C6-0505EB6DDE65}"/>
                </c:ext>
              </c:extLst>
            </c:dLbl>
            <c:dLbl>
              <c:idx val="3"/>
              <c:layout>
                <c:manualLayout>
                  <c:x val="-3.9825323558693093E-3"/>
                  <c:y val="2.276074149553331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71E-4EF7-83C6-0505EB6DDE65}"/>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'9.4'!$H$32:$J$32</c:f>
              <c:strCache>
                <c:ptCount val="3"/>
                <c:pt idx="0">
                  <c:v>VTL </c:v>
                </c:pt>
                <c:pt idx="1">
                  <c:v>STL </c:v>
                </c:pt>
                <c:pt idx="2">
                  <c:v>NTL </c:v>
                </c:pt>
              </c:strCache>
            </c:strRef>
          </c:cat>
          <c:val>
            <c:numRef>
              <c:f>'9.4'!$H$33:$J$33</c:f>
              <c:numCache>
                <c:formatCode>#,##0</c:formatCode>
                <c:ptCount val="3"/>
                <c:pt idx="0">
                  <c:v>16798.557079584931</c:v>
                </c:pt>
                <c:pt idx="1">
                  <c:v>49261.024136068176</c:v>
                </c:pt>
                <c:pt idx="2">
                  <c:v>13075.835692190334</c:v>
                </c:pt>
              </c:numCache>
            </c:numRef>
          </c:val>
          <c:extLst>
            <c:ext xmlns:c16="http://schemas.microsoft.com/office/drawing/2014/chart" uri="{C3380CC4-5D6E-409C-BE32-E72D297353CC}">
              <c16:uniqueId val="{00000007-D71E-4EF7-83C6-0505EB6DDE65}"/>
            </c:ext>
          </c:extLst>
        </c:ser>
        <c:dLbls>
          <c:showLegendKey val="0"/>
          <c:showVal val="0"/>
          <c:showCatName val="0"/>
          <c:showSerName val="0"/>
          <c:showPercent val="0"/>
          <c:showBubbleSize val="0"/>
          <c:showLeaderLines val="1"/>
        </c:dLbls>
        <c:firstSliceAng val="260"/>
        <c:holeSize val="50"/>
      </c:doughnutChart>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11381531853979E-2"/>
          <c:y val="2.0972222222222222E-2"/>
          <c:w val="0.92217888822291372"/>
          <c:h val="0.84819890015705801"/>
        </c:manualLayout>
      </c:layout>
      <c:barChart>
        <c:barDir val="col"/>
        <c:grouping val="stacked"/>
        <c:varyColors val="0"/>
        <c:ser>
          <c:idx val="0"/>
          <c:order val="0"/>
          <c:tx>
            <c:strRef>
              <c:f>'9.5'!$D$24</c:f>
              <c:strCache>
                <c:ptCount val="1"/>
                <c:pt idx="0">
                  <c:v>VTL </c:v>
                </c:pt>
              </c:strCache>
            </c:strRef>
          </c:tx>
          <c:spPr>
            <a:solidFill>
              <a:schemeClr val="tx2"/>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'9.5'!$D$25:$D$34</c:f>
              <c:numCache>
                <c:formatCode>#,##0</c:formatCode>
                <c:ptCount val="10"/>
                <c:pt idx="0">
                  <c:v>16807523.505418755</c:v>
                </c:pt>
                <c:pt idx="1">
                  <c:v>16720049.993142527</c:v>
                </c:pt>
                <c:pt idx="2">
                  <c:v>16699993.536903655</c:v>
                </c:pt>
                <c:pt idx="3">
                  <c:v>16722405.392079284</c:v>
                </c:pt>
                <c:pt idx="4">
                  <c:v>16681332.086799998</c:v>
                </c:pt>
                <c:pt idx="5">
                  <c:v>16658361.65712033</c:v>
                </c:pt>
                <c:pt idx="6">
                  <c:v>16784981.769548327</c:v>
                </c:pt>
                <c:pt idx="7">
                  <c:v>16751217.422650522</c:v>
                </c:pt>
                <c:pt idx="8">
                  <c:v>16829648</c:v>
                </c:pt>
                <c:pt idx="9">
                  <c:v>16798460.860362954</c:v>
                </c:pt>
              </c:numCache>
            </c:numRef>
          </c:val>
          <c:extLst>
            <c:ext xmlns:c16="http://schemas.microsoft.com/office/drawing/2014/chart" uri="{C3380CC4-5D6E-409C-BE32-E72D297353CC}">
              <c16:uniqueId val="{00000000-0092-4839-B6F4-562F12408C49}"/>
            </c:ext>
          </c:extLst>
        </c:ser>
        <c:ser>
          <c:idx val="1"/>
          <c:order val="1"/>
          <c:tx>
            <c:strRef>
              <c:f>'9.5'!$E$24</c:f>
              <c:strCache>
                <c:ptCount val="1"/>
                <c:pt idx="0">
                  <c:v>STL </c:v>
                </c:pt>
              </c:strCache>
            </c:strRef>
          </c:tx>
          <c:spPr>
            <a:solidFill>
              <a:schemeClr val="accent5"/>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'9.5'!$E$25:$E$34</c:f>
              <c:numCache>
                <c:formatCode>#,##0</c:formatCode>
                <c:ptCount val="10"/>
                <c:pt idx="0">
                  <c:v>37728764.811451212</c:v>
                </c:pt>
                <c:pt idx="1">
                  <c:v>37898355.593209505</c:v>
                </c:pt>
                <c:pt idx="2">
                  <c:v>38011667.967227913</c:v>
                </c:pt>
                <c:pt idx="3">
                  <c:v>38851135.656960443</c:v>
                </c:pt>
                <c:pt idx="4">
                  <c:v>39074207.551400006</c:v>
                </c:pt>
                <c:pt idx="5">
                  <c:v>39278310.544300012</c:v>
                </c:pt>
                <c:pt idx="6">
                  <c:v>39445588.62154641</c:v>
                </c:pt>
                <c:pt idx="7">
                  <c:v>39714881.446421385</c:v>
                </c:pt>
                <c:pt idx="8">
                  <c:v>39896495</c:v>
                </c:pt>
                <c:pt idx="9">
                  <c:v>40046743.601829514</c:v>
                </c:pt>
              </c:numCache>
            </c:numRef>
          </c:val>
          <c:extLst>
            <c:ext xmlns:c16="http://schemas.microsoft.com/office/drawing/2014/chart" uri="{C3380CC4-5D6E-409C-BE32-E72D297353CC}">
              <c16:uniqueId val="{00000001-0092-4839-B6F4-562F12408C49}"/>
            </c:ext>
          </c:extLst>
        </c:ser>
        <c:ser>
          <c:idx val="2"/>
          <c:order val="2"/>
          <c:tx>
            <c:strRef>
              <c:f>'9.5'!$F$24</c:f>
              <c:strCache>
                <c:ptCount val="1"/>
                <c:pt idx="0">
                  <c:v>NTL </c:v>
                </c:pt>
              </c:strCache>
            </c:strRef>
          </c:tx>
          <c:spPr>
            <a:solidFill>
              <a:schemeClr val="tx1"/>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'9.5'!$F$25:$F$34</c:f>
              <c:numCache>
                <c:formatCode>#,##0</c:formatCode>
                <c:ptCount val="10"/>
                <c:pt idx="0">
                  <c:v>10698842.068891717</c:v>
                </c:pt>
                <c:pt idx="1">
                  <c:v>10576570.557888553</c:v>
                </c:pt>
                <c:pt idx="2">
                  <c:v>10453714.422499027</c:v>
                </c:pt>
                <c:pt idx="3">
                  <c:v>10364267.257608434</c:v>
                </c:pt>
                <c:pt idx="4">
                  <c:v>10221258.061199998</c:v>
                </c:pt>
                <c:pt idx="5">
                  <c:v>10056071.100411482</c:v>
                </c:pt>
                <c:pt idx="6">
                  <c:v>9900703.1254069638</c:v>
                </c:pt>
                <c:pt idx="7">
                  <c:v>9765740.6929589808</c:v>
                </c:pt>
                <c:pt idx="8">
                  <c:v>9638901</c:v>
                </c:pt>
                <c:pt idx="9">
                  <c:v>9542789.8978955112</c:v>
                </c:pt>
              </c:numCache>
            </c:numRef>
          </c:val>
          <c:extLst>
            <c:ext xmlns:c16="http://schemas.microsoft.com/office/drawing/2014/chart" uri="{C3380CC4-5D6E-409C-BE32-E72D297353CC}">
              <c16:uniqueId val="{00000002-0092-4839-B6F4-562F12408C49}"/>
            </c:ext>
          </c:extLst>
        </c:ser>
        <c:dLbls>
          <c:dLblPos val="inBase"/>
          <c:showLegendKey val="0"/>
          <c:showVal val="1"/>
          <c:showCatName val="0"/>
          <c:showSerName val="0"/>
          <c:showPercent val="0"/>
          <c:showBubbleSize val="0"/>
        </c:dLbls>
        <c:gapWidth val="50"/>
        <c:overlap val="100"/>
        <c:axId val="177514752"/>
        <c:axId val="177520640"/>
      </c:barChart>
      <c:catAx>
        <c:axId val="177514752"/>
        <c:scaling>
          <c:orientation val="minMax"/>
        </c:scaling>
        <c:delete val="0"/>
        <c:axPos val="b"/>
        <c:numFmt formatCode="General" sourceLinked="1"/>
        <c:majorTickMark val="out"/>
        <c:minorTickMark val="none"/>
        <c:tickLblPos val="nextTo"/>
        <c:crossAx val="177520640"/>
        <c:crosses val="autoZero"/>
        <c:auto val="1"/>
        <c:lblAlgn val="ctr"/>
        <c:lblOffset val="100"/>
        <c:noMultiLvlLbl val="0"/>
      </c:catAx>
      <c:valAx>
        <c:axId val="177520640"/>
        <c:scaling>
          <c:orientation val="minMax"/>
        </c:scaling>
        <c:delete val="0"/>
        <c:axPos val="l"/>
        <c:majorGridlines/>
        <c:numFmt formatCode="#,##0" sourceLinked="1"/>
        <c:majorTickMark val="out"/>
        <c:minorTickMark val="none"/>
        <c:tickLblPos val="nextTo"/>
        <c:crossAx val="177514752"/>
        <c:crosses val="autoZero"/>
        <c:crossBetween val="between"/>
      </c:valAx>
    </c:plotArea>
    <c:legend>
      <c:legendPos val="b"/>
      <c:layout>
        <c:manualLayout>
          <c:xMode val="edge"/>
          <c:yMode val="edge"/>
          <c:x val="0"/>
          <c:y val="0.94509259957661607"/>
          <c:w val="0.12863214213607915"/>
          <c:h val="5.490740042338390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4470589227772"/>
          <c:y val="4.4691425066119617E-2"/>
          <c:w val="0.83533250335494524"/>
          <c:h val="0.66912544794417206"/>
        </c:manualLayout>
      </c:layout>
      <c:barChart>
        <c:barDir val="col"/>
        <c:grouping val="stacked"/>
        <c:varyColors val="0"/>
        <c:ser>
          <c:idx val="0"/>
          <c:order val="0"/>
          <c:tx>
            <c:strRef>
              <c:f>'10'!$W$38</c:f>
              <c:strCache>
                <c:ptCount val="1"/>
                <c:pt idx="0">
                  <c:v>Customers connected directly to TS</c:v>
                </c:pt>
              </c:strCache>
            </c:strRef>
          </c:tx>
          <c:spPr>
            <a:solidFill>
              <a:schemeClr val="tx2"/>
            </a:solidFill>
          </c:spPr>
          <c:invertIfNegative val="0"/>
          <c:cat>
            <c:numRef>
              <c:f>'10'!$X$37:$AG$37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'10'!$X$38:$AG$38</c:f>
              <c:numCache>
                <c:formatCode>#,##0</c:formatCode>
                <c:ptCount val="10"/>
                <c:pt idx="0">
                  <c:v>614378.23499999999</c:v>
                </c:pt>
                <c:pt idx="1">
                  <c:v>1412171.2330000002</c:v>
                </c:pt>
                <c:pt idx="2">
                  <c:v>3829947.8149450007</c:v>
                </c:pt>
                <c:pt idx="3">
                  <c:v>3649007.6605450003</c:v>
                </c:pt>
                <c:pt idx="4">
                  <c:v>3710170.4104180005</c:v>
                </c:pt>
                <c:pt idx="5">
                  <c:v>7367738.2851669993</c:v>
                </c:pt>
                <c:pt idx="6">
                  <c:v>7260378.3049999969</c:v>
                </c:pt>
                <c:pt idx="7">
                  <c:v>5577049.3539999947</c:v>
                </c:pt>
                <c:pt idx="8">
                  <c:v>4269053.641396001</c:v>
                </c:pt>
                <c:pt idx="9">
                  <c:v>3689880.7365829977</c:v>
                </c:pt>
              </c:numCache>
            </c:numRef>
          </c:val>
          <c:extLst>
            <c:ext xmlns:c16="http://schemas.microsoft.com/office/drawing/2014/chart" uri="{C3380CC4-5D6E-409C-BE32-E72D297353CC}">
              <c16:uniqueId val="{00000000-B2F4-4DBC-88D1-CB986870CCCD}"/>
            </c:ext>
          </c:extLst>
        </c:ser>
        <c:ser>
          <c:idx val="1"/>
          <c:order val="1"/>
          <c:tx>
            <c:strRef>
              <c:f>'10'!$W$39</c:f>
              <c:strCache>
                <c:ptCount val="1"/>
                <c:pt idx="0">
                  <c:v>Off-take from a long-distance pipeline</c:v>
                </c:pt>
              </c:strCache>
            </c:strRef>
          </c:tx>
          <c:spPr>
            <a:solidFill>
              <a:schemeClr val="accent5"/>
            </a:solidFill>
          </c:spPr>
          <c:invertIfNegative val="0"/>
          <c:cat>
            <c:numRef>
              <c:f>'10'!$X$37:$AG$37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'10'!$X$39:$AG$39</c:f>
              <c:numCache>
                <c:formatCode>#,##0</c:formatCode>
                <c:ptCount val="10"/>
                <c:pt idx="0">
                  <c:v>23351837.419780001</c:v>
                </c:pt>
                <c:pt idx="1">
                  <c:v>23514168.522999998</c:v>
                </c:pt>
                <c:pt idx="2">
                  <c:v>24135731.601999998</c:v>
                </c:pt>
                <c:pt idx="3">
                  <c:v>24867154.788480002</c:v>
                </c:pt>
                <c:pt idx="4">
                  <c:v>24322451.99884</c:v>
                </c:pt>
                <c:pt idx="5">
                  <c:v>25064055.928509999</c:v>
                </c:pt>
                <c:pt idx="6">
                  <c:v>27042808.068560001</c:v>
                </c:pt>
                <c:pt idx="7">
                  <c:v>30939068.92382</c:v>
                </c:pt>
                <c:pt idx="8">
                  <c:v>22945796.208549999</c:v>
                </c:pt>
                <c:pt idx="9">
                  <c:v>21036542.447830003</c:v>
                </c:pt>
              </c:numCache>
            </c:numRef>
          </c:val>
          <c:extLst>
            <c:ext xmlns:c16="http://schemas.microsoft.com/office/drawing/2014/chart" uri="{C3380CC4-5D6E-409C-BE32-E72D297353CC}">
              <c16:uniqueId val="{00000001-B2F4-4DBC-88D1-CB986870CCCD}"/>
            </c:ext>
          </c:extLst>
        </c:ser>
        <c:ser>
          <c:idx val="2"/>
          <c:order val="2"/>
          <c:tx>
            <c:strRef>
              <c:f>'10'!$W$40</c:f>
              <c:strCache>
                <c:ptCount val="1"/>
                <c:pt idx="0">
                  <c:v>Off-take from a local network</c:v>
                </c:pt>
              </c:strCache>
            </c:strRef>
          </c:tx>
          <c:spPr>
            <a:solidFill>
              <a:schemeClr val="tx1"/>
            </a:solidFill>
          </c:spPr>
          <c:invertIfNegative val="0"/>
          <c:cat>
            <c:numRef>
              <c:f>'10'!$X$37:$AG$37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'10'!$X$40:$AG$40</c:f>
              <c:numCache>
                <c:formatCode>#,##0</c:formatCode>
                <c:ptCount val="10"/>
                <c:pt idx="0">
                  <c:v>20006040.418570001</c:v>
                </c:pt>
                <c:pt idx="1">
                  <c:v>20550277.083999999</c:v>
                </c:pt>
                <c:pt idx="2">
                  <c:v>21722870.338</c:v>
                </c:pt>
                <c:pt idx="3">
                  <c:v>22324504.099190004</c:v>
                </c:pt>
                <c:pt idx="4">
                  <c:v>21797112.833300002</c:v>
                </c:pt>
                <c:pt idx="5">
                  <c:v>21478021.454349998</c:v>
                </c:pt>
                <c:pt idx="6">
                  <c:v>20836310.185280003</c:v>
                </c:pt>
                <c:pt idx="7">
                  <c:v>22679424.412060004</c:v>
                </c:pt>
                <c:pt idx="8">
                  <c:v>19968513.25922</c:v>
                </c:pt>
                <c:pt idx="9">
                  <c:v>18240712.718729999</c:v>
                </c:pt>
              </c:numCache>
            </c:numRef>
          </c:val>
          <c:extLst>
            <c:ext xmlns:c16="http://schemas.microsoft.com/office/drawing/2014/chart" uri="{C3380CC4-5D6E-409C-BE32-E72D297353CC}">
              <c16:uniqueId val="{00000002-B2F4-4DBC-88D1-CB986870CCCD}"/>
            </c:ext>
          </c:extLst>
        </c:ser>
        <c:dLbls>
          <c:showLegendKey val="0"/>
          <c:showVal val="0"/>
          <c:showCatName val="0"/>
          <c:showSerName val="0"/>
          <c:showPercent val="0"/>
          <c:showBubbleSize val="0"/>
        </c:dLbls>
        <c:gapWidth val="50"/>
        <c:overlap val="100"/>
        <c:axId val="177585152"/>
        <c:axId val="177586944"/>
      </c:barChart>
      <c:catAx>
        <c:axId val="177585152"/>
        <c:scaling>
          <c:orientation val="minMax"/>
        </c:scaling>
        <c:delete val="0"/>
        <c:axPos val="b"/>
        <c:numFmt formatCode="0" sourceLinked="0"/>
        <c:majorTickMark val="out"/>
        <c:minorTickMark val="none"/>
        <c:tickLblPos val="nextTo"/>
        <c:crossAx val="177586944"/>
        <c:crosses val="autoZero"/>
        <c:auto val="1"/>
        <c:lblAlgn val="ctr"/>
        <c:lblOffset val="100"/>
        <c:noMultiLvlLbl val="0"/>
      </c:catAx>
      <c:valAx>
        <c:axId val="177586944"/>
        <c:scaling>
          <c:orientation val="minMax"/>
        </c:scaling>
        <c:delete val="0"/>
        <c:axPos val="l"/>
        <c:majorGridlines/>
        <c:numFmt formatCode="#,##0" sourceLinked="1"/>
        <c:majorTickMark val="out"/>
        <c:minorTickMark val="none"/>
        <c:tickLblPos val="nextTo"/>
        <c:crossAx val="177585152"/>
        <c:crosses val="autoZero"/>
        <c:crossBetween val="between"/>
      </c:valAx>
      <c:spPr>
        <a:ln>
          <a:solidFill>
            <a:schemeClr val="bg1">
              <a:lumMod val="65000"/>
            </a:schemeClr>
          </a:solidFill>
        </a:ln>
      </c:spPr>
    </c:plotArea>
    <c:legend>
      <c:legendPos val="b"/>
      <c:layout>
        <c:manualLayout>
          <c:xMode val="edge"/>
          <c:yMode val="edge"/>
          <c:x val="0"/>
          <c:y val="0.81889958922420947"/>
          <c:w val="0.43167520897670125"/>
          <c:h val="0.1796922596571339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235655520638402E-2"/>
          <c:y val="2.1883314189885011E-2"/>
          <c:w val="0.91103256711745118"/>
          <c:h val="0.90335965589619494"/>
        </c:manualLayout>
      </c:layout>
      <c:barChart>
        <c:barDir val="col"/>
        <c:grouping val="percentStacked"/>
        <c:varyColors val="0"/>
        <c:ser>
          <c:idx val="1"/>
          <c:order val="0"/>
          <c:tx>
            <c:strRef>
              <c:f>'3.4'!$N$18</c:f>
              <c:strCache>
                <c:ptCount val="1"/>
              </c:strCache>
            </c:strRef>
          </c:tx>
          <c:spPr>
            <a:solidFill>
              <a:schemeClr val="tx2"/>
            </a:solidFill>
          </c:spPr>
          <c:invertIfNegative val="0"/>
          <c:dPt>
            <c:idx val="3"/>
            <c:invertIfNegative val="0"/>
            <c:bubble3D val="0"/>
            <c:spPr>
              <a:solidFill>
                <a:schemeClr val="tx2"/>
              </a:solidFill>
            </c:spPr>
            <c:extLst>
              <c:ext xmlns:c16="http://schemas.microsoft.com/office/drawing/2014/chart" uri="{C3380CC4-5D6E-409C-BE32-E72D297353CC}">
                <c16:uniqueId val="{00000001-EA4B-416B-920A-DEAAF5F3CBAE}"/>
              </c:ext>
            </c:extLst>
          </c:dPt>
          <c:dPt>
            <c:idx val="4"/>
            <c:invertIfNegative val="0"/>
            <c:bubble3D val="0"/>
            <c:spPr>
              <a:solidFill>
                <a:schemeClr val="tx2"/>
              </a:solidFill>
            </c:spPr>
            <c:extLst>
              <c:ext xmlns:c16="http://schemas.microsoft.com/office/drawing/2014/chart" uri="{C3380CC4-5D6E-409C-BE32-E72D297353CC}">
                <c16:uniqueId val="{00000003-EA4B-416B-920A-DEAAF5F3CBAE}"/>
              </c:ext>
            </c:extLst>
          </c:dPt>
          <c:dLbls>
            <c:numFmt formatCode="0.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'3.4'!$M$19:$M$28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'3.4'!$N$19:$N$28</c:f>
              <c:numCache>
                <c:formatCode>0.0%</c:formatCode>
                <c:ptCount val="10"/>
                <c:pt idx="0">
                  <c:v>0.80041478054566306</c:v>
                </c:pt>
                <c:pt idx="1">
                  <c:v>0.7815970185097364</c:v>
                </c:pt>
                <c:pt idx="2">
                  <c:v>0.74420536871136778</c:v>
                </c:pt>
                <c:pt idx="3">
                  <c:v>0.76686657836850902</c:v>
                </c:pt>
                <c:pt idx="4">
                  <c:v>0.87114561288593251</c:v>
                </c:pt>
                <c:pt idx="5">
                  <c:v>0.79135484887821173</c:v>
                </c:pt>
                <c:pt idx="6">
                  <c:v>0.95245167252871288</c:v>
                </c:pt>
                <c:pt idx="7">
                  <c:v>1</c:v>
                </c:pt>
                <c:pt idx="8">
                  <c:v>0.59327995324667437</c:v>
                </c:pt>
                <c:pt idx="9">
                  <c:v>0.17157347866263239</c:v>
                </c:pt>
              </c:numCache>
            </c:numRef>
          </c:val>
          <c:extLst>
            <c:ext xmlns:c16="http://schemas.microsoft.com/office/drawing/2014/chart" uri="{C3380CC4-5D6E-409C-BE32-E72D297353CC}">
              <c16:uniqueId val="{00000004-EA4B-416B-920A-DEAAF5F3CBAE}"/>
            </c:ext>
          </c:extLst>
        </c:ser>
        <c:ser>
          <c:idx val="0"/>
          <c:order val="1"/>
          <c:tx>
            <c:strRef>
              <c:f>'3.4'!$O$18</c:f>
              <c:strCache>
                <c:ptCount val="1"/>
              </c:strCache>
            </c:strRef>
          </c:tx>
          <c:spPr>
            <a:noFill/>
          </c:spPr>
          <c:invertIfNegative val="0"/>
          <c:cat>
            <c:numRef>
              <c:f>'3.4'!$M$19:$M$28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'3.4'!$O$19:$O$28</c:f>
              <c:numCache>
                <c:formatCode>0%</c:formatCode>
                <c:ptCount val="10"/>
                <c:pt idx="0">
                  <c:v>0.19958521945433694</c:v>
                </c:pt>
                <c:pt idx="1">
                  <c:v>0.2184029814902636</c:v>
                </c:pt>
                <c:pt idx="2">
                  <c:v>0.25579463128863222</c:v>
                </c:pt>
                <c:pt idx="3">
                  <c:v>0.23313342163149098</c:v>
                </c:pt>
                <c:pt idx="4">
                  <c:v>0.12885438711406749</c:v>
                </c:pt>
                <c:pt idx="5">
                  <c:v>0.20864515112178827</c:v>
                </c:pt>
                <c:pt idx="6">
                  <c:v>4.7548327471287122E-2</c:v>
                </c:pt>
                <c:pt idx="7">
                  <c:v>0</c:v>
                </c:pt>
                <c:pt idx="8">
                  <c:v>0.40672004675332563</c:v>
                </c:pt>
                <c:pt idx="9">
                  <c:v>0.82842652133736761</c:v>
                </c:pt>
              </c:numCache>
            </c:numRef>
          </c:val>
          <c:extLst>
            <c:ext xmlns:c16="http://schemas.microsoft.com/office/drawing/2014/chart" uri="{C3380CC4-5D6E-409C-BE32-E72D297353CC}">
              <c16:uniqueId val="{00000005-EA4B-416B-920A-DEAAF5F3CBAE}"/>
            </c:ext>
          </c:extLst>
        </c:ser>
        <c:dLbls>
          <c:showLegendKey val="0"/>
          <c:showVal val="0"/>
          <c:showCatName val="0"/>
          <c:showSerName val="0"/>
          <c:showPercent val="0"/>
          <c:showBubbleSize val="0"/>
        </c:dLbls>
        <c:gapWidth val="50"/>
        <c:overlap val="100"/>
        <c:axId val="163875072"/>
        <c:axId val="163885056"/>
      </c:barChart>
      <c:catAx>
        <c:axId val="163875072"/>
        <c:scaling>
          <c:orientation val="minMax"/>
        </c:scaling>
        <c:delete val="0"/>
        <c:axPos val="b"/>
        <c:numFmt formatCode="0" sourceLinked="1"/>
        <c:majorTickMark val="out"/>
        <c:minorTickMark val="none"/>
        <c:tickLblPos val="nextTo"/>
        <c:crossAx val="163885056"/>
        <c:crossesAt val="-40000"/>
        <c:auto val="1"/>
        <c:lblAlgn val="ctr"/>
        <c:lblOffset val="100"/>
        <c:noMultiLvlLbl val="0"/>
      </c:catAx>
      <c:valAx>
        <c:axId val="163885056"/>
        <c:scaling>
          <c:orientation val="minMax"/>
          <c:min val="0"/>
        </c:scaling>
        <c:delete val="0"/>
        <c:axPos val="l"/>
        <c:majorGridlines/>
        <c:numFmt formatCode="0%" sourceLinked="0"/>
        <c:majorTickMark val="out"/>
        <c:minorTickMark val="none"/>
        <c:tickLblPos val="nextTo"/>
        <c:crossAx val="163875072"/>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07208434388743E-2"/>
          <c:y val="2.4257028112449799E-2"/>
          <c:w val="0.85897205887238781"/>
          <c:h val="0.6863504043831391"/>
        </c:manualLayout>
      </c:layout>
      <c:barChart>
        <c:barDir val="col"/>
        <c:grouping val="stacked"/>
        <c:varyColors val="0"/>
        <c:ser>
          <c:idx val="0"/>
          <c:order val="0"/>
          <c:tx>
            <c:strRef>
              <c:f>'10'!$W$42</c:f>
              <c:strCache>
                <c:ptCount val="1"/>
                <c:pt idx="0">
                  <c:v>0 - 1.89</c:v>
                </c:pt>
              </c:strCache>
            </c:strRef>
          </c:tx>
          <c:spPr>
            <a:solidFill>
              <a:schemeClr val="tx2"/>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'10'!$X$42:$AG$42</c:f>
              <c:numCache>
                <c:formatCode>#,##0</c:formatCode>
                <c:ptCount val="10"/>
                <c:pt idx="0">
                  <c:v>13106.553608337919</c:v>
                </c:pt>
                <c:pt idx="1">
                  <c:v>14145.358</c:v>
                </c:pt>
                <c:pt idx="2">
                  <c:v>12868.175051484051</c:v>
                </c:pt>
                <c:pt idx="3">
                  <c:v>14220.816281356083</c:v>
                </c:pt>
                <c:pt idx="4">
                  <c:v>12933.527387701784</c:v>
                </c:pt>
                <c:pt idx="5">
                  <c:v>11968.444793327059</c:v>
                </c:pt>
                <c:pt idx="6">
                  <c:v>11915.895196925239</c:v>
                </c:pt>
                <c:pt idx="7">
                  <c:v>12970.487262819293</c:v>
                </c:pt>
                <c:pt idx="8">
                  <c:v>12410.908534470511</c:v>
                </c:pt>
                <c:pt idx="9">
                  <c:v>11089.426853481857</c:v>
                </c:pt>
              </c:numCache>
            </c:numRef>
          </c:val>
          <c:extLst>
            <c:ext xmlns:c16="http://schemas.microsoft.com/office/drawing/2014/chart" uri="{C3380CC4-5D6E-409C-BE32-E72D297353CC}">
              <c16:uniqueId val="{00000000-01D1-4C41-A546-EB5E562C83FB}"/>
            </c:ext>
          </c:extLst>
        </c:ser>
        <c:ser>
          <c:idx val="1"/>
          <c:order val="1"/>
          <c:tx>
            <c:strRef>
              <c:f>'10'!$W$43</c:f>
              <c:strCache>
                <c:ptCount val="1"/>
                <c:pt idx="0">
                  <c:v>1.89 - 7.56</c:v>
                </c:pt>
              </c:strCache>
            </c:strRef>
          </c:tx>
          <c:spPr>
            <a:solidFill>
              <a:schemeClr val="accent2"/>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'10'!$X$43:$AG$43</c:f>
              <c:numCache>
                <c:formatCode>#,##0</c:formatCode>
                <c:ptCount val="10"/>
                <c:pt idx="0">
                  <c:v>123871.95824736104</c:v>
                </c:pt>
                <c:pt idx="1">
                  <c:v>80517.13</c:v>
                </c:pt>
                <c:pt idx="2">
                  <c:v>111666.65309446272</c:v>
                </c:pt>
                <c:pt idx="3">
                  <c:v>99328.191315678327</c:v>
                </c:pt>
                <c:pt idx="4">
                  <c:v>104049.96081803164</c:v>
                </c:pt>
                <c:pt idx="5">
                  <c:v>107813.97348027314</c:v>
                </c:pt>
                <c:pt idx="6">
                  <c:v>113681.61655927241</c:v>
                </c:pt>
                <c:pt idx="7">
                  <c:v>104014.32979030014</c:v>
                </c:pt>
                <c:pt idx="8">
                  <c:v>104899.25954728655</c:v>
                </c:pt>
                <c:pt idx="9">
                  <c:v>117561.57373245733</c:v>
                </c:pt>
              </c:numCache>
            </c:numRef>
          </c:val>
          <c:extLst>
            <c:ext xmlns:c16="http://schemas.microsoft.com/office/drawing/2014/chart" uri="{C3380CC4-5D6E-409C-BE32-E72D297353CC}">
              <c16:uniqueId val="{00000001-01D1-4C41-A546-EB5E562C83FB}"/>
            </c:ext>
          </c:extLst>
        </c:ser>
        <c:ser>
          <c:idx val="2"/>
          <c:order val="2"/>
          <c:tx>
            <c:strRef>
              <c:f>'10'!$W$44</c:f>
              <c:strCache>
                <c:ptCount val="1"/>
                <c:pt idx="0">
                  <c:v>7.56 - 15</c:v>
                </c:pt>
              </c:strCache>
            </c:strRef>
          </c:tx>
          <c:spPr>
            <a:solidFill>
              <a:schemeClr val="accent3"/>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'10'!$X$44:$AG$44</c:f>
              <c:numCache>
                <c:formatCode>#,##0</c:formatCode>
                <c:ptCount val="10"/>
                <c:pt idx="0">
                  <c:v>335458.5468270597</c:v>
                </c:pt>
                <c:pt idx="1">
                  <c:v>341715.09500000003</c:v>
                </c:pt>
                <c:pt idx="2">
                  <c:v>336951.29125712829</c:v>
                </c:pt>
                <c:pt idx="3">
                  <c:v>318501.93456751294</c:v>
                </c:pt>
                <c:pt idx="4">
                  <c:v>326499.53289691149</c:v>
                </c:pt>
                <c:pt idx="5">
                  <c:v>345083.47387868812</c:v>
                </c:pt>
                <c:pt idx="6">
                  <c:v>344923.38185464387</c:v>
                </c:pt>
                <c:pt idx="7">
                  <c:v>316010.27673046879</c:v>
                </c:pt>
                <c:pt idx="8">
                  <c:v>325053.59884525306</c:v>
                </c:pt>
                <c:pt idx="9">
                  <c:v>336496.54109681078</c:v>
                </c:pt>
              </c:numCache>
            </c:numRef>
          </c:val>
          <c:extLst>
            <c:ext xmlns:c16="http://schemas.microsoft.com/office/drawing/2014/chart" uri="{C3380CC4-5D6E-409C-BE32-E72D297353CC}">
              <c16:uniqueId val="{00000002-01D1-4C41-A546-EB5E562C83FB}"/>
            </c:ext>
          </c:extLst>
        </c:ser>
        <c:ser>
          <c:idx val="3"/>
          <c:order val="3"/>
          <c:tx>
            <c:strRef>
              <c:f>'10'!$W$45</c:f>
              <c:strCache>
                <c:ptCount val="1"/>
                <c:pt idx="0">
                  <c:v>15 - 25</c:v>
                </c:pt>
              </c:strCache>
            </c:strRef>
          </c:tx>
          <c:spPr>
            <a:solidFill>
              <a:schemeClr val="accent4"/>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'10'!$X$45:$AG$45</c:f>
              <c:numCache>
                <c:formatCode>#,##0</c:formatCode>
                <c:ptCount val="10"/>
                <c:pt idx="0">
                  <c:v>524087.13455827464</c:v>
                </c:pt>
                <c:pt idx="1">
                  <c:v>516349.61800000002</c:v>
                </c:pt>
                <c:pt idx="2">
                  <c:v>560527.3608529974</c:v>
                </c:pt>
                <c:pt idx="3">
                  <c:v>548940.26929099706</c:v>
                </c:pt>
                <c:pt idx="4">
                  <c:v>538426.08162467263</c:v>
                </c:pt>
                <c:pt idx="5">
                  <c:v>564924.19603548606</c:v>
                </c:pt>
                <c:pt idx="6">
                  <c:v>561289.47771576617</c:v>
                </c:pt>
                <c:pt idx="7">
                  <c:v>537758.21501878509</c:v>
                </c:pt>
                <c:pt idx="8">
                  <c:v>535080.31749458774</c:v>
                </c:pt>
                <c:pt idx="9">
                  <c:v>520080.97875093221</c:v>
                </c:pt>
              </c:numCache>
            </c:numRef>
          </c:val>
          <c:extLst>
            <c:ext xmlns:c16="http://schemas.microsoft.com/office/drawing/2014/chart" uri="{C3380CC4-5D6E-409C-BE32-E72D297353CC}">
              <c16:uniqueId val="{00000003-01D1-4C41-A546-EB5E562C83FB}"/>
            </c:ext>
          </c:extLst>
        </c:ser>
        <c:ser>
          <c:idx val="4"/>
          <c:order val="4"/>
          <c:tx>
            <c:strRef>
              <c:f>'10'!$W$46</c:f>
              <c:strCache>
                <c:ptCount val="1"/>
                <c:pt idx="0">
                  <c:v>25 - 45</c:v>
                </c:pt>
              </c:strCache>
            </c:strRef>
          </c:tx>
          <c:spPr>
            <a:solidFill>
              <a:schemeClr val="accent5"/>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'10'!$X$46:$AG$46</c:f>
              <c:numCache>
                <c:formatCode>#,##0</c:formatCode>
                <c:ptCount val="10"/>
                <c:pt idx="0">
                  <c:v>1016913.8556509507</c:v>
                </c:pt>
                <c:pt idx="1">
                  <c:v>1040513.1459999999</c:v>
                </c:pt>
                <c:pt idx="2">
                  <c:v>1156406.9112843508</c:v>
                </c:pt>
                <c:pt idx="3">
                  <c:v>1160130.6725158244</c:v>
                </c:pt>
                <c:pt idx="4">
                  <c:v>1091351.1593129947</c:v>
                </c:pt>
                <c:pt idx="5">
                  <c:v>1151216.1366221767</c:v>
                </c:pt>
                <c:pt idx="6">
                  <c:v>1128113.5650262986</c:v>
                </c:pt>
                <c:pt idx="7">
                  <c:v>1150615.1271129046</c:v>
                </c:pt>
                <c:pt idx="8">
                  <c:v>1071364.6540767909</c:v>
                </c:pt>
                <c:pt idx="9">
                  <c:v>1039200.1712107079</c:v>
                </c:pt>
              </c:numCache>
            </c:numRef>
          </c:val>
          <c:extLst>
            <c:ext xmlns:c16="http://schemas.microsoft.com/office/drawing/2014/chart" uri="{C3380CC4-5D6E-409C-BE32-E72D297353CC}">
              <c16:uniqueId val="{00000004-01D1-4C41-A546-EB5E562C83FB}"/>
            </c:ext>
          </c:extLst>
        </c:ser>
        <c:ser>
          <c:idx val="5"/>
          <c:order val="5"/>
          <c:tx>
            <c:strRef>
              <c:f>'10'!$W$47</c:f>
              <c:strCache>
                <c:ptCount val="1"/>
                <c:pt idx="0">
                  <c:v>45 - 63</c:v>
                </c:pt>
              </c:strCache>
            </c:strRef>
          </c:tx>
          <c:spPr>
            <a:solidFill>
              <a:schemeClr val="accent6"/>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'10'!$X$47:$AG$47</c:f>
              <c:numCache>
                <c:formatCode>#,##0</c:formatCode>
                <c:ptCount val="10"/>
                <c:pt idx="0">
                  <c:v>732741.38598900521</c:v>
                </c:pt>
                <c:pt idx="1">
                  <c:v>783398.42500000005</c:v>
                </c:pt>
                <c:pt idx="2">
                  <c:v>840743.24901507003</c:v>
                </c:pt>
                <c:pt idx="3">
                  <c:v>857425.96901745547</c:v>
                </c:pt>
                <c:pt idx="4">
                  <c:v>798087.22221885959</c:v>
                </c:pt>
                <c:pt idx="5">
                  <c:v>858648.75063320645</c:v>
                </c:pt>
                <c:pt idx="6">
                  <c:v>854785.64938038471</c:v>
                </c:pt>
                <c:pt idx="7">
                  <c:v>869847.00594658544</c:v>
                </c:pt>
                <c:pt idx="8">
                  <c:v>821732.53689723066</c:v>
                </c:pt>
                <c:pt idx="9">
                  <c:v>785905.77378066687</c:v>
                </c:pt>
              </c:numCache>
            </c:numRef>
          </c:val>
          <c:extLst>
            <c:ext xmlns:c16="http://schemas.microsoft.com/office/drawing/2014/chart" uri="{C3380CC4-5D6E-409C-BE32-E72D297353CC}">
              <c16:uniqueId val="{00000005-01D1-4C41-A546-EB5E562C83FB}"/>
            </c:ext>
          </c:extLst>
        </c:ser>
        <c:ser>
          <c:idx val="6"/>
          <c:order val="6"/>
          <c:tx>
            <c:strRef>
              <c:f>'10'!$W$48</c:f>
              <c:strCache>
                <c:ptCount val="1"/>
                <c:pt idx="0">
                  <c:v>63 - 630</c:v>
                </c:pt>
              </c:strCache>
            </c:strRef>
          </c:tx>
          <c:spPr>
            <a:solidFill>
              <a:schemeClr val="tx1"/>
            </a:solidFill>
          </c:spPr>
          <c:invertIfNegative val="0"/>
          <c:cat>
            <c:numRef>
              <c:f>'10'!$X$41:$AG$41</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'10'!$X$48:$AG$48</c:f>
              <c:numCache>
                <c:formatCode>#,##0</c:formatCode>
                <c:ptCount val="10"/>
                <c:pt idx="0">
                  <c:v>7798911.9078002116</c:v>
                </c:pt>
                <c:pt idx="1">
                  <c:v>8651366.2879999988</c:v>
                </c:pt>
                <c:pt idx="2">
                  <c:v>9524988.9604445081</c:v>
                </c:pt>
                <c:pt idx="3">
                  <c:v>10417463.870984189</c:v>
                </c:pt>
                <c:pt idx="4">
                  <c:v>9030186.204820456</c:v>
                </c:pt>
                <c:pt idx="5">
                  <c:v>9726250.6655449178</c:v>
                </c:pt>
                <c:pt idx="6">
                  <c:v>9250921.9277924299</c:v>
                </c:pt>
                <c:pt idx="7">
                  <c:v>10329217.644351978</c:v>
                </c:pt>
                <c:pt idx="8">
                  <c:v>8761868.8691424392</c:v>
                </c:pt>
                <c:pt idx="9">
                  <c:v>7785634.819837736</c:v>
                </c:pt>
              </c:numCache>
            </c:numRef>
          </c:val>
          <c:extLst>
            <c:ext xmlns:c16="http://schemas.microsoft.com/office/drawing/2014/chart" uri="{C3380CC4-5D6E-409C-BE32-E72D297353CC}">
              <c16:uniqueId val="{00000006-01D1-4C41-A546-EB5E562C83FB}"/>
            </c:ext>
          </c:extLst>
        </c:ser>
        <c:dLbls>
          <c:showLegendKey val="0"/>
          <c:showVal val="0"/>
          <c:showCatName val="0"/>
          <c:showSerName val="0"/>
          <c:showPercent val="0"/>
          <c:showBubbleSize val="0"/>
        </c:dLbls>
        <c:gapWidth val="50"/>
        <c:overlap val="100"/>
        <c:axId val="177889280"/>
        <c:axId val="177890816"/>
      </c:barChart>
      <c:catAx>
        <c:axId val="177889280"/>
        <c:scaling>
          <c:orientation val="minMax"/>
        </c:scaling>
        <c:delete val="0"/>
        <c:axPos val="b"/>
        <c:numFmt formatCode="0" sourceLinked="0"/>
        <c:majorTickMark val="out"/>
        <c:minorTickMark val="none"/>
        <c:tickLblPos val="nextTo"/>
        <c:crossAx val="177890816"/>
        <c:crosses val="autoZero"/>
        <c:auto val="1"/>
        <c:lblAlgn val="ctr"/>
        <c:lblOffset val="100"/>
        <c:noMultiLvlLbl val="0"/>
      </c:catAx>
      <c:valAx>
        <c:axId val="177890816"/>
        <c:scaling>
          <c:orientation val="minMax"/>
        </c:scaling>
        <c:delete val="0"/>
        <c:axPos val="l"/>
        <c:majorGridlines/>
        <c:numFmt formatCode="#,##0" sourceLinked="1"/>
        <c:majorTickMark val="out"/>
        <c:minorTickMark val="none"/>
        <c:tickLblPos val="nextTo"/>
        <c:crossAx val="177889280"/>
        <c:crosses val="autoZero"/>
        <c:crossBetween val="between"/>
      </c:valAx>
      <c:spPr>
        <a:ln>
          <a:solidFill>
            <a:schemeClr val="bg1">
              <a:lumMod val="65000"/>
            </a:schemeClr>
          </a:solidFill>
        </a:ln>
      </c:spPr>
    </c:plotArea>
    <c:legend>
      <c:legendPos val="b"/>
      <c:layout>
        <c:manualLayout>
          <c:xMode val="edge"/>
          <c:yMode val="edge"/>
          <c:x val="4.1971676617346527E-4"/>
          <c:y val="0.82340158464203561"/>
          <c:w val="0.87497174922100251"/>
          <c:h val="7.53175853018372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38223482934198"/>
          <c:y val="2.3501935924533666E-2"/>
          <c:w val="0.84260554387223341"/>
          <c:h val="0.72785492698717214"/>
        </c:manualLayout>
      </c:layout>
      <c:barChart>
        <c:barDir val="col"/>
        <c:grouping val="stacked"/>
        <c:varyColors val="0"/>
        <c:ser>
          <c:idx val="0"/>
          <c:order val="0"/>
          <c:tx>
            <c:strRef>
              <c:f>'10'!$W$50</c:f>
              <c:strCache>
                <c:ptCount val="1"/>
                <c:pt idx="0">
                  <c:v>0 - 1.89</c:v>
                </c:pt>
              </c:strCache>
            </c:strRef>
          </c:tx>
          <c:spPr>
            <a:solidFill>
              <a:schemeClr val="tx2"/>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'10'!$X$50:$AG$50</c:f>
              <c:numCache>
                <c:formatCode>#,##0</c:formatCode>
                <c:ptCount val="10"/>
                <c:pt idx="0">
                  <c:v>509826.52378980967</c:v>
                </c:pt>
                <c:pt idx="1">
                  <c:v>505121.65700000001</c:v>
                </c:pt>
                <c:pt idx="2">
                  <c:v>521141.66563956591</c:v>
                </c:pt>
                <c:pt idx="3">
                  <c:v>487976.0962930643</c:v>
                </c:pt>
                <c:pt idx="4">
                  <c:v>496775.04107718513</c:v>
                </c:pt>
                <c:pt idx="5">
                  <c:v>433063.7890430087</c:v>
                </c:pt>
                <c:pt idx="6">
                  <c:v>459602.27150012436</c:v>
                </c:pt>
                <c:pt idx="7">
                  <c:v>453461.18699669861</c:v>
                </c:pt>
                <c:pt idx="8">
                  <c:v>404819.45709177991</c:v>
                </c:pt>
                <c:pt idx="9">
                  <c:v>429357.73619173025</c:v>
                </c:pt>
              </c:numCache>
            </c:numRef>
          </c:val>
          <c:extLst>
            <c:ext xmlns:c16="http://schemas.microsoft.com/office/drawing/2014/chart" uri="{C3380CC4-5D6E-409C-BE32-E72D297353CC}">
              <c16:uniqueId val="{00000000-19B5-46FA-9C31-F40C157241D0}"/>
            </c:ext>
          </c:extLst>
        </c:ser>
        <c:ser>
          <c:idx val="1"/>
          <c:order val="1"/>
          <c:tx>
            <c:strRef>
              <c:f>'10'!$W$51</c:f>
              <c:strCache>
                <c:ptCount val="1"/>
                <c:pt idx="0">
                  <c:v>1.89 - 7.56</c:v>
                </c:pt>
              </c:strCache>
            </c:strRef>
          </c:tx>
          <c:spPr>
            <a:solidFill>
              <a:schemeClr val="accent2"/>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'10'!$X$51:$AG$51</c:f>
              <c:numCache>
                <c:formatCode>#,##0</c:formatCode>
                <c:ptCount val="10"/>
                <c:pt idx="0">
                  <c:v>1882685.8509028552</c:v>
                </c:pt>
                <c:pt idx="1">
                  <c:v>1114074.186</c:v>
                </c:pt>
                <c:pt idx="2">
                  <c:v>1671430.1217941954</c:v>
                </c:pt>
                <c:pt idx="3">
                  <c:v>1514319.5132766468</c:v>
                </c:pt>
                <c:pt idx="4">
                  <c:v>1693836.8791406811</c:v>
                </c:pt>
                <c:pt idx="5">
                  <c:v>1619637.7278309229</c:v>
                </c:pt>
                <c:pt idx="6">
                  <c:v>1675437.4461078423</c:v>
                </c:pt>
                <c:pt idx="7">
                  <c:v>1425154.3712792348</c:v>
                </c:pt>
                <c:pt idx="8">
                  <c:v>1740821.815916982</c:v>
                </c:pt>
                <c:pt idx="9">
                  <c:v>2025338.5538016718</c:v>
                </c:pt>
              </c:numCache>
            </c:numRef>
          </c:val>
          <c:extLst>
            <c:ext xmlns:c16="http://schemas.microsoft.com/office/drawing/2014/chart" uri="{C3380CC4-5D6E-409C-BE32-E72D297353CC}">
              <c16:uniqueId val="{00000001-19B5-46FA-9C31-F40C157241D0}"/>
            </c:ext>
          </c:extLst>
        </c:ser>
        <c:ser>
          <c:idx val="2"/>
          <c:order val="2"/>
          <c:tx>
            <c:strRef>
              <c:f>'10'!$W$52</c:f>
              <c:strCache>
                <c:ptCount val="1"/>
                <c:pt idx="0">
                  <c:v>7.56 - 15</c:v>
                </c:pt>
              </c:strCache>
            </c:strRef>
          </c:tx>
          <c:spPr>
            <a:solidFill>
              <a:schemeClr val="accent3"/>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'10'!$X$52:$AG$52</c:f>
              <c:numCache>
                <c:formatCode>#,##0</c:formatCode>
                <c:ptCount val="10"/>
                <c:pt idx="0">
                  <c:v>5490019.3813040107</c:v>
                </c:pt>
                <c:pt idx="1">
                  <c:v>5510046.5700000003</c:v>
                </c:pt>
                <c:pt idx="2">
                  <c:v>5476544.1876730788</c:v>
                </c:pt>
                <c:pt idx="3">
                  <c:v>5096252.6610210026</c:v>
                </c:pt>
                <c:pt idx="4">
                  <c:v>5222076.7556636911</c:v>
                </c:pt>
                <c:pt idx="5">
                  <c:v>5457656.8132578833</c:v>
                </c:pt>
                <c:pt idx="6">
                  <c:v>5396278.9594914746</c:v>
                </c:pt>
                <c:pt idx="7">
                  <c:v>4878402.9461922124</c:v>
                </c:pt>
                <c:pt idx="8">
                  <c:v>5516947.788385638</c:v>
                </c:pt>
                <c:pt idx="9">
                  <c:v>5641545.8431704408</c:v>
                </c:pt>
              </c:numCache>
            </c:numRef>
          </c:val>
          <c:extLst>
            <c:ext xmlns:c16="http://schemas.microsoft.com/office/drawing/2014/chart" uri="{C3380CC4-5D6E-409C-BE32-E72D297353CC}">
              <c16:uniqueId val="{00000002-19B5-46FA-9C31-F40C157241D0}"/>
            </c:ext>
          </c:extLst>
        </c:ser>
        <c:ser>
          <c:idx val="3"/>
          <c:order val="3"/>
          <c:tx>
            <c:strRef>
              <c:f>'10'!$W$53</c:f>
              <c:strCache>
                <c:ptCount val="1"/>
                <c:pt idx="0">
                  <c:v>15 - 25</c:v>
                </c:pt>
              </c:strCache>
            </c:strRef>
          </c:tx>
          <c:spPr>
            <a:solidFill>
              <a:schemeClr val="accent4"/>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'10'!$X$53:$AG$53</c:f>
              <c:numCache>
                <c:formatCode>#,##0</c:formatCode>
                <c:ptCount val="10"/>
                <c:pt idx="0">
                  <c:v>7475302.1142098093</c:v>
                </c:pt>
                <c:pt idx="1">
                  <c:v>7770596.6540000001</c:v>
                </c:pt>
                <c:pt idx="2">
                  <c:v>8355014.5294809714</c:v>
                </c:pt>
                <c:pt idx="3">
                  <c:v>8268550.6107369671</c:v>
                </c:pt>
                <c:pt idx="4">
                  <c:v>8018166.8469247492</c:v>
                </c:pt>
                <c:pt idx="5">
                  <c:v>8336201.2863429049</c:v>
                </c:pt>
                <c:pt idx="6">
                  <c:v>8331223.5744369095</c:v>
                </c:pt>
                <c:pt idx="7">
                  <c:v>8455316.9004409723</c:v>
                </c:pt>
                <c:pt idx="8">
                  <c:v>7747098.4187108735</c:v>
                </c:pt>
                <c:pt idx="9">
                  <c:v>6712187.2478860365</c:v>
                </c:pt>
              </c:numCache>
            </c:numRef>
          </c:val>
          <c:extLst>
            <c:ext xmlns:c16="http://schemas.microsoft.com/office/drawing/2014/chart" uri="{C3380CC4-5D6E-409C-BE32-E72D297353CC}">
              <c16:uniqueId val="{00000003-19B5-46FA-9C31-F40C157241D0}"/>
            </c:ext>
          </c:extLst>
        </c:ser>
        <c:ser>
          <c:idx val="4"/>
          <c:order val="4"/>
          <c:tx>
            <c:strRef>
              <c:f>'10'!$W$54</c:f>
              <c:strCache>
                <c:ptCount val="1"/>
                <c:pt idx="0">
                  <c:v>25 - 45</c:v>
                </c:pt>
              </c:strCache>
            </c:strRef>
          </c:tx>
          <c:spPr>
            <a:solidFill>
              <a:schemeClr val="accent5"/>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'10'!$X$54:$AG$54</c:f>
              <c:numCache>
                <c:formatCode>#,##0</c:formatCode>
                <c:ptCount val="10"/>
                <c:pt idx="0">
                  <c:v>4992441.6260998975</c:v>
                </c:pt>
                <c:pt idx="1">
                  <c:v>6787463.760999999</c:v>
                </c:pt>
                <c:pt idx="2">
                  <c:v>7625022.4378727274</c:v>
                </c:pt>
                <c:pt idx="3">
                  <c:v>8724211.4195460379</c:v>
                </c:pt>
                <c:pt idx="4">
                  <c:v>7195290.7486268394</c:v>
                </c:pt>
                <c:pt idx="5">
                  <c:v>6326135.3983569285</c:v>
                </c:pt>
                <c:pt idx="6">
                  <c:v>6901898.8206374375</c:v>
                </c:pt>
                <c:pt idx="7">
                  <c:v>9555218.353111878</c:v>
                </c:pt>
                <c:pt idx="8">
                  <c:v>5203662.9128368162</c:v>
                </c:pt>
                <c:pt idx="9">
                  <c:v>3796459.2124768565</c:v>
                </c:pt>
              </c:numCache>
            </c:numRef>
          </c:val>
          <c:extLst>
            <c:ext xmlns:c16="http://schemas.microsoft.com/office/drawing/2014/chart" uri="{C3380CC4-5D6E-409C-BE32-E72D297353CC}">
              <c16:uniqueId val="{00000004-19B5-46FA-9C31-F40C157241D0}"/>
            </c:ext>
          </c:extLst>
        </c:ser>
        <c:ser>
          <c:idx val="5"/>
          <c:order val="5"/>
          <c:tx>
            <c:strRef>
              <c:f>'10'!$W$55</c:f>
              <c:strCache>
                <c:ptCount val="1"/>
                <c:pt idx="0">
                  <c:v>45 - 63</c:v>
                </c:pt>
              </c:strCache>
            </c:strRef>
          </c:tx>
          <c:spPr>
            <a:solidFill>
              <a:schemeClr val="accent6"/>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'10'!$X$55:$AG$55</c:f>
              <c:numCache>
                <c:formatCode>#,##0</c:formatCode>
                <c:ptCount val="10"/>
                <c:pt idx="0">
                  <c:v>446199.3853124305</c:v>
                </c:pt>
                <c:pt idx="1">
                  <c:v>832522.18900000001</c:v>
                </c:pt>
                <c:pt idx="2">
                  <c:v>916276.58158523124</c:v>
                </c:pt>
                <c:pt idx="3">
                  <c:v>1175271.912606647</c:v>
                </c:pt>
                <c:pt idx="4">
                  <c:v>966120.17449338897</c:v>
                </c:pt>
                <c:pt idx="5">
                  <c:v>587202.96922725893</c:v>
                </c:pt>
                <c:pt idx="6">
                  <c:v>830758.18090108014</c:v>
                </c:pt>
                <c:pt idx="7">
                  <c:v>1464997.7233109875</c:v>
                </c:pt>
                <c:pt idx="8">
                  <c:v>530554.79052849649</c:v>
                </c:pt>
                <c:pt idx="9">
                  <c:v>398900.41005748103</c:v>
                </c:pt>
              </c:numCache>
            </c:numRef>
          </c:val>
          <c:extLst>
            <c:ext xmlns:c16="http://schemas.microsoft.com/office/drawing/2014/chart" uri="{C3380CC4-5D6E-409C-BE32-E72D297353CC}">
              <c16:uniqueId val="{00000005-19B5-46FA-9C31-F40C157241D0}"/>
            </c:ext>
          </c:extLst>
        </c:ser>
        <c:ser>
          <c:idx val="6"/>
          <c:order val="6"/>
          <c:tx>
            <c:strRef>
              <c:f>'10'!$W$56</c:f>
              <c:strCache>
                <c:ptCount val="1"/>
                <c:pt idx="0">
                  <c:v>63 - 630</c:v>
                </c:pt>
              </c:strCache>
            </c:strRef>
          </c:tx>
          <c:spPr>
            <a:solidFill>
              <a:schemeClr val="tx1"/>
            </a:solidFill>
          </c:spPr>
          <c:invertIfNegative val="0"/>
          <c:cat>
            <c:numRef>
              <c:f>'10'!$X$49:$AG$49</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'10'!$X$56:$AG$56</c:f>
              <c:numCache>
                <c:formatCode>#,##0</c:formatCode>
                <c:ptCount val="10"/>
                <c:pt idx="0">
                  <c:v>232016.15081998546</c:v>
                </c:pt>
                <c:pt idx="1">
                  <c:v>408832.78300000005</c:v>
                </c:pt>
                <c:pt idx="2">
                  <c:v>428906.15095421666</c:v>
                </c:pt>
                <c:pt idx="3">
                  <c:v>539373.44884662062</c:v>
                </c:pt>
                <c:pt idx="4">
                  <c:v>520412.12425384083</c:v>
                </c:pt>
                <c:pt idx="5">
                  <c:v>320427.4701530023</c:v>
                </c:pt>
                <c:pt idx="6">
                  <c:v>444284.52803940669</c:v>
                </c:pt>
                <c:pt idx="7">
                  <c:v>647981.82505417708</c:v>
                </c:pt>
                <c:pt idx="8">
                  <c:v>357376.60470134486</c:v>
                </c:pt>
                <c:pt idx="9">
                  <c:v>279777.66547297983</c:v>
                </c:pt>
              </c:numCache>
            </c:numRef>
          </c:val>
          <c:extLst>
            <c:ext xmlns:c16="http://schemas.microsoft.com/office/drawing/2014/chart" uri="{C3380CC4-5D6E-409C-BE32-E72D297353CC}">
              <c16:uniqueId val="{00000006-19B5-46FA-9C31-F40C157241D0}"/>
            </c:ext>
          </c:extLst>
        </c:ser>
        <c:dLbls>
          <c:showLegendKey val="0"/>
          <c:showVal val="0"/>
          <c:showCatName val="0"/>
          <c:showSerName val="0"/>
          <c:showPercent val="0"/>
          <c:showBubbleSize val="0"/>
        </c:dLbls>
        <c:gapWidth val="50"/>
        <c:overlap val="100"/>
        <c:axId val="177959680"/>
        <c:axId val="177961216"/>
      </c:barChart>
      <c:catAx>
        <c:axId val="177959680"/>
        <c:scaling>
          <c:orientation val="minMax"/>
        </c:scaling>
        <c:delete val="0"/>
        <c:axPos val="b"/>
        <c:numFmt formatCode="0" sourceLinked="0"/>
        <c:majorTickMark val="out"/>
        <c:minorTickMark val="none"/>
        <c:tickLblPos val="nextTo"/>
        <c:crossAx val="177961216"/>
        <c:crosses val="autoZero"/>
        <c:auto val="1"/>
        <c:lblAlgn val="ctr"/>
        <c:lblOffset val="100"/>
        <c:noMultiLvlLbl val="0"/>
      </c:catAx>
      <c:valAx>
        <c:axId val="177961216"/>
        <c:scaling>
          <c:orientation val="minMax"/>
        </c:scaling>
        <c:delete val="0"/>
        <c:axPos val="l"/>
        <c:majorGridlines/>
        <c:numFmt formatCode="#,##0" sourceLinked="1"/>
        <c:majorTickMark val="out"/>
        <c:minorTickMark val="none"/>
        <c:tickLblPos val="nextTo"/>
        <c:crossAx val="177959680"/>
        <c:crosses val="autoZero"/>
        <c:crossBetween val="between"/>
      </c:valAx>
      <c:spPr>
        <a:ln>
          <a:solidFill>
            <a:schemeClr val="bg1">
              <a:lumMod val="65000"/>
            </a:schemeClr>
          </a:solidFill>
        </a:ln>
      </c:spPr>
    </c:plotArea>
    <c:legend>
      <c:legendPos val="b"/>
      <c:layout>
        <c:manualLayout>
          <c:xMode val="edge"/>
          <c:yMode val="edge"/>
          <c:x val="0"/>
          <c:y val="0.87045735792922585"/>
          <c:w val="0.78246372287164545"/>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3209384069285"/>
          <c:y val="2.3501935924533666E-2"/>
          <c:w val="0.836841606252963"/>
          <c:h val="0.71229073101065976"/>
        </c:manualLayout>
      </c:layout>
      <c:barChart>
        <c:barDir val="col"/>
        <c:grouping val="stacked"/>
        <c:varyColors val="0"/>
        <c:ser>
          <c:idx val="0"/>
          <c:order val="0"/>
          <c:tx>
            <c:strRef>
              <c:f>'10'!$W$59</c:f>
              <c:strCache>
                <c:ptCount val="1"/>
                <c:pt idx="0">
                  <c:v>HD_C+MD_C</c:v>
                </c:pt>
              </c:strCache>
            </c:strRef>
          </c:tx>
          <c:spPr>
            <a:solidFill>
              <a:schemeClr val="tx2"/>
            </a:solidFill>
            <a:ln>
              <a:noFill/>
            </a:ln>
          </c:spPr>
          <c:invertIfNegative val="0"/>
          <c:cat>
            <c:numRef>
              <c:f>'10'!$X$58:$AG$58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'10'!$X$59:$AG$59</c:f>
              <c:numCache>
                <c:formatCode>#,##0</c:formatCode>
                <c:ptCount val="10"/>
                <c:pt idx="0">
                  <c:v>43972256.073349997</c:v>
                </c:pt>
                <c:pt idx="1">
                  <c:v>45476616.839999989</c:v>
                </c:pt>
                <c:pt idx="2">
                  <c:v>49688549.754944988</c:v>
                </c:pt>
                <c:pt idx="3">
                  <c:v>50840666.548214994</c:v>
                </c:pt>
                <c:pt idx="4">
                  <c:v>49829735.242558002</c:v>
                </c:pt>
                <c:pt idx="5">
                  <c:v>53909815.668026999</c:v>
                </c:pt>
                <c:pt idx="6">
                  <c:v>55139496.558839992</c:v>
                </c:pt>
                <c:pt idx="7">
                  <c:v>59195542.689879999</c:v>
                </c:pt>
                <c:pt idx="8">
                  <c:v>47183363.109165996</c:v>
                </c:pt>
                <c:pt idx="9">
                  <c:v>42967135.903143011</c:v>
                </c:pt>
              </c:numCache>
            </c:numRef>
          </c:val>
          <c:extLst>
            <c:ext xmlns:c16="http://schemas.microsoft.com/office/drawing/2014/chart" uri="{C3380CC4-5D6E-409C-BE32-E72D297353CC}">
              <c16:uniqueId val="{00000000-3681-40CD-BE5E-19FB5609BFC2}"/>
            </c:ext>
          </c:extLst>
        </c:ser>
        <c:ser>
          <c:idx val="1"/>
          <c:order val="1"/>
          <c:tx>
            <c:strRef>
              <c:f>'10'!$W$60</c:f>
              <c:strCache>
                <c:ptCount val="1"/>
                <c:pt idx="0">
                  <c:v>LD_C+DOM</c:v>
                </c:pt>
              </c:strCache>
            </c:strRef>
          </c:tx>
          <c:spPr>
            <a:solidFill>
              <a:schemeClr val="accent5"/>
            </a:solidFill>
          </c:spPr>
          <c:invertIfNegative val="0"/>
          <c:cat>
            <c:numRef>
              <c:f>'10'!$X$58:$AG$58</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'10'!$X$60:$AG$60</c:f>
              <c:numCache>
                <c:formatCode>#,##0</c:formatCode>
                <c:ptCount val="10"/>
                <c:pt idx="0">
                  <c:v>31573582.375119999</c:v>
                </c:pt>
                <c:pt idx="1">
                  <c:v>34356662.859999999</c:v>
                </c:pt>
                <c:pt idx="2">
                  <c:v>37538488.275999986</c:v>
                </c:pt>
                <c:pt idx="3">
                  <c:v>39221967.386300005</c:v>
                </c:pt>
                <c:pt idx="4">
                  <c:v>36014212.259259999</c:v>
                </c:pt>
                <c:pt idx="5">
                  <c:v>35846231.095199987</c:v>
                </c:pt>
                <c:pt idx="6">
                  <c:v>36305115.29463999</c:v>
                </c:pt>
                <c:pt idx="7">
                  <c:v>40200966.3926</c:v>
                </c:pt>
                <c:pt idx="8">
                  <c:v>33133691.932709988</c:v>
                </c:pt>
                <c:pt idx="9">
                  <c:v>29879535.954319991</c:v>
                </c:pt>
              </c:numCache>
            </c:numRef>
          </c:val>
          <c:extLst>
            <c:ext xmlns:c16="http://schemas.microsoft.com/office/drawing/2014/chart" uri="{C3380CC4-5D6E-409C-BE32-E72D297353CC}">
              <c16:uniqueId val="{00000001-3681-40CD-BE5E-19FB5609BFC2}"/>
            </c:ext>
          </c:extLst>
        </c:ser>
        <c:dLbls>
          <c:showLegendKey val="0"/>
          <c:showVal val="0"/>
          <c:showCatName val="0"/>
          <c:showSerName val="0"/>
          <c:showPercent val="0"/>
          <c:showBubbleSize val="0"/>
        </c:dLbls>
        <c:gapWidth val="50"/>
        <c:overlap val="100"/>
        <c:axId val="177606656"/>
        <c:axId val="177608192"/>
      </c:barChart>
      <c:catAx>
        <c:axId val="177606656"/>
        <c:scaling>
          <c:orientation val="minMax"/>
        </c:scaling>
        <c:delete val="0"/>
        <c:axPos val="b"/>
        <c:numFmt formatCode="0" sourceLinked="0"/>
        <c:majorTickMark val="out"/>
        <c:minorTickMark val="none"/>
        <c:tickLblPos val="nextTo"/>
        <c:crossAx val="177608192"/>
        <c:crosses val="autoZero"/>
        <c:auto val="1"/>
        <c:lblAlgn val="ctr"/>
        <c:lblOffset val="100"/>
        <c:noMultiLvlLbl val="0"/>
      </c:catAx>
      <c:valAx>
        <c:axId val="177608192"/>
        <c:scaling>
          <c:orientation val="minMax"/>
        </c:scaling>
        <c:delete val="0"/>
        <c:axPos val="l"/>
        <c:majorGridlines/>
        <c:numFmt formatCode="#,##0" sourceLinked="1"/>
        <c:majorTickMark val="out"/>
        <c:minorTickMark val="none"/>
        <c:tickLblPos val="nextTo"/>
        <c:crossAx val="177606656"/>
        <c:crosses val="autoZero"/>
        <c:crossBetween val="between"/>
      </c:valAx>
      <c:spPr>
        <a:ln>
          <a:solidFill>
            <a:schemeClr val="bg1">
              <a:lumMod val="65000"/>
            </a:schemeClr>
          </a:solidFill>
        </a:ln>
      </c:spPr>
    </c:plotArea>
    <c:legend>
      <c:legendPos val="b"/>
      <c:layout>
        <c:manualLayout>
          <c:xMode val="edge"/>
          <c:yMode val="edge"/>
          <c:x val="1.7924249535033326E-3"/>
          <c:y val="0.85489302655781085"/>
          <c:w val="0.47205923762840896"/>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98590143576032E-2"/>
          <c:y val="1.1226763608433372E-2"/>
          <c:w val="0.93562003588448395"/>
          <c:h val="0.97754647278313322"/>
        </c:manualLayout>
      </c:layout>
      <c:barChart>
        <c:barDir val="col"/>
        <c:grouping val="percentStacked"/>
        <c:varyColors val="0"/>
        <c:ser>
          <c:idx val="0"/>
          <c:order val="0"/>
          <c:tx>
            <c:strRef>
              <c:f>'11.2'!$I$14</c:f>
              <c:strCache>
                <c:ptCount val="1"/>
                <c:pt idx="0">
                  <c:v> Ústecký Region</c:v>
                </c:pt>
              </c:strCache>
            </c:strRef>
          </c:tx>
          <c:spPr>
            <a:solidFill>
              <a:schemeClr val="tx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'11.2'!$J$14:$K$14</c:f>
              <c:numCache>
                <c:formatCode>0.0%</c:formatCode>
                <c:ptCount val="2"/>
                <c:pt idx="0">
                  <c:v>0.14827228572446555</c:v>
                </c:pt>
                <c:pt idx="1">
                  <c:v>7.8916104317547836E-2</c:v>
                </c:pt>
              </c:numCache>
            </c:numRef>
          </c:val>
          <c:extLst>
            <c:ext xmlns:c16="http://schemas.microsoft.com/office/drawing/2014/chart" uri="{C3380CC4-5D6E-409C-BE32-E72D297353CC}">
              <c16:uniqueId val="{00000000-B970-4262-B25A-4DC9362482EA}"/>
            </c:ext>
          </c:extLst>
        </c:ser>
        <c:ser>
          <c:idx val="1"/>
          <c:order val="1"/>
          <c:tx>
            <c:strRef>
              <c:f>'11.2'!$I$15</c:f>
              <c:strCache>
                <c:ptCount val="1"/>
                <c:pt idx="0">
                  <c:v> Středočeský Region</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'11.2'!$J$15:$K$15</c:f>
              <c:numCache>
                <c:formatCode>0.0%</c:formatCode>
                <c:ptCount val="2"/>
                <c:pt idx="0">
                  <c:v>0.13545744434319132</c:v>
                </c:pt>
                <c:pt idx="1">
                  <c:v>9.2695504573756679E-2</c:v>
                </c:pt>
              </c:numCache>
            </c:numRef>
          </c:val>
          <c:extLst>
            <c:ext xmlns:c16="http://schemas.microsoft.com/office/drawing/2014/chart" uri="{C3380CC4-5D6E-409C-BE32-E72D297353CC}">
              <c16:uniqueId val="{00000001-B970-4262-B25A-4DC9362482EA}"/>
            </c:ext>
          </c:extLst>
        </c:ser>
        <c:ser>
          <c:idx val="2"/>
          <c:order val="2"/>
          <c:tx>
            <c:strRef>
              <c:f>'11.2'!$I$16</c:f>
              <c:strCache>
                <c:ptCount val="1"/>
                <c:pt idx="0">
                  <c:v> Jihomoravský Region</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'11.2'!$J$16:$K$16</c:f>
              <c:numCache>
                <c:formatCode>0.0%</c:formatCode>
                <c:ptCount val="2"/>
                <c:pt idx="0">
                  <c:v>0.12395373176801332</c:v>
                </c:pt>
                <c:pt idx="1">
                  <c:v>0.13581902906582591</c:v>
                </c:pt>
              </c:numCache>
            </c:numRef>
          </c:val>
          <c:extLst>
            <c:ext xmlns:c16="http://schemas.microsoft.com/office/drawing/2014/chart" uri="{C3380CC4-5D6E-409C-BE32-E72D297353CC}">
              <c16:uniqueId val="{00000002-B970-4262-B25A-4DC9362482EA}"/>
            </c:ext>
          </c:extLst>
        </c:ser>
        <c:ser>
          <c:idx val="3"/>
          <c:order val="3"/>
          <c:tx>
            <c:strRef>
              <c:f>'11.2'!$I$17</c:f>
              <c:strCache>
                <c:ptCount val="1"/>
                <c:pt idx="0">
                  <c:v> Moravskoslezský Region</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sz="700">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'11.2'!$J$17:$K$17</c:f>
              <c:numCache>
                <c:formatCode>0.0%</c:formatCode>
                <c:ptCount val="2"/>
                <c:pt idx="0">
                  <c:v>0.11104131992106447</c:v>
                </c:pt>
                <c:pt idx="1">
                  <c:v>0.13407911956001253</c:v>
                </c:pt>
              </c:numCache>
            </c:numRef>
          </c:val>
          <c:extLst>
            <c:ext xmlns:c16="http://schemas.microsoft.com/office/drawing/2014/chart" uri="{C3380CC4-5D6E-409C-BE32-E72D297353CC}">
              <c16:uniqueId val="{00000003-B970-4262-B25A-4DC9362482EA}"/>
            </c:ext>
          </c:extLst>
        </c:ser>
        <c:ser>
          <c:idx val="4"/>
          <c:order val="4"/>
          <c:tx>
            <c:strRef>
              <c:f>'11.2'!$I$18</c:f>
              <c:strCache>
                <c:ptCount val="1"/>
                <c:pt idx="0">
                  <c:v> Prague</c:v>
                </c:pt>
              </c:strCache>
            </c:strRef>
          </c:tx>
          <c:spPr>
            <a:solidFill>
              <a:schemeClr val="accent5"/>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'11.2'!$J$18:$K$18</c:f>
              <c:numCache>
                <c:formatCode>0.0%</c:formatCode>
                <c:ptCount val="2"/>
                <c:pt idx="0">
                  <c:v>0.10197894056217503</c:v>
                </c:pt>
                <c:pt idx="1">
                  <c:v>0.14615930144940384</c:v>
                </c:pt>
              </c:numCache>
            </c:numRef>
          </c:val>
          <c:extLst>
            <c:ext xmlns:c16="http://schemas.microsoft.com/office/drawing/2014/chart" uri="{C3380CC4-5D6E-409C-BE32-E72D297353CC}">
              <c16:uniqueId val="{00000004-B970-4262-B25A-4DC9362482EA}"/>
            </c:ext>
          </c:extLst>
        </c:ser>
        <c:ser>
          <c:idx val="5"/>
          <c:order val="5"/>
          <c:tx>
            <c:strRef>
              <c:f>'11.2'!$I$19</c:f>
              <c:strCache>
                <c:ptCount val="1"/>
                <c:pt idx="0">
                  <c:v> Olomoucký Region</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5-B970-4262-B25A-4DC9362482EA}"/>
              </c:ext>
            </c:extLst>
          </c:dPt>
          <c:dLbls>
            <c:spPr>
              <a:noFill/>
              <a:ln>
                <a:noFill/>
              </a:ln>
              <a:effectLst/>
            </c:spPr>
            <c:txPr>
              <a:bodyPr wrap="square" lIns="38100" tIns="19050" rIns="38100" bIns="19050" anchor="ctr">
                <a:spAutoFit/>
              </a:bodyPr>
              <a:lstStyle/>
              <a:p>
                <a:pPr>
                  <a:defRPr sz="700">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'11.2'!$J$19:$K$19</c:f>
              <c:numCache>
                <c:formatCode>0.0%</c:formatCode>
                <c:ptCount val="2"/>
                <c:pt idx="0">
                  <c:v>5.9698266888506157E-2</c:v>
                </c:pt>
                <c:pt idx="1">
                  <c:v>6.6398855997692227E-2</c:v>
                </c:pt>
              </c:numCache>
            </c:numRef>
          </c:val>
          <c:extLst>
            <c:ext xmlns:c16="http://schemas.microsoft.com/office/drawing/2014/chart" uri="{C3380CC4-5D6E-409C-BE32-E72D297353CC}">
              <c16:uniqueId val="{00000006-B970-4262-B25A-4DC9362482EA}"/>
            </c:ext>
          </c:extLst>
        </c:ser>
        <c:ser>
          <c:idx val="6"/>
          <c:order val="6"/>
          <c:tx>
            <c:strRef>
              <c:f>'11.2'!$I$20</c:f>
              <c:strCache>
                <c:ptCount val="1"/>
                <c:pt idx="0">
                  <c:v> Zlínský Region</c:v>
                </c:pt>
              </c:strCache>
            </c:strRef>
          </c:tx>
          <c:spPr>
            <a:solidFill>
              <a:srgbClr val="F0948F"/>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'11.2'!$J$20:$K$20</c:f>
              <c:numCache>
                <c:formatCode>0.0%</c:formatCode>
                <c:ptCount val="2"/>
                <c:pt idx="0">
                  <c:v>4.927866129004721E-2</c:v>
                </c:pt>
                <c:pt idx="1">
                  <c:v>5.5554304141558659E-2</c:v>
                </c:pt>
              </c:numCache>
            </c:numRef>
          </c:val>
          <c:extLst>
            <c:ext xmlns:c16="http://schemas.microsoft.com/office/drawing/2014/chart" uri="{C3380CC4-5D6E-409C-BE32-E72D297353CC}">
              <c16:uniqueId val="{00000007-B970-4262-B25A-4DC9362482EA}"/>
            </c:ext>
          </c:extLst>
        </c:ser>
        <c:ser>
          <c:idx val="7"/>
          <c:order val="7"/>
          <c:tx>
            <c:strRef>
              <c:f>'11.2'!$I$21</c:f>
              <c:strCache>
                <c:ptCount val="1"/>
                <c:pt idx="0">
                  <c:v> Plzeňský Region</c:v>
                </c:pt>
              </c:strCache>
            </c:strRef>
          </c:tx>
          <c:spPr>
            <a:solidFill>
              <a:srgbClr val="F7C9C7"/>
            </a:solidFill>
          </c:spPr>
          <c:invertIfNegative val="0"/>
          <c:dLbls>
            <c:spPr>
              <a:noFill/>
              <a:ln>
                <a:noFill/>
              </a:ln>
              <a:effectLst/>
            </c:spPr>
            <c:txPr>
              <a:bodyPr wrap="square" lIns="38100" tIns="19050" rIns="38100" bIns="19050" anchor="ctr">
                <a:spAutoFit/>
              </a:bodyPr>
              <a:lstStyle/>
              <a:p>
                <a:pPr>
                  <a:defRPr sz="700">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'11.2'!$J$21:$K$21</c:f>
              <c:numCache>
                <c:formatCode>0.0%</c:formatCode>
                <c:ptCount val="2"/>
                <c:pt idx="0">
                  <c:v>4.5986135512287502E-2</c:v>
                </c:pt>
                <c:pt idx="1">
                  <c:v>5.684297798100741E-2</c:v>
                </c:pt>
              </c:numCache>
            </c:numRef>
          </c:val>
          <c:extLst>
            <c:ext xmlns:c16="http://schemas.microsoft.com/office/drawing/2014/chart" uri="{C3380CC4-5D6E-409C-BE32-E72D297353CC}">
              <c16:uniqueId val="{00000008-B970-4262-B25A-4DC9362482EA}"/>
            </c:ext>
          </c:extLst>
        </c:ser>
        <c:ser>
          <c:idx val="8"/>
          <c:order val="8"/>
          <c:tx>
            <c:strRef>
              <c:f>'11.2'!$I$22</c:f>
              <c:strCache>
                <c:ptCount val="1"/>
                <c:pt idx="0">
                  <c:v> Pardubický Region</c:v>
                </c:pt>
              </c:strCache>
            </c:strRef>
          </c:tx>
          <c:spPr>
            <a:solidFill>
              <a:schemeClr val="tx1"/>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'11.2'!$J$22:$K$22</c:f>
              <c:numCache>
                <c:formatCode>0.0%</c:formatCode>
                <c:ptCount val="2"/>
                <c:pt idx="0">
                  <c:v>4.4710353088943437E-2</c:v>
                </c:pt>
                <c:pt idx="1">
                  <c:v>4.8534356037293426E-2</c:v>
                </c:pt>
              </c:numCache>
            </c:numRef>
          </c:val>
          <c:extLst>
            <c:ext xmlns:c16="http://schemas.microsoft.com/office/drawing/2014/chart" uri="{C3380CC4-5D6E-409C-BE32-E72D297353CC}">
              <c16:uniqueId val="{00000009-B970-4262-B25A-4DC9362482EA}"/>
            </c:ext>
          </c:extLst>
        </c:ser>
        <c:ser>
          <c:idx val="9"/>
          <c:order val="9"/>
          <c:tx>
            <c:strRef>
              <c:f>'11.2'!$I$23</c:f>
              <c:strCache>
                <c:ptCount val="1"/>
                <c:pt idx="0">
                  <c:v> Královéhradecký Region</c:v>
                </c:pt>
              </c:strCache>
            </c:strRef>
          </c:tx>
          <c:spPr>
            <a:solidFill>
              <a:srgbClr val="646363"/>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'11.2'!$J$23:$K$23</c:f>
              <c:numCache>
                <c:formatCode>0.0%</c:formatCode>
                <c:ptCount val="2"/>
                <c:pt idx="0">
                  <c:v>4.0505664047947115E-2</c:v>
                </c:pt>
                <c:pt idx="1">
                  <c:v>4.1879901556508732E-2</c:v>
                </c:pt>
              </c:numCache>
            </c:numRef>
          </c:val>
          <c:extLst>
            <c:ext xmlns:c16="http://schemas.microsoft.com/office/drawing/2014/chart" uri="{C3380CC4-5D6E-409C-BE32-E72D297353CC}">
              <c16:uniqueId val="{0000000A-B970-4262-B25A-4DC9362482EA}"/>
            </c:ext>
          </c:extLst>
        </c:ser>
        <c:ser>
          <c:idx val="10"/>
          <c:order val="10"/>
          <c:tx>
            <c:strRef>
              <c:f>'11.2'!$I$24</c:f>
              <c:strCache>
                <c:ptCount val="1"/>
                <c:pt idx="0">
                  <c:v> Vysočina Region</c:v>
                </c:pt>
              </c:strCache>
            </c:strRef>
          </c:tx>
          <c:spPr>
            <a:solidFill>
              <a:srgbClr val="9D9D9C"/>
            </a:solid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'11.2'!$J$24:$K$24</c:f>
              <c:numCache>
                <c:formatCode>0.0%</c:formatCode>
                <c:ptCount val="2"/>
                <c:pt idx="0">
                  <c:v>3.8928887890245602E-2</c:v>
                </c:pt>
                <c:pt idx="1">
                  <c:v>4.2943684190257236E-2</c:v>
                </c:pt>
              </c:numCache>
            </c:numRef>
          </c:val>
          <c:extLst>
            <c:ext xmlns:c16="http://schemas.microsoft.com/office/drawing/2014/chart" uri="{C3380CC4-5D6E-409C-BE32-E72D297353CC}">
              <c16:uniqueId val="{0000000B-B970-4262-B25A-4DC9362482EA}"/>
            </c:ext>
          </c:extLst>
        </c:ser>
        <c:ser>
          <c:idx val="11"/>
          <c:order val="11"/>
          <c:tx>
            <c:strRef>
              <c:f>'11.2'!$I$25</c:f>
              <c:strCache>
                <c:ptCount val="1"/>
                <c:pt idx="0">
                  <c:v> Liberecký Region</c:v>
                </c:pt>
              </c:strCache>
            </c:strRef>
          </c:tx>
          <c:spPr>
            <a:solidFill>
              <a:srgbClr val="D0D0D0"/>
            </a:solidFill>
          </c:spPr>
          <c:invertIfNegative val="0"/>
          <c:dLbls>
            <c:spPr>
              <a:noFill/>
              <a:ln>
                <a:noFill/>
              </a:ln>
              <a:effectLst/>
            </c:spPr>
            <c:txPr>
              <a:bodyPr wrap="square" lIns="38100" tIns="19050" rIns="38100" bIns="19050" anchor="ctr">
                <a:spAutoFit/>
              </a:bodyPr>
              <a:lstStyle/>
              <a:p>
                <a:pPr>
                  <a:defRPr sz="700"/>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'11.2'!$J$25:$K$25</c:f>
              <c:numCache>
                <c:formatCode>0.0%</c:formatCode>
                <c:ptCount val="2"/>
                <c:pt idx="0">
                  <c:v>3.8732429474149274E-2</c:v>
                </c:pt>
                <c:pt idx="1">
                  <c:v>3.3073539787577724E-2</c:v>
                </c:pt>
              </c:numCache>
            </c:numRef>
          </c:val>
          <c:extLst>
            <c:ext xmlns:c16="http://schemas.microsoft.com/office/drawing/2014/chart" uri="{C3380CC4-5D6E-409C-BE32-E72D297353CC}">
              <c16:uniqueId val="{0000000C-B970-4262-B25A-4DC9362482EA}"/>
            </c:ext>
          </c:extLst>
        </c:ser>
        <c:ser>
          <c:idx val="12"/>
          <c:order val="12"/>
          <c:tx>
            <c:strRef>
              <c:f>'11.2'!$I$26</c:f>
              <c:strCache>
                <c:ptCount val="1"/>
                <c:pt idx="0">
                  <c:v> Jihočeský Region</c:v>
                </c:pt>
              </c:strCache>
            </c:strRef>
          </c:tx>
          <c:spPr>
            <a:pattFill prst="ltDnDiag">
              <a:fgClr>
                <a:schemeClr val="accent2"/>
              </a:fgClr>
              <a:bgClr>
                <a:schemeClr val="tx2"/>
              </a:bgClr>
            </a:pattFill>
          </c:spPr>
          <c:invertIfNegative val="0"/>
          <c:dPt>
            <c:idx val="0"/>
            <c:invertIfNegative val="0"/>
            <c:bubble3D val="0"/>
            <c:extLst>
              <c:ext xmlns:c16="http://schemas.microsoft.com/office/drawing/2014/chart" uri="{C3380CC4-5D6E-409C-BE32-E72D297353CC}">
                <c16:uniqueId val="{0000000D-B970-4262-B25A-4DC9362482EA}"/>
              </c:ext>
            </c:extLst>
          </c:dPt>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'11.2'!$J$26:$K$26</c:f>
              <c:numCache>
                <c:formatCode>0.0%</c:formatCode>
                <c:ptCount val="2"/>
                <c:pt idx="0">
                  <c:v>3.4031496926423141E-2</c:v>
                </c:pt>
                <c:pt idx="1">
                  <c:v>3.7242928279687636E-2</c:v>
                </c:pt>
              </c:numCache>
            </c:numRef>
          </c:val>
          <c:extLst>
            <c:ext xmlns:c16="http://schemas.microsoft.com/office/drawing/2014/chart" uri="{C3380CC4-5D6E-409C-BE32-E72D297353CC}">
              <c16:uniqueId val="{0000000E-B970-4262-B25A-4DC9362482EA}"/>
            </c:ext>
          </c:extLst>
        </c:ser>
        <c:ser>
          <c:idx val="13"/>
          <c:order val="13"/>
          <c:tx>
            <c:strRef>
              <c:f>'11.2'!$I$27</c:f>
              <c:strCache>
                <c:ptCount val="1"/>
                <c:pt idx="0">
                  <c:v> Karlovarský Region</c:v>
                </c:pt>
              </c:strCache>
            </c:strRef>
          </c:tx>
          <c:spPr>
            <a:pattFill prst="ltDnDiag">
              <a:fgClr>
                <a:schemeClr val="accent2"/>
              </a:fgClr>
              <a:bgClr>
                <a:schemeClr val="accent3"/>
              </a:bgClr>
            </a:pattFill>
          </c:spPr>
          <c:invertIfNegative val="0"/>
          <c:dLbls>
            <c:spPr>
              <a:noFill/>
              <a:ln>
                <a:noFill/>
              </a:ln>
              <a:effectLst/>
            </c:spPr>
            <c:txPr>
              <a:bodyPr wrap="square" lIns="38100" tIns="19050" rIns="38100" bIns="19050" anchor="ctr">
                <a:spAutoFit/>
              </a:bodyPr>
              <a:lstStyle/>
              <a:p>
                <a:pPr>
                  <a:defRPr sz="700">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Regions’ shares of the total consumption 
of customers in the CR</c:v>
                </c:pt>
                <c:pt idx="1">
                  <c:v>Regions’ shares of the total number 
of customers in the CR</c:v>
                </c:pt>
              </c:strCache>
            </c:strRef>
          </c:cat>
          <c:val>
            <c:numRef>
              <c:f>'11.2'!$J$27:$K$27</c:f>
              <c:numCache>
                <c:formatCode>0.0%</c:formatCode>
                <c:ptCount val="2"/>
                <c:pt idx="0">
                  <c:v>2.7424382562540869E-2</c:v>
                </c:pt>
                <c:pt idx="1">
                  <c:v>2.986039306187015E-2</c:v>
                </c:pt>
              </c:numCache>
            </c:numRef>
          </c:val>
          <c:extLst>
            <c:ext xmlns:c16="http://schemas.microsoft.com/office/drawing/2014/chart" uri="{C3380CC4-5D6E-409C-BE32-E72D297353CC}">
              <c16:uniqueId val="{0000000F-B970-4262-B25A-4DC9362482EA}"/>
            </c:ext>
          </c:extLst>
        </c:ser>
        <c:dLbls>
          <c:showLegendKey val="0"/>
          <c:showVal val="0"/>
          <c:showCatName val="0"/>
          <c:showSerName val="0"/>
          <c:showPercent val="0"/>
          <c:showBubbleSize val="0"/>
        </c:dLbls>
        <c:gapWidth val="20"/>
        <c:overlap val="100"/>
        <c:axId val="177181440"/>
        <c:axId val="177182976"/>
      </c:barChart>
      <c:catAx>
        <c:axId val="177181440"/>
        <c:scaling>
          <c:orientation val="minMax"/>
        </c:scaling>
        <c:delete val="1"/>
        <c:axPos val="b"/>
        <c:numFmt formatCode="General" sourceLinked="0"/>
        <c:majorTickMark val="out"/>
        <c:minorTickMark val="none"/>
        <c:tickLblPos val="nextTo"/>
        <c:crossAx val="177182976"/>
        <c:crosses val="autoZero"/>
        <c:auto val="1"/>
        <c:lblAlgn val="ctr"/>
        <c:lblOffset val="100"/>
        <c:noMultiLvlLbl val="0"/>
      </c:catAx>
      <c:valAx>
        <c:axId val="177182976"/>
        <c:scaling>
          <c:orientation val="minMax"/>
        </c:scaling>
        <c:delete val="0"/>
        <c:axPos val="l"/>
        <c:majorGridlines/>
        <c:numFmt formatCode="0%" sourceLinked="1"/>
        <c:majorTickMark val="out"/>
        <c:minorTickMark val="none"/>
        <c:tickLblPos val="nextTo"/>
        <c:crossAx val="1771814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'11.3'!$A$5</c:f>
              <c:strCache>
                <c:ptCount val="1"/>
                <c:pt idx="0">
                  <c:v>HD_C</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'11.3'!$B$5:$O$5</c:f>
              <c:numCache>
                <c:formatCode>#,##0</c:formatCode>
                <c:ptCount val="14"/>
                <c:pt idx="0">
                  <c:v>81</c:v>
                </c:pt>
                <c:pt idx="1">
                  <c:v>190</c:v>
                </c:pt>
                <c:pt idx="2">
                  <c:v>54</c:v>
                </c:pt>
                <c:pt idx="3">
                  <c:v>76</c:v>
                </c:pt>
                <c:pt idx="4">
                  <c:v>88</c:v>
                </c:pt>
                <c:pt idx="5">
                  <c:v>178</c:v>
                </c:pt>
                <c:pt idx="6">
                  <c:v>119</c:v>
                </c:pt>
                <c:pt idx="7">
                  <c:v>82</c:v>
                </c:pt>
                <c:pt idx="8">
                  <c:v>85</c:v>
                </c:pt>
                <c:pt idx="9">
                  <c:v>136</c:v>
                </c:pt>
                <c:pt idx="10">
                  <c:v>180</c:v>
                </c:pt>
                <c:pt idx="11">
                  <c:v>128</c:v>
                </c:pt>
                <c:pt idx="12">
                  <c:v>92</c:v>
                </c:pt>
                <c:pt idx="13">
                  <c:v>72</c:v>
                </c:pt>
              </c:numCache>
            </c:numRef>
          </c:val>
          <c:extLst>
            <c:ext xmlns:c16="http://schemas.microsoft.com/office/drawing/2014/chart" uri="{C3380CC4-5D6E-409C-BE32-E72D297353CC}">
              <c16:uniqueId val="{00000000-5F82-4A6A-A7DE-51085755681A}"/>
            </c:ext>
          </c:extLst>
        </c:ser>
        <c:dLbls>
          <c:showLegendKey val="0"/>
          <c:showVal val="0"/>
          <c:showCatName val="0"/>
          <c:showSerName val="0"/>
          <c:showPercent val="0"/>
          <c:showBubbleSize val="0"/>
        </c:dLbls>
        <c:gapWidth val="50"/>
        <c:axId val="177236992"/>
        <c:axId val="177238784"/>
      </c:barChart>
      <c:catAx>
        <c:axId val="17723699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38784"/>
        <c:crosses val="autoZero"/>
        <c:auto val="1"/>
        <c:lblAlgn val="ctr"/>
        <c:lblOffset val="100"/>
        <c:noMultiLvlLbl val="0"/>
      </c:catAx>
      <c:valAx>
        <c:axId val="177238784"/>
        <c:scaling>
          <c:orientation val="minMax"/>
        </c:scaling>
        <c:delete val="0"/>
        <c:axPos val="l"/>
        <c:majorGridlines/>
        <c:numFmt formatCode="#,##0" sourceLinked="1"/>
        <c:majorTickMark val="out"/>
        <c:minorTickMark val="none"/>
        <c:tickLblPos val="nextTo"/>
        <c:crossAx val="17723699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'11.3'!$A$6</c:f>
              <c:strCache>
                <c:ptCount val="1"/>
                <c:pt idx="0">
                  <c:v>MD_C</c:v>
                </c:pt>
              </c:strCache>
            </c:strRef>
          </c:tx>
          <c:spPr>
            <a:solidFill>
              <a:schemeClr val="accent1"/>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'11.3'!$B$6:$O$6</c:f>
              <c:numCache>
                <c:formatCode>#,##0</c:formatCode>
                <c:ptCount val="14"/>
                <c:pt idx="0">
                  <c:v>273</c:v>
                </c:pt>
                <c:pt idx="1">
                  <c:v>807</c:v>
                </c:pt>
                <c:pt idx="2">
                  <c:v>159</c:v>
                </c:pt>
                <c:pt idx="3">
                  <c:v>241</c:v>
                </c:pt>
                <c:pt idx="4">
                  <c:v>282</c:v>
                </c:pt>
                <c:pt idx="5">
                  <c:v>428</c:v>
                </c:pt>
                <c:pt idx="6">
                  <c:v>346</c:v>
                </c:pt>
                <c:pt idx="7">
                  <c:v>265</c:v>
                </c:pt>
                <c:pt idx="8">
                  <c:v>325</c:v>
                </c:pt>
                <c:pt idx="9">
                  <c:v>1445</c:v>
                </c:pt>
                <c:pt idx="10">
                  <c:v>618</c:v>
                </c:pt>
                <c:pt idx="11">
                  <c:v>301</c:v>
                </c:pt>
                <c:pt idx="12">
                  <c:v>313</c:v>
                </c:pt>
                <c:pt idx="13">
                  <c:v>300</c:v>
                </c:pt>
              </c:numCache>
            </c:numRef>
          </c:val>
          <c:extLst>
            <c:ext xmlns:c16="http://schemas.microsoft.com/office/drawing/2014/chart" uri="{C3380CC4-5D6E-409C-BE32-E72D297353CC}">
              <c16:uniqueId val="{00000000-6A78-4696-8F0A-E0E3C95DA9AB}"/>
            </c:ext>
          </c:extLst>
        </c:ser>
        <c:dLbls>
          <c:showLegendKey val="0"/>
          <c:showVal val="0"/>
          <c:showCatName val="0"/>
          <c:showSerName val="0"/>
          <c:showPercent val="0"/>
          <c:showBubbleSize val="0"/>
        </c:dLbls>
        <c:gapWidth val="50"/>
        <c:axId val="177262976"/>
        <c:axId val="177264512"/>
      </c:barChart>
      <c:catAx>
        <c:axId val="17726297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64512"/>
        <c:crosses val="autoZero"/>
        <c:auto val="1"/>
        <c:lblAlgn val="ctr"/>
        <c:lblOffset val="100"/>
        <c:noMultiLvlLbl val="0"/>
      </c:catAx>
      <c:valAx>
        <c:axId val="177264512"/>
        <c:scaling>
          <c:orientation val="minMax"/>
        </c:scaling>
        <c:delete val="0"/>
        <c:axPos val="l"/>
        <c:majorGridlines/>
        <c:numFmt formatCode="#,##0" sourceLinked="1"/>
        <c:majorTickMark val="out"/>
        <c:minorTickMark val="none"/>
        <c:tickLblPos val="nextTo"/>
        <c:crossAx val="1772629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'11.3'!$A$7</c:f>
              <c:strCache>
                <c:ptCount val="1"/>
                <c:pt idx="0">
                  <c:v>LD_C</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'11.3'!$B$7:$O$7</c:f>
              <c:numCache>
                <c:formatCode>#,##0</c:formatCode>
                <c:ptCount val="14"/>
                <c:pt idx="0">
                  <c:v>9599</c:v>
                </c:pt>
                <c:pt idx="1">
                  <c:v>23746</c:v>
                </c:pt>
                <c:pt idx="2">
                  <c:v>5803</c:v>
                </c:pt>
                <c:pt idx="3">
                  <c:v>9790</c:v>
                </c:pt>
                <c:pt idx="4">
                  <c:v>8729</c:v>
                </c:pt>
                <c:pt idx="5">
                  <c:v>18074</c:v>
                </c:pt>
                <c:pt idx="6">
                  <c:v>13036</c:v>
                </c:pt>
                <c:pt idx="7">
                  <c:v>11161</c:v>
                </c:pt>
                <c:pt idx="8">
                  <c:v>11713</c:v>
                </c:pt>
                <c:pt idx="9">
                  <c:v>37532</c:v>
                </c:pt>
                <c:pt idx="10">
                  <c:v>19015</c:v>
                </c:pt>
                <c:pt idx="11">
                  <c:v>12796</c:v>
                </c:pt>
                <c:pt idx="12">
                  <c:v>10694</c:v>
                </c:pt>
                <c:pt idx="13">
                  <c:v>10657</c:v>
                </c:pt>
              </c:numCache>
            </c:numRef>
          </c:val>
          <c:extLst>
            <c:ext xmlns:c16="http://schemas.microsoft.com/office/drawing/2014/chart" uri="{C3380CC4-5D6E-409C-BE32-E72D297353CC}">
              <c16:uniqueId val="{00000000-3BB1-494B-815E-637E3E5EC6A6}"/>
            </c:ext>
          </c:extLst>
        </c:ser>
        <c:dLbls>
          <c:showLegendKey val="0"/>
          <c:showVal val="0"/>
          <c:showCatName val="0"/>
          <c:showSerName val="0"/>
          <c:showPercent val="0"/>
          <c:showBubbleSize val="0"/>
        </c:dLbls>
        <c:gapWidth val="50"/>
        <c:axId val="177354240"/>
        <c:axId val="177355776"/>
      </c:barChart>
      <c:catAx>
        <c:axId val="17735424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55776"/>
        <c:crosses val="autoZero"/>
        <c:auto val="1"/>
        <c:lblAlgn val="ctr"/>
        <c:lblOffset val="100"/>
        <c:noMultiLvlLbl val="0"/>
      </c:catAx>
      <c:valAx>
        <c:axId val="177355776"/>
        <c:scaling>
          <c:orientation val="minMax"/>
        </c:scaling>
        <c:delete val="0"/>
        <c:axPos val="l"/>
        <c:majorGridlines/>
        <c:numFmt formatCode="#,##0" sourceLinked="1"/>
        <c:majorTickMark val="out"/>
        <c:minorTickMark val="none"/>
        <c:tickLblPos val="nextTo"/>
        <c:crossAx val="1773542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'11.3'!$A$8</c:f>
              <c:strCache>
                <c:ptCount val="1"/>
                <c:pt idx="0">
                  <c:v>DOM</c:v>
                </c:pt>
              </c:strCache>
            </c:strRef>
          </c:tx>
          <c:spPr>
            <a:solidFill>
              <a:schemeClr val="tx2"/>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'11.3'!$B$8:$O$8</c:f>
              <c:numCache>
                <c:formatCode>#,##0</c:formatCode>
                <c:ptCount val="14"/>
                <c:pt idx="0">
                  <c:v>92540</c:v>
                </c:pt>
                <c:pt idx="1">
                  <c:v>349062</c:v>
                </c:pt>
                <c:pt idx="2">
                  <c:v>76163</c:v>
                </c:pt>
                <c:pt idx="3">
                  <c:v>105150</c:v>
                </c:pt>
                <c:pt idx="4">
                  <c:v>81925</c:v>
                </c:pt>
                <c:pt idx="5">
                  <c:v>350332</c:v>
                </c:pt>
                <c:pt idx="6">
                  <c:v>169243</c:v>
                </c:pt>
                <c:pt idx="7">
                  <c:v>122065</c:v>
                </c:pt>
                <c:pt idx="8">
                  <c:v>144319</c:v>
                </c:pt>
                <c:pt idx="9">
                  <c:v>363142</c:v>
                </c:pt>
                <c:pt idx="10">
                  <c:v>235290</c:v>
                </c:pt>
                <c:pt idx="11">
                  <c:v>203968</c:v>
                </c:pt>
                <c:pt idx="12">
                  <c:v>107086</c:v>
                </c:pt>
                <c:pt idx="13">
                  <c:v>141870</c:v>
                </c:pt>
              </c:numCache>
            </c:numRef>
          </c:val>
          <c:extLst>
            <c:ext xmlns:c16="http://schemas.microsoft.com/office/drawing/2014/chart" uri="{C3380CC4-5D6E-409C-BE32-E72D297353CC}">
              <c16:uniqueId val="{00000000-951E-40DA-B734-0DB3E2D92889}"/>
            </c:ext>
          </c:extLst>
        </c:ser>
        <c:dLbls>
          <c:showLegendKey val="0"/>
          <c:showVal val="0"/>
          <c:showCatName val="0"/>
          <c:showSerName val="0"/>
          <c:showPercent val="0"/>
          <c:showBubbleSize val="0"/>
        </c:dLbls>
        <c:gapWidth val="50"/>
        <c:axId val="177363584"/>
        <c:axId val="177381760"/>
      </c:barChart>
      <c:catAx>
        <c:axId val="177363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81760"/>
        <c:crosses val="autoZero"/>
        <c:auto val="1"/>
        <c:lblAlgn val="ctr"/>
        <c:lblOffset val="100"/>
        <c:noMultiLvlLbl val="0"/>
      </c:catAx>
      <c:valAx>
        <c:axId val="177381760"/>
        <c:scaling>
          <c:orientation val="minMax"/>
        </c:scaling>
        <c:delete val="0"/>
        <c:axPos val="l"/>
        <c:majorGridlines/>
        <c:numFmt formatCode="#,##0" sourceLinked="1"/>
        <c:majorTickMark val="out"/>
        <c:minorTickMark val="none"/>
        <c:tickLblPos val="nextTo"/>
        <c:crossAx val="17736358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149084434621E-2"/>
          <c:y val="1.9189554199934761E-2"/>
          <c:w val="0.93262850915565376"/>
          <c:h val="0.48542932133483302"/>
        </c:manualLayout>
      </c:layout>
      <c:barChart>
        <c:barDir val="col"/>
        <c:grouping val="clustered"/>
        <c:varyColors val="0"/>
        <c:ser>
          <c:idx val="0"/>
          <c:order val="0"/>
          <c:tx>
            <c:strRef>
              <c:f>'11.3'!$A$9</c:f>
              <c:strCache>
                <c:ptCount val="1"/>
                <c:pt idx="0">
                  <c:v>CNG</c:v>
                </c:pt>
              </c:strCache>
            </c:strRef>
          </c:tx>
          <c:spPr>
            <a:solidFill>
              <a:schemeClr val="tx2"/>
            </a:solidFill>
            <a:ln>
              <a:solidFill>
                <a:schemeClr val="accent3"/>
              </a:solidFill>
            </a:ln>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'11.3'!$B$9:$O$9</c:f>
              <c:numCache>
                <c:formatCode>#,##0</c:formatCode>
                <c:ptCount val="14"/>
                <c:pt idx="0">
                  <c:v>16</c:v>
                </c:pt>
                <c:pt idx="1">
                  <c:v>29</c:v>
                </c:pt>
                <c:pt idx="2">
                  <c:v>10</c:v>
                </c:pt>
                <c:pt idx="3">
                  <c:v>15</c:v>
                </c:pt>
                <c:pt idx="4">
                  <c:v>9</c:v>
                </c:pt>
                <c:pt idx="5">
                  <c:v>33</c:v>
                </c:pt>
                <c:pt idx="6">
                  <c:v>15</c:v>
                </c:pt>
                <c:pt idx="7">
                  <c:v>15</c:v>
                </c:pt>
                <c:pt idx="8">
                  <c:v>15</c:v>
                </c:pt>
                <c:pt idx="9">
                  <c:v>40</c:v>
                </c:pt>
                <c:pt idx="10">
                  <c:v>36</c:v>
                </c:pt>
                <c:pt idx="11">
                  <c:v>19</c:v>
                </c:pt>
                <c:pt idx="12">
                  <c:v>15</c:v>
                </c:pt>
                <c:pt idx="13">
                  <c:v>11</c:v>
                </c:pt>
              </c:numCache>
            </c:numRef>
          </c:val>
          <c:extLst>
            <c:ext xmlns:c16="http://schemas.microsoft.com/office/drawing/2014/chart" uri="{C3380CC4-5D6E-409C-BE32-E72D297353CC}">
              <c16:uniqueId val="{00000000-F140-4C74-A671-06BC34CCECC0}"/>
            </c:ext>
          </c:extLst>
        </c:ser>
        <c:dLbls>
          <c:showLegendKey val="0"/>
          <c:showVal val="0"/>
          <c:showCatName val="0"/>
          <c:showSerName val="0"/>
          <c:showPercent val="0"/>
          <c:showBubbleSize val="0"/>
        </c:dLbls>
        <c:gapWidth val="50"/>
        <c:axId val="175710208"/>
        <c:axId val="175711744"/>
      </c:barChart>
      <c:catAx>
        <c:axId val="17571020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11744"/>
        <c:crosses val="autoZero"/>
        <c:auto val="1"/>
        <c:lblAlgn val="ctr"/>
        <c:lblOffset val="100"/>
        <c:noMultiLvlLbl val="0"/>
      </c:catAx>
      <c:valAx>
        <c:axId val="175711744"/>
        <c:scaling>
          <c:orientation val="minMax"/>
        </c:scaling>
        <c:delete val="0"/>
        <c:axPos val="l"/>
        <c:majorGridlines/>
        <c:numFmt formatCode="#,##0" sourceLinked="1"/>
        <c:majorTickMark val="out"/>
        <c:minorTickMark val="none"/>
        <c:tickLblPos val="nextTo"/>
        <c:crossAx val="1757102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47757619218995856"/>
        </c:manualLayout>
      </c:layout>
      <c:barChart>
        <c:barDir val="col"/>
        <c:grouping val="clustered"/>
        <c:varyColors val="0"/>
        <c:ser>
          <c:idx val="0"/>
          <c:order val="0"/>
          <c:tx>
            <c:strRef>
              <c:f>'11.3'!$A$10</c:f>
              <c:strCache>
                <c:ptCount val="1"/>
                <c:pt idx="0">
                  <c:v>Total</c:v>
                </c:pt>
              </c:strCache>
            </c:strRef>
          </c:tx>
          <c:spPr>
            <a:solidFill>
              <a:schemeClr val="accent1"/>
            </a:solidFill>
          </c:spPr>
          <c:invertIfNegative val="0"/>
          <c:cat>
            <c:strRef>
              <c:f>'11.3'!$B$4:$O$4</c:f>
              <c:strCache>
                <c:ptCount val="14"/>
                <c:pt idx="0">
                  <c:v> Jihočeský R.</c:v>
                </c:pt>
                <c:pt idx="1">
                  <c:v> Jihomoravský R.</c:v>
                </c:pt>
                <c:pt idx="2">
                  <c:v> Karlovarský R.</c:v>
                </c:pt>
                <c:pt idx="3">
                  <c:v> Královéhradecký R.</c:v>
                </c:pt>
                <c:pt idx="4">
                  <c:v> Liberecký R.</c:v>
                </c:pt>
                <c:pt idx="5">
                  <c:v> Moravskoslezský R.</c:v>
                </c:pt>
                <c:pt idx="6">
                  <c:v> Olomoucký R.</c:v>
                </c:pt>
                <c:pt idx="7">
                  <c:v> Pardubický R.</c:v>
                </c:pt>
                <c:pt idx="8">
                  <c:v> Plzeňský R.</c:v>
                </c:pt>
                <c:pt idx="9">
                  <c:v> Prague</c:v>
                </c:pt>
                <c:pt idx="10">
                  <c:v> Středočeský R.</c:v>
                </c:pt>
                <c:pt idx="11">
                  <c:v> Ústecký R.</c:v>
                </c:pt>
                <c:pt idx="12">
                  <c:v> Vysočina R.</c:v>
                </c:pt>
                <c:pt idx="13">
                  <c:v> Zlínský R.</c:v>
                </c:pt>
              </c:strCache>
            </c:strRef>
          </c:cat>
          <c:val>
            <c:numRef>
              <c:f>'11.3'!$B$10:$O$10</c:f>
              <c:numCache>
                <c:formatCode>#,##0</c:formatCode>
                <c:ptCount val="14"/>
                <c:pt idx="0">
                  <c:v>102509</c:v>
                </c:pt>
                <c:pt idx="1">
                  <c:v>373834</c:v>
                </c:pt>
                <c:pt idx="2">
                  <c:v>82189</c:v>
                </c:pt>
                <c:pt idx="3">
                  <c:v>115272</c:v>
                </c:pt>
                <c:pt idx="4">
                  <c:v>91033</c:v>
                </c:pt>
                <c:pt idx="5">
                  <c:v>369045</c:v>
                </c:pt>
                <c:pt idx="6">
                  <c:v>182759</c:v>
                </c:pt>
                <c:pt idx="7">
                  <c:v>133588</c:v>
                </c:pt>
                <c:pt idx="8">
                  <c:v>156457</c:v>
                </c:pt>
                <c:pt idx="9">
                  <c:v>402295</c:v>
                </c:pt>
                <c:pt idx="10">
                  <c:v>255139</c:v>
                </c:pt>
                <c:pt idx="11">
                  <c:v>217212</c:v>
                </c:pt>
                <c:pt idx="12">
                  <c:v>118200</c:v>
                </c:pt>
                <c:pt idx="13">
                  <c:v>152910</c:v>
                </c:pt>
              </c:numCache>
            </c:numRef>
          </c:val>
          <c:extLst>
            <c:ext xmlns:c16="http://schemas.microsoft.com/office/drawing/2014/chart" uri="{C3380CC4-5D6E-409C-BE32-E72D297353CC}">
              <c16:uniqueId val="{00000000-898F-4A8B-A325-C5838292766C}"/>
            </c:ext>
          </c:extLst>
        </c:ser>
        <c:dLbls>
          <c:showLegendKey val="0"/>
          <c:showVal val="0"/>
          <c:showCatName val="0"/>
          <c:showSerName val="0"/>
          <c:showPercent val="0"/>
          <c:showBubbleSize val="0"/>
        </c:dLbls>
        <c:gapWidth val="50"/>
        <c:axId val="175748224"/>
        <c:axId val="175749760"/>
      </c:barChart>
      <c:catAx>
        <c:axId val="17574822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49760"/>
        <c:crosses val="autoZero"/>
        <c:auto val="1"/>
        <c:lblAlgn val="ctr"/>
        <c:lblOffset val="100"/>
        <c:noMultiLvlLbl val="0"/>
      </c:catAx>
      <c:valAx>
        <c:axId val="175749760"/>
        <c:scaling>
          <c:orientation val="minMax"/>
        </c:scaling>
        <c:delete val="0"/>
        <c:axPos val="l"/>
        <c:majorGridlines/>
        <c:numFmt formatCode="#,##0" sourceLinked="1"/>
        <c:majorTickMark val="out"/>
        <c:minorTickMark val="none"/>
        <c:tickLblPos val="nextTo"/>
        <c:crossAx val="17574822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77925291239374E-2"/>
          <c:y val="3.1214495688209883E-2"/>
          <c:w val="0.88915277777777779"/>
          <c:h val="0.73700161124111108"/>
        </c:manualLayout>
      </c:layout>
      <c:barChart>
        <c:barDir val="col"/>
        <c:grouping val="stacked"/>
        <c:varyColors val="0"/>
        <c:ser>
          <c:idx val="0"/>
          <c:order val="0"/>
          <c:tx>
            <c:strRef>
              <c:f>'3.5'!$C$4</c:f>
              <c:strCache>
                <c:ptCount val="1"/>
                <c:pt idx="0">
                  <c:v>Germany</c:v>
                </c:pt>
              </c:strCache>
            </c:strRef>
          </c:tx>
          <c:spPr>
            <a:solidFill>
              <a:srgbClr val="1A3366"/>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'3.5'!$C$5:$C$14</c:f>
              <c:numCache>
                <c:formatCode>#,##0.0</c:formatCode>
                <c:ptCount val="10"/>
                <c:pt idx="0">
                  <c:v>36041.816490405341</c:v>
                </c:pt>
                <c:pt idx="1">
                  <c:v>35668.352425516699</c:v>
                </c:pt>
                <c:pt idx="2">
                  <c:v>32326.028315238218</c:v>
                </c:pt>
                <c:pt idx="3">
                  <c:v>34749.522928376326</c:v>
                </c:pt>
                <c:pt idx="4">
                  <c:v>38428.361870454697</c:v>
                </c:pt>
                <c:pt idx="5">
                  <c:v>34582.645301719502</c:v>
                </c:pt>
                <c:pt idx="6">
                  <c:v>43459.075476657235</c:v>
                </c:pt>
                <c:pt idx="7">
                  <c:v>45604.8596989867</c:v>
                </c:pt>
                <c:pt idx="8">
                  <c:v>26990.966720629349</c:v>
                </c:pt>
                <c:pt idx="9">
                  <c:v>7214.5848941087042</c:v>
                </c:pt>
              </c:numCache>
            </c:numRef>
          </c:val>
          <c:extLst>
            <c:ext xmlns:c16="http://schemas.microsoft.com/office/drawing/2014/chart" uri="{C3380CC4-5D6E-409C-BE32-E72D297353CC}">
              <c16:uniqueId val="{00000000-D0AB-40CD-9750-52E7FEE2582F}"/>
            </c:ext>
          </c:extLst>
        </c:ser>
        <c:ser>
          <c:idx val="1"/>
          <c:order val="1"/>
          <c:tx>
            <c:strRef>
              <c:f>'3.5'!$D$4</c:f>
              <c:strCache>
                <c:ptCount val="1"/>
                <c:pt idx="0">
                  <c:v>Slovakia</c:v>
                </c:pt>
              </c:strCache>
            </c:strRef>
          </c:tx>
          <c:spPr>
            <a:solidFill>
              <a:srgbClr val="596387"/>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'3.5'!$D$5:$D$14</c:f>
              <c:numCache>
                <c:formatCode>#,##0.0</c:formatCode>
                <c:ptCount val="10"/>
                <c:pt idx="0">
                  <c:v>498.92663820769997</c:v>
                </c:pt>
                <c:pt idx="1">
                  <c:v>13.3220516438</c:v>
                </c:pt>
                <c:pt idx="2">
                  <c:v>1648.6281678393757</c:v>
                </c:pt>
                <c:pt idx="3">
                  <c:v>259.66897457537715</c:v>
                </c:pt>
                <c:pt idx="4">
                  <c:v>1341.40355839224</c:v>
                </c:pt>
                <c:pt idx="5">
                  <c:v>1544.4914769490499</c:v>
                </c:pt>
                <c:pt idx="6">
                  <c:v>22.495271653127972</c:v>
                </c:pt>
                <c:pt idx="7">
                  <c:v>47.399625487920702</c:v>
                </c:pt>
                <c:pt idx="8">
                  <c:v>93.603556999999995</c:v>
                </c:pt>
                <c:pt idx="9">
                  <c:v>618.13204700000006</c:v>
                </c:pt>
              </c:numCache>
            </c:numRef>
          </c:val>
          <c:extLst>
            <c:ext xmlns:c16="http://schemas.microsoft.com/office/drawing/2014/chart" uri="{C3380CC4-5D6E-409C-BE32-E72D297353CC}">
              <c16:uniqueId val="{00000001-D0AB-40CD-9750-52E7FEE2582F}"/>
            </c:ext>
          </c:extLst>
        </c:ser>
        <c:ser>
          <c:idx val="2"/>
          <c:order val="2"/>
          <c:tx>
            <c:strRef>
              <c:f>'3.5'!$E$4</c:f>
              <c:strCache>
                <c:ptCount val="1"/>
                <c:pt idx="0">
                  <c:v>Poland</c:v>
                </c:pt>
              </c:strCache>
            </c:strRef>
          </c:tx>
          <c:spPr>
            <a:solidFill>
              <a:srgbClr val="9196B0"/>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'3.5'!$E$5:$E$14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0AB-40CD-9750-52E7FEE2582F}"/>
            </c:ext>
          </c:extLst>
        </c:ser>
        <c:ser>
          <c:idx val="3"/>
          <c:order val="3"/>
          <c:tx>
            <c:strRef>
              <c:f>'3.5'!$F$4</c:f>
              <c:strCache>
                <c:ptCount val="1"/>
                <c:pt idx="0">
                  <c:v>Austria</c:v>
                </c:pt>
              </c:strCache>
            </c:strRef>
          </c:tx>
          <c:spPr>
            <a:solidFill>
              <a:srgbClr val="C7CCD6"/>
            </a:solidFill>
            <a:ln>
              <a:noFill/>
            </a:ln>
          </c:spPr>
          <c:invertIfNegative val="0"/>
          <c:cat>
            <c:numRef>
              <c:f>'3.5'!$B$5:$B$14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'3.5'!$F$5:$F$14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0AB-40CD-9750-52E7FEE2582F}"/>
            </c:ext>
          </c:extLst>
        </c:ser>
        <c:dLbls>
          <c:showLegendKey val="0"/>
          <c:showVal val="0"/>
          <c:showCatName val="0"/>
          <c:showSerName val="0"/>
          <c:showPercent val="0"/>
          <c:showBubbleSize val="0"/>
        </c:dLbls>
        <c:gapWidth val="50"/>
        <c:overlap val="100"/>
        <c:axId val="163254656"/>
        <c:axId val="163256192"/>
      </c:barChart>
      <c:catAx>
        <c:axId val="163254656"/>
        <c:scaling>
          <c:orientation val="minMax"/>
        </c:scaling>
        <c:delete val="0"/>
        <c:axPos val="b"/>
        <c:numFmt formatCode="General" sourceLinked="1"/>
        <c:majorTickMark val="out"/>
        <c:minorTickMark val="none"/>
        <c:tickLblPos val="nextTo"/>
        <c:crossAx val="163256192"/>
        <c:crosses val="autoZero"/>
        <c:auto val="1"/>
        <c:lblAlgn val="ctr"/>
        <c:lblOffset val="100"/>
        <c:noMultiLvlLbl val="0"/>
      </c:catAx>
      <c:valAx>
        <c:axId val="163256192"/>
        <c:scaling>
          <c:orientation val="minMax"/>
          <c:max val="50000"/>
          <c:min val="0"/>
        </c:scaling>
        <c:delete val="0"/>
        <c:axPos val="l"/>
        <c:majorGridlines/>
        <c:numFmt formatCode="#,##0" sourceLinked="0"/>
        <c:majorTickMark val="out"/>
        <c:minorTickMark val="none"/>
        <c:tickLblPos val="nextTo"/>
        <c:crossAx val="163254656"/>
        <c:crosses val="autoZero"/>
        <c:crossBetween val="between"/>
        <c:majorUnit val="5000"/>
      </c:valAx>
    </c:plotArea>
    <c:legend>
      <c:legendPos val="b"/>
      <c:layout>
        <c:manualLayout>
          <c:xMode val="edge"/>
          <c:yMode val="edge"/>
          <c:x val="2.1063315941496547E-3"/>
          <c:y val="0.89265661206665869"/>
          <c:w val="0.58384340141499236"/>
          <c:h val="0.106990268453138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1733905539624E-2"/>
          <c:y val="4.8590512689525106E-2"/>
          <c:w val="0.91503663572365401"/>
          <c:h val="0.6667083963485182"/>
        </c:manualLayout>
      </c:layout>
      <c:lineChart>
        <c:grouping val="standard"/>
        <c:varyColors val="0"/>
        <c:ser>
          <c:idx val="0"/>
          <c:order val="0"/>
          <c:tx>
            <c:strRef>
              <c:f>'11.4'!$B$26</c:f>
              <c:strCache>
                <c:ptCount val="1"/>
                <c:pt idx="0">
                  <c:v> Jihočeský R.</c:v>
                </c:pt>
              </c:strCache>
            </c:strRef>
          </c:tx>
          <c:spPr>
            <a:ln>
              <a:solidFill>
                <a:schemeClr val="tx2"/>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'11.4'!$B$27:$B$36</c:f>
              <c:numCache>
                <c:formatCode>#,##0</c:formatCode>
                <c:ptCount val="10"/>
                <c:pt idx="0">
                  <c:v>237.60887250261194</c:v>
                </c:pt>
                <c:pt idx="1">
                  <c:v>256.49098662569412</c:v>
                </c:pt>
                <c:pt idx="2">
                  <c:v>274.84591988778703</c:v>
                </c:pt>
                <c:pt idx="3">
                  <c:v>279.91385512014267</c:v>
                </c:pt>
                <c:pt idx="4">
                  <c:v>271.61604691470001</c:v>
                </c:pt>
                <c:pt idx="5">
                  <c:v>274.70492934000004</c:v>
                </c:pt>
                <c:pt idx="6">
                  <c:v>276.86694703000001</c:v>
                </c:pt>
                <c:pt idx="7">
                  <c:v>305.64999838</c:v>
                </c:pt>
                <c:pt idx="8">
                  <c:v>257.24281363</c:v>
                </c:pt>
                <c:pt idx="9">
                  <c:v>226.66815022000006</c:v>
                </c:pt>
              </c:numCache>
            </c:numRef>
          </c:val>
          <c:smooth val="0"/>
          <c:extLst>
            <c:ext xmlns:c16="http://schemas.microsoft.com/office/drawing/2014/chart" uri="{C3380CC4-5D6E-409C-BE32-E72D297353CC}">
              <c16:uniqueId val="{00000000-0005-4B48-A68B-81FCC257C754}"/>
            </c:ext>
          </c:extLst>
        </c:ser>
        <c:ser>
          <c:idx val="1"/>
          <c:order val="1"/>
          <c:tx>
            <c:strRef>
              <c:f>'11.4'!$C$26</c:f>
              <c:strCache>
                <c:ptCount val="1"/>
                <c:pt idx="0">
                  <c:v> Jihomoravský R.</c:v>
                </c:pt>
              </c:strCache>
            </c:strRef>
          </c:tx>
          <c:spPr>
            <a:ln>
              <a:solidFill>
                <a:schemeClr val="accent2"/>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'11.4'!$C$27:$C$36</c:f>
              <c:numCache>
                <c:formatCode>#,##0</c:formatCode>
                <c:ptCount val="10"/>
                <c:pt idx="0">
                  <c:v>953.537872502612</c:v>
                </c:pt>
                <c:pt idx="1">
                  <c:v>1034.957986625694</c:v>
                </c:pt>
                <c:pt idx="2">
                  <c:v>1087.0979198877869</c:v>
                </c:pt>
                <c:pt idx="3">
                  <c:v>1125.2696786804322</c:v>
                </c:pt>
                <c:pt idx="4">
                  <c:v>1058.7058999999999</c:v>
                </c:pt>
                <c:pt idx="5">
                  <c:v>1042.2495999999999</c:v>
                </c:pt>
                <c:pt idx="6">
                  <c:v>1036.7784000000001</c:v>
                </c:pt>
                <c:pt idx="7">
                  <c:v>1123.4535999999998</c:v>
                </c:pt>
                <c:pt idx="8">
                  <c:v>941.53689999999983</c:v>
                </c:pt>
                <c:pt idx="9">
                  <c:v>825.59880199999998</c:v>
                </c:pt>
              </c:numCache>
            </c:numRef>
          </c:val>
          <c:smooth val="0"/>
          <c:extLst>
            <c:ext xmlns:c16="http://schemas.microsoft.com/office/drawing/2014/chart" uri="{C3380CC4-5D6E-409C-BE32-E72D297353CC}">
              <c16:uniqueId val="{00000001-0005-4B48-A68B-81FCC257C754}"/>
            </c:ext>
          </c:extLst>
        </c:ser>
        <c:ser>
          <c:idx val="2"/>
          <c:order val="2"/>
          <c:tx>
            <c:strRef>
              <c:f>'11.4'!$D$26</c:f>
              <c:strCache>
                <c:ptCount val="1"/>
                <c:pt idx="0">
                  <c:v> Karlovarský R.</c:v>
                </c:pt>
              </c:strCache>
            </c:strRef>
          </c:tx>
          <c:spPr>
            <a:ln>
              <a:solidFill>
                <a:schemeClr val="accent3"/>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'11.4'!$D$27:$D$36</c:f>
              <c:numCache>
                <c:formatCode>#,##0</c:formatCode>
                <c:ptCount val="10"/>
                <c:pt idx="0">
                  <c:v>195.81287250261195</c:v>
                </c:pt>
                <c:pt idx="1">
                  <c:v>206.74598662569414</c:v>
                </c:pt>
                <c:pt idx="2">
                  <c:v>218.59291988778699</c:v>
                </c:pt>
                <c:pt idx="3">
                  <c:v>222.10284642420908</c:v>
                </c:pt>
                <c:pt idx="4">
                  <c:v>213.16339999999997</c:v>
                </c:pt>
                <c:pt idx="5">
                  <c:v>215.12650000000002</c:v>
                </c:pt>
                <c:pt idx="6">
                  <c:v>438.59219999999993</c:v>
                </c:pt>
                <c:pt idx="7">
                  <c:v>697.83239999999989</c:v>
                </c:pt>
                <c:pt idx="8">
                  <c:v>193.42699999999999</c:v>
                </c:pt>
                <c:pt idx="9">
                  <c:v>182.66120000000001</c:v>
                </c:pt>
              </c:numCache>
            </c:numRef>
          </c:val>
          <c:smooth val="0"/>
          <c:extLst>
            <c:ext xmlns:c16="http://schemas.microsoft.com/office/drawing/2014/chart" uri="{C3380CC4-5D6E-409C-BE32-E72D297353CC}">
              <c16:uniqueId val="{00000002-0005-4B48-A68B-81FCC257C754}"/>
            </c:ext>
          </c:extLst>
        </c:ser>
        <c:ser>
          <c:idx val="3"/>
          <c:order val="3"/>
          <c:tx>
            <c:strRef>
              <c:f>'11.4'!$E$26</c:f>
              <c:strCache>
                <c:ptCount val="1"/>
                <c:pt idx="0">
                  <c:v> Královéhradecký R.</c:v>
                </c:pt>
              </c:strCache>
            </c:strRef>
          </c:tx>
          <c:spPr>
            <a:ln>
              <a:solidFill>
                <a:schemeClr val="accent4"/>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'11.4'!$E$27:$E$36</c:f>
              <c:numCache>
                <c:formatCode>#,##0</c:formatCode>
                <c:ptCount val="10"/>
                <c:pt idx="0">
                  <c:v>295.30887250261196</c:v>
                </c:pt>
                <c:pt idx="1">
                  <c:v>303.66698662569416</c:v>
                </c:pt>
                <c:pt idx="2">
                  <c:v>325.844919887787</c:v>
                </c:pt>
                <c:pt idx="3">
                  <c:v>351.06345530495935</c:v>
                </c:pt>
                <c:pt idx="4">
                  <c:v>342.08510000000001</c:v>
                </c:pt>
                <c:pt idx="5">
                  <c:v>338.59829999999994</c:v>
                </c:pt>
                <c:pt idx="6">
                  <c:v>328.29259999999999</c:v>
                </c:pt>
                <c:pt idx="7">
                  <c:v>358.32849999999996</c:v>
                </c:pt>
                <c:pt idx="8">
                  <c:v>301.85180000000003</c:v>
                </c:pt>
                <c:pt idx="9">
                  <c:v>269.78960000000006</c:v>
                </c:pt>
              </c:numCache>
            </c:numRef>
          </c:val>
          <c:smooth val="0"/>
          <c:extLst>
            <c:ext xmlns:c16="http://schemas.microsoft.com/office/drawing/2014/chart" uri="{C3380CC4-5D6E-409C-BE32-E72D297353CC}">
              <c16:uniqueId val="{00000003-0005-4B48-A68B-81FCC257C754}"/>
            </c:ext>
          </c:extLst>
        </c:ser>
        <c:ser>
          <c:idx val="4"/>
          <c:order val="4"/>
          <c:tx>
            <c:strRef>
              <c:f>'11.4'!$F$26</c:f>
              <c:strCache>
                <c:ptCount val="1"/>
                <c:pt idx="0">
                  <c:v> Liberecký R.</c:v>
                </c:pt>
              </c:strCache>
            </c:strRef>
          </c:tx>
          <c:spPr>
            <a:ln>
              <a:solidFill>
                <a:schemeClr val="accent5"/>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'11.4'!$F$27:$F$36</c:f>
              <c:numCache>
                <c:formatCode>#,##0</c:formatCode>
                <c:ptCount val="10"/>
                <c:pt idx="0">
                  <c:v>301.83087250261195</c:v>
                </c:pt>
                <c:pt idx="1">
                  <c:v>321.82698662569413</c:v>
                </c:pt>
                <c:pt idx="2">
                  <c:v>340.25691988778703</c:v>
                </c:pt>
                <c:pt idx="3">
                  <c:v>349.5550017662523</c:v>
                </c:pt>
                <c:pt idx="4">
                  <c:v>327.18510000000003</c:v>
                </c:pt>
                <c:pt idx="5">
                  <c:v>329.52159999999998</c:v>
                </c:pt>
                <c:pt idx="6">
                  <c:v>314.76650000000006</c:v>
                </c:pt>
                <c:pt idx="7">
                  <c:v>348.80220000000003</c:v>
                </c:pt>
                <c:pt idx="8">
                  <c:v>290.56369999999998</c:v>
                </c:pt>
                <c:pt idx="9">
                  <c:v>257.97889999999995</c:v>
                </c:pt>
              </c:numCache>
            </c:numRef>
          </c:val>
          <c:smooth val="0"/>
          <c:extLst>
            <c:ext xmlns:c16="http://schemas.microsoft.com/office/drawing/2014/chart" uri="{C3380CC4-5D6E-409C-BE32-E72D297353CC}">
              <c16:uniqueId val="{00000004-0005-4B48-A68B-81FCC257C754}"/>
            </c:ext>
          </c:extLst>
        </c:ser>
        <c:ser>
          <c:idx val="5"/>
          <c:order val="5"/>
          <c:tx>
            <c:strRef>
              <c:f>'11.4'!$G$26</c:f>
              <c:strCache>
                <c:ptCount val="1"/>
                <c:pt idx="0">
                  <c:v> Moravskoslezský R.</c:v>
                </c:pt>
              </c:strCache>
            </c:strRef>
          </c:tx>
          <c:spPr>
            <a:ln>
              <a:solidFill>
                <a:schemeClr val="accent6"/>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'11.4'!$G$27:$G$36</c:f>
              <c:numCache>
                <c:formatCode>#,##0</c:formatCode>
                <c:ptCount val="10"/>
                <c:pt idx="0">
                  <c:v>826.92887250261197</c:v>
                </c:pt>
                <c:pt idx="1">
                  <c:v>868.28898662569406</c:v>
                </c:pt>
                <c:pt idx="2">
                  <c:v>915.82291988778695</c:v>
                </c:pt>
                <c:pt idx="3">
                  <c:v>910.98990233157679</c:v>
                </c:pt>
                <c:pt idx="4">
                  <c:v>878.00213199999996</c:v>
                </c:pt>
                <c:pt idx="5">
                  <c:v>891.75132800000017</c:v>
                </c:pt>
                <c:pt idx="6">
                  <c:v>881.16408799999999</c:v>
                </c:pt>
                <c:pt idx="7">
                  <c:v>925.31074799999988</c:v>
                </c:pt>
                <c:pt idx="8">
                  <c:v>786.63683000000003</c:v>
                </c:pt>
                <c:pt idx="9">
                  <c:v>739.59516500000018</c:v>
                </c:pt>
              </c:numCache>
            </c:numRef>
          </c:val>
          <c:smooth val="0"/>
          <c:extLst>
            <c:ext xmlns:c16="http://schemas.microsoft.com/office/drawing/2014/chart" uri="{C3380CC4-5D6E-409C-BE32-E72D297353CC}">
              <c16:uniqueId val="{00000005-0005-4B48-A68B-81FCC257C754}"/>
            </c:ext>
          </c:extLst>
        </c:ser>
        <c:ser>
          <c:idx val="6"/>
          <c:order val="6"/>
          <c:tx>
            <c:strRef>
              <c:f>'11.4'!$H$26</c:f>
              <c:strCache>
                <c:ptCount val="1"/>
                <c:pt idx="0">
                  <c:v> Olomoucký R.</c:v>
                </c:pt>
              </c:strCache>
            </c:strRef>
          </c:tx>
          <c:spPr>
            <a:ln>
              <a:solidFill>
                <a:srgbClr val="F0948F"/>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'11.4'!$H$27:$H$36</c:f>
              <c:numCache>
                <c:formatCode>#,##0</c:formatCode>
                <c:ptCount val="10"/>
                <c:pt idx="0">
                  <c:v>406.33187250261193</c:v>
                </c:pt>
                <c:pt idx="1">
                  <c:v>424.93598662569417</c:v>
                </c:pt>
                <c:pt idx="2">
                  <c:v>458.87691988778704</c:v>
                </c:pt>
                <c:pt idx="3">
                  <c:v>479.90002294161627</c:v>
                </c:pt>
                <c:pt idx="4">
                  <c:v>457.59429999999998</c:v>
                </c:pt>
                <c:pt idx="5">
                  <c:v>457.46559999999999</c:v>
                </c:pt>
                <c:pt idx="6">
                  <c:v>465.15780000000001</c:v>
                </c:pt>
                <c:pt idx="7">
                  <c:v>515.95460000000003</c:v>
                </c:pt>
                <c:pt idx="8">
                  <c:v>447.13259999999997</c:v>
                </c:pt>
                <c:pt idx="9">
                  <c:v>397.62270100000001</c:v>
                </c:pt>
              </c:numCache>
            </c:numRef>
          </c:val>
          <c:smooth val="0"/>
          <c:extLst>
            <c:ext xmlns:c16="http://schemas.microsoft.com/office/drawing/2014/chart" uri="{C3380CC4-5D6E-409C-BE32-E72D297353CC}">
              <c16:uniqueId val="{00000006-0005-4B48-A68B-81FCC257C754}"/>
            </c:ext>
          </c:extLst>
        </c:ser>
        <c:ser>
          <c:idx val="7"/>
          <c:order val="7"/>
          <c:tx>
            <c:strRef>
              <c:f>'11.4'!$I$26</c:f>
              <c:strCache>
                <c:ptCount val="1"/>
                <c:pt idx="0">
                  <c:v> Pardubický R.</c:v>
                </c:pt>
              </c:strCache>
            </c:strRef>
          </c:tx>
          <c:spPr>
            <a:ln>
              <a:solidFill>
                <a:srgbClr val="F7C9C7"/>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'11.4'!$I$27:$I$36</c:f>
              <c:numCache>
                <c:formatCode>#,##0</c:formatCode>
                <c:ptCount val="10"/>
                <c:pt idx="0">
                  <c:v>314.46887250261193</c:v>
                </c:pt>
                <c:pt idx="1">
                  <c:v>353.57898662569414</c:v>
                </c:pt>
                <c:pt idx="2">
                  <c:v>368.89491988778701</c:v>
                </c:pt>
                <c:pt idx="3">
                  <c:v>397.83733143096401</c:v>
                </c:pt>
                <c:pt idx="4">
                  <c:v>374.92409999999995</c:v>
                </c:pt>
                <c:pt idx="5">
                  <c:v>378.93210000000005</c:v>
                </c:pt>
                <c:pt idx="6">
                  <c:v>371.04899999999998</c:v>
                </c:pt>
                <c:pt idx="7">
                  <c:v>397.05279999999999</c:v>
                </c:pt>
                <c:pt idx="8">
                  <c:v>329.11329999999998</c:v>
                </c:pt>
                <c:pt idx="9">
                  <c:v>297.79509999999999</c:v>
                </c:pt>
              </c:numCache>
            </c:numRef>
          </c:val>
          <c:smooth val="0"/>
          <c:extLst>
            <c:ext xmlns:c16="http://schemas.microsoft.com/office/drawing/2014/chart" uri="{C3380CC4-5D6E-409C-BE32-E72D297353CC}">
              <c16:uniqueId val="{00000007-0005-4B48-A68B-81FCC257C754}"/>
            </c:ext>
          </c:extLst>
        </c:ser>
        <c:ser>
          <c:idx val="8"/>
          <c:order val="8"/>
          <c:tx>
            <c:strRef>
              <c:f>'11.4'!$J$26</c:f>
              <c:strCache>
                <c:ptCount val="1"/>
                <c:pt idx="0">
                  <c:v> Plzeňský R.</c:v>
                </c:pt>
              </c:strCache>
            </c:strRef>
          </c:tx>
          <c:spPr>
            <a:ln>
              <a:solidFill>
                <a:schemeClr val="tx1"/>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'11.4'!$J$27:$J$36</c:f>
              <c:numCache>
                <c:formatCode>#,##0</c:formatCode>
                <c:ptCount val="10"/>
                <c:pt idx="0">
                  <c:v>343.03387250261193</c:v>
                </c:pt>
                <c:pt idx="1">
                  <c:v>358.32698662569413</c:v>
                </c:pt>
                <c:pt idx="2">
                  <c:v>379.67791988778703</c:v>
                </c:pt>
                <c:pt idx="3">
                  <c:v>392.60095842059661</c:v>
                </c:pt>
                <c:pt idx="4">
                  <c:v>363.91340000000002</c:v>
                </c:pt>
                <c:pt idx="5">
                  <c:v>362.40809999999999</c:v>
                </c:pt>
                <c:pt idx="6">
                  <c:v>362.33820000000003</c:v>
                </c:pt>
                <c:pt idx="7">
                  <c:v>402.85519999999997</c:v>
                </c:pt>
                <c:pt idx="8">
                  <c:v>348.1533</c:v>
                </c:pt>
                <c:pt idx="9">
                  <c:v>306.29250000000002</c:v>
                </c:pt>
              </c:numCache>
            </c:numRef>
          </c:val>
          <c:smooth val="0"/>
          <c:extLst>
            <c:ext xmlns:c16="http://schemas.microsoft.com/office/drawing/2014/chart" uri="{C3380CC4-5D6E-409C-BE32-E72D297353CC}">
              <c16:uniqueId val="{00000008-0005-4B48-A68B-81FCC257C754}"/>
            </c:ext>
          </c:extLst>
        </c:ser>
        <c:ser>
          <c:idx val="9"/>
          <c:order val="9"/>
          <c:tx>
            <c:strRef>
              <c:f>'11.4'!$K$26</c:f>
              <c:strCache>
                <c:ptCount val="1"/>
                <c:pt idx="0">
                  <c:v> Prague</c:v>
                </c:pt>
              </c:strCache>
            </c:strRef>
          </c:tx>
          <c:spPr>
            <a:ln>
              <a:solidFill>
                <a:schemeClr val="tx1">
                  <a:alpha val="50000"/>
                </a:schemeClr>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'11.4'!$K$27:$K$36</c:f>
              <c:numCache>
                <c:formatCode>#,##0</c:formatCode>
                <c:ptCount val="10"/>
                <c:pt idx="0">
                  <c:v>796.96987250261191</c:v>
                </c:pt>
                <c:pt idx="1">
                  <c:v>820.34098662569409</c:v>
                </c:pt>
                <c:pt idx="2">
                  <c:v>886.344919887787</c:v>
                </c:pt>
                <c:pt idx="3">
                  <c:v>912.22504782138594</c:v>
                </c:pt>
                <c:pt idx="4">
                  <c:v>852.04543613082001</c:v>
                </c:pt>
                <c:pt idx="5">
                  <c:v>841.36364172643027</c:v>
                </c:pt>
                <c:pt idx="6">
                  <c:v>807.09032895129201</c:v>
                </c:pt>
                <c:pt idx="7">
                  <c:v>894.74080703278469</c:v>
                </c:pt>
                <c:pt idx="8">
                  <c:v>751.43965704920856</c:v>
                </c:pt>
                <c:pt idx="9">
                  <c:v>679.23482380453345</c:v>
                </c:pt>
              </c:numCache>
            </c:numRef>
          </c:val>
          <c:smooth val="0"/>
          <c:extLst>
            <c:ext xmlns:c16="http://schemas.microsoft.com/office/drawing/2014/chart" uri="{C3380CC4-5D6E-409C-BE32-E72D297353CC}">
              <c16:uniqueId val="{00000009-0005-4B48-A68B-81FCC257C754}"/>
            </c:ext>
          </c:extLst>
        </c:ser>
        <c:ser>
          <c:idx val="10"/>
          <c:order val="10"/>
          <c:tx>
            <c:strRef>
              <c:f>'11.4'!$L$26</c:f>
              <c:strCache>
                <c:ptCount val="1"/>
                <c:pt idx="0">
                  <c:v> Středočeský R.</c:v>
                </c:pt>
              </c:strCache>
            </c:strRef>
          </c:tx>
          <c:spPr>
            <a:ln cmpd="sng">
              <a:solidFill>
                <a:schemeClr val="accent1"/>
              </a:solidFill>
              <a:prstDash val="dash"/>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'11.4'!$L$27:$L$36</c:f>
              <c:numCache>
                <c:formatCode>#,##0</c:formatCode>
                <c:ptCount val="10"/>
                <c:pt idx="0">
                  <c:v>933.27687250261192</c:v>
                </c:pt>
                <c:pt idx="1">
                  <c:v>963.11898662569411</c:v>
                </c:pt>
                <c:pt idx="2">
                  <c:v>1035.4359198877869</c:v>
                </c:pt>
                <c:pt idx="3">
                  <c:v>1077.7049398817649</c:v>
                </c:pt>
                <c:pt idx="4">
                  <c:v>1040.3693189999999</c:v>
                </c:pt>
                <c:pt idx="5">
                  <c:v>1047.326669</c:v>
                </c:pt>
                <c:pt idx="6">
                  <c:v>1098.2514939999999</c:v>
                </c:pt>
                <c:pt idx="7">
                  <c:v>1187.4597140000001</c:v>
                </c:pt>
                <c:pt idx="8">
                  <c:v>1025.322535</c:v>
                </c:pt>
                <c:pt idx="9">
                  <c:v>902.21974099999989</c:v>
                </c:pt>
              </c:numCache>
            </c:numRef>
          </c:val>
          <c:smooth val="0"/>
          <c:extLst>
            <c:ext xmlns:c16="http://schemas.microsoft.com/office/drawing/2014/chart" uri="{C3380CC4-5D6E-409C-BE32-E72D297353CC}">
              <c16:uniqueId val="{0000000A-0005-4B48-A68B-81FCC257C754}"/>
            </c:ext>
          </c:extLst>
        </c:ser>
        <c:ser>
          <c:idx val="11"/>
          <c:order val="11"/>
          <c:tx>
            <c:strRef>
              <c:f>'11.4'!$M$26</c:f>
              <c:strCache>
                <c:ptCount val="1"/>
                <c:pt idx="0">
                  <c:v> Ústecký R.</c:v>
                </c:pt>
              </c:strCache>
            </c:strRef>
          </c:tx>
          <c:spPr>
            <a:ln>
              <a:solidFill>
                <a:schemeClr val="accent2"/>
              </a:solidFill>
              <a:prstDash val="dash"/>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'11.4'!$M$27:$M$36</c:f>
              <c:numCache>
                <c:formatCode>#,##0</c:formatCode>
                <c:ptCount val="10"/>
                <c:pt idx="0">
                  <c:v>785.80087250261192</c:v>
                </c:pt>
                <c:pt idx="1">
                  <c:v>860.11298662569413</c:v>
                </c:pt>
                <c:pt idx="2">
                  <c:v>1098.317919887787</c:v>
                </c:pt>
                <c:pt idx="3">
                  <c:v>1131.9939891683503</c:v>
                </c:pt>
                <c:pt idx="4">
                  <c:v>1118.2678109999999</c:v>
                </c:pt>
                <c:pt idx="5">
                  <c:v>1498.4947110000001</c:v>
                </c:pt>
                <c:pt idx="6">
                  <c:v>1428.4898469999998</c:v>
                </c:pt>
                <c:pt idx="7">
                  <c:v>1342.7590419999999</c:v>
                </c:pt>
                <c:pt idx="8">
                  <c:v>1089.7729079999999</c:v>
                </c:pt>
                <c:pt idx="9">
                  <c:v>987.57350599999984</c:v>
                </c:pt>
              </c:numCache>
            </c:numRef>
          </c:val>
          <c:smooth val="0"/>
          <c:extLst>
            <c:ext xmlns:c16="http://schemas.microsoft.com/office/drawing/2014/chart" uri="{C3380CC4-5D6E-409C-BE32-E72D297353CC}">
              <c16:uniqueId val="{0000000B-0005-4B48-A68B-81FCC257C754}"/>
            </c:ext>
          </c:extLst>
        </c:ser>
        <c:ser>
          <c:idx val="12"/>
          <c:order val="12"/>
          <c:tx>
            <c:strRef>
              <c:f>'11.4'!$N$26</c:f>
              <c:strCache>
                <c:ptCount val="1"/>
                <c:pt idx="0">
                  <c:v> Vysočina R.</c:v>
                </c:pt>
              </c:strCache>
            </c:strRef>
          </c:tx>
          <c:spPr>
            <a:ln>
              <a:solidFill>
                <a:schemeClr val="accent4">
                  <a:alpha val="99000"/>
                </a:schemeClr>
              </a:solidFill>
              <a:prstDash val="dash"/>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'11.4'!$N$27:$N$36</c:f>
              <c:numCache>
                <c:formatCode>#,##0</c:formatCode>
                <c:ptCount val="10"/>
                <c:pt idx="0">
                  <c:v>328.19187250261194</c:v>
                </c:pt>
                <c:pt idx="1">
                  <c:v>329.97098662569414</c:v>
                </c:pt>
                <c:pt idx="2">
                  <c:v>348.844919887787</c:v>
                </c:pt>
                <c:pt idx="3">
                  <c:v>355.36641062466811</c:v>
                </c:pt>
                <c:pt idx="4">
                  <c:v>334.54324700939998</c:v>
                </c:pt>
                <c:pt idx="5">
                  <c:v>325.12548562000001</c:v>
                </c:pt>
                <c:pt idx="6">
                  <c:v>321.68148098</c:v>
                </c:pt>
                <c:pt idx="7">
                  <c:v>352.78741257000001</c:v>
                </c:pt>
                <c:pt idx="8">
                  <c:v>291.21924635999994</c:v>
                </c:pt>
                <c:pt idx="9">
                  <c:v>259.28741916000001</c:v>
                </c:pt>
              </c:numCache>
            </c:numRef>
          </c:val>
          <c:smooth val="0"/>
          <c:extLst>
            <c:ext xmlns:c16="http://schemas.microsoft.com/office/drawing/2014/chart" uri="{C3380CC4-5D6E-409C-BE32-E72D297353CC}">
              <c16:uniqueId val="{0000000C-0005-4B48-A68B-81FCC257C754}"/>
            </c:ext>
          </c:extLst>
        </c:ser>
        <c:ser>
          <c:idx val="13"/>
          <c:order val="13"/>
          <c:tx>
            <c:strRef>
              <c:f>'11.4'!$O$26</c:f>
              <c:strCache>
                <c:ptCount val="1"/>
                <c:pt idx="0">
                  <c:v> Zlínský R.</c:v>
                </c:pt>
              </c:strCache>
            </c:strRef>
          </c:tx>
          <c:spPr>
            <a:ln>
              <a:solidFill>
                <a:schemeClr val="tx1">
                  <a:lumMod val="10000"/>
                  <a:lumOff val="90000"/>
                </a:schemeClr>
              </a:solidFill>
            </a:ln>
          </c:spPr>
          <c:marker>
            <c:symbol val="none"/>
          </c:marker>
          <c:cat>
            <c:numRef>
              <c:f>'11.4'!$A$27:$A$36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'11.4'!$O$27:$O$36</c:f>
              <c:numCache>
                <c:formatCode>#,##0</c:formatCode>
                <c:ptCount val="10"/>
                <c:pt idx="0">
                  <c:v>384.00487250261193</c:v>
                </c:pt>
                <c:pt idx="1">
                  <c:v>389.24398662569416</c:v>
                </c:pt>
                <c:pt idx="2">
                  <c:v>420.15791988778705</c:v>
                </c:pt>
                <c:pt idx="3">
                  <c:v>433.05959417613718</c:v>
                </c:pt>
                <c:pt idx="4">
                  <c:v>418.35169999999999</c:v>
                </c:pt>
                <c:pt idx="5">
                  <c:v>410.33750000000003</c:v>
                </c:pt>
                <c:pt idx="6">
                  <c:v>421.4717</c:v>
                </c:pt>
                <c:pt idx="7">
                  <c:v>455.07749999999999</c:v>
                </c:pt>
                <c:pt idx="8">
                  <c:v>367.35870000000006</c:v>
                </c:pt>
                <c:pt idx="9">
                  <c:v>328.22250000000003</c:v>
                </c:pt>
              </c:numCache>
            </c:numRef>
          </c:val>
          <c:smooth val="0"/>
          <c:extLst>
            <c:ext xmlns:c16="http://schemas.microsoft.com/office/drawing/2014/chart" uri="{C3380CC4-5D6E-409C-BE32-E72D297353CC}">
              <c16:uniqueId val="{0000000D-0005-4B48-A68B-81FCC257C754}"/>
            </c:ext>
          </c:extLst>
        </c:ser>
        <c:dLbls>
          <c:showLegendKey val="0"/>
          <c:showVal val="0"/>
          <c:showCatName val="0"/>
          <c:showSerName val="0"/>
          <c:showPercent val="0"/>
          <c:showBubbleSize val="0"/>
        </c:dLbls>
        <c:smooth val="0"/>
        <c:axId val="178764416"/>
        <c:axId val="178770304"/>
      </c:lineChart>
      <c:catAx>
        <c:axId val="17876441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770304"/>
        <c:crosses val="autoZero"/>
        <c:auto val="1"/>
        <c:lblAlgn val="ctr"/>
        <c:lblOffset val="100"/>
        <c:noMultiLvlLbl val="0"/>
      </c:catAx>
      <c:valAx>
        <c:axId val="178770304"/>
        <c:scaling>
          <c:orientation val="minMax"/>
        </c:scaling>
        <c:delete val="0"/>
        <c:axPos val="l"/>
        <c:majorGridlines/>
        <c:numFmt formatCode="#,##0" sourceLinked="0"/>
        <c:majorTickMark val="out"/>
        <c:minorTickMark val="none"/>
        <c:tickLblPos val="nextTo"/>
        <c:crossAx val="178764416"/>
        <c:crosses val="autoZero"/>
        <c:crossBetween val="midCat"/>
      </c:valAx>
    </c:plotArea>
    <c:legend>
      <c:legendPos val="b"/>
      <c:layout>
        <c:manualLayout>
          <c:xMode val="edge"/>
          <c:yMode val="edge"/>
          <c:x val="0"/>
          <c:y val="0.84268167488445267"/>
          <c:w val="0.85532975240955389"/>
          <c:h val="0.153430854409891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6640970577978E-2"/>
          <c:y val="2.916619118262391E-2"/>
          <c:w val="0.92753335902942202"/>
          <c:h val="0.74524972421925528"/>
        </c:manualLayout>
      </c:layout>
      <c:barChart>
        <c:barDir val="col"/>
        <c:grouping val="stacked"/>
        <c:varyColors val="0"/>
        <c:ser>
          <c:idx val="0"/>
          <c:order val="0"/>
          <c:tx>
            <c:strRef>
              <c:f>'11.4'!$B$85</c:f>
              <c:strCache>
                <c:ptCount val="1"/>
                <c:pt idx="0">
                  <c:v> Jihočeský R.</c:v>
                </c:pt>
              </c:strCache>
            </c:strRef>
          </c:tx>
          <c:spPr>
            <a:solidFill>
              <a:schemeClr val="accent1"/>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'11.4'!$B$86:$B$95</c:f>
              <c:numCache>
                <c:formatCode>#,##0</c:formatCode>
                <c:ptCount val="10"/>
                <c:pt idx="0">
                  <c:v>2525.3859405851535</c:v>
                </c:pt>
                <c:pt idx="1">
                  <c:v>2730.2180524125793</c:v>
                </c:pt>
                <c:pt idx="2">
                  <c:v>2937.2289939092698</c:v>
                </c:pt>
                <c:pt idx="3">
                  <c:v>2988.0864450478575</c:v>
                </c:pt>
                <c:pt idx="4">
                  <c:v>2897.2788392100006</c:v>
                </c:pt>
                <c:pt idx="5">
                  <c:v>2938.7715317099996</c:v>
                </c:pt>
                <c:pt idx="6">
                  <c:v>2958.1357483699999</c:v>
                </c:pt>
                <c:pt idx="7">
                  <c:v>3263.6517408099999</c:v>
                </c:pt>
                <c:pt idx="8">
                  <c:v>2772.50031339</c:v>
                </c:pt>
                <c:pt idx="9">
                  <c:v>2476.4285832699998</c:v>
                </c:pt>
              </c:numCache>
            </c:numRef>
          </c:val>
          <c:extLst>
            <c:ext xmlns:c16="http://schemas.microsoft.com/office/drawing/2014/chart" uri="{C3380CC4-5D6E-409C-BE32-E72D297353CC}">
              <c16:uniqueId val="{00000000-5C71-425D-AA49-26E455513E8F}"/>
            </c:ext>
          </c:extLst>
        </c:ser>
        <c:ser>
          <c:idx val="1"/>
          <c:order val="1"/>
          <c:tx>
            <c:strRef>
              <c:f>'11.4'!$C$85</c:f>
              <c:strCache>
                <c:ptCount val="1"/>
                <c:pt idx="0">
                  <c:v> Jihomoravský R.</c:v>
                </c:pt>
              </c:strCache>
            </c:strRef>
          </c:tx>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'11.4'!$C$86:$C$95</c:f>
              <c:numCache>
                <c:formatCode>#,##0</c:formatCode>
                <c:ptCount val="10"/>
                <c:pt idx="0">
                  <c:v>10141.374940585154</c:v>
                </c:pt>
                <c:pt idx="1">
                  <c:v>11029.419052412579</c:v>
                </c:pt>
                <c:pt idx="2">
                  <c:v>11621.44499390927</c:v>
                </c:pt>
                <c:pt idx="3">
                  <c:v>12010.297534693756</c:v>
                </c:pt>
                <c:pt idx="4">
                  <c:v>11298.474126139999</c:v>
                </c:pt>
                <c:pt idx="5">
                  <c:v>11126.26151059</c:v>
                </c:pt>
                <c:pt idx="6">
                  <c:v>11076.37637364</c:v>
                </c:pt>
                <c:pt idx="7">
                  <c:v>11998.891890130002</c:v>
                </c:pt>
                <c:pt idx="8">
                  <c:v>10168.805996750001</c:v>
                </c:pt>
                <c:pt idx="9">
                  <c:v>9000.0403021399998</c:v>
                </c:pt>
              </c:numCache>
            </c:numRef>
          </c:val>
          <c:extLst>
            <c:ext xmlns:c16="http://schemas.microsoft.com/office/drawing/2014/chart" uri="{C3380CC4-5D6E-409C-BE32-E72D297353CC}">
              <c16:uniqueId val="{00000001-5C71-425D-AA49-26E455513E8F}"/>
            </c:ext>
          </c:extLst>
        </c:ser>
        <c:ser>
          <c:idx val="2"/>
          <c:order val="2"/>
          <c:tx>
            <c:strRef>
              <c:f>'11.4'!$D$85</c:f>
              <c:strCache>
                <c:ptCount val="1"/>
                <c:pt idx="0">
                  <c:v> Karlovarský R.</c:v>
                </c:pt>
              </c:strCache>
            </c:strRef>
          </c:tx>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'11.4'!$D$86:$D$95</c:f>
              <c:numCache>
                <c:formatCode>#,##0</c:formatCode>
                <c:ptCount val="10"/>
                <c:pt idx="0">
                  <c:v>2082.6809405851536</c:v>
                </c:pt>
                <c:pt idx="1">
                  <c:v>2204.1930524125792</c:v>
                </c:pt>
                <c:pt idx="2">
                  <c:v>2337.4489939092696</c:v>
                </c:pt>
                <c:pt idx="3">
                  <c:v>2370.6704125037581</c:v>
                </c:pt>
                <c:pt idx="4">
                  <c:v>2274.9460970699997</c:v>
                </c:pt>
                <c:pt idx="5">
                  <c:v>2296.2346864900001</c:v>
                </c:pt>
                <c:pt idx="6">
                  <c:v>4690.6196397799995</c:v>
                </c:pt>
                <c:pt idx="7">
                  <c:v>7451.9699054599996</c:v>
                </c:pt>
                <c:pt idx="8">
                  <c:v>2090.1370382900004</c:v>
                </c:pt>
                <c:pt idx="9">
                  <c:v>1992.4940133699999</c:v>
                </c:pt>
              </c:numCache>
            </c:numRef>
          </c:val>
          <c:extLst>
            <c:ext xmlns:c16="http://schemas.microsoft.com/office/drawing/2014/chart" uri="{C3380CC4-5D6E-409C-BE32-E72D297353CC}">
              <c16:uniqueId val="{00000002-5C71-425D-AA49-26E455513E8F}"/>
            </c:ext>
          </c:extLst>
        </c:ser>
        <c:ser>
          <c:idx val="3"/>
          <c:order val="3"/>
          <c:tx>
            <c:strRef>
              <c:f>'11.4'!$E$85</c:f>
              <c:strCache>
                <c:ptCount val="1"/>
                <c:pt idx="0">
                  <c:v> Královéhradecký R.</c:v>
                </c:pt>
              </c:strCache>
            </c:strRef>
          </c:tx>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'11.4'!$E$86:$E$95</c:f>
              <c:numCache>
                <c:formatCode>#,##0</c:formatCode>
                <c:ptCount val="10"/>
                <c:pt idx="0">
                  <c:v>3140.8189405851535</c:v>
                </c:pt>
                <c:pt idx="1">
                  <c:v>3236.7490524125792</c:v>
                </c:pt>
                <c:pt idx="2">
                  <c:v>3483.8379939092697</c:v>
                </c:pt>
                <c:pt idx="3">
                  <c:v>3747.0119206237578</c:v>
                </c:pt>
                <c:pt idx="4">
                  <c:v>3650.7505730400007</c:v>
                </c:pt>
                <c:pt idx="5">
                  <c:v>3614.3458771000001</c:v>
                </c:pt>
                <c:pt idx="6">
                  <c:v>3507.5729411199995</c:v>
                </c:pt>
                <c:pt idx="7">
                  <c:v>3826.962444799999</c:v>
                </c:pt>
                <c:pt idx="8">
                  <c:v>3260.3228621300004</c:v>
                </c:pt>
                <c:pt idx="9">
                  <c:v>2941.6420798999989</c:v>
                </c:pt>
              </c:numCache>
            </c:numRef>
          </c:val>
          <c:extLst>
            <c:ext xmlns:c16="http://schemas.microsoft.com/office/drawing/2014/chart" uri="{C3380CC4-5D6E-409C-BE32-E72D297353CC}">
              <c16:uniqueId val="{00000003-5C71-425D-AA49-26E455513E8F}"/>
            </c:ext>
          </c:extLst>
        </c:ser>
        <c:ser>
          <c:idx val="4"/>
          <c:order val="4"/>
          <c:tx>
            <c:strRef>
              <c:f>'11.4'!$F$85</c:f>
              <c:strCache>
                <c:ptCount val="1"/>
                <c:pt idx="0">
                  <c:v> Liberecký R.</c:v>
                </c:pt>
              </c:strCache>
            </c:strRef>
          </c:tx>
          <c:spPr>
            <a:solidFill>
              <a:schemeClr val="accent5"/>
            </a:solidFill>
            <a:ln>
              <a:noFill/>
            </a:ln>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'11.4'!$F$86:$F$95</c:f>
              <c:numCache>
                <c:formatCode>#,##0</c:formatCode>
                <c:ptCount val="10"/>
                <c:pt idx="0">
                  <c:v>3210.2309405851538</c:v>
                </c:pt>
                <c:pt idx="1">
                  <c:v>3430.3530524125795</c:v>
                </c:pt>
                <c:pt idx="2">
                  <c:v>3637.8319939092694</c:v>
                </c:pt>
                <c:pt idx="3">
                  <c:v>3731.0284807037574</c:v>
                </c:pt>
                <c:pt idx="4">
                  <c:v>3491.73536139</c:v>
                </c:pt>
                <c:pt idx="5">
                  <c:v>3517.47507898</c:v>
                </c:pt>
                <c:pt idx="6">
                  <c:v>3362.9331719399997</c:v>
                </c:pt>
                <c:pt idx="7">
                  <c:v>3725.1866433700002</c:v>
                </c:pt>
                <c:pt idx="8">
                  <c:v>3138.5645757699999</c:v>
                </c:pt>
                <c:pt idx="9">
                  <c:v>2812.7686622800006</c:v>
                </c:pt>
              </c:numCache>
            </c:numRef>
          </c:val>
          <c:extLst>
            <c:ext xmlns:c16="http://schemas.microsoft.com/office/drawing/2014/chart" uri="{C3380CC4-5D6E-409C-BE32-E72D297353CC}">
              <c16:uniqueId val="{00000004-5C71-425D-AA49-26E455513E8F}"/>
            </c:ext>
          </c:extLst>
        </c:ser>
        <c:ser>
          <c:idx val="5"/>
          <c:order val="5"/>
          <c:tx>
            <c:strRef>
              <c:f>'11.4'!$G$85</c:f>
              <c:strCache>
                <c:ptCount val="1"/>
                <c:pt idx="0">
                  <c:v> Moravskoslezský R.</c:v>
                </c:pt>
              </c:strCache>
            </c:strRef>
          </c:tx>
          <c:spPr>
            <a:solidFill>
              <a:schemeClr val="accent6"/>
            </a:solidFill>
            <a:ln>
              <a:noFill/>
            </a:ln>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'11.4'!$G$86:$G$95</c:f>
              <c:numCache>
                <c:formatCode>#,##0</c:formatCode>
                <c:ptCount val="10"/>
                <c:pt idx="0">
                  <c:v>8793.2009405851531</c:v>
                </c:pt>
                <c:pt idx="1">
                  <c:v>9255.9870524125781</c:v>
                </c:pt>
                <c:pt idx="2">
                  <c:v>9791.2839939092701</c:v>
                </c:pt>
                <c:pt idx="3">
                  <c:v>9721.1217601837561</c:v>
                </c:pt>
                <c:pt idx="4">
                  <c:v>9368.0227507899999</c:v>
                </c:pt>
                <c:pt idx="5">
                  <c:v>9515.7342041800002</c:v>
                </c:pt>
                <c:pt idx="6">
                  <c:v>9413.7053351199993</c:v>
                </c:pt>
                <c:pt idx="7">
                  <c:v>9879.7964187500002</c:v>
                </c:pt>
                <c:pt idx="8">
                  <c:v>8495.3711698799998</c:v>
                </c:pt>
                <c:pt idx="9">
                  <c:v>8064.7176405900009</c:v>
                </c:pt>
              </c:numCache>
            </c:numRef>
          </c:val>
          <c:extLst>
            <c:ext xmlns:c16="http://schemas.microsoft.com/office/drawing/2014/chart" uri="{C3380CC4-5D6E-409C-BE32-E72D297353CC}">
              <c16:uniqueId val="{00000005-5C71-425D-AA49-26E455513E8F}"/>
            </c:ext>
          </c:extLst>
        </c:ser>
        <c:ser>
          <c:idx val="6"/>
          <c:order val="6"/>
          <c:tx>
            <c:strRef>
              <c:f>'11.4'!$H$85</c:f>
              <c:strCache>
                <c:ptCount val="1"/>
                <c:pt idx="0">
                  <c:v> Olomoucký R.</c:v>
                </c:pt>
              </c:strCache>
            </c:strRef>
          </c:tx>
          <c:spPr>
            <a:solidFill>
              <a:srgbClr val="F0948F"/>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'11.4'!$H$86:$H$95</c:f>
              <c:numCache>
                <c:formatCode>#,##0</c:formatCode>
                <c:ptCount val="10"/>
                <c:pt idx="0">
                  <c:v>4321.619940585153</c:v>
                </c:pt>
                <c:pt idx="1">
                  <c:v>4529.5430524125786</c:v>
                </c:pt>
                <c:pt idx="2">
                  <c:v>4906.1419939092693</c:v>
                </c:pt>
                <c:pt idx="3">
                  <c:v>5122.1325402737584</c:v>
                </c:pt>
                <c:pt idx="4">
                  <c:v>4883.5301379699995</c:v>
                </c:pt>
                <c:pt idx="5">
                  <c:v>4883.1531025599998</c:v>
                </c:pt>
                <c:pt idx="6">
                  <c:v>4970.2052502899996</c:v>
                </c:pt>
                <c:pt idx="7">
                  <c:v>5510.36582877</c:v>
                </c:pt>
                <c:pt idx="8">
                  <c:v>4830.4221150300009</c:v>
                </c:pt>
                <c:pt idx="9">
                  <c:v>4335.7971923000005</c:v>
                </c:pt>
              </c:numCache>
            </c:numRef>
          </c:val>
          <c:extLst>
            <c:ext xmlns:c16="http://schemas.microsoft.com/office/drawing/2014/chart" uri="{C3380CC4-5D6E-409C-BE32-E72D297353CC}">
              <c16:uniqueId val="{00000006-5C71-425D-AA49-26E455513E8F}"/>
            </c:ext>
          </c:extLst>
        </c:ser>
        <c:ser>
          <c:idx val="7"/>
          <c:order val="7"/>
          <c:tx>
            <c:strRef>
              <c:f>'11.4'!$I$85</c:f>
              <c:strCache>
                <c:ptCount val="1"/>
                <c:pt idx="0">
                  <c:v> Pardubický R.</c:v>
                </c:pt>
              </c:strCache>
            </c:strRef>
          </c:tx>
          <c:spPr>
            <a:solidFill>
              <a:srgbClr val="F7C9C7"/>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'11.4'!$I$86:$I$95</c:f>
              <c:numCache>
                <c:formatCode>#,##0</c:formatCode>
                <c:ptCount val="10"/>
                <c:pt idx="0">
                  <c:v>3344.6399405851535</c:v>
                </c:pt>
                <c:pt idx="1">
                  <c:v>3769.2370524125795</c:v>
                </c:pt>
                <c:pt idx="2">
                  <c:v>3944.3669939092697</c:v>
                </c:pt>
                <c:pt idx="3">
                  <c:v>4246.3764858537588</c:v>
                </c:pt>
                <c:pt idx="4">
                  <c:v>4001.2468278599995</c:v>
                </c:pt>
                <c:pt idx="5">
                  <c:v>4044.7886773600007</c:v>
                </c:pt>
                <c:pt idx="6">
                  <c:v>3964.8509234299991</c:v>
                </c:pt>
                <c:pt idx="7">
                  <c:v>4240.46199179</c:v>
                </c:pt>
                <c:pt idx="8">
                  <c:v>3554.7926027599997</c:v>
                </c:pt>
                <c:pt idx="9">
                  <c:v>3247.7370093099998</c:v>
                </c:pt>
              </c:numCache>
            </c:numRef>
          </c:val>
          <c:extLst>
            <c:ext xmlns:c16="http://schemas.microsoft.com/office/drawing/2014/chart" uri="{C3380CC4-5D6E-409C-BE32-E72D297353CC}">
              <c16:uniqueId val="{00000007-5C71-425D-AA49-26E455513E8F}"/>
            </c:ext>
          </c:extLst>
        </c:ser>
        <c:ser>
          <c:idx val="8"/>
          <c:order val="8"/>
          <c:tx>
            <c:strRef>
              <c:f>'11.4'!$J$85</c:f>
              <c:strCache>
                <c:ptCount val="1"/>
                <c:pt idx="0">
                  <c:v> Plzeňský R.</c:v>
                </c:pt>
              </c:strCache>
            </c:strRef>
          </c:tx>
          <c:spPr>
            <a:solidFill>
              <a:schemeClr val="tx1"/>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'11.4'!$J$86:$J$95</c:f>
              <c:numCache>
                <c:formatCode>#,##0</c:formatCode>
                <c:ptCount val="10"/>
                <c:pt idx="0">
                  <c:v>3648.5009405851538</c:v>
                </c:pt>
                <c:pt idx="1">
                  <c:v>3819.7370524125795</c:v>
                </c:pt>
                <c:pt idx="2">
                  <c:v>4059.7099939092695</c:v>
                </c:pt>
                <c:pt idx="3">
                  <c:v>4190.4948185837584</c:v>
                </c:pt>
                <c:pt idx="4">
                  <c:v>3883.7256445799999</c:v>
                </c:pt>
                <c:pt idx="5">
                  <c:v>3868.42344426</c:v>
                </c:pt>
                <c:pt idx="6">
                  <c:v>3871.5028354299998</c:v>
                </c:pt>
                <c:pt idx="7">
                  <c:v>4302.41725382</c:v>
                </c:pt>
                <c:pt idx="8">
                  <c:v>3761.0501280199996</c:v>
                </c:pt>
                <c:pt idx="9">
                  <c:v>3340.1381135399997</c:v>
                </c:pt>
              </c:numCache>
            </c:numRef>
          </c:val>
          <c:extLst>
            <c:ext xmlns:c16="http://schemas.microsoft.com/office/drawing/2014/chart" uri="{C3380CC4-5D6E-409C-BE32-E72D297353CC}">
              <c16:uniqueId val="{00000008-5C71-425D-AA49-26E455513E8F}"/>
            </c:ext>
          </c:extLst>
        </c:ser>
        <c:ser>
          <c:idx val="9"/>
          <c:order val="9"/>
          <c:tx>
            <c:strRef>
              <c:f>'11.4'!$K$85</c:f>
              <c:strCache>
                <c:ptCount val="1"/>
                <c:pt idx="0">
                  <c:v> Prague</c:v>
                </c:pt>
              </c:strCache>
            </c:strRef>
          </c:tx>
          <c:spPr>
            <a:solidFill>
              <a:schemeClr val="tx1">
                <a:alpha val="75000"/>
              </a:schemeClr>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'11.4'!$K$86:$K$95</c:f>
              <c:numCache>
                <c:formatCode>#,##0</c:formatCode>
                <c:ptCount val="10"/>
                <c:pt idx="0">
                  <c:v>8451.9359405851537</c:v>
                </c:pt>
                <c:pt idx="1">
                  <c:v>8721.509052412579</c:v>
                </c:pt>
                <c:pt idx="2">
                  <c:v>9463.1649939092695</c:v>
                </c:pt>
                <c:pt idx="3">
                  <c:v>9721.0255715937583</c:v>
                </c:pt>
                <c:pt idx="4">
                  <c:v>9076.9026297438886</c:v>
                </c:pt>
                <c:pt idx="5">
                  <c:v>8968.4875279399985</c:v>
                </c:pt>
                <c:pt idx="6">
                  <c:v>8615.0631674000015</c:v>
                </c:pt>
                <c:pt idx="7">
                  <c:v>9549.3839786099998</c:v>
                </c:pt>
                <c:pt idx="8">
                  <c:v>8146.1415925899983</c:v>
                </c:pt>
                <c:pt idx="9">
                  <c:v>7419.8543148340013</c:v>
                </c:pt>
              </c:numCache>
            </c:numRef>
          </c:val>
          <c:extLst>
            <c:ext xmlns:c16="http://schemas.microsoft.com/office/drawing/2014/chart" uri="{C3380CC4-5D6E-409C-BE32-E72D297353CC}">
              <c16:uniqueId val="{00000009-5C71-425D-AA49-26E455513E8F}"/>
            </c:ext>
          </c:extLst>
        </c:ser>
        <c:ser>
          <c:idx val="10"/>
          <c:order val="10"/>
          <c:tx>
            <c:strRef>
              <c:f>'11.4'!$L$85</c:f>
              <c:strCache>
                <c:ptCount val="1"/>
                <c:pt idx="0">
                  <c:v> Středočeský R.</c:v>
                </c:pt>
              </c:strCache>
            </c:strRef>
          </c:tx>
          <c:spPr>
            <a:solidFill>
              <a:schemeClr val="tx1">
                <a:alpha val="50000"/>
              </a:schemeClr>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'11.4'!$L$86:$L$95</c:f>
              <c:numCache>
                <c:formatCode>#,##0</c:formatCode>
                <c:ptCount val="10"/>
                <c:pt idx="0">
                  <c:v>9925.8219405851523</c:v>
                </c:pt>
                <c:pt idx="1">
                  <c:v>10268.005052412578</c:v>
                </c:pt>
                <c:pt idx="2">
                  <c:v>11072.511993909269</c:v>
                </c:pt>
                <c:pt idx="3">
                  <c:v>11502.843147363757</c:v>
                </c:pt>
                <c:pt idx="4">
                  <c:v>11102.993410569998</c:v>
                </c:pt>
                <c:pt idx="5">
                  <c:v>11178.17546579</c:v>
                </c:pt>
                <c:pt idx="6">
                  <c:v>11736.301939708001</c:v>
                </c:pt>
                <c:pt idx="7">
                  <c:v>12681.586837145998</c:v>
                </c:pt>
                <c:pt idx="8">
                  <c:v>11081.612215996</c:v>
                </c:pt>
                <c:pt idx="9">
                  <c:v>9841.8390850369997</c:v>
                </c:pt>
              </c:numCache>
            </c:numRef>
          </c:val>
          <c:extLst>
            <c:ext xmlns:c16="http://schemas.microsoft.com/office/drawing/2014/chart" uri="{C3380CC4-5D6E-409C-BE32-E72D297353CC}">
              <c16:uniqueId val="{0000000A-5C71-425D-AA49-26E455513E8F}"/>
            </c:ext>
          </c:extLst>
        </c:ser>
        <c:ser>
          <c:idx val="11"/>
          <c:order val="11"/>
          <c:tx>
            <c:strRef>
              <c:f>'11.4'!$M$85</c:f>
              <c:strCache>
                <c:ptCount val="1"/>
                <c:pt idx="0">
                  <c:v> Ústecký R.</c:v>
                </c:pt>
              </c:strCache>
            </c:strRef>
          </c:tx>
          <c:spPr>
            <a:solidFill>
              <a:schemeClr val="tx1">
                <a:alpha val="25000"/>
              </a:schemeClr>
            </a:solid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'11.4'!$M$86:$M$95</c:f>
              <c:numCache>
                <c:formatCode>#,##0</c:formatCode>
                <c:ptCount val="10"/>
                <c:pt idx="0">
                  <c:v>8357.3099405851517</c:v>
                </c:pt>
                <c:pt idx="1">
                  <c:v>9170.6930524125783</c:v>
                </c:pt>
                <c:pt idx="2">
                  <c:v>11738.768993909269</c:v>
                </c:pt>
                <c:pt idx="3">
                  <c:v>12077.584808453759</c:v>
                </c:pt>
                <c:pt idx="4">
                  <c:v>11931.688452409999</c:v>
                </c:pt>
                <c:pt idx="5">
                  <c:v>15978.81664433</c:v>
                </c:pt>
                <c:pt idx="6">
                  <c:v>15266.446931240003</c:v>
                </c:pt>
                <c:pt idx="7">
                  <c:v>14335.079959360004</c:v>
                </c:pt>
                <c:pt idx="8">
                  <c:v>11806.285829190001</c:v>
                </c:pt>
                <c:pt idx="9">
                  <c:v>10793.498487716</c:v>
                </c:pt>
              </c:numCache>
            </c:numRef>
          </c:val>
          <c:extLst>
            <c:ext xmlns:c16="http://schemas.microsoft.com/office/drawing/2014/chart" uri="{C3380CC4-5D6E-409C-BE32-E72D297353CC}">
              <c16:uniqueId val="{0000000B-5C71-425D-AA49-26E455513E8F}"/>
            </c:ext>
          </c:extLst>
        </c:ser>
        <c:ser>
          <c:idx val="12"/>
          <c:order val="12"/>
          <c:tx>
            <c:strRef>
              <c:f>'11.4'!$N$85</c:f>
              <c:strCache>
                <c:ptCount val="1"/>
                <c:pt idx="0">
                  <c:v> Vysočina R.</c:v>
                </c:pt>
              </c:strCache>
            </c:strRef>
          </c:tx>
          <c:spPr>
            <a:pattFill prst="ltDnDiag">
              <a:fgClr>
                <a:schemeClr val="tx2"/>
              </a:fgClr>
              <a:bgClr>
                <a:schemeClr val="accent2"/>
              </a:bgClr>
            </a:patt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'11.4'!$N$86:$N$95</c:f>
              <c:numCache>
                <c:formatCode>#,##0</c:formatCode>
                <c:ptCount val="10"/>
                <c:pt idx="0">
                  <c:v>3490.3999405851537</c:v>
                </c:pt>
                <c:pt idx="1">
                  <c:v>3516.5530524125793</c:v>
                </c:pt>
                <c:pt idx="2">
                  <c:v>3729.5669939092695</c:v>
                </c:pt>
                <c:pt idx="3">
                  <c:v>3793.0804367866576</c:v>
                </c:pt>
                <c:pt idx="4">
                  <c:v>3570.0557432599007</c:v>
                </c:pt>
                <c:pt idx="5">
                  <c:v>3471.5091645580001</c:v>
                </c:pt>
                <c:pt idx="6">
                  <c:v>3436.9150452400004</c:v>
                </c:pt>
                <c:pt idx="7">
                  <c:v>3767.6749568509999</c:v>
                </c:pt>
                <c:pt idx="8">
                  <c:v>3144.2661114300008</c:v>
                </c:pt>
                <c:pt idx="9">
                  <c:v>2827.8074309499998</c:v>
                </c:pt>
              </c:numCache>
            </c:numRef>
          </c:val>
          <c:extLst>
            <c:ext xmlns:c16="http://schemas.microsoft.com/office/drawing/2014/chart" uri="{C3380CC4-5D6E-409C-BE32-E72D297353CC}">
              <c16:uniqueId val="{0000000C-5C71-425D-AA49-26E455513E8F}"/>
            </c:ext>
          </c:extLst>
        </c:ser>
        <c:ser>
          <c:idx val="13"/>
          <c:order val="13"/>
          <c:tx>
            <c:strRef>
              <c:f>'11.4'!$O$85</c:f>
              <c:strCache>
                <c:ptCount val="1"/>
                <c:pt idx="0">
                  <c:v> Zlínský R.</c:v>
                </c:pt>
              </c:strCache>
            </c:strRef>
          </c:tx>
          <c:spPr>
            <a:pattFill prst="ltDnDiag">
              <a:fgClr>
                <a:schemeClr val="accent2"/>
              </a:fgClr>
              <a:bgClr>
                <a:schemeClr val="accent3"/>
              </a:bgClr>
            </a:pattFill>
          </c:spPr>
          <c:invertIfNegative val="0"/>
          <c:cat>
            <c:numRef>
              <c:f>'11.4'!$A$86:$A$95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'11.4'!$O$86:$O$95</c:f>
              <c:numCache>
                <c:formatCode>#,##0</c:formatCode>
                <c:ptCount val="10"/>
                <c:pt idx="0">
                  <c:v>4084.1599405851534</c:v>
                </c:pt>
                <c:pt idx="1">
                  <c:v>4148.7490524125797</c:v>
                </c:pt>
                <c:pt idx="2">
                  <c:v>4492.2109939092697</c:v>
                </c:pt>
                <c:pt idx="3">
                  <c:v>4622.2434402637582</c:v>
                </c:pt>
                <c:pt idx="4">
                  <c:v>4464.7078510999991</c:v>
                </c:pt>
                <c:pt idx="5">
                  <c:v>4380.2426308200002</c:v>
                </c:pt>
                <c:pt idx="6">
                  <c:v>4503.5743751799992</c:v>
                </c:pt>
                <c:pt idx="7">
                  <c:v>4860.1699133900011</c:v>
                </c:pt>
                <c:pt idx="8">
                  <c:v>3966.9114754100005</c:v>
                </c:pt>
                <c:pt idx="9">
                  <c:v>3578.7088856700002</c:v>
                </c:pt>
              </c:numCache>
            </c:numRef>
          </c:val>
          <c:extLst>
            <c:ext xmlns:c16="http://schemas.microsoft.com/office/drawing/2014/chart" uri="{C3380CC4-5D6E-409C-BE32-E72D297353CC}">
              <c16:uniqueId val="{0000000D-5C71-425D-AA49-26E455513E8F}"/>
            </c:ext>
          </c:extLst>
        </c:ser>
        <c:dLbls>
          <c:showLegendKey val="0"/>
          <c:showVal val="0"/>
          <c:showCatName val="0"/>
          <c:showSerName val="0"/>
          <c:showPercent val="0"/>
          <c:showBubbleSize val="0"/>
        </c:dLbls>
        <c:gapWidth val="50"/>
        <c:overlap val="100"/>
        <c:axId val="179057024"/>
        <c:axId val="179058560"/>
      </c:barChart>
      <c:catAx>
        <c:axId val="179057024"/>
        <c:scaling>
          <c:orientation val="minMax"/>
        </c:scaling>
        <c:delete val="0"/>
        <c:axPos val="b"/>
        <c:numFmt formatCode="General" sourceLinked="1"/>
        <c:majorTickMark val="out"/>
        <c:minorTickMark val="none"/>
        <c:tickLblPos val="nextTo"/>
        <c:crossAx val="179058560"/>
        <c:crosses val="autoZero"/>
        <c:auto val="1"/>
        <c:lblAlgn val="ctr"/>
        <c:lblOffset val="100"/>
        <c:noMultiLvlLbl val="0"/>
      </c:catAx>
      <c:valAx>
        <c:axId val="179058560"/>
        <c:scaling>
          <c:orientation val="minMax"/>
          <c:max val="100000"/>
          <c:min val="0"/>
        </c:scaling>
        <c:delete val="0"/>
        <c:axPos val="l"/>
        <c:majorGridlines/>
        <c:numFmt formatCode="#,##0" sourceLinked="0"/>
        <c:majorTickMark val="out"/>
        <c:minorTickMark val="none"/>
        <c:tickLblPos val="nextTo"/>
        <c:crossAx val="179057024"/>
        <c:crosses val="autoZero"/>
        <c:crossBetween val="between"/>
      </c:valAx>
    </c:plotArea>
    <c:legend>
      <c:legendPos val="b"/>
      <c:layout>
        <c:manualLayout>
          <c:xMode val="edge"/>
          <c:yMode val="edge"/>
          <c:x val="1.364339947017125E-4"/>
          <c:y val="0.84483700407014339"/>
          <c:w val="0.81726838341011565"/>
          <c:h val="0.1547670128190498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01423742895448E-2"/>
          <c:y val="4.0491078989297422E-2"/>
          <c:w val="0.94392945486130786"/>
          <c:h val="0.60419273526689043"/>
        </c:manualLayout>
      </c:layout>
      <c:lineChart>
        <c:grouping val="standard"/>
        <c:varyColors val="0"/>
        <c:ser>
          <c:idx val="0"/>
          <c:order val="0"/>
          <c:tx>
            <c:strRef>
              <c:f>'11.5'!$B$26</c:f>
              <c:strCache>
                <c:ptCount val="1"/>
                <c:pt idx="0">
                  <c:v> Jihočeský R.</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'11.5'!$B$27:$B$36</c:f>
              <c:numCache>
                <c:formatCode>#,##0.0</c:formatCode>
                <c:ptCount val="10"/>
                <c:pt idx="0">
                  <c:v>9.2205479452054835</c:v>
                </c:pt>
                <c:pt idx="1">
                  <c:v>9.3605479452054912</c:v>
                </c:pt>
                <c:pt idx="2">
                  <c:v>8.4830601092896121</c:v>
                </c:pt>
                <c:pt idx="3">
                  <c:v>8.4599443164362516</c:v>
                </c:pt>
                <c:pt idx="4">
                  <c:v>9.3344233230926772</c:v>
                </c:pt>
                <c:pt idx="5">
                  <c:v>9.2429729902713778</c:v>
                </c:pt>
                <c:pt idx="6">
                  <c:v>8.8363524065540204</c:v>
                </c:pt>
                <c:pt idx="7">
                  <c:v>7.7625710445468519</c:v>
                </c:pt>
                <c:pt idx="8">
                  <c:v>8.9532731694828467</c:v>
                </c:pt>
                <c:pt idx="9">
                  <c:v>9.4443900409626202</c:v>
                </c:pt>
              </c:numCache>
            </c:numRef>
          </c:val>
          <c:smooth val="0"/>
          <c:extLst>
            <c:ext xmlns:c16="http://schemas.microsoft.com/office/drawing/2014/chart" uri="{C3380CC4-5D6E-409C-BE32-E72D297353CC}">
              <c16:uniqueId val="{00000000-7F32-4D8E-9DDC-1C76C57B6C5C}"/>
            </c:ext>
          </c:extLst>
        </c:ser>
        <c:ser>
          <c:idx val="1"/>
          <c:order val="1"/>
          <c:tx>
            <c:strRef>
              <c:f>'11.5'!$C$26</c:f>
              <c:strCache>
                <c:ptCount val="1"/>
                <c:pt idx="0">
                  <c:v> Jihomoravský R.</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'11.5'!$C$27:$C$36</c:f>
              <c:numCache>
                <c:formatCode>#,##0.0</c:formatCode>
                <c:ptCount val="10"/>
                <c:pt idx="0">
                  <c:v>10.938082191780827</c:v>
                </c:pt>
                <c:pt idx="1">
                  <c:v>10.88328767123288</c:v>
                </c:pt>
                <c:pt idx="2">
                  <c:v>10.159289617486332</c:v>
                </c:pt>
                <c:pt idx="3">
                  <c:v>10.187891705069125</c:v>
                </c:pt>
                <c:pt idx="4">
                  <c:v>11.25991679467486</c:v>
                </c:pt>
                <c:pt idx="5">
                  <c:v>11.022199180747565</c:v>
                </c:pt>
                <c:pt idx="6">
                  <c:v>10.500929979518689</c:v>
                </c:pt>
                <c:pt idx="7">
                  <c:v>9.5936213517665134</c:v>
                </c:pt>
                <c:pt idx="8">
                  <c:v>10.55173579109063</c:v>
                </c:pt>
                <c:pt idx="9">
                  <c:v>11.054809907834104</c:v>
                </c:pt>
              </c:numCache>
            </c:numRef>
          </c:val>
          <c:smooth val="0"/>
          <c:extLst>
            <c:ext xmlns:c16="http://schemas.microsoft.com/office/drawing/2014/chart" uri="{C3380CC4-5D6E-409C-BE32-E72D297353CC}">
              <c16:uniqueId val="{00000001-7F32-4D8E-9DDC-1C76C57B6C5C}"/>
            </c:ext>
          </c:extLst>
        </c:ser>
        <c:ser>
          <c:idx val="2"/>
          <c:order val="2"/>
          <c:tx>
            <c:strRef>
              <c:f>'11.5'!$D$26</c:f>
              <c:strCache>
                <c:ptCount val="1"/>
                <c:pt idx="0">
                  <c:v> Karlovarský R.</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'11.5'!$D$27:$D$36</c:f>
              <c:numCache>
                <c:formatCode>#,##0.0</c:formatCode>
                <c:ptCount val="10"/>
                <c:pt idx="0">
                  <c:v>8.3956164383561607</c:v>
                </c:pt>
                <c:pt idx="1">
                  <c:v>8.2572602739726122</c:v>
                </c:pt>
                <c:pt idx="2">
                  <c:v>7.674043715846989</c:v>
                </c:pt>
                <c:pt idx="3">
                  <c:v>7.657002688172045</c:v>
                </c:pt>
                <c:pt idx="4">
                  <c:v>8.5774820788530466</c:v>
                </c:pt>
                <c:pt idx="5">
                  <c:v>8.5290770609318987</c:v>
                </c:pt>
                <c:pt idx="6">
                  <c:v>8.2805465949820789</c:v>
                </c:pt>
                <c:pt idx="7">
                  <c:v>6.9439816948284694</c:v>
                </c:pt>
                <c:pt idx="8">
                  <c:v>8.4238248847926265</c:v>
                </c:pt>
                <c:pt idx="9">
                  <c:v>8.6901427291346653</c:v>
                </c:pt>
              </c:numCache>
            </c:numRef>
          </c:val>
          <c:smooth val="0"/>
          <c:extLst>
            <c:ext xmlns:c16="http://schemas.microsoft.com/office/drawing/2014/chart" uri="{C3380CC4-5D6E-409C-BE32-E72D297353CC}">
              <c16:uniqueId val="{00000002-7F32-4D8E-9DDC-1C76C57B6C5C}"/>
            </c:ext>
          </c:extLst>
        </c:ser>
        <c:ser>
          <c:idx val="3"/>
          <c:order val="3"/>
          <c:tx>
            <c:strRef>
              <c:f>'11.5'!$E$26</c:f>
              <c:strCache>
                <c:ptCount val="1"/>
                <c:pt idx="0">
                  <c:v> Královéhradecký R.</c:v>
                </c:pt>
              </c:strCache>
            </c:strRef>
          </c:tx>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'11.5'!$E$27:$E$36</c:f>
              <c:numCache>
                <c:formatCode>#,##0.0</c:formatCode>
                <c:ptCount val="10"/>
                <c:pt idx="0">
                  <c:v>9.690136986301372</c:v>
                </c:pt>
                <c:pt idx="1">
                  <c:v>9.4657534246575334</c:v>
                </c:pt>
                <c:pt idx="2">
                  <c:v>8.7259562841529998</c:v>
                </c:pt>
                <c:pt idx="3">
                  <c:v>8.4900524833589319</c:v>
                </c:pt>
                <c:pt idx="4">
                  <c:v>9.8415104966717859</c:v>
                </c:pt>
                <c:pt idx="5">
                  <c:v>9.5642121095750117</c:v>
                </c:pt>
                <c:pt idx="6">
                  <c:v>9.1069662058371748</c:v>
                </c:pt>
                <c:pt idx="7">
                  <c:v>7.8312493599590374</c:v>
                </c:pt>
                <c:pt idx="8">
                  <c:v>8.94779505888377</c:v>
                </c:pt>
                <c:pt idx="9">
                  <c:v>9.3236354326676913</c:v>
                </c:pt>
              </c:numCache>
            </c:numRef>
          </c:val>
          <c:smooth val="0"/>
          <c:extLst>
            <c:ext xmlns:c16="http://schemas.microsoft.com/office/drawing/2014/chart" uri="{C3380CC4-5D6E-409C-BE32-E72D297353CC}">
              <c16:uniqueId val="{00000003-7F32-4D8E-9DDC-1C76C57B6C5C}"/>
            </c:ext>
          </c:extLst>
        </c:ser>
        <c:ser>
          <c:idx val="4"/>
          <c:order val="4"/>
          <c:tx>
            <c:strRef>
              <c:f>'11.5'!$F$26</c:f>
              <c:strCache>
                <c:ptCount val="1"/>
                <c:pt idx="0">
                  <c:v> Liberecký R.</c:v>
                </c:pt>
              </c:strCache>
            </c:strRef>
          </c:tx>
          <c:spPr>
            <a:ln>
              <a:solidFill>
                <a:schemeClr val="accent5"/>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'11.5'!$F$27:$F$36</c:f>
              <c:numCache>
                <c:formatCode>#,##0.0</c:formatCode>
                <c:ptCount val="10"/>
                <c:pt idx="0">
                  <c:v>9.5232876712328807</c:v>
                </c:pt>
                <c:pt idx="1">
                  <c:v>9.3180821917808085</c:v>
                </c:pt>
                <c:pt idx="2">
                  <c:v>8.541803278688521</c:v>
                </c:pt>
                <c:pt idx="3">
                  <c:v>8.4881995647721453</c:v>
                </c:pt>
                <c:pt idx="4">
                  <c:v>9.6630382744495655</c:v>
                </c:pt>
                <c:pt idx="5">
                  <c:v>9.5788645673323085</c:v>
                </c:pt>
                <c:pt idx="6">
                  <c:v>9.1997727854582703</c:v>
                </c:pt>
                <c:pt idx="7">
                  <c:v>8.0314343317972341</c:v>
                </c:pt>
                <c:pt idx="8">
                  <c:v>9.1503885048643117</c:v>
                </c:pt>
                <c:pt idx="9">
                  <c:v>9.488252688172043</c:v>
                </c:pt>
              </c:numCache>
            </c:numRef>
          </c:val>
          <c:smooth val="0"/>
          <c:extLst>
            <c:ext xmlns:c16="http://schemas.microsoft.com/office/drawing/2014/chart" uri="{C3380CC4-5D6E-409C-BE32-E72D297353CC}">
              <c16:uniqueId val="{00000004-7F32-4D8E-9DDC-1C76C57B6C5C}"/>
            </c:ext>
          </c:extLst>
        </c:ser>
        <c:ser>
          <c:idx val="5"/>
          <c:order val="5"/>
          <c:tx>
            <c:strRef>
              <c:f>'11.5'!$G$26</c:f>
              <c:strCache>
                <c:ptCount val="1"/>
                <c:pt idx="0">
                  <c:v> Moravskoslezský R.</c:v>
                </c:pt>
              </c:strCache>
            </c:strRef>
          </c:tx>
          <c:spPr>
            <a:ln>
              <a:solidFill>
                <a:schemeClr val="accent6"/>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'11.5'!$G$27:$G$36</c:f>
              <c:numCache>
                <c:formatCode>#,##0.0</c:formatCode>
                <c:ptCount val="10"/>
                <c:pt idx="0">
                  <c:v>9.9312328767123308</c:v>
                </c:pt>
                <c:pt idx="1">
                  <c:v>9.9487671232876771</c:v>
                </c:pt>
                <c:pt idx="2">
                  <c:v>9.1620218579235022</c:v>
                </c:pt>
                <c:pt idx="3">
                  <c:v>8.9379480286738353</c:v>
                </c:pt>
                <c:pt idx="4">
                  <c:v>9.9610931899641582</c:v>
                </c:pt>
                <c:pt idx="5">
                  <c:v>10.174226830517151</c:v>
                </c:pt>
                <c:pt idx="6">
                  <c:v>9.5240527393753194</c:v>
                </c:pt>
                <c:pt idx="7">
                  <c:v>8.6916641065028148</c:v>
                </c:pt>
                <c:pt idx="8">
                  <c:v>9.5446620583717348</c:v>
                </c:pt>
                <c:pt idx="9">
                  <c:v>10.02574948796723</c:v>
                </c:pt>
              </c:numCache>
            </c:numRef>
          </c:val>
          <c:smooth val="0"/>
          <c:extLst>
            <c:ext xmlns:c16="http://schemas.microsoft.com/office/drawing/2014/chart" uri="{C3380CC4-5D6E-409C-BE32-E72D297353CC}">
              <c16:uniqueId val="{00000005-7F32-4D8E-9DDC-1C76C57B6C5C}"/>
            </c:ext>
          </c:extLst>
        </c:ser>
        <c:ser>
          <c:idx val="6"/>
          <c:order val="6"/>
          <c:tx>
            <c:strRef>
              <c:f>'11.5'!$H$26</c:f>
              <c:strCache>
                <c:ptCount val="1"/>
                <c:pt idx="0">
                  <c:v> Olomoucký R.</c:v>
                </c:pt>
              </c:strCache>
            </c:strRef>
          </c:tx>
          <c:spPr>
            <a:ln>
              <a:solidFill>
                <a:srgbClr val="F0948F"/>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'11.5'!$H$27:$H$36</c:f>
              <c:numCache>
                <c:formatCode>#,##0.0</c:formatCode>
                <c:ptCount val="10"/>
                <c:pt idx="0">
                  <c:v>9.6671232876712274</c:v>
                </c:pt>
                <c:pt idx="1">
                  <c:v>9.5476712328767057</c:v>
                </c:pt>
                <c:pt idx="2">
                  <c:v>8.8612021857923526</c:v>
                </c:pt>
                <c:pt idx="3">
                  <c:v>8.6292146697388645</c:v>
                </c:pt>
                <c:pt idx="4">
                  <c:v>9.6289394521249339</c:v>
                </c:pt>
                <c:pt idx="5">
                  <c:v>9.6721940604198675</c:v>
                </c:pt>
                <c:pt idx="6">
                  <c:v>9.2041743471582187</c:v>
                </c:pt>
                <c:pt idx="7">
                  <c:v>8.1999449564772142</c:v>
                </c:pt>
                <c:pt idx="8">
                  <c:v>9.144169226830515</c:v>
                </c:pt>
                <c:pt idx="9">
                  <c:v>9.7917249103942652</c:v>
                </c:pt>
              </c:numCache>
            </c:numRef>
          </c:val>
          <c:smooth val="0"/>
          <c:extLst>
            <c:ext xmlns:c16="http://schemas.microsoft.com/office/drawing/2014/chart" uri="{C3380CC4-5D6E-409C-BE32-E72D297353CC}">
              <c16:uniqueId val="{00000006-7F32-4D8E-9DDC-1C76C57B6C5C}"/>
            </c:ext>
          </c:extLst>
        </c:ser>
        <c:ser>
          <c:idx val="7"/>
          <c:order val="7"/>
          <c:tx>
            <c:strRef>
              <c:f>'11.5'!$I$26</c:f>
              <c:strCache>
                <c:ptCount val="1"/>
                <c:pt idx="0">
                  <c:v> Pardubický R.</c:v>
                </c:pt>
              </c:strCache>
            </c:strRef>
          </c:tx>
          <c:spPr>
            <a:ln>
              <a:solidFill>
                <a:srgbClr val="F7C9C7"/>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'11.5'!$I$27:$I$36</c:f>
              <c:numCache>
                <c:formatCode>#,##0.0</c:formatCode>
                <c:ptCount val="10"/>
                <c:pt idx="0">
                  <c:v>9.6331506849315023</c:v>
                </c:pt>
                <c:pt idx="1">
                  <c:v>9.606575342465753</c:v>
                </c:pt>
                <c:pt idx="2">
                  <c:v>8.8393442622950875</c:v>
                </c:pt>
                <c:pt idx="3">
                  <c:v>8.6751939324116734</c:v>
                </c:pt>
                <c:pt idx="4">
                  <c:v>9.9138453661034305</c:v>
                </c:pt>
                <c:pt idx="5">
                  <c:v>9.7099769585253437</c:v>
                </c:pt>
                <c:pt idx="6">
                  <c:v>9.3044060419866881</c:v>
                </c:pt>
                <c:pt idx="7">
                  <c:v>8.1611930363543284</c:v>
                </c:pt>
                <c:pt idx="8">
                  <c:v>9.3339311315924203</c:v>
                </c:pt>
                <c:pt idx="9">
                  <c:v>9.9119617255504355</c:v>
                </c:pt>
              </c:numCache>
            </c:numRef>
          </c:val>
          <c:smooth val="0"/>
          <c:extLst>
            <c:ext xmlns:c16="http://schemas.microsoft.com/office/drawing/2014/chart" uri="{C3380CC4-5D6E-409C-BE32-E72D297353CC}">
              <c16:uniqueId val="{00000007-7F32-4D8E-9DDC-1C76C57B6C5C}"/>
            </c:ext>
          </c:extLst>
        </c:ser>
        <c:ser>
          <c:idx val="8"/>
          <c:order val="8"/>
          <c:tx>
            <c:strRef>
              <c:f>'11.5'!$J$26</c:f>
              <c:strCache>
                <c:ptCount val="1"/>
                <c:pt idx="0">
                  <c:v> Plzeňský R.</c:v>
                </c:pt>
              </c:strCache>
            </c:strRef>
          </c:tx>
          <c:spPr>
            <a:ln>
              <a:solidFill>
                <a:schemeClr val="tx1"/>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'11.5'!$J$27:$J$36</c:f>
              <c:numCache>
                <c:formatCode>#,##0.0</c:formatCode>
                <c:ptCount val="10"/>
                <c:pt idx="0">
                  <c:v>9.7002739726027407</c:v>
                </c:pt>
                <c:pt idx="1">
                  <c:v>9.8224657534246589</c:v>
                </c:pt>
                <c:pt idx="2">
                  <c:v>8.9374316939890761</c:v>
                </c:pt>
                <c:pt idx="3">
                  <c:v>8.9431675627240139</c:v>
                </c:pt>
                <c:pt idx="4">
                  <c:v>9.8752118535586284</c:v>
                </c:pt>
                <c:pt idx="5">
                  <c:v>9.69127944188428</c:v>
                </c:pt>
                <c:pt idx="6">
                  <c:v>9.3268836405529978</c:v>
                </c:pt>
                <c:pt idx="7">
                  <c:v>8.1841551459293402</c:v>
                </c:pt>
                <c:pt idx="8">
                  <c:v>9.5881080389144895</c:v>
                </c:pt>
                <c:pt idx="9">
                  <c:v>9.9107328469022029</c:v>
                </c:pt>
              </c:numCache>
            </c:numRef>
          </c:val>
          <c:smooth val="0"/>
          <c:extLst>
            <c:ext xmlns:c16="http://schemas.microsoft.com/office/drawing/2014/chart" uri="{C3380CC4-5D6E-409C-BE32-E72D297353CC}">
              <c16:uniqueId val="{00000008-7F32-4D8E-9DDC-1C76C57B6C5C}"/>
            </c:ext>
          </c:extLst>
        </c:ser>
        <c:ser>
          <c:idx val="9"/>
          <c:order val="9"/>
          <c:tx>
            <c:strRef>
              <c:f>'11.5'!$K$26</c:f>
              <c:strCache>
                <c:ptCount val="1"/>
                <c:pt idx="0">
                  <c:v> Prague</c:v>
                </c:pt>
              </c:strCache>
            </c:strRef>
          </c:tx>
          <c:spPr>
            <a:ln>
              <a:solidFill>
                <a:schemeClr val="tx1">
                  <a:alpha val="75000"/>
                </a:schemeClr>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'11.5'!$K$27:$K$36</c:f>
              <c:numCache>
                <c:formatCode>#,##0.0</c:formatCode>
                <c:ptCount val="10"/>
                <c:pt idx="0">
                  <c:v>11.39506849315069</c:v>
                </c:pt>
                <c:pt idx="1">
                  <c:v>11.541643835616442</c:v>
                </c:pt>
                <c:pt idx="2">
                  <c:v>10.757103825136609</c:v>
                </c:pt>
                <c:pt idx="3">
                  <c:v>10.687147337429593</c:v>
                </c:pt>
                <c:pt idx="4">
                  <c:v>11.716813236047107</c:v>
                </c:pt>
                <c:pt idx="5">
                  <c:v>11.573257808499742</c:v>
                </c:pt>
                <c:pt idx="6">
                  <c:v>11.296267921146956</c:v>
                </c:pt>
                <c:pt idx="7">
                  <c:v>9.9980017921146942</c:v>
                </c:pt>
                <c:pt idx="8">
                  <c:v>11.330941500256017</c:v>
                </c:pt>
                <c:pt idx="9">
                  <c:v>11.862017409114182</c:v>
                </c:pt>
              </c:numCache>
            </c:numRef>
          </c:val>
          <c:smooth val="0"/>
          <c:extLst>
            <c:ext xmlns:c16="http://schemas.microsoft.com/office/drawing/2014/chart" uri="{C3380CC4-5D6E-409C-BE32-E72D297353CC}">
              <c16:uniqueId val="{00000009-7F32-4D8E-9DDC-1C76C57B6C5C}"/>
            </c:ext>
          </c:extLst>
        </c:ser>
        <c:ser>
          <c:idx val="10"/>
          <c:order val="10"/>
          <c:tx>
            <c:strRef>
              <c:f>'11.5'!$L$26</c:f>
              <c:strCache>
                <c:ptCount val="1"/>
                <c:pt idx="0">
                  <c:v> Středočeský R.</c:v>
                </c:pt>
              </c:strCache>
            </c:strRef>
          </c:tx>
          <c:spPr>
            <a:ln>
              <a:solidFill>
                <a:schemeClr val="tx1">
                  <a:alpha val="50000"/>
                </a:schemeClr>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'11.5'!$L$27:$L$36</c:f>
              <c:numCache>
                <c:formatCode>#,##0.0</c:formatCode>
                <c:ptCount val="10"/>
                <c:pt idx="0">
                  <c:v>10.222739726027401</c:v>
                </c:pt>
                <c:pt idx="1">
                  <c:v>10.365479452054798</c:v>
                </c:pt>
                <c:pt idx="2">
                  <c:v>9.4855191256830604</c:v>
                </c:pt>
                <c:pt idx="3">
                  <c:v>9.3806419610855105</c:v>
                </c:pt>
                <c:pt idx="4">
                  <c:v>10.508802483358934</c:v>
                </c:pt>
                <c:pt idx="5">
                  <c:v>10.28830581157194</c:v>
                </c:pt>
                <c:pt idx="6">
                  <c:v>9.9817716333845379</c:v>
                </c:pt>
                <c:pt idx="7">
                  <c:v>8.8038293650793644</c:v>
                </c:pt>
                <c:pt idx="8">
                  <c:v>10.01842997951869</c:v>
                </c:pt>
                <c:pt idx="9">
                  <c:v>10.519167946748594</c:v>
                </c:pt>
              </c:numCache>
            </c:numRef>
          </c:val>
          <c:smooth val="0"/>
          <c:extLst>
            <c:ext xmlns:c16="http://schemas.microsoft.com/office/drawing/2014/chart" uri="{C3380CC4-5D6E-409C-BE32-E72D297353CC}">
              <c16:uniqueId val="{0000000A-7F32-4D8E-9DDC-1C76C57B6C5C}"/>
            </c:ext>
          </c:extLst>
        </c:ser>
        <c:ser>
          <c:idx val="11"/>
          <c:order val="11"/>
          <c:tx>
            <c:strRef>
              <c:f>'11.5'!$M$26</c:f>
              <c:strCache>
                <c:ptCount val="1"/>
                <c:pt idx="0">
                  <c:v> Ústecký R.</c:v>
                </c:pt>
              </c:strCache>
            </c:strRef>
          </c:tx>
          <c:spPr>
            <a:ln>
              <a:solidFill>
                <a:schemeClr val="tx1">
                  <a:alpha val="25000"/>
                </a:schemeClr>
              </a:solidFill>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'11.5'!$M$27:$M$36</c:f>
              <c:numCache>
                <c:formatCode>#,##0.0</c:formatCode>
                <c:ptCount val="10"/>
                <c:pt idx="0">
                  <c:v>10.033150684931506</c:v>
                </c:pt>
                <c:pt idx="1">
                  <c:v>10.097260273972603</c:v>
                </c:pt>
                <c:pt idx="2">
                  <c:v>9.404371584699442</c:v>
                </c:pt>
                <c:pt idx="3">
                  <c:v>9.3785394265232966</c:v>
                </c:pt>
                <c:pt idx="4">
                  <c:v>10.240105606758833</c:v>
                </c:pt>
                <c:pt idx="5">
                  <c:v>10.089240911418329</c:v>
                </c:pt>
                <c:pt idx="6">
                  <c:v>9.7348412698412687</c:v>
                </c:pt>
                <c:pt idx="7">
                  <c:v>8.5569783666154642</c:v>
                </c:pt>
                <c:pt idx="8">
                  <c:v>9.8558134920634917</c:v>
                </c:pt>
                <c:pt idx="9">
                  <c:v>10.279892473118279</c:v>
                </c:pt>
              </c:numCache>
            </c:numRef>
          </c:val>
          <c:smooth val="0"/>
          <c:extLst>
            <c:ext xmlns:c16="http://schemas.microsoft.com/office/drawing/2014/chart" uri="{C3380CC4-5D6E-409C-BE32-E72D297353CC}">
              <c16:uniqueId val="{0000000B-7F32-4D8E-9DDC-1C76C57B6C5C}"/>
            </c:ext>
          </c:extLst>
        </c:ser>
        <c:ser>
          <c:idx val="12"/>
          <c:order val="12"/>
          <c:tx>
            <c:strRef>
              <c:f>'11.5'!$N$26</c:f>
              <c:strCache>
                <c:ptCount val="1"/>
                <c:pt idx="0">
                  <c:v> Vysočina R.</c:v>
                </c:pt>
              </c:strCache>
            </c:strRef>
          </c:tx>
          <c:spPr>
            <a:ln>
              <a:solidFill>
                <a:schemeClr val="tx2"/>
              </a:solidFill>
              <a:prstDash val="dash"/>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'11.5'!$N$27:$N$36</c:f>
              <c:numCache>
                <c:formatCode>#,##0.0</c:formatCode>
                <c:ptCount val="10"/>
                <c:pt idx="0">
                  <c:v>9.1528767123287764</c:v>
                </c:pt>
                <c:pt idx="1">
                  <c:v>9.261369863013698</c:v>
                </c:pt>
                <c:pt idx="2">
                  <c:v>8.4385245901639365</c:v>
                </c:pt>
                <c:pt idx="3">
                  <c:v>8.3757174859190968</c:v>
                </c:pt>
                <c:pt idx="4">
                  <c:v>9.4299564772145423</c:v>
                </c:pt>
                <c:pt idx="5">
                  <c:v>9.2364752944188453</c:v>
                </c:pt>
                <c:pt idx="6">
                  <c:v>8.8239055299539171</c:v>
                </c:pt>
                <c:pt idx="7">
                  <c:v>7.8632994111623136</c:v>
                </c:pt>
                <c:pt idx="8">
                  <c:v>8.9972465437788021</c:v>
                </c:pt>
                <c:pt idx="9">
                  <c:v>9.4489196108550946</c:v>
                </c:pt>
              </c:numCache>
            </c:numRef>
          </c:val>
          <c:smooth val="0"/>
          <c:extLst>
            <c:ext xmlns:c16="http://schemas.microsoft.com/office/drawing/2014/chart" uri="{C3380CC4-5D6E-409C-BE32-E72D297353CC}">
              <c16:uniqueId val="{0000000C-7F32-4D8E-9DDC-1C76C57B6C5C}"/>
            </c:ext>
          </c:extLst>
        </c:ser>
        <c:ser>
          <c:idx val="13"/>
          <c:order val="13"/>
          <c:tx>
            <c:strRef>
              <c:f>'11.5'!$O$26</c:f>
              <c:strCache>
                <c:ptCount val="1"/>
                <c:pt idx="0">
                  <c:v> Zlínský R.</c:v>
                </c:pt>
              </c:strCache>
            </c:strRef>
          </c:tx>
          <c:spPr>
            <a:ln>
              <a:solidFill>
                <a:schemeClr val="accent2"/>
              </a:solidFill>
              <a:prstDash val="dash"/>
            </a:ln>
          </c:spPr>
          <c:marker>
            <c:symbol val="none"/>
          </c:marker>
          <c:cat>
            <c:numRef>
              <c:f>'11.5'!$A$27:$A$36</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'11.5'!$O$27:$O$36</c:f>
              <c:numCache>
                <c:formatCode>#,##0.0</c:formatCode>
                <c:ptCount val="10"/>
                <c:pt idx="0">
                  <c:v>9.9326027397260308</c:v>
                </c:pt>
                <c:pt idx="1">
                  <c:v>9.6117808219178116</c:v>
                </c:pt>
                <c:pt idx="2">
                  <c:v>8.8841530054644799</c:v>
                </c:pt>
                <c:pt idx="3">
                  <c:v>8.5992485919098822</c:v>
                </c:pt>
                <c:pt idx="4">
                  <c:v>9.5680849974398345</c:v>
                </c:pt>
                <c:pt idx="5">
                  <c:v>9.4433685355862771</c:v>
                </c:pt>
                <c:pt idx="6">
                  <c:v>8.9208410138248837</c:v>
                </c:pt>
                <c:pt idx="7">
                  <c:v>7.9984709421402975</c:v>
                </c:pt>
                <c:pt idx="8">
                  <c:v>9.0005497951868918</c:v>
                </c:pt>
                <c:pt idx="9">
                  <c:v>9.5032360471070145</c:v>
                </c:pt>
              </c:numCache>
            </c:numRef>
          </c:val>
          <c:smooth val="0"/>
          <c:extLst>
            <c:ext xmlns:c16="http://schemas.microsoft.com/office/drawing/2014/chart" uri="{C3380CC4-5D6E-409C-BE32-E72D297353CC}">
              <c16:uniqueId val="{0000000D-7F32-4D8E-9DDC-1C76C57B6C5C}"/>
            </c:ext>
          </c:extLst>
        </c:ser>
        <c:dLbls>
          <c:showLegendKey val="0"/>
          <c:showVal val="0"/>
          <c:showCatName val="0"/>
          <c:showSerName val="0"/>
          <c:showPercent val="0"/>
          <c:showBubbleSize val="0"/>
        </c:dLbls>
        <c:smooth val="0"/>
        <c:axId val="179280512"/>
        <c:axId val="179290496"/>
      </c:lineChart>
      <c:catAx>
        <c:axId val="179280512"/>
        <c:scaling>
          <c:orientation val="minMax"/>
        </c:scaling>
        <c:delete val="0"/>
        <c:axPos val="b"/>
        <c:numFmt formatCode="General" sourceLinked="1"/>
        <c:majorTickMark val="out"/>
        <c:minorTickMark val="none"/>
        <c:tickLblPos val="nextTo"/>
        <c:txPr>
          <a:bodyPr rot="-5400000" vert="horz"/>
          <a:lstStyle/>
          <a:p>
            <a:pPr>
              <a:defRPr sz="800">
                <a:latin typeface="+mj-lt"/>
              </a:defRPr>
            </a:pPr>
            <a:endParaRPr lang="cs-CZ"/>
          </a:p>
        </c:txPr>
        <c:crossAx val="179290496"/>
        <c:crosses val="autoZero"/>
        <c:auto val="1"/>
        <c:lblAlgn val="ctr"/>
        <c:lblOffset val="100"/>
        <c:noMultiLvlLbl val="0"/>
      </c:catAx>
      <c:valAx>
        <c:axId val="179290496"/>
        <c:scaling>
          <c:orientation val="minMax"/>
          <c:max val="12"/>
          <c:min val="6.5"/>
        </c:scaling>
        <c:delete val="0"/>
        <c:axPos val="l"/>
        <c:majorGridlines/>
        <c:numFmt formatCode="#,##0.0" sourceLinked="0"/>
        <c:majorTickMark val="out"/>
        <c:minorTickMark val="none"/>
        <c:tickLblPos val="nextTo"/>
        <c:crossAx val="179280512"/>
        <c:crosses val="autoZero"/>
        <c:crossBetween val="midCat"/>
        <c:majorUnit val="0.5"/>
      </c:valAx>
    </c:plotArea>
    <c:legend>
      <c:legendPos val="b"/>
      <c:layout>
        <c:manualLayout>
          <c:xMode val="edge"/>
          <c:yMode val="edge"/>
          <c:x val="3.9978259991825743E-3"/>
          <c:y val="0.79482333093817359"/>
          <c:w val="0.92354175871900901"/>
          <c:h val="0.20517666906182638"/>
        </c:manualLayout>
      </c:layout>
      <c:overlay val="0"/>
      <c:txPr>
        <a:bodyPr/>
        <a:lstStyle/>
        <a:p>
          <a:pPr>
            <a:defRPr sz="800">
              <a:latin typeface="+mj-lt"/>
            </a:defRPr>
          </a:pPr>
          <a:endParaRPr lang="cs-CZ"/>
        </a:p>
      </c:txPr>
    </c:legend>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0074029459103E-2"/>
          <c:y val="5.5198461203179928E-2"/>
          <c:w val="0.88472974718581177"/>
          <c:h val="0.71199710381029968"/>
        </c:manualLayout>
      </c:layout>
      <c:lineChart>
        <c:grouping val="standard"/>
        <c:varyColors val="0"/>
        <c:ser>
          <c:idx val="0"/>
          <c:order val="0"/>
          <c:tx>
            <c:strRef>
              <c:f>'12.1'!$C$6:$D$6</c:f>
              <c:strCache>
                <c:ptCount val="1"/>
                <c:pt idx="0">
                  <c:v>Town gas</c:v>
                </c:pt>
              </c:strCache>
            </c:strRef>
          </c:tx>
          <c:spPr>
            <a:ln>
              <a:solidFill>
                <a:schemeClr val="tx2"/>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'12.1'!$C$8:$C$77</c:f>
              <c:numCache>
                <c:formatCode>#,##0.0</c:formatCode>
                <c:ptCount val="70"/>
                <c:pt idx="0">
                  <c:v>707.37099999999998</c:v>
                </c:pt>
                <c:pt idx="1">
                  <c:v>753.92899999999997</c:v>
                </c:pt>
                <c:pt idx="2">
                  <c:v>834.91899999999998</c:v>
                </c:pt>
                <c:pt idx="3">
                  <c:v>895.73400000000004</c:v>
                </c:pt>
                <c:pt idx="4">
                  <c:v>927.6</c:v>
                </c:pt>
                <c:pt idx="5">
                  <c:v>972.07799999999997</c:v>
                </c:pt>
                <c:pt idx="6">
                  <c:v>1076.9880000000001</c:v>
                </c:pt>
                <c:pt idx="7">
                  <c:v>1183.2529999999999</c:v>
                </c:pt>
                <c:pt idx="8">
                  <c:v>1334.8240000000001</c:v>
                </c:pt>
                <c:pt idx="9">
                  <c:v>1473.625</c:v>
                </c:pt>
                <c:pt idx="10">
                  <c:v>1580.328</c:v>
                </c:pt>
                <c:pt idx="11">
                  <c:v>1698.5830000000001</c:v>
                </c:pt>
                <c:pt idx="12">
                  <c:v>1724.538</c:v>
                </c:pt>
                <c:pt idx="13">
                  <c:v>1908.095</c:v>
                </c:pt>
                <c:pt idx="14">
                  <c:v>2095.4520000000002</c:v>
                </c:pt>
                <c:pt idx="15">
                  <c:v>2347.1680000000001</c:v>
                </c:pt>
                <c:pt idx="16">
                  <c:v>2510.194</c:v>
                </c:pt>
                <c:pt idx="17">
                  <c:v>2745.89</c:v>
                </c:pt>
                <c:pt idx="18">
                  <c:v>3031.0239999999999</c:v>
                </c:pt>
                <c:pt idx="19">
                  <c:v>3129.33</c:v>
                </c:pt>
                <c:pt idx="20">
                  <c:v>3159.0070000000001</c:v>
                </c:pt>
                <c:pt idx="21">
                  <c:v>3321.3820000000001</c:v>
                </c:pt>
                <c:pt idx="22">
                  <c:v>3392.1750000000002</c:v>
                </c:pt>
                <c:pt idx="23">
                  <c:v>3420.6529999999998</c:v>
                </c:pt>
                <c:pt idx="24">
                  <c:v>3576.2179999999998</c:v>
                </c:pt>
                <c:pt idx="25">
                  <c:v>3505.9450000000002</c:v>
                </c:pt>
                <c:pt idx="26">
                  <c:v>3630.1909999999998</c:v>
                </c:pt>
                <c:pt idx="27">
                  <c:v>3499.5169999999998</c:v>
                </c:pt>
                <c:pt idx="28">
                  <c:v>3505.223</c:v>
                </c:pt>
                <c:pt idx="29">
                  <c:v>3431.7220000000002</c:v>
                </c:pt>
                <c:pt idx="30">
                  <c:v>3421.81</c:v>
                </c:pt>
                <c:pt idx="31">
                  <c:v>3401.8220000000001</c:v>
                </c:pt>
                <c:pt idx="32">
                  <c:v>3181.0830000000001</c:v>
                </c:pt>
                <c:pt idx="33">
                  <c:v>2973.1909999999998</c:v>
                </c:pt>
                <c:pt idx="34">
                  <c:v>2518.643</c:v>
                </c:pt>
                <c:pt idx="35">
                  <c:v>2185.8649999999998</c:v>
                </c:pt>
                <c:pt idx="36">
                  <c:v>1909.588</c:v>
                </c:pt>
                <c:pt idx="37">
                  <c:v>1866.3689999999999</c:v>
                </c:pt>
                <c:pt idx="38">
                  <c:v>1551.8409999999999</c:v>
                </c:pt>
                <c:pt idx="39">
                  <c:v>1450.7449999999999</c:v>
                </c:pt>
                <c:pt idx="40">
                  <c:v>1136.086</c:v>
                </c:pt>
                <c:pt idx="41">
                  <c:v>791</c:v>
                </c:pt>
                <c:pt idx="42">
                  <c:v>296.3</c:v>
                </c:pt>
              </c:numCache>
            </c:numRef>
          </c:val>
          <c:smooth val="0"/>
          <c:extLst>
            <c:ext xmlns:c16="http://schemas.microsoft.com/office/drawing/2014/chart" uri="{C3380CC4-5D6E-409C-BE32-E72D297353CC}">
              <c16:uniqueId val="{00000000-DF16-4616-928B-7C488D5E4209}"/>
            </c:ext>
          </c:extLst>
        </c:ser>
        <c:ser>
          <c:idx val="1"/>
          <c:order val="1"/>
          <c:tx>
            <c:strRef>
              <c:f>'12.1'!$E$6:$G$6</c:f>
              <c:strCache>
                <c:ptCount val="1"/>
                <c:pt idx="0">
                  <c:v>Natural gas</c:v>
                </c:pt>
              </c:strCache>
            </c:strRef>
          </c:tx>
          <c:spPr>
            <a:ln>
              <a:solidFill>
                <a:schemeClr val="accent5"/>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'12.1'!$E$8:$E$77</c:f>
              <c:numCache>
                <c:formatCode>#,##0.0</c:formatCode>
                <c:ptCount val="70"/>
                <c:pt idx="0">
                  <c:v>75.948999999999998</c:v>
                </c:pt>
                <c:pt idx="1">
                  <c:v>84.360000000000014</c:v>
                </c:pt>
                <c:pt idx="2">
                  <c:v>88.628</c:v>
                </c:pt>
                <c:pt idx="3">
                  <c:v>533.30600000000015</c:v>
                </c:pt>
                <c:pt idx="4">
                  <c:v>780.59500000000003</c:v>
                </c:pt>
                <c:pt idx="5">
                  <c:v>963.31600000000003</c:v>
                </c:pt>
                <c:pt idx="6">
                  <c:v>919.85599999999999</c:v>
                </c:pt>
                <c:pt idx="7">
                  <c:v>952.38800000000003</c:v>
                </c:pt>
                <c:pt idx="8">
                  <c:v>750.57899999999995</c:v>
                </c:pt>
                <c:pt idx="9">
                  <c:v>683.58100000000002</c:v>
                </c:pt>
                <c:pt idx="10">
                  <c:v>614.92100000000005</c:v>
                </c:pt>
                <c:pt idx="11">
                  <c:v>475.78500000000003</c:v>
                </c:pt>
                <c:pt idx="12">
                  <c:v>500.928</c:v>
                </c:pt>
                <c:pt idx="13">
                  <c:v>597.64300000000014</c:v>
                </c:pt>
                <c:pt idx="14">
                  <c:v>733.05899999999997</c:v>
                </c:pt>
                <c:pt idx="15">
                  <c:v>802.97699999999998</c:v>
                </c:pt>
                <c:pt idx="16">
                  <c:v>880.83900000000006</c:v>
                </c:pt>
                <c:pt idx="17">
                  <c:v>924.83199999999988</c:v>
                </c:pt>
                <c:pt idx="18">
                  <c:v>960.64599999999996</c:v>
                </c:pt>
                <c:pt idx="19">
                  <c:v>1008.601</c:v>
                </c:pt>
                <c:pt idx="20">
                  <c:v>1156.1790000000001</c:v>
                </c:pt>
                <c:pt idx="21">
                  <c:v>1546.6290000000001</c:v>
                </c:pt>
                <c:pt idx="22">
                  <c:v>1906.0110000000002</c:v>
                </c:pt>
                <c:pt idx="23">
                  <c:v>2158.181</c:v>
                </c:pt>
                <c:pt idx="24">
                  <c:v>2534.9520000000002</c:v>
                </c:pt>
                <c:pt idx="25">
                  <c:v>2940.1469999999999</c:v>
                </c:pt>
                <c:pt idx="26">
                  <c:v>3413.489</c:v>
                </c:pt>
                <c:pt idx="27">
                  <c:v>3621.5589999999997</c:v>
                </c:pt>
                <c:pt idx="28">
                  <c:v>4190.8739999999998</c:v>
                </c:pt>
                <c:pt idx="29">
                  <c:v>4663.7160000000003</c:v>
                </c:pt>
                <c:pt idx="30">
                  <c:v>4985.6059999999998</c:v>
                </c:pt>
                <c:pt idx="31">
                  <c:v>5167.1170000000002</c:v>
                </c:pt>
                <c:pt idx="32">
                  <c:v>5569.1239999999998</c:v>
                </c:pt>
                <c:pt idx="33">
                  <c:v>6010.2619999999997</c:v>
                </c:pt>
                <c:pt idx="34">
                  <c:v>6192.8250000000007</c:v>
                </c:pt>
                <c:pt idx="35">
                  <c:v>6813.5570000000007</c:v>
                </c:pt>
                <c:pt idx="36">
                  <c:v>7138.4669999999996</c:v>
                </c:pt>
                <c:pt idx="37">
                  <c:v>7079.9310000000014</c:v>
                </c:pt>
                <c:pt idx="38">
                  <c:v>6809.9459999999999</c:v>
                </c:pt>
                <c:pt idx="39">
                  <c:v>7064.0550000000003</c:v>
                </c:pt>
                <c:pt idx="40">
                  <c:v>7058.7580000000007</c:v>
                </c:pt>
                <c:pt idx="41">
                  <c:v>8074.5</c:v>
                </c:pt>
                <c:pt idx="42">
                  <c:v>9306.4</c:v>
                </c:pt>
                <c:pt idx="43">
                  <c:v>9441</c:v>
                </c:pt>
                <c:pt idx="44">
                  <c:v>9389.5999999999985</c:v>
                </c:pt>
                <c:pt idx="45">
                  <c:v>9426.9</c:v>
                </c:pt>
                <c:pt idx="46">
                  <c:v>9147.9000000000015</c:v>
                </c:pt>
                <c:pt idx="47">
                  <c:v>9772.6</c:v>
                </c:pt>
                <c:pt idx="48">
                  <c:v>9542.1</c:v>
                </c:pt>
                <c:pt idx="49">
                  <c:v>9739.2999999999993</c:v>
                </c:pt>
                <c:pt idx="50">
                  <c:v>9692.2999999999993</c:v>
                </c:pt>
                <c:pt idx="51">
                  <c:v>9562.7999999999993</c:v>
                </c:pt>
                <c:pt idx="52">
                  <c:v>9269.4</c:v>
                </c:pt>
                <c:pt idx="53">
                  <c:v>8652.6</c:v>
                </c:pt>
                <c:pt idx="54">
                  <c:v>8685.2000000000007</c:v>
                </c:pt>
                <c:pt idx="55">
                  <c:v>8161.2999999999993</c:v>
                </c:pt>
                <c:pt idx="56">
                  <c:v>8979.1999999999989</c:v>
                </c:pt>
                <c:pt idx="57">
                  <c:v>8085.8</c:v>
                </c:pt>
                <c:pt idx="58">
                  <c:v>8158.2250050503235</c:v>
                </c:pt>
                <c:pt idx="59">
                  <c:v>8277.0944147694499</c:v>
                </c:pt>
                <c:pt idx="60">
                  <c:v>7280.4197495994158</c:v>
                </c:pt>
                <c:pt idx="61">
                  <c:v>7607.5646329449373</c:v>
                </c:pt>
                <c:pt idx="62">
                  <c:v>8255.1342335338559</c:v>
                </c:pt>
                <c:pt idx="63">
                  <c:v>8527.4827534189189</c:v>
                </c:pt>
                <c:pt idx="64">
                  <c:v>8182.7561269882699</c:v>
                </c:pt>
                <c:pt idx="65">
                  <c:v>8564.6294736291875</c:v>
                </c:pt>
                <c:pt idx="66">
                  <c:v>8694.2191732210795</c:v>
                </c:pt>
                <c:pt idx="67">
                  <c:v>9433.7342458022922</c:v>
                </c:pt>
                <c:pt idx="68">
                  <c:v>7543.7622835692955</c:v>
                </c:pt>
                <c:pt idx="69">
                  <c:v>6758.5738142860464</c:v>
                </c:pt>
              </c:numCache>
            </c:numRef>
          </c:val>
          <c:smooth val="0"/>
          <c:extLst>
            <c:ext xmlns:c16="http://schemas.microsoft.com/office/drawing/2014/chart" uri="{C3380CC4-5D6E-409C-BE32-E72D297353CC}">
              <c16:uniqueId val="{00000001-DF16-4616-928B-7C488D5E4209}"/>
            </c:ext>
          </c:extLst>
        </c:ser>
        <c:dLbls>
          <c:showLegendKey val="0"/>
          <c:showVal val="0"/>
          <c:showCatName val="0"/>
          <c:showSerName val="0"/>
          <c:showPercent val="0"/>
          <c:showBubbleSize val="0"/>
        </c:dLbls>
        <c:smooth val="0"/>
        <c:axId val="178117248"/>
        <c:axId val="178119040"/>
      </c:lineChart>
      <c:catAx>
        <c:axId val="17811724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119040"/>
        <c:crosses val="autoZero"/>
        <c:auto val="1"/>
        <c:lblAlgn val="ctr"/>
        <c:lblOffset val="100"/>
        <c:tickLblSkip val="3"/>
        <c:noMultiLvlLbl val="0"/>
      </c:catAx>
      <c:valAx>
        <c:axId val="178119040"/>
        <c:scaling>
          <c:orientation val="minMax"/>
          <c:max val="10000"/>
        </c:scaling>
        <c:delete val="0"/>
        <c:axPos val="l"/>
        <c:majorGridlines/>
        <c:numFmt formatCode="#,##0" sourceLinked="0"/>
        <c:majorTickMark val="out"/>
        <c:minorTickMark val="none"/>
        <c:tickLblPos val="nextTo"/>
        <c:crossAx val="178117248"/>
        <c:crosses val="autoZero"/>
        <c:crossBetween val="midCat"/>
        <c:majorUnit val="1000"/>
      </c:valAx>
    </c:plotArea>
    <c:legend>
      <c:legendPos val="b"/>
      <c:layout>
        <c:manualLayout>
          <c:xMode val="edge"/>
          <c:yMode val="edge"/>
          <c:x val="3.3637236904745648E-4"/>
          <c:y val="0.92854108037939298"/>
          <c:w val="0.30619938707837741"/>
          <c:h val="7.145891962060699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29323178864935E-2"/>
          <c:y val="4.5121153545217417E-2"/>
          <c:w val="0.89224233036444212"/>
          <c:h val="0.81234813354603552"/>
        </c:manualLayout>
      </c:layout>
      <c:lineChart>
        <c:grouping val="standard"/>
        <c:varyColors val="0"/>
        <c:ser>
          <c:idx val="0"/>
          <c:order val="0"/>
          <c:tx>
            <c:strRef>
              <c:f>'12.1'!$H$6:$I$6</c:f>
              <c:strCache>
                <c:ptCount val="1"/>
                <c:pt idx="0">
                  <c:v>Natural gas</c:v>
                </c:pt>
              </c:strCache>
            </c:strRef>
          </c:tx>
          <c:spPr>
            <a:ln>
              <a:solidFill>
                <a:schemeClr val="tx2"/>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'12.1'!$H$8:$H$77</c:f>
              <c:numCache>
                <c:formatCode>0.0</c:formatCode>
                <c:ptCount val="70"/>
                <c:pt idx="0">
                  <c:v>3.61</c:v>
                </c:pt>
                <c:pt idx="1">
                  <c:v>4.92</c:v>
                </c:pt>
                <c:pt idx="2">
                  <c:v>6.03</c:v>
                </c:pt>
                <c:pt idx="3">
                  <c:v>7.05</c:v>
                </c:pt>
                <c:pt idx="4">
                  <c:v>8.3000000000000007</c:v>
                </c:pt>
                <c:pt idx="5">
                  <c:v>8.1</c:v>
                </c:pt>
                <c:pt idx="6">
                  <c:v>7.2</c:v>
                </c:pt>
                <c:pt idx="7">
                  <c:v>5.7</c:v>
                </c:pt>
                <c:pt idx="8">
                  <c:v>3.9</c:v>
                </c:pt>
                <c:pt idx="9">
                  <c:v>5.21</c:v>
                </c:pt>
                <c:pt idx="10">
                  <c:v>3.96</c:v>
                </c:pt>
                <c:pt idx="11">
                  <c:v>5.2</c:v>
                </c:pt>
                <c:pt idx="12">
                  <c:v>4.4000000000000004</c:v>
                </c:pt>
                <c:pt idx="13">
                  <c:v>5.76</c:v>
                </c:pt>
                <c:pt idx="14">
                  <c:v>6.5</c:v>
                </c:pt>
                <c:pt idx="15">
                  <c:v>7.35</c:v>
                </c:pt>
                <c:pt idx="16">
                  <c:v>6.9</c:v>
                </c:pt>
                <c:pt idx="17">
                  <c:v>8.34</c:v>
                </c:pt>
                <c:pt idx="18">
                  <c:v>9.3800000000000008</c:v>
                </c:pt>
                <c:pt idx="19">
                  <c:v>11.38</c:v>
                </c:pt>
                <c:pt idx="20">
                  <c:v>13.02</c:v>
                </c:pt>
                <c:pt idx="21">
                  <c:v>15.2</c:v>
                </c:pt>
                <c:pt idx="22">
                  <c:v>19.100000000000001</c:v>
                </c:pt>
                <c:pt idx="23">
                  <c:v>20.9</c:v>
                </c:pt>
                <c:pt idx="24">
                  <c:v>24.9</c:v>
                </c:pt>
                <c:pt idx="25">
                  <c:v>22.2</c:v>
                </c:pt>
                <c:pt idx="26">
                  <c:v>25.4</c:v>
                </c:pt>
                <c:pt idx="27">
                  <c:v>27.06</c:v>
                </c:pt>
                <c:pt idx="28">
                  <c:v>28.3</c:v>
                </c:pt>
                <c:pt idx="29">
                  <c:v>23.11</c:v>
                </c:pt>
                <c:pt idx="30">
                  <c:v>26.48</c:v>
                </c:pt>
                <c:pt idx="31">
                  <c:v>32.68</c:v>
                </c:pt>
                <c:pt idx="32">
                  <c:v>24.73995</c:v>
                </c:pt>
                <c:pt idx="33">
                  <c:v>29.704000000000001</c:v>
                </c:pt>
                <c:pt idx="34">
                  <c:v>24.391999999999999</c:v>
                </c:pt>
                <c:pt idx="35">
                  <c:v>30.285</c:v>
                </c:pt>
                <c:pt idx="36">
                  <c:v>30.073780000000003</c:v>
                </c:pt>
                <c:pt idx="37">
                  <c:v>31.4864</c:v>
                </c:pt>
                <c:pt idx="38">
                  <c:v>29.11</c:v>
                </c:pt>
                <c:pt idx="39">
                  <c:v>42.55</c:v>
                </c:pt>
                <c:pt idx="40">
                  <c:v>42.1</c:v>
                </c:pt>
                <c:pt idx="41">
                  <c:v>43.93</c:v>
                </c:pt>
                <c:pt idx="42">
                  <c:v>58.46</c:v>
                </c:pt>
                <c:pt idx="43">
                  <c:v>59.26</c:v>
                </c:pt>
                <c:pt idx="44">
                  <c:v>57.08</c:v>
                </c:pt>
                <c:pt idx="45">
                  <c:v>56.131</c:v>
                </c:pt>
                <c:pt idx="46">
                  <c:v>59.042999999999999</c:v>
                </c:pt>
                <c:pt idx="47">
                  <c:v>62.360999999999997</c:v>
                </c:pt>
                <c:pt idx="48">
                  <c:v>62.313000000000002</c:v>
                </c:pt>
                <c:pt idx="49">
                  <c:v>63.356000000000002</c:v>
                </c:pt>
                <c:pt idx="50">
                  <c:v>61.67</c:v>
                </c:pt>
                <c:pt idx="51">
                  <c:v>56.896000000000001</c:v>
                </c:pt>
                <c:pt idx="52">
                  <c:v>67.638999999999996</c:v>
                </c:pt>
                <c:pt idx="53">
                  <c:v>49.9</c:v>
                </c:pt>
                <c:pt idx="54">
                  <c:v>50.8</c:v>
                </c:pt>
                <c:pt idx="55">
                  <c:v>57.2</c:v>
                </c:pt>
                <c:pt idx="56">
                  <c:v>57.3</c:v>
                </c:pt>
                <c:pt idx="57">
                  <c:v>52.8</c:v>
                </c:pt>
                <c:pt idx="58">
                  <c:v>61.6</c:v>
                </c:pt>
                <c:pt idx="59">
                  <c:v>47.333075975303558</c:v>
                </c:pt>
                <c:pt idx="60">
                  <c:v>44.959295144984566</c:v>
                </c:pt>
                <c:pt idx="61">
                  <c:v>42.621557004484409</c:v>
                </c:pt>
                <c:pt idx="62">
                  <c:v>49.288893022251862</c:v>
                </c:pt>
                <c:pt idx="63">
                  <c:v>54.886108595098101</c:v>
                </c:pt>
                <c:pt idx="64">
                  <c:v>55.898593761343584</c:v>
                </c:pt>
                <c:pt idx="65">
                  <c:v>50.803541216034226</c:v>
                </c:pt>
                <c:pt idx="66">
                  <c:v>47.306818891744392</c:v>
                </c:pt>
                <c:pt idx="67">
                  <c:v>55.065441922179161</c:v>
                </c:pt>
                <c:pt idx="68">
                  <c:v>44.045334403713248</c:v>
                </c:pt>
                <c:pt idx="69">
                  <c:v>41.449790897036067</c:v>
                </c:pt>
              </c:numCache>
            </c:numRef>
          </c:val>
          <c:smooth val="0"/>
          <c:extLst>
            <c:ext xmlns:c16="http://schemas.microsoft.com/office/drawing/2014/chart" uri="{C3380CC4-5D6E-409C-BE32-E72D297353CC}">
              <c16:uniqueId val="{00000000-DA44-45E8-AFA2-F98A41E3E246}"/>
            </c:ext>
          </c:extLst>
        </c:ser>
        <c:dLbls>
          <c:showLegendKey val="0"/>
          <c:showVal val="0"/>
          <c:showCatName val="0"/>
          <c:showSerName val="0"/>
          <c:showPercent val="0"/>
          <c:showBubbleSize val="0"/>
        </c:dLbls>
        <c:smooth val="0"/>
        <c:axId val="177750784"/>
        <c:axId val="177752320"/>
      </c:lineChart>
      <c:catAx>
        <c:axId val="1777507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52320"/>
        <c:crosses val="autoZero"/>
        <c:auto val="1"/>
        <c:lblAlgn val="ctr"/>
        <c:lblOffset val="100"/>
        <c:tickLblSkip val="3"/>
        <c:noMultiLvlLbl val="0"/>
      </c:catAx>
      <c:valAx>
        <c:axId val="177752320"/>
        <c:scaling>
          <c:orientation val="minMax"/>
          <c:max val="70"/>
        </c:scaling>
        <c:delete val="0"/>
        <c:axPos val="l"/>
        <c:majorGridlines/>
        <c:numFmt formatCode="#,##0" sourceLinked="0"/>
        <c:majorTickMark val="out"/>
        <c:minorTickMark val="none"/>
        <c:tickLblPos val="nextTo"/>
        <c:crossAx val="177750784"/>
        <c:crosses val="autoZero"/>
        <c:crossBetween val="midCat"/>
        <c:majorUnit val="1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5838070451734E-2"/>
          <c:y val="4.5902934860415183E-2"/>
          <c:w val="0.88962396748033645"/>
          <c:h val="0.7857034597947985"/>
        </c:manualLayout>
      </c:layout>
      <c:lineChart>
        <c:grouping val="standard"/>
        <c:varyColors val="0"/>
        <c:ser>
          <c:idx val="1"/>
          <c:order val="0"/>
          <c:tx>
            <c:strRef>
              <c:f>'12.1'!$G$7</c:f>
              <c:strCache>
                <c:ptCount val="1"/>
                <c:pt idx="0">
                  <c:v>Number of customers</c:v>
                </c:pt>
              </c:strCache>
            </c:strRef>
          </c:tx>
          <c:spPr>
            <a:ln>
              <a:solidFill>
                <a:schemeClr val="tx2"/>
              </a:solidFill>
            </a:ln>
          </c:spPr>
          <c:marker>
            <c:symbol val="none"/>
          </c:marker>
          <c:cat>
            <c:numRef>
              <c:f>'12.1'!$A$8:$A$77</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'12.1'!$G$8:$G$77</c:f>
              <c:numCache>
                <c:formatCode>#,##0</c:formatCode>
                <c:ptCount val="70"/>
                <c:pt idx="0">
                  <c:v>3745</c:v>
                </c:pt>
                <c:pt idx="1">
                  <c:v>3805</c:v>
                </c:pt>
                <c:pt idx="2">
                  <c:v>5256</c:v>
                </c:pt>
                <c:pt idx="3">
                  <c:v>5987</c:v>
                </c:pt>
                <c:pt idx="4">
                  <c:v>7105</c:v>
                </c:pt>
                <c:pt idx="5">
                  <c:v>10287</c:v>
                </c:pt>
                <c:pt idx="6">
                  <c:v>14892</c:v>
                </c:pt>
                <c:pt idx="7">
                  <c:v>19021</c:v>
                </c:pt>
                <c:pt idx="8">
                  <c:v>22853</c:v>
                </c:pt>
                <c:pt idx="9">
                  <c:v>26283</c:v>
                </c:pt>
                <c:pt idx="10">
                  <c:v>28424</c:v>
                </c:pt>
                <c:pt idx="11">
                  <c:v>31901</c:v>
                </c:pt>
                <c:pt idx="12">
                  <c:v>36123</c:v>
                </c:pt>
                <c:pt idx="13">
                  <c:v>39717</c:v>
                </c:pt>
                <c:pt idx="14">
                  <c:v>43308</c:v>
                </c:pt>
                <c:pt idx="15">
                  <c:v>48351</c:v>
                </c:pt>
                <c:pt idx="16">
                  <c:v>60818</c:v>
                </c:pt>
                <c:pt idx="17">
                  <c:v>74529</c:v>
                </c:pt>
                <c:pt idx="18">
                  <c:v>96718</c:v>
                </c:pt>
                <c:pt idx="19">
                  <c:v>127621</c:v>
                </c:pt>
                <c:pt idx="20">
                  <c:v>169462</c:v>
                </c:pt>
                <c:pt idx="21">
                  <c:v>221695</c:v>
                </c:pt>
                <c:pt idx="22">
                  <c:v>267219</c:v>
                </c:pt>
                <c:pt idx="23">
                  <c:v>327903</c:v>
                </c:pt>
                <c:pt idx="24">
                  <c:v>398080</c:v>
                </c:pt>
                <c:pt idx="25">
                  <c:v>472402</c:v>
                </c:pt>
                <c:pt idx="26">
                  <c:v>560875</c:v>
                </c:pt>
                <c:pt idx="27">
                  <c:v>758964</c:v>
                </c:pt>
                <c:pt idx="28">
                  <c:v>829673</c:v>
                </c:pt>
                <c:pt idx="29">
                  <c:v>857475</c:v>
                </c:pt>
                <c:pt idx="30">
                  <c:v>975391</c:v>
                </c:pt>
                <c:pt idx="31">
                  <c:v>1052604</c:v>
                </c:pt>
                <c:pt idx="32">
                  <c:v>1249146</c:v>
                </c:pt>
                <c:pt idx="33">
                  <c:v>1259133</c:v>
                </c:pt>
                <c:pt idx="34">
                  <c:v>1330907</c:v>
                </c:pt>
                <c:pt idx="35">
                  <c:v>1349258</c:v>
                </c:pt>
                <c:pt idx="36">
                  <c:v>1661824</c:v>
                </c:pt>
                <c:pt idx="37">
                  <c:v>1761240</c:v>
                </c:pt>
                <c:pt idx="38">
                  <c:v>1820752</c:v>
                </c:pt>
                <c:pt idx="39">
                  <c:v>1848471</c:v>
                </c:pt>
                <c:pt idx="40">
                  <c:v>1918896</c:v>
                </c:pt>
                <c:pt idx="41">
                  <c:v>2103695</c:v>
                </c:pt>
                <c:pt idx="42">
                  <c:v>2276683</c:v>
                </c:pt>
                <c:pt idx="43">
                  <c:v>2376002</c:v>
                </c:pt>
                <c:pt idx="44">
                  <c:v>2469587</c:v>
                </c:pt>
                <c:pt idx="45">
                  <c:v>2531808</c:v>
                </c:pt>
                <c:pt idx="46">
                  <c:v>2601210</c:v>
                </c:pt>
                <c:pt idx="47">
                  <c:v>2654204</c:v>
                </c:pt>
                <c:pt idx="48">
                  <c:v>2692523</c:v>
                </c:pt>
                <c:pt idx="49">
                  <c:v>2737730</c:v>
                </c:pt>
                <c:pt idx="50">
                  <c:v>2771690</c:v>
                </c:pt>
                <c:pt idx="51">
                  <c:v>2805705</c:v>
                </c:pt>
                <c:pt idx="52">
                  <c:v>2823102</c:v>
                </c:pt>
                <c:pt idx="53">
                  <c:v>2845429</c:v>
                </c:pt>
                <c:pt idx="54">
                  <c:v>2864576</c:v>
                </c:pt>
                <c:pt idx="55">
                  <c:v>2871547</c:v>
                </c:pt>
                <c:pt idx="56">
                  <c:v>2870634</c:v>
                </c:pt>
                <c:pt idx="57">
                  <c:v>2869023</c:v>
                </c:pt>
                <c:pt idx="58">
                  <c:v>2868083</c:v>
                </c:pt>
                <c:pt idx="59">
                  <c:v>2860345</c:v>
                </c:pt>
                <c:pt idx="60">
                  <c:v>2849162</c:v>
                </c:pt>
                <c:pt idx="61">
                  <c:v>2844334</c:v>
                </c:pt>
                <c:pt idx="62">
                  <c:v>2840473</c:v>
                </c:pt>
                <c:pt idx="63">
                  <c:v>2844257</c:v>
                </c:pt>
                <c:pt idx="64">
                  <c:v>2840619</c:v>
                </c:pt>
                <c:pt idx="65">
                  <c:v>2834509</c:v>
                </c:pt>
                <c:pt idx="66">
                  <c:v>2829132</c:v>
                </c:pt>
                <c:pt idx="67">
                  <c:v>2820013</c:v>
                </c:pt>
                <c:pt idx="68">
                  <c:v>2781284</c:v>
                </c:pt>
                <c:pt idx="69">
                  <c:v>2752442</c:v>
                </c:pt>
              </c:numCache>
            </c:numRef>
          </c:val>
          <c:smooth val="0"/>
          <c:extLst>
            <c:ext xmlns:c16="http://schemas.microsoft.com/office/drawing/2014/chart" uri="{C3380CC4-5D6E-409C-BE32-E72D297353CC}">
              <c16:uniqueId val="{00000001-6AE5-45FA-87F8-0602B1E34E72}"/>
            </c:ext>
          </c:extLst>
        </c:ser>
        <c:dLbls>
          <c:showLegendKey val="0"/>
          <c:showVal val="0"/>
          <c:showCatName val="0"/>
          <c:showSerName val="0"/>
          <c:showPercent val="0"/>
          <c:showBubbleSize val="0"/>
        </c:dLbls>
        <c:smooth val="0"/>
        <c:axId val="177764992"/>
        <c:axId val="177787264"/>
      </c:lineChart>
      <c:catAx>
        <c:axId val="17776499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87264"/>
        <c:crosses val="autoZero"/>
        <c:auto val="1"/>
        <c:lblAlgn val="ctr"/>
        <c:lblOffset val="100"/>
        <c:tickLblSkip val="3"/>
        <c:noMultiLvlLbl val="0"/>
      </c:catAx>
      <c:valAx>
        <c:axId val="177787264"/>
        <c:scaling>
          <c:orientation val="minMax"/>
          <c:max val="3000000"/>
          <c:min val="0"/>
        </c:scaling>
        <c:delete val="0"/>
        <c:axPos val="l"/>
        <c:majorGridlines/>
        <c:numFmt formatCode="#,##0" sourceLinked="0"/>
        <c:majorTickMark val="out"/>
        <c:minorTickMark val="none"/>
        <c:tickLblPos val="nextTo"/>
        <c:crossAx val="177764992"/>
        <c:crosses val="autoZero"/>
        <c:crossBetween val="midCat"/>
        <c:majorUnit val="5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2942234780537E-2"/>
          <c:y val="1.8369893544328858E-2"/>
          <c:w val="0.94826989717962351"/>
          <c:h val="0.78564127424537"/>
        </c:manualLayout>
      </c:layout>
      <c:barChart>
        <c:barDir val="col"/>
        <c:grouping val="stacked"/>
        <c:varyColors val="0"/>
        <c:ser>
          <c:idx val="0"/>
          <c:order val="0"/>
          <c:tx>
            <c:strRef>
              <c:f>'12.2'!$U$91</c:f>
              <c:strCache>
                <c:ptCount val="1"/>
                <c:pt idx="0">
                  <c:v>HD_C</c:v>
                </c:pt>
              </c:strCache>
            </c:strRef>
          </c:tx>
          <c:spPr>
            <a:solidFill>
              <a:schemeClr val="tx2"/>
            </a:solidFill>
            <a:ln>
              <a:noFill/>
            </a:ln>
          </c:spPr>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'12.2'!$U$92:$U$161</c:f>
              <c:numCache>
                <c:formatCode>#,##0.0</c:formatCode>
                <c:ptCount val="70"/>
                <c:pt idx="0">
                  <c:v>73.162000000000006</c:v>
                </c:pt>
                <c:pt idx="1">
                  <c:v>77.484999999999999</c:v>
                </c:pt>
                <c:pt idx="2">
                  <c:v>86.028999999999996</c:v>
                </c:pt>
                <c:pt idx="3">
                  <c:v>542.10500000000013</c:v>
                </c:pt>
                <c:pt idx="4">
                  <c:v>784.39400000000012</c:v>
                </c:pt>
                <c:pt idx="5">
                  <c:v>970.01900000000001</c:v>
                </c:pt>
                <c:pt idx="6">
                  <c:v>925.45500000000004</c:v>
                </c:pt>
                <c:pt idx="7">
                  <c:v>910.54900000000009</c:v>
                </c:pt>
                <c:pt idx="8">
                  <c:v>705.86200000000008</c:v>
                </c:pt>
                <c:pt idx="9">
                  <c:v>627.048</c:v>
                </c:pt>
                <c:pt idx="10">
                  <c:v>556.42899999999997</c:v>
                </c:pt>
                <c:pt idx="11">
                  <c:v>435.41600000000005</c:v>
                </c:pt>
                <c:pt idx="12">
                  <c:v>473.416</c:v>
                </c:pt>
                <c:pt idx="13">
                  <c:v>523.56400000000008</c:v>
                </c:pt>
                <c:pt idx="14">
                  <c:v>619.36599999999999</c:v>
                </c:pt>
                <c:pt idx="15">
                  <c:v>658.19499999999994</c:v>
                </c:pt>
                <c:pt idx="16">
                  <c:v>701.31799999999998</c:v>
                </c:pt>
                <c:pt idx="17">
                  <c:v>713.05200000000002</c:v>
                </c:pt>
                <c:pt idx="18">
                  <c:v>729.47899999999993</c:v>
                </c:pt>
                <c:pt idx="19">
                  <c:v>709.19799999999998</c:v>
                </c:pt>
                <c:pt idx="20">
                  <c:v>810.18100000000004</c:v>
                </c:pt>
                <c:pt idx="21">
                  <c:v>1102.17</c:v>
                </c:pt>
                <c:pt idx="22">
                  <c:v>1286.1320000000001</c:v>
                </c:pt>
                <c:pt idx="23">
                  <c:v>1512.6179999999999</c:v>
                </c:pt>
                <c:pt idx="24">
                  <c:v>1723.999</c:v>
                </c:pt>
                <c:pt idx="25">
                  <c:v>2101.6489999999999</c:v>
                </c:pt>
                <c:pt idx="26">
                  <c:v>2346.174</c:v>
                </c:pt>
                <c:pt idx="27">
                  <c:v>2442.0149999999999</c:v>
                </c:pt>
                <c:pt idx="28">
                  <c:v>2764.221</c:v>
                </c:pt>
                <c:pt idx="29">
                  <c:v>3116.277</c:v>
                </c:pt>
                <c:pt idx="30">
                  <c:v>3167.6729999999998</c:v>
                </c:pt>
                <c:pt idx="31">
                  <c:v>3133.9350000000004</c:v>
                </c:pt>
                <c:pt idx="32">
                  <c:v>3343.5460000000003</c:v>
                </c:pt>
                <c:pt idx="33">
                  <c:v>3445.0619999999999</c:v>
                </c:pt>
                <c:pt idx="34">
                  <c:v>3601.556</c:v>
                </c:pt>
                <c:pt idx="35">
                  <c:v>4031.2640000000001</c:v>
                </c:pt>
                <c:pt idx="36">
                  <c:v>4137.4809999999998</c:v>
                </c:pt>
                <c:pt idx="37">
                  <c:v>3660.4679999999998</c:v>
                </c:pt>
                <c:pt idx="38">
                  <c:v>3332.2429999999999</c:v>
                </c:pt>
                <c:pt idx="39">
                  <c:v>3126.8989999999999</c:v>
                </c:pt>
                <c:pt idx="40">
                  <c:v>2894.4720000000002</c:v>
                </c:pt>
                <c:pt idx="41">
                  <c:v>3195.3206611795772</c:v>
                </c:pt>
                <c:pt idx="42">
                  <c:v>3378.2212324823945</c:v>
                </c:pt>
                <c:pt idx="43">
                  <c:v>3458.9</c:v>
                </c:pt>
                <c:pt idx="44">
                  <c:v>3361.5</c:v>
                </c:pt>
                <c:pt idx="45">
                  <c:v>3486.8</c:v>
                </c:pt>
                <c:pt idx="46">
                  <c:v>3605.2</c:v>
                </c:pt>
                <c:pt idx="47">
                  <c:v>3586.7</c:v>
                </c:pt>
                <c:pt idx="48">
                  <c:v>3115.7</c:v>
                </c:pt>
                <c:pt idx="49">
                  <c:v>3016.1</c:v>
                </c:pt>
                <c:pt idx="50">
                  <c:v>3089.1</c:v>
                </c:pt>
                <c:pt idx="51">
                  <c:v>4298</c:v>
                </c:pt>
                <c:pt idx="52">
                  <c:v>4210.2</c:v>
                </c:pt>
                <c:pt idx="53">
                  <c:v>4003.4</c:v>
                </c:pt>
                <c:pt idx="54">
                  <c:v>3984.7231644731714</c:v>
                </c:pt>
                <c:pt idx="55">
                  <c:v>3421.4794389663225</c:v>
                </c:pt>
                <c:pt idx="56">
                  <c:v>3650.0375800403813</c:v>
                </c:pt>
                <c:pt idx="57">
                  <c:v>3544.5177146528308</c:v>
                </c:pt>
                <c:pt idx="58">
                  <c:v>3542.7413316356624</c:v>
                </c:pt>
                <c:pt idx="59">
                  <c:v>3627.3230662095111</c:v>
                </c:pt>
                <c:pt idx="60">
                  <c:v>3410.3972052618806</c:v>
                </c:pt>
                <c:pt idx="61">
                  <c:v>3522.7616740966923</c:v>
                </c:pt>
                <c:pt idx="62">
                  <c:v>3836.3584581271775</c:v>
                </c:pt>
                <c:pt idx="63">
                  <c:v>3847.7460000000001</c:v>
                </c:pt>
                <c:pt idx="64">
                  <c:v>3854.9198167295876</c:v>
                </c:pt>
                <c:pt idx="65">
                  <c:v>4200.7408816692532</c:v>
                </c:pt>
                <c:pt idx="66">
                  <c:v>4268.3097902267627</c:v>
                </c:pt>
                <c:pt idx="67">
                  <c:v>4565.6943918051602</c:v>
                </c:pt>
                <c:pt idx="68">
                  <c:v>3611.2389207220158</c:v>
                </c:pt>
                <c:pt idx="69">
                  <c:v>3258.0365552836802</c:v>
                </c:pt>
              </c:numCache>
            </c:numRef>
          </c:val>
          <c:extLst>
            <c:ext xmlns:c16="http://schemas.microsoft.com/office/drawing/2014/chart" uri="{C3380CC4-5D6E-409C-BE32-E72D297353CC}">
              <c16:uniqueId val="{00000000-0750-4F36-BC11-65A39A45546E}"/>
            </c:ext>
          </c:extLst>
        </c:ser>
        <c:ser>
          <c:idx val="1"/>
          <c:order val="1"/>
          <c:tx>
            <c:strRef>
              <c:f>'12.2'!$V$91</c:f>
              <c:strCache>
                <c:ptCount val="1"/>
                <c:pt idx="0">
                  <c:v>MD_C</c:v>
                </c:pt>
              </c:strCache>
            </c:strRef>
          </c:tx>
          <c:spPr>
            <a:solidFill>
              <a:schemeClr val="accent5"/>
            </a:solidFill>
            <a:ln>
              <a:noFill/>
            </a:ln>
          </c:spPr>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'12.2'!$V$92:$V$161</c:f>
              <c:numCache>
                <c:formatCode>#,##0.0</c:formatCode>
                <c:ptCount val="70"/>
                <c:pt idx="0">
                  <c:v>0</c:v>
                </c:pt>
                <c:pt idx="1">
                  <c:v>0.03</c:v>
                </c:pt>
                <c:pt idx="2">
                  <c:v>0</c:v>
                </c:pt>
                <c:pt idx="3">
                  <c:v>0.66100000000000003</c:v>
                </c:pt>
                <c:pt idx="4">
                  <c:v>0.28100000000000003</c:v>
                </c:pt>
                <c:pt idx="5">
                  <c:v>0.24099999999999999</c:v>
                </c:pt>
                <c:pt idx="6">
                  <c:v>0.189</c:v>
                </c:pt>
                <c:pt idx="7">
                  <c:v>0.22800000000000001</c:v>
                </c:pt>
                <c:pt idx="8">
                  <c:v>0.13600000000000001</c:v>
                </c:pt>
                <c:pt idx="9">
                  <c:v>0.92800000000000005</c:v>
                </c:pt>
                <c:pt idx="10">
                  <c:v>1.216</c:v>
                </c:pt>
                <c:pt idx="11">
                  <c:v>1.258</c:v>
                </c:pt>
                <c:pt idx="12">
                  <c:v>2.383</c:v>
                </c:pt>
                <c:pt idx="13">
                  <c:v>36.781999999999996</c:v>
                </c:pt>
                <c:pt idx="14">
                  <c:v>61.588999999999999</c:v>
                </c:pt>
                <c:pt idx="15">
                  <c:v>84.786000000000001</c:v>
                </c:pt>
                <c:pt idx="16">
                  <c:v>107.065</c:v>
                </c:pt>
                <c:pt idx="17">
                  <c:v>110.63200000000001</c:v>
                </c:pt>
                <c:pt idx="18">
                  <c:v>123.17400000000001</c:v>
                </c:pt>
                <c:pt idx="19">
                  <c:v>149.249</c:v>
                </c:pt>
                <c:pt idx="20">
                  <c:v>171.696</c:v>
                </c:pt>
                <c:pt idx="21">
                  <c:v>199.98599999999999</c:v>
                </c:pt>
                <c:pt idx="22">
                  <c:v>348.99599999999998</c:v>
                </c:pt>
                <c:pt idx="23">
                  <c:v>294.36200000000002</c:v>
                </c:pt>
                <c:pt idx="24">
                  <c:v>369.92099999999999</c:v>
                </c:pt>
                <c:pt idx="25">
                  <c:v>428.64299999999997</c:v>
                </c:pt>
                <c:pt idx="26">
                  <c:v>517.43200000000002</c:v>
                </c:pt>
                <c:pt idx="27">
                  <c:v>548.09500000000003</c:v>
                </c:pt>
                <c:pt idx="28">
                  <c:v>632.73</c:v>
                </c:pt>
                <c:pt idx="29">
                  <c:v>695.476</c:v>
                </c:pt>
                <c:pt idx="30">
                  <c:v>795.34299999999996</c:v>
                </c:pt>
                <c:pt idx="31">
                  <c:v>902.60799999999995</c:v>
                </c:pt>
                <c:pt idx="32">
                  <c:v>981.452</c:v>
                </c:pt>
                <c:pt idx="33">
                  <c:v>1111.9970000000001</c:v>
                </c:pt>
                <c:pt idx="34">
                  <c:v>1165.7180000000001</c:v>
                </c:pt>
                <c:pt idx="35">
                  <c:v>1272.5329999999999</c:v>
                </c:pt>
                <c:pt idx="36">
                  <c:v>1393.7249999999999</c:v>
                </c:pt>
                <c:pt idx="37">
                  <c:v>1471.5340000000001</c:v>
                </c:pt>
                <c:pt idx="38">
                  <c:v>1530.069</c:v>
                </c:pt>
                <c:pt idx="39">
                  <c:v>1796.329</c:v>
                </c:pt>
                <c:pt idx="40">
                  <c:v>1841.585</c:v>
                </c:pt>
                <c:pt idx="41">
                  <c:v>2065.7793388204236</c:v>
                </c:pt>
                <c:pt idx="42">
                  <c:v>2427.778767517606</c:v>
                </c:pt>
                <c:pt idx="43">
                  <c:v>2419.1</c:v>
                </c:pt>
                <c:pt idx="44">
                  <c:v>2400.5</c:v>
                </c:pt>
                <c:pt idx="45">
                  <c:v>2262.6</c:v>
                </c:pt>
                <c:pt idx="46">
                  <c:v>1939.3</c:v>
                </c:pt>
                <c:pt idx="47">
                  <c:v>2141.2000000000003</c:v>
                </c:pt>
                <c:pt idx="48">
                  <c:v>2367.9000000000005</c:v>
                </c:pt>
                <c:pt idx="49">
                  <c:v>2416.4</c:v>
                </c:pt>
                <c:pt idx="50">
                  <c:v>2366.3000000000002</c:v>
                </c:pt>
                <c:pt idx="51">
                  <c:v>989</c:v>
                </c:pt>
                <c:pt idx="52">
                  <c:v>902.1</c:v>
                </c:pt>
                <c:pt idx="53">
                  <c:v>864.4</c:v>
                </c:pt>
                <c:pt idx="54">
                  <c:v>854.11407464562694</c:v>
                </c:pt>
                <c:pt idx="55">
                  <c:v>821.74527779024334</c:v>
                </c:pt>
                <c:pt idx="56">
                  <c:v>881.00375173941723</c:v>
                </c:pt>
                <c:pt idx="57">
                  <c:v>782.88388973771578</c:v>
                </c:pt>
                <c:pt idx="58">
                  <c:v>801.4332508011305</c:v>
                </c:pt>
                <c:pt idx="59">
                  <c:v>819.14445046701451</c:v>
                </c:pt>
                <c:pt idx="60">
                  <c:v>712.95665283609333</c:v>
                </c:pt>
                <c:pt idx="61">
                  <c:v>740.54716276384522</c:v>
                </c:pt>
                <c:pt idx="62">
                  <c:v>801.51180511781627</c:v>
                </c:pt>
                <c:pt idx="63">
                  <c:v>905.81100000000015</c:v>
                </c:pt>
                <c:pt idx="64">
                  <c:v>802.31710169693304</c:v>
                </c:pt>
                <c:pt idx="65">
                  <c:v>837.95548207248396</c:v>
                </c:pt>
                <c:pt idx="66">
                  <c:v>840.41028830097571</c:v>
                </c:pt>
                <c:pt idx="67">
                  <c:v>913.96704959776309</c:v>
                </c:pt>
                <c:pt idx="68">
                  <c:v>739.73007220825252</c:v>
                </c:pt>
                <c:pt idx="69">
                  <c:v>665.73347336373502</c:v>
                </c:pt>
              </c:numCache>
            </c:numRef>
          </c:val>
          <c:extLst>
            <c:ext xmlns:c16="http://schemas.microsoft.com/office/drawing/2014/chart" uri="{C3380CC4-5D6E-409C-BE32-E72D297353CC}">
              <c16:uniqueId val="{00000001-0750-4F36-BC11-65A39A45546E}"/>
            </c:ext>
          </c:extLst>
        </c:ser>
        <c:ser>
          <c:idx val="2"/>
          <c:order val="2"/>
          <c:tx>
            <c:strRef>
              <c:f>'12.2'!$W$91</c:f>
              <c:strCache>
                <c:ptCount val="1"/>
                <c:pt idx="0">
                  <c:v>LD_C</c:v>
                </c:pt>
              </c:strCache>
            </c:strRef>
          </c:tx>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'12.2'!$W$92:$W$161</c:f>
              <c:numCache>
                <c:formatCode>#,##0.0</c:formatCode>
                <c:ptCount val="70"/>
                <c:pt idx="0">
                  <c:v>0.56699999999999995</c:v>
                </c:pt>
                <c:pt idx="1">
                  <c:v>0.59799999999999998</c:v>
                </c:pt>
                <c:pt idx="2">
                  <c:v>0.95</c:v>
                </c:pt>
                <c:pt idx="3">
                  <c:v>0.94399999999999995</c:v>
                </c:pt>
                <c:pt idx="4">
                  <c:v>1.391</c:v>
                </c:pt>
                <c:pt idx="5">
                  <c:v>1.825</c:v>
                </c:pt>
                <c:pt idx="6">
                  <c:v>2.9060000000000001</c:v>
                </c:pt>
                <c:pt idx="7">
                  <c:v>4.726</c:v>
                </c:pt>
                <c:pt idx="8">
                  <c:v>5.7560000000000002</c:v>
                </c:pt>
                <c:pt idx="9">
                  <c:v>6.6550000000000002</c:v>
                </c:pt>
                <c:pt idx="10">
                  <c:v>6.8959999999999999</c:v>
                </c:pt>
                <c:pt idx="11">
                  <c:v>6.4130000000000003</c:v>
                </c:pt>
                <c:pt idx="12">
                  <c:v>6.2619999999999996</c:v>
                </c:pt>
                <c:pt idx="13">
                  <c:v>7.4359999999999999</c:v>
                </c:pt>
                <c:pt idx="14">
                  <c:v>8.9030000000000005</c:v>
                </c:pt>
                <c:pt idx="15">
                  <c:v>12.526999999999999</c:v>
                </c:pt>
                <c:pt idx="16">
                  <c:v>15.772</c:v>
                </c:pt>
                <c:pt idx="17">
                  <c:v>17.777999999999999</c:v>
                </c:pt>
                <c:pt idx="18">
                  <c:v>27.300999999999998</c:v>
                </c:pt>
                <c:pt idx="19">
                  <c:v>37.511000000000003</c:v>
                </c:pt>
                <c:pt idx="20">
                  <c:v>48.957999999999998</c:v>
                </c:pt>
                <c:pt idx="21">
                  <c:v>57.59</c:v>
                </c:pt>
                <c:pt idx="22">
                  <c:v>85.087999999999994</c:v>
                </c:pt>
                <c:pt idx="23">
                  <c:v>83.775999999999996</c:v>
                </c:pt>
                <c:pt idx="24">
                  <c:v>103.21599999999999</c:v>
                </c:pt>
                <c:pt idx="25">
                  <c:v>116.742</c:v>
                </c:pt>
                <c:pt idx="26">
                  <c:v>127.121</c:v>
                </c:pt>
                <c:pt idx="27">
                  <c:v>138.39400000000001</c:v>
                </c:pt>
                <c:pt idx="28">
                  <c:v>149.23400000000001</c:v>
                </c:pt>
                <c:pt idx="29">
                  <c:v>157.73699999999999</c:v>
                </c:pt>
                <c:pt idx="30">
                  <c:v>191.14699999999999</c:v>
                </c:pt>
                <c:pt idx="31">
                  <c:v>214.262</c:v>
                </c:pt>
                <c:pt idx="32">
                  <c:v>250.55699999999999</c:v>
                </c:pt>
                <c:pt idx="33">
                  <c:v>269.57299999999998</c:v>
                </c:pt>
                <c:pt idx="34">
                  <c:v>284.15300000000002</c:v>
                </c:pt>
                <c:pt idx="35">
                  <c:v>312.08999999999997</c:v>
                </c:pt>
                <c:pt idx="36">
                  <c:v>330.35700000000003</c:v>
                </c:pt>
                <c:pt idx="37">
                  <c:v>379.74400000000003</c:v>
                </c:pt>
                <c:pt idx="38">
                  <c:v>362.46699999999998</c:v>
                </c:pt>
                <c:pt idx="39">
                  <c:v>414.10700000000003</c:v>
                </c:pt>
                <c:pt idx="40">
                  <c:v>514.197</c:v>
                </c:pt>
                <c:pt idx="41">
                  <c:v>620.30189915845858</c:v>
                </c:pt>
                <c:pt idx="42">
                  <c:v>765.4217346725984</c:v>
                </c:pt>
                <c:pt idx="43">
                  <c:v>757.02920168364449</c:v>
                </c:pt>
                <c:pt idx="44">
                  <c:v>764.91778542296481</c:v>
                </c:pt>
                <c:pt idx="45">
                  <c:v>837.9247079048298</c:v>
                </c:pt>
                <c:pt idx="46">
                  <c:v>770.19671427957951</c:v>
                </c:pt>
                <c:pt idx="47">
                  <c:v>914.76410962307716</c:v>
                </c:pt>
                <c:pt idx="48">
                  <c:v>987.85</c:v>
                </c:pt>
                <c:pt idx="49">
                  <c:v>1041.3499999999999</c:v>
                </c:pt>
                <c:pt idx="50">
                  <c:v>1025.5</c:v>
                </c:pt>
                <c:pt idx="51">
                  <c:v>1257.2</c:v>
                </c:pt>
                <c:pt idx="52">
                  <c:v>1189</c:v>
                </c:pt>
                <c:pt idx="53">
                  <c:v>1119.4000000000001</c:v>
                </c:pt>
                <c:pt idx="54">
                  <c:v>1157.8821776650411</c:v>
                </c:pt>
                <c:pt idx="55">
                  <c:v>1186.2118893894574</c:v>
                </c:pt>
                <c:pt idx="56">
                  <c:v>1365.4555156325032</c:v>
                </c:pt>
                <c:pt idx="57">
                  <c:v>1159.817389699693</c:v>
                </c:pt>
                <c:pt idx="58">
                  <c:v>1196.6695217189354</c:v>
                </c:pt>
                <c:pt idx="59">
                  <c:v>1204.2424930758923</c:v>
                </c:pt>
                <c:pt idx="60">
                  <c:v>980.63363749940379</c:v>
                </c:pt>
                <c:pt idx="61">
                  <c:v>1057.1634652972291</c:v>
                </c:pt>
                <c:pt idx="62">
                  <c:v>1152.6815890783148</c:v>
                </c:pt>
                <c:pt idx="63">
                  <c:v>1238.7572516670562</c:v>
                </c:pt>
                <c:pt idx="64">
                  <c:v>1117.9152635170003</c:v>
                </c:pt>
                <c:pt idx="65">
                  <c:v>1201.4750959205983</c:v>
                </c:pt>
                <c:pt idx="66">
                  <c:v>1197.7288742469332</c:v>
                </c:pt>
                <c:pt idx="67">
                  <c:v>1309.6872651824956</c:v>
                </c:pt>
                <c:pt idx="68">
                  <c:v>1077.4868795721275</c:v>
                </c:pt>
                <c:pt idx="69">
                  <c:v>974.83789383030103</c:v>
                </c:pt>
              </c:numCache>
            </c:numRef>
          </c:val>
          <c:extLst>
            <c:ext xmlns:c16="http://schemas.microsoft.com/office/drawing/2014/chart" uri="{C3380CC4-5D6E-409C-BE32-E72D297353CC}">
              <c16:uniqueId val="{00000000-3791-4FF4-85EB-B4DD70FF6A7A}"/>
            </c:ext>
          </c:extLst>
        </c:ser>
        <c:ser>
          <c:idx val="3"/>
          <c:order val="3"/>
          <c:tx>
            <c:strRef>
              <c:f>'12.2'!$X$91</c:f>
              <c:strCache>
                <c:ptCount val="1"/>
                <c:pt idx="0">
                  <c:v>DOM</c:v>
                </c:pt>
              </c:strCache>
            </c:strRef>
          </c:tx>
          <c:spPr>
            <a:solidFill>
              <a:srgbClr val="F0948F"/>
            </a:solidFill>
          </c:spPr>
          <c:invertIfNegative val="0"/>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'12.2'!$X$92:$X$161</c:f>
              <c:numCache>
                <c:formatCode>#,##0.0</c:formatCode>
                <c:ptCount val="70"/>
                <c:pt idx="0">
                  <c:v>0.748</c:v>
                </c:pt>
                <c:pt idx="1">
                  <c:v>0.70399999999999996</c:v>
                </c:pt>
                <c:pt idx="2">
                  <c:v>1.2829999999999999</c:v>
                </c:pt>
                <c:pt idx="3">
                  <c:v>1.3480000000000001</c:v>
                </c:pt>
                <c:pt idx="4">
                  <c:v>1.6060000000000001</c:v>
                </c:pt>
                <c:pt idx="5">
                  <c:v>2.601</c:v>
                </c:pt>
                <c:pt idx="6">
                  <c:v>3.9409999999999998</c:v>
                </c:pt>
                <c:pt idx="7">
                  <c:v>6.1790000000000003</c:v>
                </c:pt>
                <c:pt idx="8">
                  <c:v>8.9719999999999995</c:v>
                </c:pt>
                <c:pt idx="9">
                  <c:v>11.096</c:v>
                </c:pt>
                <c:pt idx="10">
                  <c:v>12.391</c:v>
                </c:pt>
                <c:pt idx="11">
                  <c:v>12.481</c:v>
                </c:pt>
                <c:pt idx="12">
                  <c:v>13.462999999999999</c:v>
                </c:pt>
                <c:pt idx="13">
                  <c:v>16.463000000000001</c:v>
                </c:pt>
                <c:pt idx="14">
                  <c:v>19.053999999999998</c:v>
                </c:pt>
                <c:pt idx="15">
                  <c:v>25.227</c:v>
                </c:pt>
                <c:pt idx="16">
                  <c:v>31.823</c:v>
                </c:pt>
                <c:pt idx="17">
                  <c:v>45.415999999999997</c:v>
                </c:pt>
                <c:pt idx="18">
                  <c:v>56.472000000000001</c:v>
                </c:pt>
                <c:pt idx="19">
                  <c:v>79.841999999999999</c:v>
                </c:pt>
                <c:pt idx="20">
                  <c:v>97.881</c:v>
                </c:pt>
                <c:pt idx="21">
                  <c:v>131.67500000000001</c:v>
                </c:pt>
                <c:pt idx="22">
                  <c:v>172.41499999999999</c:v>
                </c:pt>
                <c:pt idx="23">
                  <c:v>199.91900000000001</c:v>
                </c:pt>
                <c:pt idx="24">
                  <c:v>269.738</c:v>
                </c:pt>
                <c:pt idx="25">
                  <c:v>314.03899999999999</c:v>
                </c:pt>
                <c:pt idx="26">
                  <c:v>378.005</c:v>
                </c:pt>
                <c:pt idx="27">
                  <c:v>413.46899999999999</c:v>
                </c:pt>
                <c:pt idx="28">
                  <c:v>492.20800000000003</c:v>
                </c:pt>
                <c:pt idx="29">
                  <c:v>532.79100000000005</c:v>
                </c:pt>
                <c:pt idx="30">
                  <c:v>657.01300000000003</c:v>
                </c:pt>
                <c:pt idx="31">
                  <c:v>763.55</c:v>
                </c:pt>
                <c:pt idx="32">
                  <c:v>829.65599999999995</c:v>
                </c:pt>
                <c:pt idx="33">
                  <c:v>964.61599999999999</c:v>
                </c:pt>
                <c:pt idx="34">
                  <c:v>971.56799999999998</c:v>
                </c:pt>
                <c:pt idx="35">
                  <c:v>1066.0170000000001</c:v>
                </c:pt>
                <c:pt idx="36">
                  <c:v>1144.5930000000001</c:v>
                </c:pt>
                <c:pt idx="37">
                  <c:v>1332.0450000000001</c:v>
                </c:pt>
                <c:pt idx="38">
                  <c:v>1247.8</c:v>
                </c:pt>
                <c:pt idx="39">
                  <c:v>1464.2719999999999</c:v>
                </c:pt>
                <c:pt idx="40">
                  <c:v>1534.2950000000001</c:v>
                </c:pt>
                <c:pt idx="41">
                  <c:v>2045.8981008415412</c:v>
                </c:pt>
                <c:pt idx="42">
                  <c:v>2585.378265327402</c:v>
                </c:pt>
                <c:pt idx="43">
                  <c:v>2602.0707983163556</c:v>
                </c:pt>
                <c:pt idx="44">
                  <c:v>2725.8822145770355</c:v>
                </c:pt>
                <c:pt idx="45">
                  <c:v>2774.57529209517</c:v>
                </c:pt>
                <c:pt idx="46">
                  <c:v>2756.0032857204205</c:v>
                </c:pt>
                <c:pt idx="47">
                  <c:v>3127.7358903769227</c:v>
                </c:pt>
                <c:pt idx="48">
                  <c:v>2963.55</c:v>
                </c:pt>
                <c:pt idx="49">
                  <c:v>3124.0499999999997</c:v>
                </c:pt>
                <c:pt idx="50">
                  <c:v>3076.5</c:v>
                </c:pt>
                <c:pt idx="51">
                  <c:v>2832.1</c:v>
                </c:pt>
                <c:pt idx="52">
                  <c:v>2796.1</c:v>
                </c:pt>
                <c:pt idx="53">
                  <c:v>2494.6999999999998</c:v>
                </c:pt>
                <c:pt idx="54">
                  <c:v>2508.4710456423818</c:v>
                </c:pt>
                <c:pt idx="55">
                  <c:v>2514.4748027285605</c:v>
                </c:pt>
                <c:pt idx="56">
                  <c:v>2905.5226968316251</c:v>
                </c:pt>
                <c:pt idx="57">
                  <c:v>2443.9446972930191</c:v>
                </c:pt>
                <c:pt idx="58">
                  <c:v>2468.9750847144169</c:v>
                </c:pt>
                <c:pt idx="59">
                  <c:v>2473.7386571432867</c:v>
                </c:pt>
                <c:pt idx="60">
                  <c:v>1999.1197194391893</c:v>
                </c:pt>
                <c:pt idx="61">
                  <c:v>2171.1355106019505</c:v>
                </c:pt>
                <c:pt idx="62">
                  <c:v>2368.4610261057092</c:v>
                </c:pt>
                <c:pt idx="63">
                  <c:v>2427.2687824260001</c:v>
                </c:pt>
                <c:pt idx="64">
                  <c:v>2275.6416101114</c:v>
                </c:pt>
                <c:pt idx="65">
                  <c:v>2173.2346050440929</c:v>
                </c:pt>
                <c:pt idx="66">
                  <c:v>2245.5416331866199</c:v>
                </c:pt>
                <c:pt idx="67">
                  <c:v>2518.7158153973664</c:v>
                </c:pt>
                <c:pt idx="68">
                  <c:v>1992.3154175368127</c:v>
                </c:pt>
                <c:pt idx="69">
                  <c:v>1761.9321857068201</c:v>
                </c:pt>
              </c:numCache>
            </c:numRef>
          </c:val>
          <c:extLst>
            <c:ext xmlns:c16="http://schemas.microsoft.com/office/drawing/2014/chart" uri="{C3380CC4-5D6E-409C-BE32-E72D297353CC}">
              <c16:uniqueId val="{00000001-3791-4FF4-85EB-B4DD70FF6A7A}"/>
            </c:ext>
          </c:extLst>
        </c:ser>
        <c:dLbls>
          <c:showLegendKey val="0"/>
          <c:showVal val="0"/>
          <c:showCatName val="0"/>
          <c:showSerName val="0"/>
          <c:showPercent val="0"/>
          <c:showBubbleSize val="0"/>
        </c:dLbls>
        <c:gapWidth val="50"/>
        <c:overlap val="100"/>
        <c:axId val="179951872"/>
        <c:axId val="179953664"/>
      </c:barChart>
      <c:catAx>
        <c:axId val="1799518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953664"/>
        <c:crosses val="autoZero"/>
        <c:auto val="1"/>
        <c:lblAlgn val="ctr"/>
        <c:lblOffset val="100"/>
        <c:tickLblSkip val="3"/>
        <c:noMultiLvlLbl val="0"/>
      </c:catAx>
      <c:valAx>
        <c:axId val="179953664"/>
        <c:scaling>
          <c:orientation val="minMax"/>
          <c:max val="10000"/>
        </c:scaling>
        <c:delete val="0"/>
        <c:axPos val="l"/>
        <c:majorGridlines/>
        <c:numFmt formatCode="#,##0" sourceLinked="0"/>
        <c:majorTickMark val="out"/>
        <c:minorTickMark val="none"/>
        <c:tickLblPos val="nextTo"/>
        <c:crossAx val="179951872"/>
        <c:crosses val="autoZero"/>
        <c:crossBetween val="between"/>
        <c:majorUnit val="1000"/>
      </c:valAx>
    </c:plotArea>
    <c:legend>
      <c:legendPos val="b"/>
      <c:layout>
        <c:manualLayout>
          <c:xMode val="edge"/>
          <c:yMode val="edge"/>
          <c:x val="3.45877836183551E-5"/>
          <c:y val="0.92575256700515185"/>
          <c:w val="0.14632685282645039"/>
          <c:h val="6.686320737988744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620254204348971E-2"/>
          <c:y val="1.927715346261329E-2"/>
          <c:w val="0.95613291152456958"/>
          <c:h val="0.75908229917862213"/>
        </c:manualLayout>
      </c:layout>
      <c:lineChart>
        <c:grouping val="standard"/>
        <c:varyColors val="0"/>
        <c:ser>
          <c:idx val="0"/>
          <c:order val="0"/>
          <c:tx>
            <c:strRef>
              <c:f>'12.2'!$U$91</c:f>
              <c:strCache>
                <c:ptCount val="1"/>
                <c:pt idx="0">
                  <c:v>HD_C</c:v>
                </c:pt>
              </c:strCache>
            </c:strRef>
          </c:tx>
          <c:spPr>
            <a:ln>
              <a:solidFill>
                <a:schemeClr val="tx2"/>
              </a:solidFill>
            </a:ln>
          </c:spPr>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'12.2'!$U$92:$U$161</c:f>
              <c:numCache>
                <c:formatCode>#,##0.0</c:formatCode>
                <c:ptCount val="70"/>
                <c:pt idx="0">
                  <c:v>73.162000000000006</c:v>
                </c:pt>
                <c:pt idx="1">
                  <c:v>77.484999999999999</c:v>
                </c:pt>
                <c:pt idx="2">
                  <c:v>86.028999999999996</c:v>
                </c:pt>
                <c:pt idx="3">
                  <c:v>542.10500000000013</c:v>
                </c:pt>
                <c:pt idx="4">
                  <c:v>784.39400000000012</c:v>
                </c:pt>
                <c:pt idx="5">
                  <c:v>970.01900000000001</c:v>
                </c:pt>
                <c:pt idx="6">
                  <c:v>925.45500000000004</c:v>
                </c:pt>
                <c:pt idx="7">
                  <c:v>910.54900000000009</c:v>
                </c:pt>
                <c:pt idx="8">
                  <c:v>705.86200000000008</c:v>
                </c:pt>
                <c:pt idx="9">
                  <c:v>627.048</c:v>
                </c:pt>
                <c:pt idx="10">
                  <c:v>556.42899999999997</c:v>
                </c:pt>
                <c:pt idx="11">
                  <c:v>435.41600000000005</c:v>
                </c:pt>
                <c:pt idx="12">
                  <c:v>473.416</c:v>
                </c:pt>
                <c:pt idx="13">
                  <c:v>523.56400000000008</c:v>
                </c:pt>
                <c:pt idx="14">
                  <c:v>619.36599999999999</c:v>
                </c:pt>
                <c:pt idx="15">
                  <c:v>658.19499999999994</c:v>
                </c:pt>
                <c:pt idx="16">
                  <c:v>701.31799999999998</c:v>
                </c:pt>
                <c:pt idx="17">
                  <c:v>713.05200000000002</c:v>
                </c:pt>
                <c:pt idx="18">
                  <c:v>729.47899999999993</c:v>
                </c:pt>
                <c:pt idx="19">
                  <c:v>709.19799999999998</c:v>
                </c:pt>
                <c:pt idx="20">
                  <c:v>810.18100000000004</c:v>
                </c:pt>
                <c:pt idx="21">
                  <c:v>1102.17</c:v>
                </c:pt>
                <c:pt idx="22">
                  <c:v>1286.1320000000001</c:v>
                </c:pt>
                <c:pt idx="23">
                  <c:v>1512.6179999999999</c:v>
                </c:pt>
                <c:pt idx="24">
                  <c:v>1723.999</c:v>
                </c:pt>
                <c:pt idx="25">
                  <c:v>2101.6489999999999</c:v>
                </c:pt>
                <c:pt idx="26">
                  <c:v>2346.174</c:v>
                </c:pt>
                <c:pt idx="27">
                  <c:v>2442.0149999999999</c:v>
                </c:pt>
                <c:pt idx="28">
                  <c:v>2764.221</c:v>
                </c:pt>
                <c:pt idx="29">
                  <c:v>3116.277</c:v>
                </c:pt>
                <c:pt idx="30">
                  <c:v>3167.6729999999998</c:v>
                </c:pt>
                <c:pt idx="31">
                  <c:v>3133.9350000000004</c:v>
                </c:pt>
                <c:pt idx="32">
                  <c:v>3343.5460000000003</c:v>
                </c:pt>
                <c:pt idx="33">
                  <c:v>3445.0619999999999</c:v>
                </c:pt>
                <c:pt idx="34">
                  <c:v>3601.556</c:v>
                </c:pt>
                <c:pt idx="35">
                  <c:v>4031.2640000000001</c:v>
                </c:pt>
                <c:pt idx="36">
                  <c:v>4137.4809999999998</c:v>
                </c:pt>
                <c:pt idx="37">
                  <c:v>3660.4679999999998</c:v>
                </c:pt>
                <c:pt idx="38">
                  <c:v>3332.2429999999999</c:v>
                </c:pt>
                <c:pt idx="39">
                  <c:v>3126.8989999999999</c:v>
                </c:pt>
                <c:pt idx="40">
                  <c:v>2894.4720000000002</c:v>
                </c:pt>
                <c:pt idx="41">
                  <c:v>3195.3206611795772</c:v>
                </c:pt>
                <c:pt idx="42">
                  <c:v>3378.2212324823945</c:v>
                </c:pt>
                <c:pt idx="43">
                  <c:v>3458.9</c:v>
                </c:pt>
                <c:pt idx="44">
                  <c:v>3361.5</c:v>
                </c:pt>
                <c:pt idx="45">
                  <c:v>3486.8</c:v>
                </c:pt>
                <c:pt idx="46">
                  <c:v>3605.2</c:v>
                </c:pt>
                <c:pt idx="47">
                  <c:v>3586.7</c:v>
                </c:pt>
                <c:pt idx="48">
                  <c:v>3115.7</c:v>
                </c:pt>
                <c:pt idx="49">
                  <c:v>3016.1</c:v>
                </c:pt>
                <c:pt idx="50">
                  <c:v>3089.1</c:v>
                </c:pt>
                <c:pt idx="51">
                  <c:v>4298</c:v>
                </c:pt>
                <c:pt idx="52">
                  <c:v>4210.2</c:v>
                </c:pt>
                <c:pt idx="53">
                  <c:v>4003.4</c:v>
                </c:pt>
                <c:pt idx="54">
                  <c:v>3984.7231644731714</c:v>
                </c:pt>
                <c:pt idx="55">
                  <c:v>3421.4794389663225</c:v>
                </c:pt>
                <c:pt idx="56">
                  <c:v>3650.0375800403813</c:v>
                </c:pt>
                <c:pt idx="57">
                  <c:v>3544.5177146528308</c:v>
                </c:pt>
                <c:pt idx="58">
                  <c:v>3542.7413316356624</c:v>
                </c:pt>
                <c:pt idx="59">
                  <c:v>3627.3230662095111</c:v>
                </c:pt>
                <c:pt idx="60">
                  <c:v>3410.3972052618806</c:v>
                </c:pt>
                <c:pt idx="61">
                  <c:v>3522.7616740966923</c:v>
                </c:pt>
                <c:pt idx="62">
                  <c:v>3836.3584581271775</c:v>
                </c:pt>
                <c:pt idx="63">
                  <c:v>3847.7460000000001</c:v>
                </c:pt>
                <c:pt idx="64">
                  <c:v>3854.9198167295876</c:v>
                </c:pt>
                <c:pt idx="65">
                  <c:v>4200.7408816692532</c:v>
                </c:pt>
                <c:pt idx="66">
                  <c:v>4268.3097902267627</c:v>
                </c:pt>
                <c:pt idx="67">
                  <c:v>4565.6943918051602</c:v>
                </c:pt>
                <c:pt idx="68">
                  <c:v>3611.2389207220158</c:v>
                </c:pt>
                <c:pt idx="69">
                  <c:v>3258.0365552836802</c:v>
                </c:pt>
              </c:numCache>
            </c:numRef>
          </c:val>
          <c:smooth val="0"/>
          <c:extLst>
            <c:ext xmlns:c16="http://schemas.microsoft.com/office/drawing/2014/chart" uri="{C3380CC4-5D6E-409C-BE32-E72D297353CC}">
              <c16:uniqueId val="{00000000-0750-4F36-BC11-65A39A45546E}"/>
            </c:ext>
          </c:extLst>
        </c:ser>
        <c:ser>
          <c:idx val="1"/>
          <c:order val="1"/>
          <c:tx>
            <c:strRef>
              <c:f>'12.2'!$V$91</c:f>
              <c:strCache>
                <c:ptCount val="1"/>
                <c:pt idx="0">
                  <c:v>MD_C</c:v>
                </c:pt>
              </c:strCache>
            </c:strRef>
          </c:tx>
          <c:spPr>
            <a:ln>
              <a:solidFill>
                <a:schemeClr val="accent5"/>
              </a:solidFill>
            </a:ln>
          </c:spPr>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'12.2'!$V$92:$V$161</c:f>
              <c:numCache>
                <c:formatCode>#,##0.0</c:formatCode>
                <c:ptCount val="70"/>
                <c:pt idx="0">
                  <c:v>0</c:v>
                </c:pt>
                <c:pt idx="1">
                  <c:v>0.03</c:v>
                </c:pt>
                <c:pt idx="2">
                  <c:v>0</c:v>
                </c:pt>
                <c:pt idx="3">
                  <c:v>0.66100000000000003</c:v>
                </c:pt>
                <c:pt idx="4">
                  <c:v>0.28100000000000003</c:v>
                </c:pt>
                <c:pt idx="5">
                  <c:v>0.24099999999999999</c:v>
                </c:pt>
                <c:pt idx="6">
                  <c:v>0.189</c:v>
                </c:pt>
                <c:pt idx="7">
                  <c:v>0.22800000000000001</c:v>
                </c:pt>
                <c:pt idx="8">
                  <c:v>0.13600000000000001</c:v>
                </c:pt>
                <c:pt idx="9">
                  <c:v>0.92800000000000005</c:v>
                </c:pt>
                <c:pt idx="10">
                  <c:v>1.216</c:v>
                </c:pt>
                <c:pt idx="11">
                  <c:v>1.258</c:v>
                </c:pt>
                <c:pt idx="12">
                  <c:v>2.383</c:v>
                </c:pt>
                <c:pt idx="13">
                  <c:v>36.781999999999996</c:v>
                </c:pt>
                <c:pt idx="14">
                  <c:v>61.588999999999999</c:v>
                </c:pt>
                <c:pt idx="15">
                  <c:v>84.786000000000001</c:v>
                </c:pt>
                <c:pt idx="16">
                  <c:v>107.065</c:v>
                </c:pt>
                <c:pt idx="17">
                  <c:v>110.63200000000001</c:v>
                </c:pt>
                <c:pt idx="18">
                  <c:v>123.17400000000001</c:v>
                </c:pt>
                <c:pt idx="19">
                  <c:v>149.249</c:v>
                </c:pt>
                <c:pt idx="20">
                  <c:v>171.696</c:v>
                </c:pt>
                <c:pt idx="21">
                  <c:v>199.98599999999999</c:v>
                </c:pt>
                <c:pt idx="22">
                  <c:v>348.99599999999998</c:v>
                </c:pt>
                <c:pt idx="23">
                  <c:v>294.36200000000002</c:v>
                </c:pt>
                <c:pt idx="24">
                  <c:v>369.92099999999999</c:v>
                </c:pt>
                <c:pt idx="25">
                  <c:v>428.64299999999997</c:v>
                </c:pt>
                <c:pt idx="26">
                  <c:v>517.43200000000002</c:v>
                </c:pt>
                <c:pt idx="27">
                  <c:v>548.09500000000003</c:v>
                </c:pt>
                <c:pt idx="28">
                  <c:v>632.73</c:v>
                </c:pt>
                <c:pt idx="29">
                  <c:v>695.476</c:v>
                </c:pt>
                <c:pt idx="30">
                  <c:v>795.34299999999996</c:v>
                </c:pt>
                <c:pt idx="31">
                  <c:v>902.60799999999995</c:v>
                </c:pt>
                <c:pt idx="32">
                  <c:v>981.452</c:v>
                </c:pt>
                <c:pt idx="33">
                  <c:v>1111.9970000000001</c:v>
                </c:pt>
                <c:pt idx="34">
                  <c:v>1165.7180000000001</c:v>
                </c:pt>
                <c:pt idx="35">
                  <c:v>1272.5329999999999</c:v>
                </c:pt>
                <c:pt idx="36">
                  <c:v>1393.7249999999999</c:v>
                </c:pt>
                <c:pt idx="37">
                  <c:v>1471.5340000000001</c:v>
                </c:pt>
                <c:pt idx="38">
                  <c:v>1530.069</c:v>
                </c:pt>
                <c:pt idx="39">
                  <c:v>1796.329</c:v>
                </c:pt>
                <c:pt idx="40">
                  <c:v>1841.585</c:v>
                </c:pt>
                <c:pt idx="41">
                  <c:v>2065.7793388204236</c:v>
                </c:pt>
                <c:pt idx="42">
                  <c:v>2427.778767517606</c:v>
                </c:pt>
                <c:pt idx="43">
                  <c:v>2419.1</c:v>
                </c:pt>
                <c:pt idx="44">
                  <c:v>2400.5</c:v>
                </c:pt>
                <c:pt idx="45">
                  <c:v>2262.6</c:v>
                </c:pt>
                <c:pt idx="46">
                  <c:v>1939.3</c:v>
                </c:pt>
                <c:pt idx="47">
                  <c:v>2141.2000000000003</c:v>
                </c:pt>
                <c:pt idx="48">
                  <c:v>2367.9000000000005</c:v>
                </c:pt>
                <c:pt idx="49">
                  <c:v>2416.4</c:v>
                </c:pt>
                <c:pt idx="50">
                  <c:v>2366.3000000000002</c:v>
                </c:pt>
                <c:pt idx="51">
                  <c:v>989</c:v>
                </c:pt>
                <c:pt idx="52">
                  <c:v>902.1</c:v>
                </c:pt>
                <c:pt idx="53">
                  <c:v>864.4</c:v>
                </c:pt>
                <c:pt idx="54">
                  <c:v>854.11407464562694</c:v>
                </c:pt>
                <c:pt idx="55">
                  <c:v>821.74527779024334</c:v>
                </c:pt>
                <c:pt idx="56">
                  <c:v>881.00375173941723</c:v>
                </c:pt>
                <c:pt idx="57">
                  <c:v>782.88388973771578</c:v>
                </c:pt>
                <c:pt idx="58">
                  <c:v>801.4332508011305</c:v>
                </c:pt>
                <c:pt idx="59">
                  <c:v>819.14445046701451</c:v>
                </c:pt>
                <c:pt idx="60">
                  <c:v>712.95665283609333</c:v>
                </c:pt>
                <c:pt idx="61">
                  <c:v>740.54716276384522</c:v>
                </c:pt>
                <c:pt idx="62">
                  <c:v>801.51180511781627</c:v>
                </c:pt>
                <c:pt idx="63">
                  <c:v>905.81100000000015</c:v>
                </c:pt>
                <c:pt idx="64">
                  <c:v>802.31710169693304</c:v>
                </c:pt>
                <c:pt idx="65">
                  <c:v>837.95548207248396</c:v>
                </c:pt>
                <c:pt idx="66">
                  <c:v>840.41028830097571</c:v>
                </c:pt>
                <c:pt idx="67">
                  <c:v>913.96704959776309</c:v>
                </c:pt>
                <c:pt idx="68">
                  <c:v>739.73007220825252</c:v>
                </c:pt>
                <c:pt idx="69">
                  <c:v>665.73347336373502</c:v>
                </c:pt>
              </c:numCache>
            </c:numRef>
          </c:val>
          <c:smooth val="0"/>
          <c:extLst>
            <c:ext xmlns:c16="http://schemas.microsoft.com/office/drawing/2014/chart" uri="{C3380CC4-5D6E-409C-BE32-E72D297353CC}">
              <c16:uniqueId val="{00000001-0750-4F36-BC11-65A39A45546E}"/>
            </c:ext>
          </c:extLst>
        </c:ser>
        <c:ser>
          <c:idx val="2"/>
          <c:order val="2"/>
          <c:tx>
            <c:strRef>
              <c:f>'12.2'!$W$91</c:f>
              <c:strCache>
                <c:ptCount val="1"/>
                <c:pt idx="0">
                  <c:v>LD_C</c:v>
                </c:pt>
              </c:strCache>
            </c:strRef>
          </c:tx>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'12.2'!$W$92:$W$161</c:f>
              <c:numCache>
                <c:formatCode>#,##0.0</c:formatCode>
                <c:ptCount val="70"/>
                <c:pt idx="0">
                  <c:v>0.56699999999999995</c:v>
                </c:pt>
                <c:pt idx="1">
                  <c:v>0.59799999999999998</c:v>
                </c:pt>
                <c:pt idx="2">
                  <c:v>0.95</c:v>
                </c:pt>
                <c:pt idx="3">
                  <c:v>0.94399999999999995</c:v>
                </c:pt>
                <c:pt idx="4">
                  <c:v>1.391</c:v>
                </c:pt>
                <c:pt idx="5">
                  <c:v>1.825</c:v>
                </c:pt>
                <c:pt idx="6">
                  <c:v>2.9060000000000001</c:v>
                </c:pt>
                <c:pt idx="7">
                  <c:v>4.726</c:v>
                </c:pt>
                <c:pt idx="8">
                  <c:v>5.7560000000000002</c:v>
                </c:pt>
                <c:pt idx="9">
                  <c:v>6.6550000000000002</c:v>
                </c:pt>
                <c:pt idx="10">
                  <c:v>6.8959999999999999</c:v>
                </c:pt>
                <c:pt idx="11">
                  <c:v>6.4130000000000003</c:v>
                </c:pt>
                <c:pt idx="12">
                  <c:v>6.2619999999999996</c:v>
                </c:pt>
                <c:pt idx="13">
                  <c:v>7.4359999999999999</c:v>
                </c:pt>
                <c:pt idx="14">
                  <c:v>8.9030000000000005</c:v>
                </c:pt>
                <c:pt idx="15">
                  <c:v>12.526999999999999</c:v>
                </c:pt>
                <c:pt idx="16">
                  <c:v>15.772</c:v>
                </c:pt>
                <c:pt idx="17">
                  <c:v>17.777999999999999</c:v>
                </c:pt>
                <c:pt idx="18">
                  <c:v>27.300999999999998</c:v>
                </c:pt>
                <c:pt idx="19">
                  <c:v>37.511000000000003</c:v>
                </c:pt>
                <c:pt idx="20">
                  <c:v>48.957999999999998</c:v>
                </c:pt>
                <c:pt idx="21">
                  <c:v>57.59</c:v>
                </c:pt>
                <c:pt idx="22">
                  <c:v>85.087999999999994</c:v>
                </c:pt>
                <c:pt idx="23">
                  <c:v>83.775999999999996</c:v>
                </c:pt>
                <c:pt idx="24">
                  <c:v>103.21599999999999</c:v>
                </c:pt>
                <c:pt idx="25">
                  <c:v>116.742</c:v>
                </c:pt>
                <c:pt idx="26">
                  <c:v>127.121</c:v>
                </c:pt>
                <c:pt idx="27">
                  <c:v>138.39400000000001</c:v>
                </c:pt>
                <c:pt idx="28">
                  <c:v>149.23400000000001</c:v>
                </c:pt>
                <c:pt idx="29">
                  <c:v>157.73699999999999</c:v>
                </c:pt>
                <c:pt idx="30">
                  <c:v>191.14699999999999</c:v>
                </c:pt>
                <c:pt idx="31">
                  <c:v>214.262</c:v>
                </c:pt>
                <c:pt idx="32">
                  <c:v>250.55699999999999</c:v>
                </c:pt>
                <c:pt idx="33">
                  <c:v>269.57299999999998</c:v>
                </c:pt>
                <c:pt idx="34">
                  <c:v>284.15300000000002</c:v>
                </c:pt>
                <c:pt idx="35">
                  <c:v>312.08999999999997</c:v>
                </c:pt>
                <c:pt idx="36">
                  <c:v>330.35700000000003</c:v>
                </c:pt>
                <c:pt idx="37">
                  <c:v>379.74400000000003</c:v>
                </c:pt>
                <c:pt idx="38">
                  <c:v>362.46699999999998</c:v>
                </c:pt>
                <c:pt idx="39">
                  <c:v>414.10700000000003</c:v>
                </c:pt>
                <c:pt idx="40">
                  <c:v>514.197</c:v>
                </c:pt>
                <c:pt idx="41">
                  <c:v>620.30189915845858</c:v>
                </c:pt>
                <c:pt idx="42">
                  <c:v>765.4217346725984</c:v>
                </c:pt>
                <c:pt idx="43">
                  <c:v>757.02920168364449</c:v>
                </c:pt>
                <c:pt idx="44">
                  <c:v>764.91778542296481</c:v>
                </c:pt>
                <c:pt idx="45">
                  <c:v>837.9247079048298</c:v>
                </c:pt>
                <c:pt idx="46">
                  <c:v>770.19671427957951</c:v>
                </c:pt>
                <c:pt idx="47">
                  <c:v>914.76410962307716</c:v>
                </c:pt>
                <c:pt idx="48">
                  <c:v>987.85</c:v>
                </c:pt>
                <c:pt idx="49">
                  <c:v>1041.3499999999999</c:v>
                </c:pt>
                <c:pt idx="50">
                  <c:v>1025.5</c:v>
                </c:pt>
                <c:pt idx="51">
                  <c:v>1257.2</c:v>
                </c:pt>
                <c:pt idx="52">
                  <c:v>1189</c:v>
                </c:pt>
                <c:pt idx="53">
                  <c:v>1119.4000000000001</c:v>
                </c:pt>
                <c:pt idx="54">
                  <c:v>1157.8821776650411</c:v>
                </c:pt>
                <c:pt idx="55">
                  <c:v>1186.2118893894574</c:v>
                </c:pt>
                <c:pt idx="56">
                  <c:v>1365.4555156325032</c:v>
                </c:pt>
                <c:pt idx="57">
                  <c:v>1159.817389699693</c:v>
                </c:pt>
                <c:pt idx="58">
                  <c:v>1196.6695217189354</c:v>
                </c:pt>
                <c:pt idx="59">
                  <c:v>1204.2424930758923</c:v>
                </c:pt>
                <c:pt idx="60">
                  <c:v>980.63363749940379</c:v>
                </c:pt>
                <c:pt idx="61">
                  <c:v>1057.1634652972291</c:v>
                </c:pt>
                <c:pt idx="62">
                  <c:v>1152.6815890783148</c:v>
                </c:pt>
                <c:pt idx="63">
                  <c:v>1238.7572516670562</c:v>
                </c:pt>
                <c:pt idx="64">
                  <c:v>1117.9152635170003</c:v>
                </c:pt>
                <c:pt idx="65">
                  <c:v>1201.4750959205983</c:v>
                </c:pt>
                <c:pt idx="66">
                  <c:v>1197.7288742469332</c:v>
                </c:pt>
                <c:pt idx="67">
                  <c:v>1309.6872651824956</c:v>
                </c:pt>
                <c:pt idx="68">
                  <c:v>1077.4868795721275</c:v>
                </c:pt>
                <c:pt idx="69">
                  <c:v>974.83789383030103</c:v>
                </c:pt>
              </c:numCache>
            </c:numRef>
          </c:val>
          <c:smooth val="0"/>
          <c:extLst>
            <c:ext xmlns:c16="http://schemas.microsoft.com/office/drawing/2014/chart" uri="{C3380CC4-5D6E-409C-BE32-E72D297353CC}">
              <c16:uniqueId val="{00000000-D05F-4182-A493-E36D3B051A82}"/>
            </c:ext>
          </c:extLst>
        </c:ser>
        <c:ser>
          <c:idx val="3"/>
          <c:order val="3"/>
          <c:tx>
            <c:strRef>
              <c:f>'12.2'!$X$91</c:f>
              <c:strCache>
                <c:ptCount val="1"/>
                <c:pt idx="0">
                  <c:v>DOM</c:v>
                </c:pt>
              </c:strCache>
            </c:strRef>
          </c:tx>
          <c:spPr>
            <a:ln>
              <a:solidFill>
                <a:srgbClr val="F0948F"/>
              </a:solidFill>
            </a:ln>
          </c:spPr>
          <c:marker>
            <c:symbol val="none"/>
          </c:marker>
          <c:cat>
            <c:numRef>
              <c:f>'12.2'!$T$92:$T$161</c:f>
              <c:numCache>
                <c:formatCode>General</c:formatCode>
                <c:ptCount val="70"/>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pt idx="69">
                  <c:v>2023</c:v>
                </c:pt>
              </c:numCache>
            </c:numRef>
          </c:cat>
          <c:val>
            <c:numRef>
              <c:f>'12.2'!$X$92:$X$161</c:f>
              <c:numCache>
                <c:formatCode>#,##0.0</c:formatCode>
                <c:ptCount val="70"/>
                <c:pt idx="0">
                  <c:v>0.748</c:v>
                </c:pt>
                <c:pt idx="1">
                  <c:v>0.70399999999999996</c:v>
                </c:pt>
                <c:pt idx="2">
                  <c:v>1.2829999999999999</c:v>
                </c:pt>
                <c:pt idx="3">
                  <c:v>1.3480000000000001</c:v>
                </c:pt>
                <c:pt idx="4">
                  <c:v>1.6060000000000001</c:v>
                </c:pt>
                <c:pt idx="5">
                  <c:v>2.601</c:v>
                </c:pt>
                <c:pt idx="6">
                  <c:v>3.9409999999999998</c:v>
                </c:pt>
                <c:pt idx="7">
                  <c:v>6.1790000000000003</c:v>
                </c:pt>
                <c:pt idx="8">
                  <c:v>8.9719999999999995</c:v>
                </c:pt>
                <c:pt idx="9">
                  <c:v>11.096</c:v>
                </c:pt>
                <c:pt idx="10">
                  <c:v>12.391</c:v>
                </c:pt>
                <c:pt idx="11">
                  <c:v>12.481</c:v>
                </c:pt>
                <c:pt idx="12">
                  <c:v>13.462999999999999</c:v>
                </c:pt>
                <c:pt idx="13">
                  <c:v>16.463000000000001</c:v>
                </c:pt>
                <c:pt idx="14">
                  <c:v>19.053999999999998</c:v>
                </c:pt>
                <c:pt idx="15">
                  <c:v>25.227</c:v>
                </c:pt>
                <c:pt idx="16">
                  <c:v>31.823</c:v>
                </c:pt>
                <c:pt idx="17">
                  <c:v>45.415999999999997</c:v>
                </c:pt>
                <c:pt idx="18">
                  <c:v>56.472000000000001</c:v>
                </c:pt>
                <c:pt idx="19">
                  <c:v>79.841999999999999</c:v>
                </c:pt>
                <c:pt idx="20">
                  <c:v>97.881</c:v>
                </c:pt>
                <c:pt idx="21">
                  <c:v>131.67500000000001</c:v>
                </c:pt>
                <c:pt idx="22">
                  <c:v>172.41499999999999</c:v>
                </c:pt>
                <c:pt idx="23">
                  <c:v>199.91900000000001</c:v>
                </c:pt>
                <c:pt idx="24">
                  <c:v>269.738</c:v>
                </c:pt>
                <c:pt idx="25">
                  <c:v>314.03899999999999</c:v>
                </c:pt>
                <c:pt idx="26">
                  <c:v>378.005</c:v>
                </c:pt>
                <c:pt idx="27">
                  <c:v>413.46899999999999</c:v>
                </c:pt>
                <c:pt idx="28">
                  <c:v>492.20800000000003</c:v>
                </c:pt>
                <c:pt idx="29">
                  <c:v>532.79100000000005</c:v>
                </c:pt>
                <c:pt idx="30">
                  <c:v>657.01300000000003</c:v>
                </c:pt>
                <c:pt idx="31">
                  <c:v>763.55</c:v>
                </c:pt>
                <c:pt idx="32">
                  <c:v>829.65599999999995</c:v>
                </c:pt>
                <c:pt idx="33">
                  <c:v>964.61599999999999</c:v>
                </c:pt>
                <c:pt idx="34">
                  <c:v>971.56799999999998</c:v>
                </c:pt>
                <c:pt idx="35">
                  <c:v>1066.0170000000001</c:v>
                </c:pt>
                <c:pt idx="36">
                  <c:v>1144.5930000000001</c:v>
                </c:pt>
                <c:pt idx="37">
                  <c:v>1332.0450000000001</c:v>
                </c:pt>
                <c:pt idx="38">
                  <c:v>1247.8</c:v>
                </c:pt>
                <c:pt idx="39">
                  <c:v>1464.2719999999999</c:v>
                </c:pt>
                <c:pt idx="40">
                  <c:v>1534.2950000000001</c:v>
                </c:pt>
                <c:pt idx="41">
                  <c:v>2045.8981008415412</c:v>
                </c:pt>
                <c:pt idx="42">
                  <c:v>2585.378265327402</c:v>
                </c:pt>
                <c:pt idx="43">
                  <c:v>2602.0707983163556</c:v>
                </c:pt>
                <c:pt idx="44">
                  <c:v>2725.8822145770355</c:v>
                </c:pt>
                <c:pt idx="45">
                  <c:v>2774.57529209517</c:v>
                </c:pt>
                <c:pt idx="46">
                  <c:v>2756.0032857204205</c:v>
                </c:pt>
                <c:pt idx="47">
                  <c:v>3127.7358903769227</c:v>
                </c:pt>
                <c:pt idx="48">
                  <c:v>2963.55</c:v>
                </c:pt>
                <c:pt idx="49">
                  <c:v>3124.0499999999997</c:v>
                </c:pt>
                <c:pt idx="50">
                  <c:v>3076.5</c:v>
                </c:pt>
                <c:pt idx="51">
                  <c:v>2832.1</c:v>
                </c:pt>
                <c:pt idx="52">
                  <c:v>2796.1</c:v>
                </c:pt>
                <c:pt idx="53">
                  <c:v>2494.6999999999998</c:v>
                </c:pt>
                <c:pt idx="54">
                  <c:v>2508.4710456423818</c:v>
                </c:pt>
                <c:pt idx="55">
                  <c:v>2514.4748027285605</c:v>
                </c:pt>
                <c:pt idx="56">
                  <c:v>2905.5226968316251</c:v>
                </c:pt>
                <c:pt idx="57">
                  <c:v>2443.9446972930191</c:v>
                </c:pt>
                <c:pt idx="58">
                  <c:v>2468.9750847144169</c:v>
                </c:pt>
                <c:pt idx="59">
                  <c:v>2473.7386571432867</c:v>
                </c:pt>
                <c:pt idx="60">
                  <c:v>1999.1197194391893</c:v>
                </c:pt>
                <c:pt idx="61">
                  <c:v>2171.1355106019505</c:v>
                </c:pt>
                <c:pt idx="62">
                  <c:v>2368.4610261057092</c:v>
                </c:pt>
                <c:pt idx="63">
                  <c:v>2427.2687824260001</c:v>
                </c:pt>
                <c:pt idx="64">
                  <c:v>2275.6416101114</c:v>
                </c:pt>
                <c:pt idx="65">
                  <c:v>2173.2346050440929</c:v>
                </c:pt>
                <c:pt idx="66">
                  <c:v>2245.5416331866199</c:v>
                </c:pt>
                <c:pt idx="67">
                  <c:v>2518.7158153973664</c:v>
                </c:pt>
                <c:pt idx="68">
                  <c:v>1992.3154175368127</c:v>
                </c:pt>
                <c:pt idx="69">
                  <c:v>1761.9321857068201</c:v>
                </c:pt>
              </c:numCache>
            </c:numRef>
          </c:val>
          <c:smooth val="0"/>
          <c:extLst>
            <c:ext xmlns:c16="http://schemas.microsoft.com/office/drawing/2014/chart" uri="{C3380CC4-5D6E-409C-BE32-E72D297353CC}">
              <c16:uniqueId val="{00000001-D05F-4182-A493-E36D3B051A82}"/>
            </c:ext>
          </c:extLst>
        </c:ser>
        <c:dLbls>
          <c:showLegendKey val="0"/>
          <c:showVal val="0"/>
          <c:showCatName val="0"/>
          <c:showSerName val="0"/>
          <c:showPercent val="0"/>
          <c:showBubbleSize val="0"/>
        </c:dLbls>
        <c:smooth val="0"/>
        <c:axId val="179664384"/>
        <c:axId val="179665920"/>
      </c:lineChart>
      <c:catAx>
        <c:axId val="1796643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665920"/>
        <c:crosses val="autoZero"/>
        <c:auto val="1"/>
        <c:lblAlgn val="ctr"/>
        <c:lblOffset val="100"/>
        <c:tickLblSkip val="3"/>
        <c:noMultiLvlLbl val="0"/>
      </c:catAx>
      <c:valAx>
        <c:axId val="179665920"/>
        <c:scaling>
          <c:orientation val="minMax"/>
          <c:max val="5000"/>
        </c:scaling>
        <c:delete val="0"/>
        <c:axPos val="l"/>
        <c:majorGridlines/>
        <c:numFmt formatCode="#,##0" sourceLinked="0"/>
        <c:majorTickMark val="out"/>
        <c:minorTickMark val="none"/>
        <c:tickLblPos val="nextTo"/>
        <c:crossAx val="179664384"/>
        <c:crosses val="autoZero"/>
        <c:crossBetween val="between"/>
        <c:majorUnit val="500"/>
      </c:valAx>
    </c:plotArea>
    <c:legend>
      <c:legendPos val="b"/>
      <c:layout>
        <c:manualLayout>
          <c:xMode val="edge"/>
          <c:yMode val="edge"/>
          <c:x val="2.2675311281454055E-3"/>
          <c:y val="0.93162636223870088"/>
          <c:w val="0.25188116274883676"/>
          <c:h val="6.608614027413239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273305704936718E-2"/>
          <c:y val="4.8888888888888891E-2"/>
          <c:w val="0.95425440246136528"/>
          <c:h val="0.86010323709536307"/>
        </c:manualLayout>
      </c:layout>
      <c:lineChart>
        <c:grouping val="standard"/>
        <c:varyColors val="0"/>
        <c:ser>
          <c:idx val="0"/>
          <c:order val="0"/>
          <c:tx>
            <c:strRef>
              <c:f>'12.3'!$A$27</c:f>
              <c:strCache>
                <c:ptCount val="1"/>
                <c:pt idx="0">
                  <c:v>Year</c:v>
                </c:pt>
              </c:strCache>
            </c:strRef>
          </c:tx>
          <c:spPr>
            <a:ln>
              <a:solidFill>
                <a:schemeClr val="tx2"/>
              </a:solidFill>
            </a:ln>
          </c:spPr>
          <c:marker>
            <c:symbol val="none"/>
          </c:marker>
          <c:dPt>
            <c:idx val="0"/>
            <c:bubble3D val="0"/>
            <c:spPr>
              <a:ln>
                <a:solidFill>
                  <a:schemeClr val="accent5"/>
                </a:solidFill>
              </a:ln>
            </c:spPr>
            <c:extLst>
              <c:ext xmlns:c16="http://schemas.microsoft.com/office/drawing/2014/chart" uri="{C3380CC4-5D6E-409C-BE32-E72D297353CC}">
                <c16:uniqueId val="{00000000-FB70-43BC-A6C1-4EB6902FBBF9}"/>
              </c:ext>
            </c:extLst>
          </c:dPt>
          <c:dPt>
            <c:idx val="1"/>
            <c:bubble3D val="0"/>
            <c:extLst>
              <c:ext xmlns:c16="http://schemas.microsoft.com/office/drawing/2014/chart" uri="{C3380CC4-5D6E-409C-BE32-E72D297353CC}">
                <c16:uniqueId val="{00000002-FB70-43BC-A6C1-4EB6902FBBF9}"/>
              </c:ext>
            </c:extLst>
          </c:dPt>
          <c:dPt>
            <c:idx val="2"/>
            <c:bubble3D val="0"/>
            <c:extLst>
              <c:ext xmlns:c16="http://schemas.microsoft.com/office/drawing/2014/chart" uri="{C3380CC4-5D6E-409C-BE32-E72D297353CC}">
                <c16:uniqueId val="{00000004-FB70-43BC-A6C1-4EB6902FBBF9}"/>
              </c:ext>
            </c:extLst>
          </c:dPt>
          <c:dPt>
            <c:idx val="3"/>
            <c:bubble3D val="0"/>
            <c:extLst>
              <c:ext xmlns:c16="http://schemas.microsoft.com/office/drawing/2014/chart" uri="{C3380CC4-5D6E-409C-BE32-E72D297353CC}">
                <c16:uniqueId val="{00000006-FB70-43BC-A6C1-4EB6902FBBF9}"/>
              </c:ext>
            </c:extLst>
          </c:dPt>
          <c:dPt>
            <c:idx val="4"/>
            <c:bubble3D val="0"/>
            <c:extLst>
              <c:ext xmlns:c16="http://schemas.microsoft.com/office/drawing/2014/chart" uri="{C3380CC4-5D6E-409C-BE32-E72D297353CC}">
                <c16:uniqueId val="{00000008-FB70-43BC-A6C1-4EB6902FBBF9}"/>
              </c:ext>
            </c:extLst>
          </c:dPt>
          <c:dPt>
            <c:idx val="5"/>
            <c:bubble3D val="0"/>
            <c:extLst>
              <c:ext xmlns:c16="http://schemas.microsoft.com/office/drawing/2014/chart" uri="{C3380CC4-5D6E-409C-BE32-E72D297353CC}">
                <c16:uniqueId val="{0000000A-FB70-43BC-A6C1-4EB6902FBBF9}"/>
              </c:ext>
            </c:extLst>
          </c:dPt>
          <c:dPt>
            <c:idx val="6"/>
            <c:bubble3D val="0"/>
            <c:extLst>
              <c:ext xmlns:c16="http://schemas.microsoft.com/office/drawing/2014/chart" uri="{C3380CC4-5D6E-409C-BE32-E72D297353CC}">
                <c16:uniqueId val="{0000000C-FB70-43BC-A6C1-4EB6902FBBF9}"/>
              </c:ext>
            </c:extLst>
          </c:dPt>
          <c:dPt>
            <c:idx val="7"/>
            <c:bubble3D val="0"/>
            <c:extLst>
              <c:ext xmlns:c16="http://schemas.microsoft.com/office/drawing/2014/chart" uri="{C3380CC4-5D6E-409C-BE32-E72D297353CC}">
                <c16:uniqueId val="{0000000E-FB70-43BC-A6C1-4EB6902FBBF9}"/>
              </c:ext>
            </c:extLst>
          </c:dPt>
          <c:dPt>
            <c:idx val="8"/>
            <c:bubble3D val="0"/>
            <c:extLst>
              <c:ext xmlns:c16="http://schemas.microsoft.com/office/drawing/2014/chart" uri="{C3380CC4-5D6E-409C-BE32-E72D297353CC}">
                <c16:uniqueId val="{00000010-FB70-43BC-A6C1-4EB6902FBBF9}"/>
              </c:ext>
            </c:extLst>
          </c:dPt>
          <c:dPt>
            <c:idx val="9"/>
            <c:bubble3D val="0"/>
            <c:extLst>
              <c:ext xmlns:c16="http://schemas.microsoft.com/office/drawing/2014/chart" uri="{C3380CC4-5D6E-409C-BE32-E72D297353CC}">
                <c16:uniqueId val="{00000012-FB70-43BC-A6C1-4EB6902FBBF9}"/>
              </c:ext>
            </c:extLst>
          </c:dPt>
          <c:dPt>
            <c:idx val="10"/>
            <c:bubble3D val="0"/>
            <c:extLst>
              <c:ext xmlns:c16="http://schemas.microsoft.com/office/drawing/2014/chart" uri="{C3380CC4-5D6E-409C-BE32-E72D297353CC}">
                <c16:uniqueId val="{00000014-FB70-43BC-A6C1-4EB6902FBBF9}"/>
              </c:ext>
            </c:extLst>
          </c:dPt>
          <c:dPt>
            <c:idx val="11"/>
            <c:bubble3D val="0"/>
            <c:extLst>
              <c:ext xmlns:c16="http://schemas.microsoft.com/office/drawing/2014/chart" uri="{C3380CC4-5D6E-409C-BE32-E72D297353CC}">
                <c16:uniqueId val="{00000016-FB70-43BC-A6C1-4EB6902FBBF9}"/>
              </c:ext>
            </c:extLst>
          </c:dPt>
          <c:dPt>
            <c:idx val="12"/>
            <c:bubble3D val="0"/>
            <c:extLst>
              <c:ext xmlns:c16="http://schemas.microsoft.com/office/drawing/2014/chart" uri="{C3380CC4-5D6E-409C-BE32-E72D297353CC}">
                <c16:uniqueId val="{00000018-FB70-43BC-A6C1-4EB6902FBBF9}"/>
              </c:ext>
            </c:extLst>
          </c:dPt>
          <c:dPt>
            <c:idx val="13"/>
            <c:bubble3D val="0"/>
            <c:extLst>
              <c:ext xmlns:c16="http://schemas.microsoft.com/office/drawing/2014/chart" uri="{C3380CC4-5D6E-409C-BE32-E72D297353CC}">
                <c16:uniqueId val="{0000001A-FB70-43BC-A6C1-4EB6902FBBF9}"/>
              </c:ext>
            </c:extLst>
          </c:dPt>
          <c:dPt>
            <c:idx val="14"/>
            <c:bubble3D val="0"/>
            <c:extLst>
              <c:ext xmlns:c16="http://schemas.microsoft.com/office/drawing/2014/chart" uri="{C3380CC4-5D6E-409C-BE32-E72D297353CC}">
                <c16:uniqueId val="{0000001C-FB70-43BC-A6C1-4EB6902FBBF9}"/>
              </c:ext>
            </c:extLst>
          </c:dPt>
          <c:dPt>
            <c:idx val="15"/>
            <c:bubble3D val="0"/>
            <c:extLst>
              <c:ext xmlns:c16="http://schemas.microsoft.com/office/drawing/2014/chart" uri="{C3380CC4-5D6E-409C-BE32-E72D297353CC}">
                <c16:uniqueId val="{0000001E-FB70-43BC-A6C1-4EB6902FBBF9}"/>
              </c:ext>
            </c:extLst>
          </c:dPt>
          <c:dPt>
            <c:idx val="16"/>
            <c:bubble3D val="0"/>
            <c:extLst>
              <c:ext xmlns:c16="http://schemas.microsoft.com/office/drawing/2014/chart" uri="{C3380CC4-5D6E-409C-BE32-E72D297353CC}">
                <c16:uniqueId val="{00000020-FB70-43BC-A6C1-4EB6902FBBF9}"/>
              </c:ext>
            </c:extLst>
          </c:dPt>
          <c:dPt>
            <c:idx val="17"/>
            <c:bubble3D val="0"/>
            <c:extLst>
              <c:ext xmlns:c16="http://schemas.microsoft.com/office/drawing/2014/chart" uri="{C3380CC4-5D6E-409C-BE32-E72D297353CC}">
                <c16:uniqueId val="{00000022-FB70-43BC-A6C1-4EB6902FBBF9}"/>
              </c:ext>
            </c:extLst>
          </c:dPt>
          <c:dPt>
            <c:idx val="18"/>
            <c:bubble3D val="0"/>
            <c:extLst>
              <c:ext xmlns:c16="http://schemas.microsoft.com/office/drawing/2014/chart" uri="{C3380CC4-5D6E-409C-BE32-E72D297353CC}">
                <c16:uniqueId val="{00000024-FB70-43BC-A6C1-4EB6902FBBF9}"/>
              </c:ext>
            </c:extLst>
          </c:dPt>
          <c:dPt>
            <c:idx val="19"/>
            <c:bubble3D val="0"/>
            <c:extLst>
              <c:ext xmlns:c16="http://schemas.microsoft.com/office/drawing/2014/chart" uri="{C3380CC4-5D6E-409C-BE32-E72D297353CC}">
                <c16:uniqueId val="{00000026-FB70-43BC-A6C1-4EB6902FBBF9}"/>
              </c:ext>
            </c:extLst>
          </c:dPt>
          <c:dPt>
            <c:idx val="20"/>
            <c:bubble3D val="0"/>
            <c:extLst>
              <c:ext xmlns:c16="http://schemas.microsoft.com/office/drawing/2014/chart" uri="{C3380CC4-5D6E-409C-BE32-E72D297353CC}">
                <c16:uniqueId val="{00000028-FB70-43BC-A6C1-4EB6902FBBF9}"/>
              </c:ext>
            </c:extLst>
          </c:dPt>
          <c:dPt>
            <c:idx val="21"/>
            <c:bubble3D val="0"/>
            <c:extLst>
              <c:ext xmlns:c16="http://schemas.microsoft.com/office/drawing/2014/chart" uri="{C3380CC4-5D6E-409C-BE32-E72D297353CC}">
                <c16:uniqueId val="{00000029-FB70-43BC-A6C1-4EB6902FBBF9}"/>
              </c:ext>
            </c:extLst>
          </c:dPt>
          <c:dPt>
            <c:idx val="22"/>
            <c:bubble3D val="0"/>
            <c:extLst>
              <c:ext xmlns:c16="http://schemas.microsoft.com/office/drawing/2014/chart" uri="{C3380CC4-5D6E-409C-BE32-E72D297353CC}">
                <c16:uniqueId val="{0000002A-FB70-43BC-A6C1-4EB6902FBBF9}"/>
              </c:ext>
            </c:extLst>
          </c:dPt>
          <c:dPt>
            <c:idx val="23"/>
            <c:bubble3D val="0"/>
            <c:extLst>
              <c:ext xmlns:c16="http://schemas.microsoft.com/office/drawing/2014/chart" uri="{C3380CC4-5D6E-409C-BE32-E72D297353CC}">
                <c16:uniqueId val="{0000002B-FB70-43BC-A6C1-4EB6902FBBF9}"/>
              </c:ext>
            </c:extLst>
          </c:dPt>
          <c:dPt>
            <c:idx val="24"/>
            <c:bubble3D val="0"/>
            <c:extLst>
              <c:ext xmlns:c16="http://schemas.microsoft.com/office/drawing/2014/chart" uri="{C3380CC4-5D6E-409C-BE32-E72D297353CC}">
                <c16:uniqueId val="{0000002C-FB70-43BC-A6C1-4EB6902FBBF9}"/>
              </c:ext>
            </c:extLst>
          </c:dPt>
          <c:dPt>
            <c:idx val="25"/>
            <c:bubble3D val="0"/>
            <c:extLst>
              <c:ext xmlns:c16="http://schemas.microsoft.com/office/drawing/2014/chart" uri="{C3380CC4-5D6E-409C-BE32-E72D297353CC}">
                <c16:uniqueId val="{0000002E-FB70-43BC-A6C1-4EB6902FBBF9}"/>
              </c:ext>
            </c:extLst>
          </c:dPt>
          <c:dPt>
            <c:idx val="26"/>
            <c:bubble3D val="0"/>
            <c:extLst>
              <c:ext xmlns:c16="http://schemas.microsoft.com/office/drawing/2014/chart" uri="{C3380CC4-5D6E-409C-BE32-E72D297353CC}">
                <c16:uniqueId val="{00000030-FB70-43BC-A6C1-4EB6902FBBF9}"/>
              </c:ext>
            </c:extLst>
          </c:dPt>
          <c:dPt>
            <c:idx val="27"/>
            <c:bubble3D val="0"/>
            <c:extLst>
              <c:ext xmlns:c16="http://schemas.microsoft.com/office/drawing/2014/chart" uri="{C3380CC4-5D6E-409C-BE32-E72D297353CC}">
                <c16:uniqueId val="{00000032-FB70-43BC-A6C1-4EB6902FBBF9}"/>
              </c:ext>
            </c:extLst>
          </c:dPt>
          <c:dPt>
            <c:idx val="28"/>
            <c:bubble3D val="0"/>
            <c:extLst>
              <c:ext xmlns:c16="http://schemas.microsoft.com/office/drawing/2014/chart" uri="{C3380CC4-5D6E-409C-BE32-E72D297353CC}">
                <c16:uniqueId val="{00000034-FB70-43BC-A6C1-4EB6902FBBF9}"/>
              </c:ext>
            </c:extLst>
          </c:dPt>
          <c:dPt>
            <c:idx val="29"/>
            <c:bubble3D val="0"/>
            <c:extLst>
              <c:ext xmlns:c16="http://schemas.microsoft.com/office/drawing/2014/chart" uri="{C3380CC4-5D6E-409C-BE32-E72D297353CC}">
                <c16:uniqueId val="{00000036-FB70-43BC-A6C1-4EB6902FBBF9}"/>
              </c:ext>
            </c:extLst>
          </c:dPt>
          <c:cat>
            <c:numRef>
              <c:f>'12.3'!$B$26:$AE$26</c:f>
              <c:numCache>
                <c:formatCode>0</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'12.3'!$B$27:$AE$27</c:f>
              <c:numCache>
                <c:formatCode>0.0</c:formatCode>
                <c:ptCount val="30"/>
                <c:pt idx="0">
                  <c:v>9.3416666666666668</c:v>
                </c:pt>
                <c:pt idx="1">
                  <c:v>8.2916666666666661</c:v>
                </c:pt>
                <c:pt idx="2">
                  <c:v>6.6416666666666666</c:v>
                </c:pt>
                <c:pt idx="3">
                  <c:v>7.9416666666666664</c:v>
                </c:pt>
                <c:pt idx="4">
                  <c:v>8.4749999999999996</c:v>
                </c:pt>
                <c:pt idx="5">
                  <c:v>8.6916666666666682</c:v>
                </c:pt>
                <c:pt idx="6">
                  <c:v>9.4916666666666671</c:v>
                </c:pt>
                <c:pt idx="7">
                  <c:v>8.1499999999999968</c:v>
                </c:pt>
                <c:pt idx="8">
                  <c:v>9.0083333333333346</c:v>
                </c:pt>
                <c:pt idx="9">
                  <c:v>8.5666666666666647</c:v>
                </c:pt>
                <c:pt idx="10">
                  <c:v>8.1994623655913959</c:v>
                </c:pt>
                <c:pt idx="11">
                  <c:v>8.0333333333333332</c:v>
                </c:pt>
                <c:pt idx="12">
                  <c:v>8.5416666666666679</c:v>
                </c:pt>
                <c:pt idx="13">
                  <c:v>9.4466666666666672</c:v>
                </c:pt>
                <c:pt idx="14">
                  <c:v>9.2516487455197147</c:v>
                </c:pt>
                <c:pt idx="15">
                  <c:v>8.7999999999999989</c:v>
                </c:pt>
                <c:pt idx="16">
                  <c:v>7.5933806963645667</c:v>
                </c:pt>
                <c:pt idx="17">
                  <c:v>8.8790898617511527</c:v>
                </c:pt>
                <c:pt idx="18">
                  <c:v>8.7181908911135846</c:v>
                </c:pt>
                <c:pt idx="19">
                  <c:v>8.2918759600614447</c:v>
                </c:pt>
                <c:pt idx="20">
                  <c:v>9.7440194572452654</c:v>
                </c:pt>
                <c:pt idx="21">
                  <c:v>9.7857552483358941</c:v>
                </c:pt>
                <c:pt idx="22">
                  <c:v>8.9722459037378375</c:v>
                </c:pt>
                <c:pt idx="23">
                  <c:v>8.8161872759856621</c:v>
                </c:pt>
                <c:pt idx="24">
                  <c:v>9.8751190476190462</c:v>
                </c:pt>
                <c:pt idx="25">
                  <c:v>9.7526875320020494</c:v>
                </c:pt>
                <c:pt idx="26">
                  <c:v>9.3390104966717846</c:v>
                </c:pt>
                <c:pt idx="27">
                  <c:v>8.2528539426523277</c:v>
                </c:pt>
                <c:pt idx="28">
                  <c:v>9.426741551459294</c:v>
                </c:pt>
                <c:pt idx="29">
                  <c:v>9.8809274193548386</c:v>
                </c:pt>
              </c:numCache>
            </c:numRef>
          </c:val>
          <c:smooth val="0"/>
          <c:extLst>
            <c:ext xmlns:c16="http://schemas.microsoft.com/office/drawing/2014/chart" uri="{C3380CC4-5D6E-409C-BE32-E72D297353CC}">
              <c16:uniqueId val="{00000037-FB70-43BC-A6C1-4EB6902FBBF9}"/>
            </c:ext>
          </c:extLst>
        </c:ser>
        <c:dLbls>
          <c:showLegendKey val="0"/>
          <c:showVal val="0"/>
          <c:showCatName val="0"/>
          <c:showSerName val="0"/>
          <c:showPercent val="0"/>
          <c:showBubbleSize val="0"/>
        </c:dLbls>
        <c:smooth val="0"/>
        <c:axId val="176634496"/>
        <c:axId val="176648576"/>
      </c:lineChart>
      <c:catAx>
        <c:axId val="176634496"/>
        <c:scaling>
          <c:orientation val="minMax"/>
        </c:scaling>
        <c:delete val="0"/>
        <c:axPos val="b"/>
        <c:numFmt formatCode="0" sourceLinked="1"/>
        <c:majorTickMark val="out"/>
        <c:minorTickMark val="none"/>
        <c:tickLblPos val="nextTo"/>
        <c:crossAx val="176648576"/>
        <c:crosses val="autoZero"/>
        <c:auto val="1"/>
        <c:lblAlgn val="ctr"/>
        <c:lblOffset val="100"/>
        <c:noMultiLvlLbl val="0"/>
      </c:catAx>
      <c:valAx>
        <c:axId val="176648576"/>
        <c:scaling>
          <c:orientation val="minMax"/>
          <c:max val="10"/>
          <c:min val="6.4"/>
        </c:scaling>
        <c:delete val="0"/>
        <c:axPos val="l"/>
        <c:majorGridlines/>
        <c:numFmt formatCode="0.0" sourceLinked="1"/>
        <c:majorTickMark val="out"/>
        <c:minorTickMark val="none"/>
        <c:tickLblPos val="nextTo"/>
        <c:crossAx val="176634496"/>
        <c:crosses val="autoZero"/>
        <c:crossBetween val="between"/>
        <c:majorUnit val="0.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5378787878789"/>
          <c:y val="3.1214495688209883E-2"/>
          <c:w val="0.87291893939393939"/>
          <c:h val="0.75312405588649356"/>
        </c:manualLayout>
      </c:layout>
      <c:barChart>
        <c:barDir val="col"/>
        <c:grouping val="stacked"/>
        <c:varyColors val="0"/>
        <c:ser>
          <c:idx val="0"/>
          <c:order val="0"/>
          <c:tx>
            <c:strRef>
              <c:f>'3.5'!$L$28</c:f>
              <c:strCache>
                <c:ptCount val="1"/>
                <c:pt idx="0">
                  <c:v>Germany</c:v>
                </c:pt>
              </c:strCache>
            </c:strRef>
          </c:tx>
          <c:spPr>
            <a:solidFill>
              <a:srgbClr val="1A3366"/>
            </a:solidFill>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'3.5'!$L$29:$L$38</c:f>
              <c:numCache>
                <c:formatCode>0</c:formatCode>
                <c:ptCount val="10"/>
                <c:pt idx="0">
                  <c:v>19445.680430693461</c:v>
                </c:pt>
                <c:pt idx="1">
                  <c:v>17255.655977554401</c:v>
                </c:pt>
                <c:pt idx="2">
                  <c:v>23167.632847425382</c:v>
                </c:pt>
                <c:pt idx="3">
                  <c:v>22628.825565408137</c:v>
                </c:pt>
                <c:pt idx="4">
                  <c:v>27888.889671508878</c:v>
                </c:pt>
                <c:pt idx="5">
                  <c:v>21639.0589693006</c:v>
                </c:pt>
                <c:pt idx="6">
                  <c:v>21512.656190526432</c:v>
                </c:pt>
                <c:pt idx="7">
                  <c:v>24926.487651651001</c:v>
                </c:pt>
                <c:pt idx="8">
                  <c:v>10940.890222875092</c:v>
                </c:pt>
                <c:pt idx="9">
                  <c:v>0.58088799999999996</c:v>
                </c:pt>
              </c:numCache>
            </c:numRef>
          </c:val>
          <c:extLst>
            <c:ext xmlns:c16="http://schemas.microsoft.com/office/drawing/2014/chart" uri="{C3380CC4-5D6E-409C-BE32-E72D297353CC}">
              <c16:uniqueId val="{00000000-37BB-42CF-9281-F4D71C0CB4A8}"/>
            </c:ext>
          </c:extLst>
        </c:ser>
        <c:ser>
          <c:idx val="1"/>
          <c:order val="1"/>
          <c:tx>
            <c:strRef>
              <c:f>'3.5'!$M$28</c:f>
              <c:strCache>
                <c:ptCount val="1"/>
                <c:pt idx="0">
                  <c:v>Slovakia</c:v>
                </c:pt>
              </c:strCache>
            </c:strRef>
          </c:tx>
          <c:spPr>
            <a:solidFill>
              <a:srgbClr val="596387"/>
            </a:solidFill>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'3.5'!$M$29:$M$38</c:f>
              <c:numCache>
                <c:formatCode>0</c:formatCode>
                <c:ptCount val="10"/>
                <c:pt idx="0">
                  <c:v>9425.6564325856016</c:v>
                </c:pt>
                <c:pt idx="1">
                  <c:v>10934.865928601199</c:v>
                </c:pt>
                <c:pt idx="2">
                  <c:v>2677.8833210831585</c:v>
                </c:pt>
                <c:pt idx="3">
                  <c:v>3372.3352705981647</c:v>
                </c:pt>
                <c:pt idx="4">
                  <c:v>3504.9724200865076</c:v>
                </c:pt>
                <c:pt idx="5">
                  <c:v>4514.3007740475196</c:v>
                </c:pt>
                <c:pt idx="6">
                  <c:v>14040.645148222386</c:v>
                </c:pt>
                <c:pt idx="7">
                  <c:v>11593.930463129</c:v>
                </c:pt>
                <c:pt idx="8">
                  <c:v>7199.6503884118592</c:v>
                </c:pt>
                <c:pt idx="9">
                  <c:v>847.230591</c:v>
                </c:pt>
              </c:numCache>
            </c:numRef>
          </c:val>
          <c:extLst>
            <c:ext xmlns:c16="http://schemas.microsoft.com/office/drawing/2014/chart" uri="{C3380CC4-5D6E-409C-BE32-E72D297353CC}">
              <c16:uniqueId val="{00000001-37BB-42CF-9281-F4D71C0CB4A8}"/>
            </c:ext>
          </c:extLst>
        </c:ser>
        <c:ser>
          <c:idx val="2"/>
          <c:order val="2"/>
          <c:tx>
            <c:strRef>
              <c:f>'3.5'!$N$28</c:f>
              <c:strCache>
                <c:ptCount val="1"/>
                <c:pt idx="0">
                  <c:v>Poland</c:v>
                </c:pt>
              </c:strCache>
            </c:strRef>
          </c:tx>
          <c:spPr>
            <a:solidFill>
              <a:srgbClr val="9196B0"/>
            </a:solidFill>
            <a:ln>
              <a:noFill/>
            </a:ln>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'3.5'!$N$29:$N$38</c:f>
              <c:numCache>
                <c:formatCode>0</c:formatCode>
                <c:ptCount val="10"/>
                <c:pt idx="0">
                  <c:v>420.06924781095051</c:v>
                </c:pt>
                <c:pt idx="1">
                  <c:v>17.349299321276735</c:v>
                </c:pt>
                <c:pt idx="2">
                  <c:v>6.0604394373939252</c:v>
                </c:pt>
                <c:pt idx="3">
                  <c:v>118.0526715530339</c:v>
                </c:pt>
                <c:pt idx="4">
                  <c:v>366.61712195014911</c:v>
                </c:pt>
                <c:pt idx="5">
                  <c:v>439.69134445561298</c:v>
                </c:pt>
                <c:pt idx="6">
                  <c:v>338.30203133648109</c:v>
                </c:pt>
                <c:pt idx="7">
                  <c:v>412.94421748363197</c:v>
                </c:pt>
                <c:pt idx="8">
                  <c:v>331.19908565915961</c:v>
                </c:pt>
                <c:pt idx="9">
                  <c:v>176.57299236068471</c:v>
                </c:pt>
              </c:numCache>
            </c:numRef>
          </c:val>
          <c:extLst>
            <c:ext xmlns:c16="http://schemas.microsoft.com/office/drawing/2014/chart" uri="{C3380CC4-5D6E-409C-BE32-E72D297353CC}">
              <c16:uniqueId val="{00000002-37BB-42CF-9281-F4D71C0CB4A8}"/>
            </c:ext>
          </c:extLst>
        </c:ser>
        <c:ser>
          <c:idx val="3"/>
          <c:order val="3"/>
          <c:tx>
            <c:strRef>
              <c:f>'3.5'!$O$28</c:f>
              <c:strCache>
                <c:ptCount val="1"/>
                <c:pt idx="0">
                  <c:v>Austria</c:v>
                </c:pt>
              </c:strCache>
            </c:strRef>
          </c:tx>
          <c:spPr>
            <a:solidFill>
              <a:srgbClr val="C7CCD6"/>
            </a:solidFill>
            <a:ln>
              <a:noFill/>
            </a:ln>
          </c:spPr>
          <c:invertIfNegative val="0"/>
          <c:cat>
            <c:numRef>
              <c:f>'3.5'!$K$29:$K$38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'3.5'!$O$29:$O$38</c:f>
              <c:numCache>
                <c:formatCode>0</c:formatCode>
                <c:ptCount val="10"/>
                <c:pt idx="0">
                  <c:v>0</c:v>
                </c:pt>
                <c:pt idx="1">
                  <c:v>0</c:v>
                </c:pt>
                <c:pt idx="2">
                  <c:v>0</c:v>
                </c:pt>
                <c:pt idx="3">
                  <c:v>0.90380112489671616</c:v>
                </c:pt>
                <c:pt idx="4">
                  <c:v>1.295345231527778</c:v>
                </c:pt>
                <c:pt idx="5">
                  <c:v>0.89223144585704395</c:v>
                </c:pt>
                <c:pt idx="6">
                  <c:v>0</c:v>
                </c:pt>
                <c:pt idx="7">
                  <c:v>0</c:v>
                </c:pt>
                <c:pt idx="8">
                  <c:v>0.82116227173537004</c:v>
                </c:pt>
                <c:pt idx="9">
                  <c:v>0</c:v>
                </c:pt>
              </c:numCache>
            </c:numRef>
          </c:val>
          <c:extLst>
            <c:ext xmlns:c16="http://schemas.microsoft.com/office/drawing/2014/chart" uri="{C3380CC4-5D6E-409C-BE32-E72D297353CC}">
              <c16:uniqueId val="{00000003-37BB-42CF-9281-F4D71C0CB4A8}"/>
            </c:ext>
          </c:extLst>
        </c:ser>
        <c:dLbls>
          <c:showLegendKey val="0"/>
          <c:showVal val="0"/>
          <c:showCatName val="0"/>
          <c:showSerName val="0"/>
          <c:showPercent val="0"/>
          <c:showBubbleSize val="0"/>
        </c:dLbls>
        <c:gapWidth val="50"/>
        <c:overlap val="100"/>
        <c:axId val="163297152"/>
        <c:axId val="163298688"/>
      </c:barChart>
      <c:catAx>
        <c:axId val="163297152"/>
        <c:scaling>
          <c:orientation val="minMax"/>
        </c:scaling>
        <c:delete val="0"/>
        <c:axPos val="b"/>
        <c:numFmt formatCode="General" sourceLinked="1"/>
        <c:majorTickMark val="out"/>
        <c:minorTickMark val="none"/>
        <c:tickLblPos val="nextTo"/>
        <c:crossAx val="163298688"/>
        <c:crosses val="autoZero"/>
        <c:auto val="1"/>
        <c:lblAlgn val="ctr"/>
        <c:lblOffset val="100"/>
        <c:noMultiLvlLbl val="0"/>
      </c:catAx>
      <c:valAx>
        <c:axId val="163298688"/>
        <c:scaling>
          <c:orientation val="minMax"/>
        </c:scaling>
        <c:delete val="0"/>
        <c:axPos val="l"/>
        <c:majorGridlines/>
        <c:numFmt formatCode="#,##0" sourceLinked="0"/>
        <c:majorTickMark val="out"/>
        <c:minorTickMark val="none"/>
        <c:tickLblPos val="nextTo"/>
        <c:crossAx val="163297152"/>
        <c:crosses val="autoZero"/>
        <c:crossBetween val="between"/>
      </c:valAx>
    </c:plotArea>
    <c:legend>
      <c:legendPos val="b"/>
      <c:layout>
        <c:manualLayout>
          <c:xMode val="edge"/>
          <c:yMode val="edge"/>
          <c:x val="3.2143287230695858E-3"/>
          <c:y val="0.89471218254750506"/>
          <c:w val="0.65727811832220462"/>
          <c:h val="0.1049480711918410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1.xml"/><Relationship Id="rId2" Type="http://schemas.microsoft.com/office/2007/relationships/hdphoto" Target="../media/hdphoto1.wdp"/><Relationship Id="rId1" Type="http://schemas.openxmlformats.org/officeDocument/2006/relationships/image" Target="../media/image6.png"/><Relationship Id="rId4"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4.xml"/><Relationship Id="rId1" Type="http://schemas.openxmlformats.org/officeDocument/2006/relationships/chart" Target="../charts/chart6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4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2287048</xdr:colOff>
      <xdr:row>1</xdr:row>
      <xdr:rowOff>4484078</xdr:rowOff>
    </xdr:from>
    <xdr:to>
      <xdr:col>2</xdr:col>
      <xdr:colOff>315</xdr:colOff>
      <xdr:row>2</xdr:row>
      <xdr:rowOff>246</xdr:rowOff>
    </xdr:to>
    <xdr:pic>
      <xdr:nvPicPr>
        <xdr:cNvPr id="8" name="Obrázek 7">
          <a:extLst>
            <a:ext uri="{FF2B5EF4-FFF2-40B4-BE49-F238E27FC236}">
              <a16:creationId xmlns:a16="http://schemas.microsoft.com/office/drawing/2014/main" id="{9E097791-C0C1-442D-905B-41C43D9957A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203" t="13914" r="4025" b="13582"/>
        <a:stretch/>
      </xdr:blipFill>
      <xdr:spPr bwMode="auto">
        <a:xfrm>
          <a:off x="5056625" y="9561636"/>
          <a:ext cx="1076325" cy="593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3034298</xdr:rowOff>
    </xdr:from>
    <xdr:to>
      <xdr:col>2</xdr:col>
      <xdr:colOff>372305</xdr:colOff>
      <xdr:row>1</xdr:row>
      <xdr:rowOff>4461680</xdr:rowOff>
    </xdr:to>
    <xdr:pic>
      <xdr:nvPicPr>
        <xdr:cNvPr id="11" name="Obrázek 10">
          <a:extLst>
            <a:ext uri="{FF2B5EF4-FFF2-40B4-BE49-F238E27FC236}">
              <a16:creationId xmlns:a16="http://schemas.microsoft.com/office/drawing/2014/main" id="{B00DC303-ECB3-4C1D-93AE-5B19112F54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034298"/>
          <a:ext cx="6502941" cy="6501609"/>
        </a:xfrm>
        <a:prstGeom prst="rect">
          <a:avLst/>
        </a:prstGeom>
      </xdr:spPr>
    </xdr:pic>
    <xdr:clientData/>
  </xdr:twoCellAnchor>
  <xdr:twoCellAnchor editAs="oneCell">
    <xdr:from>
      <xdr:col>0</xdr:col>
      <xdr:colOff>0</xdr:colOff>
      <xdr:row>0</xdr:row>
      <xdr:rowOff>0</xdr:rowOff>
    </xdr:from>
    <xdr:to>
      <xdr:col>0</xdr:col>
      <xdr:colOff>1876425</xdr:colOff>
      <xdr:row>0</xdr:row>
      <xdr:rowOff>775498</xdr:rowOff>
    </xdr:to>
    <xdr:pic>
      <xdr:nvPicPr>
        <xdr:cNvPr id="5" name="Obrázek 4">
          <a:extLst>
            <a:ext uri="{FF2B5EF4-FFF2-40B4-BE49-F238E27FC236}">
              <a16:creationId xmlns:a16="http://schemas.microsoft.com/office/drawing/2014/main" id="{F597C437-44EE-4DFC-A0F6-D2F2F0F77421}"/>
            </a:ext>
          </a:extLst>
        </xdr:cNvPr>
        <xdr:cNvPicPr>
          <a:picLocks noChangeAspect="1"/>
        </xdr:cNvPicPr>
      </xdr:nvPicPr>
      <xdr:blipFill>
        <a:blip xmlns:r="http://schemas.openxmlformats.org/officeDocument/2006/relationships" r:embed="rId3" cstate="print"/>
        <a:stretch>
          <a:fillRect/>
        </a:stretch>
      </xdr:blipFill>
      <xdr:spPr>
        <a:xfrm>
          <a:off x="0" y="0"/>
          <a:ext cx="1876425" cy="775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95252</xdr:colOff>
      <xdr:row>4</xdr:row>
      <xdr:rowOff>179967</xdr:rowOff>
    </xdr:from>
    <xdr:to>
      <xdr:col>16</xdr:col>
      <xdr:colOff>638176</xdr:colOff>
      <xdr:row>14</xdr:row>
      <xdr:rowOff>193302</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28576</xdr:colOff>
      <xdr:row>14</xdr:row>
      <xdr:rowOff>161363</xdr:rowOff>
    </xdr:from>
    <xdr:to>
      <xdr:col>16</xdr:col>
      <xdr:colOff>647700</xdr:colOff>
      <xdr:row>26</xdr:row>
      <xdr:rowOff>238124</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142875</xdr:colOff>
      <xdr:row>3</xdr:row>
      <xdr:rowOff>485775</xdr:rowOff>
    </xdr:from>
    <xdr:to>
      <xdr:col>11</xdr:col>
      <xdr:colOff>57151</xdr:colOff>
      <xdr:row>23</xdr:row>
      <xdr:rowOff>190500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247649</xdr:colOff>
      <xdr:row>4</xdr:row>
      <xdr:rowOff>27216</xdr:rowOff>
    </xdr:from>
    <xdr:to>
      <xdr:col>15</xdr:col>
      <xdr:colOff>332920</xdr:colOff>
      <xdr:row>12</xdr:row>
      <xdr:rowOff>190500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257175</xdr:colOff>
      <xdr:row>15</xdr:row>
      <xdr:rowOff>114300</xdr:rowOff>
    </xdr:from>
    <xdr:to>
      <xdr:col>15</xdr:col>
      <xdr:colOff>342446</xdr:colOff>
      <xdr:row>25</xdr:row>
      <xdr:rowOff>39459</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342900</xdr:colOff>
      <xdr:row>3</xdr:row>
      <xdr:rowOff>51434</xdr:rowOff>
    </xdr:from>
    <xdr:to>
      <xdr:col>16</xdr:col>
      <xdr:colOff>1209674</xdr:colOff>
      <xdr:row>12</xdr:row>
      <xdr:rowOff>34289</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304799</xdr:colOff>
      <xdr:row>12</xdr:row>
      <xdr:rowOff>257174</xdr:rowOff>
    </xdr:from>
    <xdr:to>
      <xdr:col>16</xdr:col>
      <xdr:colOff>1257298</xdr:colOff>
      <xdr:row>23</xdr:row>
      <xdr:rowOff>198119</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26216</xdr:rowOff>
    </xdr:from>
    <xdr:to>
      <xdr:col>12</xdr:col>
      <xdr:colOff>400051</xdr:colOff>
      <xdr:row>44</xdr:row>
      <xdr:rowOff>66675</xdr:rowOff>
    </xdr:to>
    <xdr:graphicFrame macro="">
      <xdr:nvGraphicFramePr>
        <xdr:cNvPr id="9" name="Graf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50118</xdr:colOff>
      <xdr:row>44</xdr:row>
      <xdr:rowOff>152401</xdr:rowOff>
    </xdr:from>
    <xdr:to>
      <xdr:col>12</xdr:col>
      <xdr:colOff>491384</xdr:colOff>
      <xdr:row>56</xdr:row>
      <xdr:rowOff>97655</xdr:rowOff>
    </xdr:to>
    <xdr:graphicFrame macro="">
      <xdr:nvGraphicFramePr>
        <xdr:cNvPr id="3" name="Graf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23857</xdr:rowOff>
    </xdr:from>
    <xdr:to>
      <xdr:col>12</xdr:col>
      <xdr:colOff>495300</xdr:colOff>
      <xdr:row>31</xdr:row>
      <xdr:rowOff>14332</xdr:rowOff>
    </xdr:to>
    <xdr:graphicFrame macro="">
      <xdr:nvGraphicFramePr>
        <xdr:cNvPr id="15" name="Graf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281941</xdr:colOff>
      <xdr:row>21</xdr:row>
      <xdr:rowOff>22860</xdr:rowOff>
    </xdr:from>
    <xdr:to>
      <xdr:col>12</xdr:col>
      <xdr:colOff>704851</xdr:colOff>
      <xdr:row>42</xdr:row>
      <xdr:rowOff>144780</xdr:rowOff>
    </xdr:to>
    <xdr:graphicFrame macro="">
      <xdr:nvGraphicFramePr>
        <xdr:cNvPr id="2" name="Graf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21</xdr:row>
      <xdr:rowOff>133350</xdr:rowOff>
    </xdr:from>
    <xdr:to>
      <xdr:col>6</xdr:col>
      <xdr:colOff>268605</xdr:colOff>
      <xdr:row>43</xdr:row>
      <xdr:rowOff>57150</xdr:rowOff>
    </xdr:to>
    <xdr:graphicFrame macro="">
      <xdr:nvGraphicFramePr>
        <xdr:cNvPr id="15" name="Graf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133351</xdr:colOff>
      <xdr:row>42</xdr:row>
      <xdr:rowOff>38100</xdr:rowOff>
    </xdr:from>
    <xdr:to>
      <xdr:col>9</xdr:col>
      <xdr:colOff>3810</xdr:colOff>
      <xdr:row>57</xdr:row>
      <xdr:rowOff>118110</xdr:rowOff>
    </xdr:to>
    <xdr:graphicFrame macro="">
      <xdr:nvGraphicFramePr>
        <xdr:cNvPr id="13" name="Graf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138112</xdr:rowOff>
    </xdr:from>
    <xdr:to>
      <xdr:col>8</xdr:col>
      <xdr:colOff>609599</xdr:colOff>
      <xdr:row>38</xdr:row>
      <xdr:rowOff>142876</xdr:rowOff>
    </xdr:to>
    <xdr:graphicFrame macro="">
      <xdr:nvGraphicFramePr>
        <xdr:cNvPr id="6" name="Graf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34</xdr:row>
      <xdr:rowOff>41275</xdr:rowOff>
    </xdr:from>
    <xdr:to>
      <xdr:col>11</xdr:col>
      <xdr:colOff>476250</xdr:colOff>
      <xdr:row>55</xdr:row>
      <xdr:rowOff>114301</xdr:rowOff>
    </xdr:to>
    <xdr:graphicFrame macro="">
      <xdr:nvGraphicFramePr>
        <xdr:cNvPr id="3" name="Graf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638175</xdr:colOff>
      <xdr:row>50</xdr:row>
      <xdr:rowOff>152400</xdr:rowOff>
    </xdr:from>
    <xdr:to>
      <xdr:col>7</xdr:col>
      <xdr:colOff>47625</xdr:colOff>
      <xdr:row>50</xdr:row>
      <xdr:rowOff>152401</xdr:rowOff>
    </xdr:to>
    <xdr:cxnSp macro="">
      <xdr:nvCxnSpPr>
        <xdr:cNvPr id="5" name="Přímá spojnice se šipkou 4">
          <a:extLst>
            <a:ext uri="{FF2B5EF4-FFF2-40B4-BE49-F238E27FC236}">
              <a16:creationId xmlns:a16="http://schemas.microsoft.com/office/drawing/2014/main" id="{00000000-0008-0000-1600-000005000000}"/>
            </a:ext>
          </a:extLst>
        </xdr:cNvPr>
        <xdr:cNvCxnSpPr/>
      </xdr:nvCxnSpPr>
      <xdr:spPr>
        <a:xfrm flipV="1">
          <a:off x="638175" y="9315450"/>
          <a:ext cx="3257550" cy="1"/>
        </a:xfrm>
        <a:prstGeom prst="straightConnector1">
          <a:avLst/>
        </a:prstGeom>
        <a:ln w="15875">
          <a:solidFill>
            <a:schemeClr val="accent5"/>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119062</xdr:rowOff>
    </xdr:from>
    <xdr:to>
      <xdr:col>11</xdr:col>
      <xdr:colOff>476250</xdr:colOff>
      <xdr:row>32</xdr:row>
      <xdr:rowOff>161925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0.12739</cdr:x>
      <cdr:y>0.18536</cdr:y>
    </cdr:from>
    <cdr:to>
      <cdr:x>0.63805</cdr:x>
      <cdr:y>0.64953</cdr:y>
    </cdr:to>
    <cdr:cxnSp macro="">
      <cdr:nvCxnSpPr>
        <cdr:cNvPr id="3" name="Přímá spojnice 2">
          <a:extLst xmlns:a="http://schemas.openxmlformats.org/drawingml/2006/main">
            <a:ext uri="{FF2B5EF4-FFF2-40B4-BE49-F238E27FC236}">
              <a16:creationId xmlns:a16="http://schemas.microsoft.com/office/drawing/2014/main" id="{F61C53FE-A6C9-461D-A245-79DBE81B5091}"/>
            </a:ext>
          </a:extLst>
        </cdr:cNvPr>
        <cdr:cNvCxnSpPr/>
      </cdr:nvCxnSpPr>
      <cdr:spPr>
        <a:xfrm xmlns:a="http://schemas.openxmlformats.org/drawingml/2006/main">
          <a:off x="762000" y="739776"/>
          <a:ext cx="3054624" cy="1852482"/>
        </a:xfrm>
        <a:prstGeom xmlns:a="http://schemas.openxmlformats.org/drawingml/2006/main" prst="line">
          <a:avLst/>
        </a:prstGeom>
        <a:ln xmlns:a="http://schemas.openxmlformats.org/drawingml/2006/main" w="15875">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0.28582</cdr:x>
      <cdr:y>0.72629</cdr:y>
    </cdr:from>
    <cdr:to>
      <cdr:x>0.46567</cdr:x>
      <cdr:y>0.77098</cdr:y>
    </cdr:to>
    <cdr:sp macro="" textlink="">
      <cdr:nvSpPr>
        <cdr:cNvPr id="6" name="TextovéPole 5"/>
        <cdr:cNvSpPr txBox="1"/>
      </cdr:nvSpPr>
      <cdr:spPr>
        <a:xfrm xmlns:a="http://schemas.openxmlformats.org/drawingml/2006/main">
          <a:off x="1739637" y="2898591"/>
          <a:ext cx="1094653" cy="1783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r>
            <a:rPr lang="cs-CZ" sz="800" i="1">
              <a:effectLst/>
              <a:latin typeface="+mn-lt"/>
              <a:ea typeface="+mn-ea"/>
              <a:cs typeface="+mn-cs"/>
            </a:rPr>
            <a:t>High season</a:t>
          </a:r>
          <a:endParaRPr lang="cs-CZ" sz="800">
            <a:effectLst/>
          </a:endParaRPr>
        </a:p>
      </cdr:txBody>
    </cdr:sp>
  </cdr:relSizeAnchor>
  <cdr:relSizeAnchor xmlns:cdr="http://schemas.openxmlformats.org/drawingml/2006/chartDrawing">
    <cdr:from>
      <cdr:x>0.6367</cdr:x>
      <cdr:y>0.65075</cdr:y>
    </cdr:from>
    <cdr:to>
      <cdr:x>0.94656</cdr:x>
      <cdr:y>0.65075</cdr:y>
    </cdr:to>
    <cdr:cxnSp macro="">
      <cdr:nvCxnSpPr>
        <cdr:cNvPr id="9" name="Přímá spojnice 3">
          <a:extLst xmlns:a="http://schemas.openxmlformats.org/drawingml/2006/main">
            <a:ext uri="{FF2B5EF4-FFF2-40B4-BE49-F238E27FC236}">
              <a16:creationId xmlns:a16="http://schemas.microsoft.com/office/drawing/2014/main" id="{802B8A59-0D79-4E44-8250-1A2949402006}"/>
            </a:ext>
          </a:extLst>
        </cdr:cNvPr>
        <cdr:cNvCxnSpPr/>
      </cdr:nvCxnSpPr>
      <cdr:spPr>
        <a:xfrm xmlns:a="http://schemas.openxmlformats.org/drawingml/2006/main">
          <a:off x="3814242" y="2630684"/>
          <a:ext cx="1856267" cy="0"/>
        </a:xfrm>
        <a:prstGeom xmlns:a="http://schemas.openxmlformats.org/drawingml/2006/main" prst="line">
          <a:avLst/>
        </a:prstGeom>
        <a:ln xmlns:a="http://schemas.openxmlformats.org/drawingml/2006/mai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0.01621</cdr:x>
      <cdr:y>0.89499</cdr:y>
    </cdr:from>
    <cdr:to>
      <cdr:x>0.72555</cdr:x>
      <cdr:y>0.94988</cdr:y>
    </cdr:to>
    <cdr:sp macro="" textlink="">
      <cdr:nvSpPr>
        <cdr:cNvPr id="27" name="TextovéPole 26"/>
        <cdr:cNvSpPr txBox="1"/>
      </cdr:nvSpPr>
      <cdr:spPr>
        <a:xfrm xmlns:a="http://schemas.openxmlformats.org/drawingml/2006/main">
          <a:off x="98662" y="3571883"/>
          <a:ext cx="4317381" cy="219065"/>
        </a:xfrm>
        <a:prstGeom xmlns:a="http://schemas.openxmlformats.org/drawingml/2006/main" prst="rect">
          <a:avLst/>
        </a:prstGeom>
        <a:solidFill xmlns:a="http://schemas.openxmlformats.org/drawingml/2006/main">
          <a:schemeClr val="bg1"/>
        </a:solidFill>
        <a:ln xmlns:a="http://schemas.openxmlformats.org/drawingml/2006/main" w="6350">
          <a:noFill/>
        </a:ln>
      </cdr:spPr>
      <cdr:txBody>
        <a:bodyPr xmlns:a="http://schemas.openxmlformats.org/drawingml/2006/main" vertOverflow="clip" wrap="square" rtlCol="0"/>
        <a:lstStyle xmlns:a="http://schemas.openxmlformats.org/drawingml/2006/main"/>
        <a:p xmlns:a="http://schemas.openxmlformats.org/drawingml/2006/main">
          <a:r>
            <a:rPr lang="en-GB" sz="800" b="0" i="1">
              <a:effectLst/>
              <a:latin typeface="+mn-lt"/>
              <a:ea typeface="+mn-ea"/>
              <a:cs typeface="+mn-cs"/>
            </a:rPr>
            <a:t>Each point represents one gas day.</a:t>
          </a:r>
          <a:endParaRPr lang="cs-CZ" sz="800">
            <a:effectLst/>
          </a:endParaRPr>
        </a:p>
      </cdr:txBody>
    </cdr:sp>
  </cdr:relSizeAnchor>
  <cdr:relSizeAnchor xmlns:cdr="http://schemas.openxmlformats.org/drawingml/2006/chartDrawing">
    <cdr:from>
      <cdr:x>0</cdr:x>
      <cdr:y>0.90547</cdr:y>
    </cdr:from>
    <cdr:to>
      <cdr:x>0.02348</cdr:x>
      <cdr:y>0.94123</cdr:y>
    </cdr:to>
    <cdr:sp macro="" textlink="">
      <cdr:nvSpPr>
        <cdr:cNvPr id="28" name="Ovál 27"/>
        <cdr:cNvSpPr/>
      </cdr:nvSpPr>
      <cdr:spPr>
        <a:xfrm xmlns:a="http://schemas.openxmlformats.org/drawingml/2006/main">
          <a:off x="0" y="3613709"/>
          <a:ext cx="142911" cy="142717"/>
        </a:xfrm>
        <a:prstGeom xmlns:a="http://schemas.openxmlformats.org/drawingml/2006/main" prst="ellipse">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37</xdr:row>
      <xdr:rowOff>47627</xdr:rowOff>
    </xdr:from>
    <xdr:to>
      <xdr:col>12</xdr:col>
      <xdr:colOff>1</xdr:colOff>
      <xdr:row>54</xdr:row>
      <xdr:rowOff>22861</xdr:rowOff>
    </xdr:to>
    <xdr:graphicFrame macro="">
      <xdr:nvGraphicFramePr>
        <xdr:cNvPr id="3" name="Graf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47625</xdr:colOff>
      <xdr:row>4</xdr:row>
      <xdr:rowOff>57150</xdr:rowOff>
    </xdr:from>
    <xdr:to>
      <xdr:col>10</xdr:col>
      <xdr:colOff>361950</xdr:colOff>
      <xdr:row>12</xdr:row>
      <xdr:rowOff>147636</xdr:rowOff>
    </xdr:to>
    <xdr:graphicFrame macro="">
      <xdr:nvGraphicFramePr>
        <xdr:cNvPr id="8" name="Graf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13</xdr:row>
      <xdr:rowOff>142875</xdr:rowOff>
    </xdr:from>
    <xdr:to>
      <xdr:col>10</xdr:col>
      <xdr:colOff>361950</xdr:colOff>
      <xdr:row>25</xdr:row>
      <xdr:rowOff>42861</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161925</xdr:colOff>
      <xdr:row>26</xdr:row>
      <xdr:rowOff>47625</xdr:rowOff>
    </xdr:from>
    <xdr:to>
      <xdr:col>10</xdr:col>
      <xdr:colOff>333376</xdr:colOff>
      <xdr:row>34</xdr:row>
      <xdr:rowOff>138111</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35</xdr:row>
      <xdr:rowOff>57150</xdr:rowOff>
    </xdr:from>
    <xdr:to>
      <xdr:col>11</xdr:col>
      <xdr:colOff>0</xdr:colOff>
      <xdr:row>46</xdr:row>
      <xdr:rowOff>152400</xdr:rowOff>
    </xdr:to>
    <xdr:graphicFrame macro="">
      <xdr:nvGraphicFramePr>
        <xdr:cNvPr id="12" name="Graf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5</xdr:row>
      <xdr:rowOff>57150</xdr:rowOff>
    </xdr:from>
    <xdr:to>
      <xdr:col>10</xdr:col>
      <xdr:colOff>390525</xdr:colOff>
      <xdr:row>13</xdr:row>
      <xdr:rowOff>147636</xdr:rowOff>
    </xdr:to>
    <xdr:graphicFrame macro="">
      <xdr:nvGraphicFramePr>
        <xdr:cNvPr id="5" name="Graf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34636</xdr:rowOff>
    </xdr:from>
    <xdr:to>
      <xdr:col>10</xdr:col>
      <xdr:colOff>371475</xdr:colOff>
      <xdr:row>26</xdr:row>
      <xdr:rowOff>138545</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27</xdr:row>
      <xdr:rowOff>47625</xdr:rowOff>
    </xdr:from>
    <xdr:to>
      <xdr:col>10</xdr:col>
      <xdr:colOff>381000</xdr:colOff>
      <xdr:row>35</xdr:row>
      <xdr:rowOff>138111</xdr:rowOff>
    </xdr:to>
    <xdr:graphicFrame macro="">
      <xdr:nvGraphicFramePr>
        <xdr:cNvPr id="7" name="Graf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36</xdr:row>
      <xdr:rowOff>38099</xdr:rowOff>
    </xdr:from>
    <xdr:to>
      <xdr:col>10</xdr:col>
      <xdr:colOff>352425</xdr:colOff>
      <xdr:row>47</xdr:row>
      <xdr:rowOff>95249</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717850</xdr:colOff>
      <xdr:row>4</xdr:row>
      <xdr:rowOff>54811</xdr:rowOff>
    </xdr:from>
    <xdr:to>
      <xdr:col>1</xdr:col>
      <xdr:colOff>601735</xdr:colOff>
      <xdr:row>4</xdr:row>
      <xdr:rowOff>527028</xdr:rowOff>
    </xdr:to>
    <xdr:pic>
      <xdr:nvPicPr>
        <xdr:cNvPr id="9" name="Obrázek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717850" y="755851"/>
          <a:ext cx="6674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504825</xdr:colOff>
      <xdr:row>16</xdr:row>
      <xdr:rowOff>76200</xdr:rowOff>
    </xdr:from>
    <xdr:to>
      <xdr:col>3</xdr:col>
      <xdr:colOff>523876</xdr:colOff>
      <xdr:row>26</xdr:row>
      <xdr:rowOff>28575</xdr:rowOff>
    </xdr:to>
    <xdr:cxnSp macro="">
      <xdr:nvCxnSpPr>
        <xdr:cNvPr id="3" name="Přímá spojnice se šipkou 2">
          <a:extLst>
            <a:ext uri="{FF2B5EF4-FFF2-40B4-BE49-F238E27FC236}">
              <a16:creationId xmlns:a16="http://schemas.microsoft.com/office/drawing/2014/main" id="{00000000-0008-0000-1900-000003000000}"/>
            </a:ext>
          </a:extLst>
        </xdr:cNvPr>
        <xdr:cNvCxnSpPr/>
      </xdr:nvCxnSpPr>
      <xdr:spPr>
        <a:xfrm flipH="1">
          <a:off x="3086100" y="3800475"/>
          <a:ext cx="19051" cy="2543175"/>
        </a:xfrm>
        <a:prstGeom prst="straightConnector1">
          <a:avLst/>
        </a:prstGeom>
        <a:ln w="508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133350</xdr:rowOff>
    </xdr:from>
    <xdr:to>
      <xdr:col>4</xdr:col>
      <xdr:colOff>1000125</xdr:colOff>
      <xdr:row>27</xdr:row>
      <xdr:rowOff>133350</xdr:rowOff>
    </xdr:to>
    <xdr:cxnSp macro="">
      <xdr:nvCxnSpPr>
        <xdr:cNvPr id="4" name="Přímá spojnice se šipkou 3">
          <a:extLst>
            <a:ext uri="{FF2B5EF4-FFF2-40B4-BE49-F238E27FC236}">
              <a16:creationId xmlns:a16="http://schemas.microsoft.com/office/drawing/2014/main" id="{00000000-0008-0000-1900-000004000000}"/>
            </a:ext>
          </a:extLst>
        </xdr:cNvPr>
        <xdr:cNvCxnSpPr/>
      </xdr:nvCxnSpPr>
      <xdr:spPr>
        <a:xfrm>
          <a:off x="3390900" y="6200775"/>
          <a:ext cx="933450" cy="0"/>
        </a:xfrm>
        <a:prstGeom prst="straightConnector1">
          <a:avLst/>
        </a:prstGeom>
        <a:ln w="508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28</xdr:row>
      <xdr:rowOff>47625</xdr:rowOff>
    </xdr:from>
    <xdr:to>
      <xdr:col>5</xdr:col>
      <xdr:colOff>533399</xdr:colOff>
      <xdr:row>31</xdr:row>
      <xdr:rowOff>95251</xdr:rowOff>
    </xdr:to>
    <xdr:cxnSp macro="">
      <xdr:nvCxnSpPr>
        <xdr:cNvPr id="5" name="Přímá spojnice se šipkou 4">
          <a:extLst>
            <a:ext uri="{FF2B5EF4-FFF2-40B4-BE49-F238E27FC236}">
              <a16:creationId xmlns:a16="http://schemas.microsoft.com/office/drawing/2014/main" id="{00000000-0008-0000-1900-000005000000}"/>
            </a:ext>
          </a:extLst>
        </xdr:cNvPr>
        <xdr:cNvCxnSpPr/>
      </xdr:nvCxnSpPr>
      <xdr:spPr>
        <a:xfrm flipV="1">
          <a:off x="4895850" y="6400800"/>
          <a:ext cx="9524" cy="962026"/>
        </a:xfrm>
        <a:prstGeom prst="straightConnector1">
          <a:avLst/>
        </a:prstGeom>
        <a:ln w="127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542925</xdr:colOff>
      <xdr:row>24</xdr:row>
      <xdr:rowOff>38100</xdr:rowOff>
    </xdr:from>
    <xdr:to>
      <xdr:col>5</xdr:col>
      <xdr:colOff>542925</xdr:colOff>
      <xdr:row>26</xdr:row>
      <xdr:rowOff>38100</xdr:rowOff>
    </xdr:to>
    <xdr:cxnSp macro="">
      <xdr:nvCxnSpPr>
        <xdr:cNvPr id="6" name="Přímá spojnice se šipkou 5">
          <a:extLst>
            <a:ext uri="{FF2B5EF4-FFF2-40B4-BE49-F238E27FC236}">
              <a16:creationId xmlns:a16="http://schemas.microsoft.com/office/drawing/2014/main" id="{00000000-0008-0000-1900-000006000000}"/>
            </a:ext>
          </a:extLst>
        </xdr:cNvPr>
        <xdr:cNvCxnSpPr/>
      </xdr:nvCxnSpPr>
      <xdr:spPr>
        <a:xfrm>
          <a:off x="5219700" y="5781675"/>
          <a:ext cx="0" cy="571500"/>
        </a:xfrm>
        <a:prstGeom prst="straightConnector1">
          <a:avLst/>
        </a:prstGeom>
        <a:ln w="254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76202</xdr:rowOff>
    </xdr:from>
    <xdr:to>
      <xdr:col>4</xdr:col>
      <xdr:colOff>523876</xdr:colOff>
      <xdr:row>14</xdr:row>
      <xdr:rowOff>133354</xdr:rowOff>
    </xdr:to>
    <xdr:cxnSp macro="">
      <xdr:nvCxnSpPr>
        <xdr:cNvPr id="10" name="Pravoúhlá spojnice 9">
          <a:extLst>
            <a:ext uri="{FF2B5EF4-FFF2-40B4-BE49-F238E27FC236}">
              <a16:creationId xmlns:a16="http://schemas.microsoft.com/office/drawing/2014/main" id="{00000000-0008-0000-1900-00000A000000}"/>
            </a:ext>
          </a:extLst>
        </xdr:cNvPr>
        <xdr:cNvCxnSpPr/>
      </xdr:nvCxnSpPr>
      <xdr:spPr>
        <a:xfrm rot="5400000">
          <a:off x="3086100" y="2847977"/>
          <a:ext cx="1047752" cy="476251"/>
        </a:xfrm>
        <a:prstGeom prst="bentConnector3">
          <a:avLst>
            <a:gd name="adj1" fmla="val 100000"/>
          </a:avLst>
        </a:prstGeom>
        <a:ln w="63500">
          <a:solidFill>
            <a:schemeClr val="tx1">
              <a:lumMod val="85000"/>
              <a:lumOff val="1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1019173</xdr:colOff>
      <xdr:row>6</xdr:row>
      <xdr:rowOff>38100</xdr:rowOff>
    </xdr:from>
    <xdr:to>
      <xdr:col>2</xdr:col>
      <xdr:colOff>1000129</xdr:colOff>
      <xdr:row>14</xdr:row>
      <xdr:rowOff>133353</xdr:rowOff>
    </xdr:to>
    <xdr:cxnSp macro="">
      <xdr:nvCxnSpPr>
        <xdr:cNvPr id="11" name="Pravoúhlá spojnice 10">
          <a:extLst>
            <a:ext uri="{FF2B5EF4-FFF2-40B4-BE49-F238E27FC236}">
              <a16:creationId xmlns:a16="http://schemas.microsoft.com/office/drawing/2014/main" id="{00000000-0008-0000-1900-00000B000000}"/>
            </a:ext>
          </a:extLst>
        </xdr:cNvPr>
        <xdr:cNvCxnSpPr/>
      </xdr:nvCxnSpPr>
      <xdr:spPr>
        <a:xfrm rot="16200000" flipV="1">
          <a:off x="676274" y="2066924"/>
          <a:ext cx="2076453" cy="1028706"/>
        </a:xfrm>
        <a:prstGeom prst="bentConnector3">
          <a:avLst>
            <a:gd name="adj1" fmla="val 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xdr:row>
      <xdr:rowOff>57152</xdr:rowOff>
    </xdr:from>
    <xdr:to>
      <xdr:col>5</xdr:col>
      <xdr:colOff>485777</xdr:colOff>
      <xdr:row>15</xdr:row>
      <xdr:rowOff>142877</xdr:rowOff>
    </xdr:to>
    <xdr:cxnSp macro="">
      <xdr:nvCxnSpPr>
        <xdr:cNvPr id="12" name="Pravoúhlá spojnice 11">
          <a:extLst>
            <a:ext uri="{FF2B5EF4-FFF2-40B4-BE49-F238E27FC236}">
              <a16:creationId xmlns:a16="http://schemas.microsoft.com/office/drawing/2014/main" id="{00000000-0008-0000-1900-00000C000000}"/>
            </a:ext>
          </a:extLst>
        </xdr:cNvPr>
        <xdr:cNvCxnSpPr/>
      </xdr:nvCxnSpPr>
      <xdr:spPr>
        <a:xfrm rot="10800000" flipV="1">
          <a:off x="3352800" y="2543177"/>
          <a:ext cx="1504952" cy="1323975"/>
        </a:xfrm>
        <a:prstGeom prst="bentConnector3">
          <a:avLst>
            <a:gd name="adj1" fmla="val -633"/>
          </a:avLst>
        </a:prstGeom>
        <a:ln w="4445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38108</xdr:colOff>
      <xdr:row>16</xdr:row>
      <xdr:rowOff>76200</xdr:rowOff>
    </xdr:from>
    <xdr:to>
      <xdr:col>3</xdr:col>
      <xdr:colOff>114300</xdr:colOff>
      <xdr:row>18</xdr:row>
      <xdr:rowOff>123820</xdr:rowOff>
    </xdr:to>
    <xdr:cxnSp macro="">
      <xdr:nvCxnSpPr>
        <xdr:cNvPr id="14" name="Pravoúhlá spojnice 13">
          <a:extLst>
            <a:ext uri="{FF2B5EF4-FFF2-40B4-BE49-F238E27FC236}">
              <a16:creationId xmlns:a16="http://schemas.microsoft.com/office/drawing/2014/main" id="{00000000-0008-0000-1900-00000E000000}"/>
            </a:ext>
          </a:extLst>
        </xdr:cNvPr>
        <xdr:cNvCxnSpPr/>
      </xdr:nvCxnSpPr>
      <xdr:spPr>
        <a:xfrm rot="10800000" flipV="1">
          <a:off x="1571633" y="4057650"/>
          <a:ext cx="1123942" cy="542920"/>
        </a:xfrm>
        <a:prstGeom prst="bentConnector3">
          <a:avLst>
            <a:gd name="adj1" fmla="val 0"/>
          </a:avLst>
        </a:prstGeom>
        <a:ln w="12700">
          <a:solidFill>
            <a:schemeClr val="accent5"/>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26</xdr:row>
      <xdr:rowOff>123825</xdr:rowOff>
    </xdr:from>
    <xdr:to>
      <xdr:col>2</xdr:col>
      <xdr:colOff>981075</xdr:colOff>
      <xdr:row>27</xdr:row>
      <xdr:rowOff>95250</xdr:rowOff>
    </xdr:to>
    <xdr:cxnSp macro="">
      <xdr:nvCxnSpPr>
        <xdr:cNvPr id="17" name="Pravoúhlá spojnice 16">
          <a:extLst>
            <a:ext uri="{FF2B5EF4-FFF2-40B4-BE49-F238E27FC236}">
              <a16:creationId xmlns:a16="http://schemas.microsoft.com/office/drawing/2014/main" id="{00000000-0008-0000-1900-000011000000}"/>
            </a:ext>
          </a:extLst>
        </xdr:cNvPr>
        <xdr:cNvCxnSpPr/>
      </xdr:nvCxnSpPr>
      <xdr:spPr>
        <a:xfrm>
          <a:off x="1295400" y="5905500"/>
          <a:ext cx="914400" cy="257175"/>
        </a:xfrm>
        <a:prstGeom prst="bentConnector3">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27</xdr:row>
      <xdr:rowOff>200022</xdr:rowOff>
    </xdr:from>
    <xdr:to>
      <xdr:col>2</xdr:col>
      <xdr:colOff>981077</xdr:colOff>
      <xdr:row>28</xdr:row>
      <xdr:rowOff>152399</xdr:rowOff>
    </xdr:to>
    <xdr:cxnSp macro="">
      <xdr:nvCxnSpPr>
        <xdr:cNvPr id="18" name="Pravoúhlá spojnice 17">
          <a:extLst>
            <a:ext uri="{FF2B5EF4-FFF2-40B4-BE49-F238E27FC236}">
              <a16:creationId xmlns:a16="http://schemas.microsoft.com/office/drawing/2014/main" id="{00000000-0008-0000-1900-000012000000}"/>
            </a:ext>
          </a:extLst>
        </xdr:cNvPr>
        <xdr:cNvCxnSpPr/>
      </xdr:nvCxnSpPr>
      <xdr:spPr>
        <a:xfrm rot="10800000" flipV="1">
          <a:off x="1257300" y="6267447"/>
          <a:ext cx="952502" cy="238127"/>
        </a:xfrm>
        <a:prstGeom prst="bentConnector3">
          <a:avLst>
            <a:gd name="adj1" fmla="val 50000"/>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32808</xdr:colOff>
      <xdr:row>33</xdr:row>
      <xdr:rowOff>31222</xdr:rowOff>
    </xdr:from>
    <xdr:to>
      <xdr:col>3</xdr:col>
      <xdr:colOff>518583</xdr:colOff>
      <xdr:row>35</xdr:row>
      <xdr:rowOff>174098</xdr:rowOff>
    </xdr:to>
    <xdr:cxnSp macro="">
      <xdr:nvCxnSpPr>
        <xdr:cNvPr id="21" name="Pravoúhlá spojnice 20">
          <a:extLst>
            <a:ext uri="{FF2B5EF4-FFF2-40B4-BE49-F238E27FC236}">
              <a16:creationId xmlns:a16="http://schemas.microsoft.com/office/drawing/2014/main" id="{00000000-0008-0000-1900-000015000000}"/>
            </a:ext>
          </a:extLst>
        </xdr:cNvPr>
        <xdr:cNvCxnSpPr/>
      </xdr:nvCxnSpPr>
      <xdr:spPr>
        <a:xfrm rot="5400000" flipH="1" flipV="1">
          <a:off x="2466446" y="8321147"/>
          <a:ext cx="777876" cy="485775"/>
        </a:xfrm>
        <a:prstGeom prst="bentConnector3">
          <a:avLst>
            <a:gd name="adj1" fmla="val 1852"/>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504825</xdr:colOff>
      <xdr:row>28</xdr:row>
      <xdr:rowOff>38100</xdr:rowOff>
    </xdr:from>
    <xdr:to>
      <xdr:col>3</xdr:col>
      <xdr:colOff>514350</xdr:colOff>
      <xdr:row>31</xdr:row>
      <xdr:rowOff>57150</xdr:rowOff>
    </xdr:to>
    <xdr:cxnSp macro="">
      <xdr:nvCxnSpPr>
        <xdr:cNvPr id="39" name="Přímá spojnice se šipkou 38">
          <a:extLst>
            <a:ext uri="{FF2B5EF4-FFF2-40B4-BE49-F238E27FC236}">
              <a16:creationId xmlns:a16="http://schemas.microsoft.com/office/drawing/2014/main" id="{00000000-0008-0000-1900-000027000000}"/>
            </a:ext>
          </a:extLst>
        </xdr:cNvPr>
        <xdr:cNvCxnSpPr/>
      </xdr:nvCxnSpPr>
      <xdr:spPr>
        <a:xfrm flipV="1">
          <a:off x="3086100" y="6924675"/>
          <a:ext cx="9525" cy="933450"/>
        </a:xfrm>
        <a:prstGeom prst="straightConnector1">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476253</xdr:colOff>
      <xdr:row>33</xdr:row>
      <xdr:rowOff>19051</xdr:rowOff>
    </xdr:from>
    <xdr:to>
      <xdr:col>4</xdr:col>
      <xdr:colOff>514351</xdr:colOff>
      <xdr:row>35</xdr:row>
      <xdr:rowOff>161925</xdr:rowOff>
    </xdr:to>
    <xdr:cxnSp macro="">
      <xdr:nvCxnSpPr>
        <xdr:cNvPr id="63" name="Pravoúhlá spojnice 62">
          <a:extLst>
            <a:ext uri="{FF2B5EF4-FFF2-40B4-BE49-F238E27FC236}">
              <a16:creationId xmlns:a16="http://schemas.microsoft.com/office/drawing/2014/main" id="{00000000-0008-0000-1900-00003F000000}"/>
            </a:ext>
          </a:extLst>
        </xdr:cNvPr>
        <xdr:cNvCxnSpPr/>
      </xdr:nvCxnSpPr>
      <xdr:spPr>
        <a:xfrm flipV="1">
          <a:off x="3057528" y="8172451"/>
          <a:ext cx="1085848" cy="771524"/>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510120</xdr:colOff>
      <xdr:row>33</xdr:row>
      <xdr:rowOff>39161</xdr:rowOff>
    </xdr:from>
    <xdr:to>
      <xdr:col>5</xdr:col>
      <xdr:colOff>510121</xdr:colOff>
      <xdr:row>35</xdr:row>
      <xdr:rowOff>162983</xdr:rowOff>
    </xdr:to>
    <xdr:cxnSp macro="">
      <xdr:nvCxnSpPr>
        <xdr:cNvPr id="66" name="Pravoúhlá spojnice 65">
          <a:extLst>
            <a:ext uri="{FF2B5EF4-FFF2-40B4-BE49-F238E27FC236}">
              <a16:creationId xmlns:a16="http://schemas.microsoft.com/office/drawing/2014/main" id="{00000000-0008-0000-1900-000042000000}"/>
            </a:ext>
          </a:extLst>
        </xdr:cNvPr>
        <xdr:cNvCxnSpPr/>
      </xdr:nvCxnSpPr>
      <xdr:spPr>
        <a:xfrm flipV="1">
          <a:off x="4140203" y="8198911"/>
          <a:ext cx="1047751" cy="748239"/>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492125</xdr:colOff>
      <xdr:row>29</xdr:row>
      <xdr:rowOff>206375</xdr:rowOff>
    </xdr:from>
    <xdr:to>
      <xdr:col>5</xdr:col>
      <xdr:colOff>531812</xdr:colOff>
      <xdr:row>31</xdr:row>
      <xdr:rowOff>142875</xdr:rowOff>
    </xdr:to>
    <xdr:cxnSp macro="">
      <xdr:nvCxnSpPr>
        <xdr:cNvPr id="75" name="Pravoúhlá spojnice 74">
          <a:extLst>
            <a:ext uri="{FF2B5EF4-FFF2-40B4-BE49-F238E27FC236}">
              <a16:creationId xmlns:a16="http://schemas.microsoft.com/office/drawing/2014/main" id="{00000000-0008-0000-1900-00004B000000}"/>
            </a:ext>
          </a:extLst>
        </xdr:cNvPr>
        <xdr:cNvCxnSpPr/>
      </xdr:nvCxnSpPr>
      <xdr:spPr>
        <a:xfrm flipV="1">
          <a:off x="4119563" y="7080250"/>
          <a:ext cx="1087437" cy="571500"/>
        </a:xfrm>
        <a:prstGeom prst="bentConnector3">
          <a:avLst>
            <a:gd name="adj1" fmla="val 365"/>
          </a:avLst>
        </a:prstGeom>
        <a:ln w="12700">
          <a:solidFill>
            <a:srgbClr val="9196B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38106</xdr:colOff>
      <xdr:row>16</xdr:row>
      <xdr:rowOff>38099</xdr:rowOff>
    </xdr:from>
    <xdr:to>
      <xdr:col>3</xdr:col>
      <xdr:colOff>285750</xdr:colOff>
      <xdr:row>20</xdr:row>
      <xdr:rowOff>123820</xdr:rowOff>
    </xdr:to>
    <xdr:cxnSp macro="">
      <xdr:nvCxnSpPr>
        <xdr:cNvPr id="92" name="Pravoúhlá spojnice 91">
          <a:extLst>
            <a:ext uri="{FF2B5EF4-FFF2-40B4-BE49-F238E27FC236}">
              <a16:creationId xmlns:a16="http://schemas.microsoft.com/office/drawing/2014/main" id="{00000000-0008-0000-1900-00005C000000}"/>
            </a:ext>
          </a:extLst>
        </xdr:cNvPr>
        <xdr:cNvCxnSpPr/>
      </xdr:nvCxnSpPr>
      <xdr:spPr>
        <a:xfrm rot="10800000" flipV="1">
          <a:off x="1571631" y="4019549"/>
          <a:ext cx="1295394" cy="1076321"/>
        </a:xfrm>
        <a:prstGeom prst="bentConnector3">
          <a:avLst>
            <a:gd name="adj1" fmla="val 0"/>
          </a:avLst>
        </a:prstGeom>
        <a:ln w="50800">
          <a:solidFill>
            <a:schemeClr val="accent5"/>
          </a:solidFill>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1038226</xdr:colOff>
      <xdr:row>6</xdr:row>
      <xdr:rowOff>19047</xdr:rowOff>
    </xdr:from>
    <xdr:to>
      <xdr:col>5</xdr:col>
      <xdr:colOff>485776</xdr:colOff>
      <xdr:row>8</xdr:row>
      <xdr:rowOff>219074</xdr:rowOff>
    </xdr:to>
    <xdr:cxnSp macro="">
      <xdr:nvCxnSpPr>
        <xdr:cNvPr id="35" name="Pravoúhlá spojnice 34">
          <a:extLst>
            <a:ext uri="{FF2B5EF4-FFF2-40B4-BE49-F238E27FC236}">
              <a16:creationId xmlns:a16="http://schemas.microsoft.com/office/drawing/2014/main" id="{00000000-0008-0000-1900-000023000000}"/>
            </a:ext>
          </a:extLst>
        </xdr:cNvPr>
        <xdr:cNvCxnSpPr/>
      </xdr:nvCxnSpPr>
      <xdr:spPr>
        <a:xfrm rot="16200000" flipH="1">
          <a:off x="4673917" y="1549716"/>
          <a:ext cx="702947" cy="521970"/>
        </a:xfrm>
        <a:prstGeom prst="bentConnector3">
          <a:avLst>
            <a:gd name="adj1" fmla="val 50000"/>
          </a:avLst>
        </a:prstGeom>
        <a:ln w="381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6</xdr:row>
      <xdr:rowOff>19053</xdr:rowOff>
    </xdr:from>
    <xdr:to>
      <xdr:col>4</xdr:col>
      <xdr:colOff>1038225</xdr:colOff>
      <xdr:row>8</xdr:row>
      <xdr:rowOff>219079</xdr:rowOff>
    </xdr:to>
    <xdr:cxnSp macro="">
      <xdr:nvCxnSpPr>
        <xdr:cNvPr id="40" name="Pravoúhlá spojnice 39">
          <a:extLst>
            <a:ext uri="{FF2B5EF4-FFF2-40B4-BE49-F238E27FC236}">
              <a16:creationId xmlns:a16="http://schemas.microsoft.com/office/drawing/2014/main" id="{00000000-0008-0000-1900-000028000000}"/>
            </a:ext>
          </a:extLst>
        </xdr:cNvPr>
        <xdr:cNvCxnSpPr/>
      </xdr:nvCxnSpPr>
      <xdr:spPr>
        <a:xfrm rot="5400000">
          <a:off x="4067175" y="1619253"/>
          <a:ext cx="695326" cy="504825"/>
        </a:xfrm>
        <a:prstGeom prst="bentConnector3">
          <a:avLst>
            <a:gd name="adj1" fmla="val 5000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23</xdr:row>
      <xdr:rowOff>142875</xdr:rowOff>
    </xdr:from>
    <xdr:to>
      <xdr:col>4</xdr:col>
      <xdr:colOff>1019175</xdr:colOff>
      <xdr:row>23</xdr:row>
      <xdr:rowOff>142875</xdr:rowOff>
    </xdr:to>
    <xdr:cxnSp macro="">
      <xdr:nvCxnSpPr>
        <xdr:cNvPr id="25" name="Přímá spojnice se šipkou 24">
          <a:extLst>
            <a:ext uri="{FF2B5EF4-FFF2-40B4-BE49-F238E27FC236}">
              <a16:creationId xmlns:a16="http://schemas.microsoft.com/office/drawing/2014/main" id="{3C8BB26B-FA3C-4D42-878E-A1B5BC7BCEB9}"/>
            </a:ext>
          </a:extLst>
        </xdr:cNvPr>
        <xdr:cNvCxnSpPr/>
      </xdr:nvCxnSpPr>
      <xdr:spPr>
        <a:xfrm>
          <a:off x="3105150" y="5791200"/>
          <a:ext cx="1543050" cy="0"/>
        </a:xfrm>
        <a:prstGeom prst="straightConnector1">
          <a:avLst/>
        </a:prstGeom>
        <a:ln w="254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19</xdr:row>
      <xdr:rowOff>142875</xdr:rowOff>
    </xdr:from>
    <xdr:to>
      <xdr:col>4</xdr:col>
      <xdr:colOff>1009650</xdr:colOff>
      <xdr:row>19</xdr:row>
      <xdr:rowOff>142875</xdr:rowOff>
    </xdr:to>
    <xdr:cxnSp macro="">
      <xdr:nvCxnSpPr>
        <xdr:cNvPr id="27" name="Přímá spojnice se šipkou 26">
          <a:extLst>
            <a:ext uri="{FF2B5EF4-FFF2-40B4-BE49-F238E27FC236}">
              <a16:creationId xmlns:a16="http://schemas.microsoft.com/office/drawing/2014/main" id="{DE2FC046-1B31-45E4-8F5F-F0A44B018D71}"/>
            </a:ext>
          </a:extLst>
        </xdr:cNvPr>
        <xdr:cNvCxnSpPr/>
      </xdr:nvCxnSpPr>
      <xdr:spPr>
        <a:xfrm>
          <a:off x="3133725" y="4800600"/>
          <a:ext cx="1504950" cy="0"/>
        </a:xfrm>
        <a:prstGeom prst="straightConnector1">
          <a:avLst/>
        </a:prstGeom>
        <a:ln w="19050">
          <a:solidFill>
            <a:srgbClr val="D0D0D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19</xdr:row>
      <xdr:rowOff>33337</xdr:rowOff>
    </xdr:from>
    <xdr:to>
      <xdr:col>12</xdr:col>
      <xdr:colOff>85725</xdr:colOff>
      <xdr:row>36</xdr:row>
      <xdr:rowOff>121920</xdr:rowOff>
    </xdr:to>
    <xdr:graphicFrame macro="">
      <xdr:nvGraphicFramePr>
        <xdr:cNvPr id="6" name="Graf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49530</xdr:rowOff>
    </xdr:from>
    <xdr:to>
      <xdr:col>12</xdr:col>
      <xdr:colOff>95250</xdr:colOff>
      <xdr:row>57</xdr:row>
      <xdr:rowOff>76200</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180975</xdr:rowOff>
    </xdr:from>
    <xdr:to>
      <xdr:col>12</xdr:col>
      <xdr:colOff>104775</xdr:colOff>
      <xdr:row>16</xdr:row>
      <xdr:rowOff>61913</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43043</xdr:colOff>
      <xdr:row>5</xdr:row>
      <xdr:rowOff>40004</xdr:rowOff>
    </xdr:from>
    <xdr:to>
      <xdr:col>14</xdr:col>
      <xdr:colOff>590550</xdr:colOff>
      <xdr:row>13</xdr:row>
      <xdr:rowOff>104775</xdr:rowOff>
    </xdr:to>
    <xdr:graphicFrame macro="">
      <xdr:nvGraphicFramePr>
        <xdr:cNvPr id="13" name="Graf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36194</xdr:colOff>
      <xdr:row>27</xdr:row>
      <xdr:rowOff>45720</xdr:rowOff>
    </xdr:from>
    <xdr:to>
      <xdr:col>14</xdr:col>
      <xdr:colOff>600075</xdr:colOff>
      <xdr:row>39</xdr:row>
      <xdr:rowOff>30480</xdr:rowOff>
    </xdr:to>
    <xdr:graphicFrame macro="">
      <xdr:nvGraphicFramePr>
        <xdr:cNvPr id="16" name="Graf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xdr:colOff>
      <xdr:row>15</xdr:row>
      <xdr:rowOff>47624</xdr:rowOff>
    </xdr:from>
    <xdr:to>
      <xdr:col>14</xdr:col>
      <xdr:colOff>609600</xdr:colOff>
      <xdr:row>25</xdr:row>
      <xdr:rowOff>21095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19049</xdr:colOff>
      <xdr:row>3</xdr:row>
      <xdr:rowOff>205153</xdr:rowOff>
    </xdr:from>
    <xdr:to>
      <xdr:col>14</xdr:col>
      <xdr:colOff>619126</xdr:colOff>
      <xdr:row>11</xdr:row>
      <xdr:rowOff>114299</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112540</xdr:colOff>
      <xdr:row>14</xdr:row>
      <xdr:rowOff>47625</xdr:rowOff>
    </xdr:from>
    <xdr:to>
      <xdr:col>14</xdr:col>
      <xdr:colOff>609601</xdr:colOff>
      <xdr:row>23</xdr:row>
      <xdr:rowOff>140677</xdr:rowOff>
    </xdr:to>
    <xdr:graphicFrame macro="">
      <xdr:nvGraphicFramePr>
        <xdr:cNvPr id="24" name="Graf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xdr:colOff>
      <xdr:row>25</xdr:row>
      <xdr:rowOff>28575</xdr:rowOff>
    </xdr:from>
    <xdr:to>
      <xdr:col>14</xdr:col>
      <xdr:colOff>619125</xdr:colOff>
      <xdr:row>35</xdr:row>
      <xdr:rowOff>120015</xdr:rowOff>
    </xdr:to>
    <xdr:graphicFrame macro="">
      <xdr:nvGraphicFramePr>
        <xdr:cNvPr id="25" name="Graf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3</xdr:row>
      <xdr:rowOff>152399</xdr:rowOff>
    </xdr:from>
    <xdr:to>
      <xdr:col>15</xdr:col>
      <xdr:colOff>396675</xdr:colOff>
      <xdr:row>11</xdr:row>
      <xdr:rowOff>123824</xdr:rowOff>
    </xdr:to>
    <xdr:graphicFrame macro="">
      <xdr:nvGraphicFramePr>
        <xdr:cNvPr id="13" name="Graf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xdr:colOff>
      <xdr:row>14</xdr:row>
      <xdr:rowOff>38099</xdr:rowOff>
    </xdr:from>
    <xdr:to>
      <xdr:col>15</xdr:col>
      <xdr:colOff>442395</xdr:colOff>
      <xdr:row>23</xdr:row>
      <xdr:rowOff>123824</xdr:rowOff>
    </xdr:to>
    <xdr:graphicFrame macro="">
      <xdr:nvGraphicFramePr>
        <xdr:cNvPr id="15" name="Graf 14">
          <a:extLst>
            <a:ext uri="{FF2B5EF4-FFF2-40B4-BE49-F238E27FC236}">
              <a16:creationId xmlns:a16="http://schemas.microsoft.com/office/drawing/2014/main" id="{00000000-0008-0000-1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25</xdr:row>
      <xdr:rowOff>45720</xdr:rowOff>
    </xdr:from>
    <xdr:to>
      <xdr:col>15</xdr:col>
      <xdr:colOff>349049</xdr:colOff>
      <xdr:row>35</xdr:row>
      <xdr:rowOff>104775</xdr:rowOff>
    </xdr:to>
    <xdr:graphicFrame macro="">
      <xdr:nvGraphicFramePr>
        <xdr:cNvPr id="16" name="Graf 15">
          <a:extLst>
            <a:ext uri="{FF2B5EF4-FFF2-40B4-BE49-F238E27FC236}">
              <a16:creationId xmlns:a16="http://schemas.microsoft.com/office/drawing/2014/main" id="{00000000-0008-0000-1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38099</xdr:colOff>
      <xdr:row>3</xdr:row>
      <xdr:rowOff>42865</xdr:rowOff>
    </xdr:from>
    <xdr:to>
      <xdr:col>15</xdr:col>
      <xdr:colOff>361950</xdr:colOff>
      <xdr:row>11</xdr:row>
      <xdr:rowOff>133351</xdr:rowOff>
    </xdr:to>
    <xdr:graphicFrame macro="">
      <xdr:nvGraphicFramePr>
        <xdr:cNvPr id="13" name="Graf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22859</xdr:colOff>
      <xdr:row>14</xdr:row>
      <xdr:rowOff>38099</xdr:rowOff>
    </xdr:from>
    <xdr:to>
      <xdr:col>15</xdr:col>
      <xdr:colOff>361950</xdr:colOff>
      <xdr:row>23</xdr:row>
      <xdr:rowOff>133350</xdr:rowOff>
    </xdr:to>
    <xdr:graphicFrame macro="">
      <xdr:nvGraphicFramePr>
        <xdr:cNvPr id="14" name="Graf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26669</xdr:colOff>
      <xdr:row>25</xdr:row>
      <xdr:rowOff>76200</xdr:rowOff>
    </xdr:from>
    <xdr:to>
      <xdr:col>15</xdr:col>
      <xdr:colOff>333375</xdr:colOff>
      <xdr:row>35</xdr:row>
      <xdr:rowOff>123825</xdr:rowOff>
    </xdr:to>
    <xdr:graphicFrame macro="">
      <xdr:nvGraphicFramePr>
        <xdr:cNvPr id="15" name="Graf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95249</xdr:colOff>
      <xdr:row>3</xdr:row>
      <xdr:rowOff>4764</xdr:rowOff>
    </xdr:from>
    <xdr:to>
      <xdr:col>15</xdr:col>
      <xdr:colOff>352425</xdr:colOff>
      <xdr:row>11</xdr:row>
      <xdr:rowOff>142875</xdr:rowOff>
    </xdr:to>
    <xdr:graphicFrame macro="">
      <xdr:nvGraphicFramePr>
        <xdr:cNvPr id="12" name="Graf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14</xdr:row>
      <xdr:rowOff>9525</xdr:rowOff>
    </xdr:from>
    <xdr:to>
      <xdr:col>15</xdr:col>
      <xdr:colOff>333375</xdr:colOff>
      <xdr:row>23</xdr:row>
      <xdr:rowOff>112395</xdr:rowOff>
    </xdr:to>
    <xdr:graphicFrame macro="">
      <xdr:nvGraphicFramePr>
        <xdr:cNvPr id="13" name="Graf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28576</xdr:colOff>
      <xdr:row>25</xdr:row>
      <xdr:rowOff>45720</xdr:rowOff>
    </xdr:from>
    <xdr:to>
      <xdr:col>15</xdr:col>
      <xdr:colOff>342901</xdr:colOff>
      <xdr:row>35</xdr:row>
      <xdr:rowOff>114300</xdr:rowOff>
    </xdr:to>
    <xdr:graphicFrame macro="">
      <xdr:nvGraphicFramePr>
        <xdr:cNvPr id="14" name="Graf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104775</xdr:colOff>
      <xdr:row>3</xdr:row>
      <xdr:rowOff>47626</xdr:rowOff>
    </xdr:from>
    <xdr:to>
      <xdr:col>15</xdr:col>
      <xdr:colOff>352426</xdr:colOff>
      <xdr:row>11</xdr:row>
      <xdr:rowOff>95251</xdr:rowOff>
    </xdr:to>
    <xdr:graphicFrame macro="">
      <xdr:nvGraphicFramePr>
        <xdr:cNvPr id="10" name="Graf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9526</xdr:colOff>
      <xdr:row>14</xdr:row>
      <xdr:rowOff>28575</xdr:rowOff>
    </xdr:from>
    <xdr:to>
      <xdr:col>15</xdr:col>
      <xdr:colOff>342901</xdr:colOff>
      <xdr:row>23</xdr:row>
      <xdr:rowOff>104774</xdr:rowOff>
    </xdr:to>
    <xdr:graphicFrame macro="">
      <xdr:nvGraphicFramePr>
        <xdr:cNvPr id="11" name="Graf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114299</xdr:colOff>
      <xdr:row>25</xdr:row>
      <xdr:rowOff>0</xdr:rowOff>
    </xdr:from>
    <xdr:to>
      <xdr:col>15</xdr:col>
      <xdr:colOff>323850</xdr:colOff>
      <xdr:row>36</xdr:row>
      <xdr:rowOff>7620</xdr:rowOff>
    </xdr:to>
    <xdr:graphicFrame macro="">
      <xdr:nvGraphicFramePr>
        <xdr:cNvPr id="12" name="Graf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47625</xdr:colOff>
      <xdr:row>3</xdr:row>
      <xdr:rowOff>161925</xdr:rowOff>
    </xdr:from>
    <xdr:to>
      <xdr:col>17</xdr:col>
      <xdr:colOff>85725</xdr:colOff>
      <xdr:row>11</xdr:row>
      <xdr:rowOff>0</xdr:rowOff>
    </xdr:to>
    <xdr:graphicFrame macro="">
      <xdr:nvGraphicFramePr>
        <xdr:cNvPr id="9" name="Graf 8">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13</xdr:row>
      <xdr:rowOff>90850</xdr:rowOff>
    </xdr:from>
    <xdr:to>
      <xdr:col>17</xdr:col>
      <xdr:colOff>76200</xdr:colOff>
      <xdr:row>23</xdr:row>
      <xdr:rowOff>133349</xdr:rowOff>
    </xdr:to>
    <xdr:graphicFrame macro="">
      <xdr:nvGraphicFramePr>
        <xdr:cNvPr id="10" name="Graf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xdr:colOff>
      <xdr:row>25</xdr:row>
      <xdr:rowOff>68580</xdr:rowOff>
    </xdr:from>
    <xdr:to>
      <xdr:col>17</xdr:col>
      <xdr:colOff>57150</xdr:colOff>
      <xdr:row>36</xdr:row>
      <xdr:rowOff>30480</xdr:rowOff>
    </xdr:to>
    <xdr:graphicFrame macro="">
      <xdr:nvGraphicFramePr>
        <xdr:cNvPr id="11" name="Graf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123825</xdr:colOff>
      <xdr:row>1</xdr:row>
      <xdr:rowOff>0</xdr:rowOff>
    </xdr:from>
    <xdr:to>
      <xdr:col>12</xdr:col>
      <xdr:colOff>123825</xdr:colOff>
      <xdr:row>3</xdr:row>
      <xdr:rowOff>37113</xdr:rowOff>
    </xdr:to>
    <xdr:pic>
      <xdr:nvPicPr>
        <xdr:cNvPr id="14" name="Obrázek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4191000" y="1359411"/>
          <a:ext cx="257175" cy="3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152400</xdr:rowOff>
    </xdr:from>
    <xdr:to>
      <xdr:col>8</xdr:col>
      <xdr:colOff>409575</xdr:colOff>
      <xdr:row>25</xdr:row>
      <xdr:rowOff>66675</xdr:rowOff>
    </xdr:to>
    <xdr:graphicFrame macro="">
      <xdr:nvGraphicFramePr>
        <xdr:cNvPr id="21" name="Graf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47626</xdr:rowOff>
    </xdr:from>
    <xdr:to>
      <xdr:col>8</xdr:col>
      <xdr:colOff>657225</xdr:colOff>
      <xdr:row>51</xdr:row>
      <xdr:rowOff>142876</xdr:rowOff>
    </xdr:to>
    <xdr:graphicFrame macro="">
      <xdr:nvGraphicFramePr>
        <xdr:cNvPr id="27" name="Graf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3</xdr:row>
      <xdr:rowOff>123826</xdr:rowOff>
    </xdr:from>
    <xdr:to>
      <xdr:col>14</xdr:col>
      <xdr:colOff>837197</xdr:colOff>
      <xdr:row>42</xdr:row>
      <xdr:rowOff>76201</xdr:rowOff>
    </xdr:to>
    <xdr:pic>
      <xdr:nvPicPr>
        <xdr:cNvPr id="3" name="Obrázek 2">
          <a:extLst>
            <a:ext uri="{FF2B5EF4-FFF2-40B4-BE49-F238E27FC236}">
              <a16:creationId xmlns:a16="http://schemas.microsoft.com/office/drawing/2014/main" id="{7AB6CB4B-0885-4528-8582-7669BCE53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590551"/>
          <a:ext cx="9343022" cy="552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66547</xdr:colOff>
      <xdr:row>9</xdr:row>
      <xdr:rowOff>152400</xdr:rowOff>
    </xdr:from>
    <xdr:to>
      <xdr:col>1</xdr:col>
      <xdr:colOff>180916</xdr:colOff>
      <xdr:row>16</xdr:row>
      <xdr:rowOff>18925</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11" name="Obrázek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101340"/>
          <a:ext cx="1361595" cy="96308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13" name="Obrázek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551045"/>
          <a:ext cx="1394926" cy="986665"/>
        </a:xfrm>
        <a:prstGeom prst="rect">
          <a:avLst/>
        </a:prstGeom>
      </xdr:spPr>
    </xdr:pic>
    <xdr:clientData/>
  </xdr:twoCellAnchor>
  <xdr:twoCellAnchor editAs="oneCell">
    <xdr:from>
      <xdr:col>0</xdr:col>
      <xdr:colOff>66348</xdr:colOff>
      <xdr:row>36</xdr:row>
      <xdr:rowOff>152400</xdr:rowOff>
    </xdr:from>
    <xdr:to>
      <xdr:col>1</xdr:col>
      <xdr:colOff>181114</xdr:colOff>
      <xdr:row>43</xdr:row>
      <xdr:rowOff>18925</xdr:rowOff>
    </xdr:to>
    <xdr:pic>
      <xdr:nvPicPr>
        <xdr:cNvPr id="14" name="Obráze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48" y="6181725"/>
          <a:ext cx="1362541" cy="1000000"/>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7" name="Obrázek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421879"/>
          <a:ext cx="1316999" cy="93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66547</xdr:colOff>
      <xdr:row>9</xdr:row>
      <xdr:rowOff>152400</xdr:rowOff>
    </xdr:from>
    <xdr:to>
      <xdr:col>1</xdr:col>
      <xdr:colOff>180916</xdr:colOff>
      <xdr:row>16</xdr:row>
      <xdr:rowOff>18925</xdr:rowOff>
    </xdr:to>
    <xdr:pic>
      <xdr:nvPicPr>
        <xdr:cNvPr id="7" name="Obrázek 6">
          <a:extLst>
            <a:ext uri="{FF2B5EF4-FFF2-40B4-BE49-F238E27FC236}">
              <a16:creationId xmlns:a16="http://schemas.microsoft.com/office/drawing/2014/main" id="{C3C94604-A541-4D26-AF27-7FB4495843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8" name="Obrázek 7">
          <a:extLst>
            <a:ext uri="{FF2B5EF4-FFF2-40B4-BE49-F238E27FC236}">
              <a16:creationId xmlns:a16="http://schemas.microsoft.com/office/drawing/2014/main" id="{8B12C4BE-9C12-4085-AFE0-876AD0A275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267075"/>
          <a:ext cx="1329210" cy="97451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9" name="Obrázek 8">
          <a:extLst>
            <a:ext uri="{FF2B5EF4-FFF2-40B4-BE49-F238E27FC236}">
              <a16:creationId xmlns:a16="http://schemas.microsoft.com/office/drawing/2014/main" id="{F9CE7D85-9429-4402-ACE7-E38184E47E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735830"/>
          <a:ext cx="1362541" cy="998095"/>
        </a:xfrm>
        <a:prstGeom prst="rect">
          <a:avLst/>
        </a:prstGeom>
      </xdr:spPr>
    </xdr:pic>
    <xdr:clientData/>
  </xdr:twoCellAnchor>
  <xdr:twoCellAnchor editAs="oneCell">
    <xdr:from>
      <xdr:col>0</xdr:col>
      <xdr:colOff>66348</xdr:colOff>
      <xdr:row>37</xdr:row>
      <xdr:rowOff>1905</xdr:rowOff>
    </xdr:from>
    <xdr:to>
      <xdr:col>1</xdr:col>
      <xdr:colOff>181114</xdr:colOff>
      <xdr:row>43</xdr:row>
      <xdr:rowOff>28450</xdr:rowOff>
    </xdr:to>
    <xdr:pic>
      <xdr:nvPicPr>
        <xdr:cNvPr id="10" name="Obrázek 9">
          <a:extLst>
            <a:ext uri="{FF2B5EF4-FFF2-40B4-BE49-F238E27FC236}">
              <a16:creationId xmlns:a16="http://schemas.microsoft.com/office/drawing/2014/main" id="{65EF2529-3633-4B14-9686-EC2745320A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735830"/>
          <a:ext cx="1362541" cy="998095"/>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2" name="Obrázek 11">
          <a:extLst>
            <a:ext uri="{FF2B5EF4-FFF2-40B4-BE49-F238E27FC236}">
              <a16:creationId xmlns:a16="http://schemas.microsoft.com/office/drawing/2014/main" id="{BF28D8F0-B78D-45F5-9E09-164500D9F6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639049"/>
          <a:ext cx="1284614"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26</xdr:row>
      <xdr:rowOff>142876</xdr:rowOff>
    </xdr:from>
    <xdr:to>
      <xdr:col>4</xdr:col>
      <xdr:colOff>571500</xdr:colOff>
      <xdr:row>36</xdr:row>
      <xdr:rowOff>142876</xdr:rowOff>
    </xdr:to>
    <xdr:graphicFrame macro="">
      <xdr:nvGraphicFramePr>
        <xdr:cNvPr id="5" name="Graf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542924</xdr:colOff>
      <xdr:row>27</xdr:row>
      <xdr:rowOff>28575</xdr:rowOff>
    </xdr:from>
    <xdr:to>
      <xdr:col>10</xdr:col>
      <xdr:colOff>561975</xdr:colOff>
      <xdr:row>36</xdr:row>
      <xdr:rowOff>133350</xdr:rowOff>
    </xdr:to>
    <xdr:graphicFrame macro="">
      <xdr:nvGraphicFramePr>
        <xdr:cNvPr id="12" name="Graf 11">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8964</xdr:colOff>
      <xdr:row>36</xdr:row>
      <xdr:rowOff>175260</xdr:rowOff>
    </xdr:from>
    <xdr:to>
      <xdr:col>11</xdr:col>
      <xdr:colOff>62865</xdr:colOff>
      <xdr:row>44</xdr:row>
      <xdr:rowOff>106680</xdr:rowOff>
    </xdr:to>
    <xdr:pic>
      <xdr:nvPicPr>
        <xdr:cNvPr id="3" name="Obrázek 2">
          <a:extLst>
            <a:ext uri="{FF2B5EF4-FFF2-40B4-BE49-F238E27FC236}">
              <a16:creationId xmlns:a16="http://schemas.microsoft.com/office/drawing/2014/main" id="{465A225D-483F-1E2D-AEBD-3072CBF0F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9889" y="7519035"/>
          <a:ext cx="3054276" cy="223647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47</xdr:row>
      <xdr:rowOff>34290</xdr:rowOff>
    </xdr:from>
    <xdr:to>
      <xdr:col>9</xdr:col>
      <xdr:colOff>552450</xdr:colOff>
      <xdr:row>62</xdr:row>
      <xdr:rowOff>57150</xdr:rowOff>
    </xdr:to>
    <xdr:graphicFrame macro="">
      <xdr:nvGraphicFramePr>
        <xdr:cNvPr id="5" name="Graf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25</xdr:row>
      <xdr:rowOff>47625</xdr:rowOff>
    </xdr:from>
    <xdr:to>
      <xdr:col>5</xdr:col>
      <xdr:colOff>304801</xdr:colOff>
      <xdr:row>39</xdr:row>
      <xdr:rowOff>114300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25</xdr:row>
      <xdr:rowOff>95250</xdr:rowOff>
    </xdr:from>
    <xdr:to>
      <xdr:col>13</xdr:col>
      <xdr:colOff>561975</xdr:colOff>
      <xdr:row>39</xdr:row>
      <xdr:rowOff>76201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18</xdr:row>
      <xdr:rowOff>71436</xdr:rowOff>
    </xdr:from>
    <xdr:to>
      <xdr:col>12</xdr:col>
      <xdr:colOff>561975</xdr:colOff>
      <xdr:row>39</xdr:row>
      <xdr:rowOff>133349</xdr:rowOff>
    </xdr:to>
    <xdr:graphicFrame macro="">
      <xdr:nvGraphicFramePr>
        <xdr:cNvPr id="5" name="Graf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9526</xdr:rowOff>
    </xdr:from>
    <xdr:to>
      <xdr:col>10</xdr:col>
      <xdr:colOff>9525</xdr:colOff>
      <xdr:row>50</xdr:row>
      <xdr:rowOff>171450</xdr:rowOff>
    </xdr:to>
    <xdr:graphicFrame macro="">
      <xdr:nvGraphicFramePr>
        <xdr:cNvPr id="2" name="Graf 1">
          <a:extLst>
            <a:ext uri="{FF2B5EF4-FFF2-40B4-BE49-F238E27FC236}">
              <a16:creationId xmlns:a16="http://schemas.microsoft.com/office/drawing/2014/main" id="{849B6403-16AD-4E5A-AF8D-26C2BE45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xdr:colOff>
      <xdr:row>36</xdr:row>
      <xdr:rowOff>66675</xdr:rowOff>
    </xdr:from>
    <xdr:to>
      <xdr:col>20</xdr:col>
      <xdr:colOff>308610</xdr:colOff>
      <xdr:row>50</xdr:row>
      <xdr:rowOff>154950</xdr:rowOff>
    </xdr:to>
    <xdr:graphicFrame macro="">
      <xdr:nvGraphicFramePr>
        <xdr:cNvPr id="3" name="Graf 2">
          <a:extLst>
            <a:ext uri="{FF2B5EF4-FFF2-40B4-BE49-F238E27FC236}">
              <a16:creationId xmlns:a16="http://schemas.microsoft.com/office/drawing/2014/main" id="{8142FE5A-1A0D-478C-9049-037D5904D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45720</xdr:rowOff>
    </xdr:from>
    <xdr:to>
      <xdr:col>9</xdr:col>
      <xdr:colOff>419100</xdr:colOff>
      <xdr:row>66</xdr:row>
      <xdr:rowOff>32460</xdr:rowOff>
    </xdr:to>
    <xdr:graphicFrame macro="">
      <xdr:nvGraphicFramePr>
        <xdr:cNvPr id="4" name="Graf 3">
          <a:extLst>
            <a:ext uri="{FF2B5EF4-FFF2-40B4-BE49-F238E27FC236}">
              <a16:creationId xmlns:a16="http://schemas.microsoft.com/office/drawing/2014/main" id="{AC0BF21A-DC37-4F57-B1F1-E287A218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53</xdr:row>
      <xdr:rowOff>66675</xdr:rowOff>
    </xdr:from>
    <xdr:to>
      <xdr:col>20</xdr:col>
      <xdr:colOff>276225</xdr:colOff>
      <xdr:row>66</xdr:row>
      <xdr:rowOff>38175</xdr:rowOff>
    </xdr:to>
    <xdr:graphicFrame macro="">
      <xdr:nvGraphicFramePr>
        <xdr:cNvPr id="5" name="Graf 4">
          <a:extLst>
            <a:ext uri="{FF2B5EF4-FFF2-40B4-BE49-F238E27FC236}">
              <a16:creationId xmlns:a16="http://schemas.microsoft.com/office/drawing/2014/main" id="{57F19653-5945-4137-A0CE-011CDB40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125095</xdr:colOff>
      <xdr:row>15</xdr:row>
      <xdr:rowOff>170180</xdr:rowOff>
    </xdr:to>
    <xdr:pic>
      <xdr:nvPicPr>
        <xdr:cNvPr id="21" name="Obrázek 20">
          <a:extLst>
            <a:ext uri="{FF2B5EF4-FFF2-40B4-BE49-F238E27FC236}">
              <a16:creationId xmlns:a16="http://schemas.microsoft.com/office/drawing/2014/main" id="{4BA86D8B-C4B9-4211-AEAB-4BC4C1A6F2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8300"/>
          <a:ext cx="1439545" cy="1017905"/>
        </a:xfrm>
        <a:prstGeom prst="rect">
          <a:avLst/>
        </a:prstGeom>
        <a:noFill/>
        <a:ln>
          <a:noFill/>
        </a:ln>
      </xdr:spPr>
    </xdr:pic>
    <xdr:clientData/>
  </xdr:twoCellAnchor>
  <xdr:twoCellAnchor editAs="oneCell">
    <xdr:from>
      <xdr:col>0</xdr:col>
      <xdr:colOff>0</xdr:colOff>
      <xdr:row>17</xdr:row>
      <xdr:rowOff>7620</xdr:rowOff>
    </xdr:from>
    <xdr:to>
      <xdr:col>1</xdr:col>
      <xdr:colOff>125095</xdr:colOff>
      <xdr:row>22</xdr:row>
      <xdr:rowOff>168275</xdr:rowOff>
    </xdr:to>
    <xdr:pic>
      <xdr:nvPicPr>
        <xdr:cNvPr id="23" name="Obrázek 22">
          <a:extLst>
            <a:ext uri="{FF2B5EF4-FFF2-40B4-BE49-F238E27FC236}">
              <a16:creationId xmlns:a16="http://schemas.microsoft.com/office/drawing/2014/main" id="{2AB2D50F-3E67-4BBF-A811-87B30C8E67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36545"/>
          <a:ext cx="1439545" cy="1017905"/>
        </a:xfrm>
        <a:prstGeom prst="rect">
          <a:avLst/>
        </a:prstGeom>
        <a:noFill/>
        <a:ln>
          <a:noFill/>
        </a:ln>
      </xdr:spPr>
    </xdr:pic>
    <xdr:clientData/>
  </xdr:twoCellAnchor>
  <xdr:twoCellAnchor editAs="oneCell">
    <xdr:from>
      <xdr:col>0</xdr:col>
      <xdr:colOff>0</xdr:colOff>
      <xdr:row>31</xdr:row>
      <xdr:rowOff>7620</xdr:rowOff>
    </xdr:from>
    <xdr:to>
      <xdr:col>1</xdr:col>
      <xdr:colOff>125095</xdr:colOff>
      <xdr:row>36</xdr:row>
      <xdr:rowOff>168275</xdr:rowOff>
    </xdr:to>
    <xdr:pic>
      <xdr:nvPicPr>
        <xdr:cNvPr id="24" name="Obrázek 23">
          <a:extLst>
            <a:ext uri="{FF2B5EF4-FFF2-40B4-BE49-F238E27FC236}">
              <a16:creationId xmlns:a16="http://schemas.microsoft.com/office/drawing/2014/main" id="{EBA3CEAF-3BC7-4B57-84CD-A645BD0CF1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36845"/>
          <a:ext cx="1439545" cy="1017905"/>
        </a:xfrm>
        <a:prstGeom prst="rect">
          <a:avLst/>
        </a:prstGeom>
        <a:noFill/>
        <a:ln>
          <a:noFill/>
        </a:ln>
      </xdr:spPr>
    </xdr:pic>
    <xdr:clientData/>
  </xdr:twoCellAnchor>
  <xdr:twoCellAnchor editAs="oneCell">
    <xdr:from>
      <xdr:col>0</xdr:col>
      <xdr:colOff>0</xdr:colOff>
      <xdr:row>24</xdr:row>
      <xdr:rowOff>9525</xdr:rowOff>
    </xdr:from>
    <xdr:to>
      <xdr:col>1</xdr:col>
      <xdr:colOff>125095</xdr:colOff>
      <xdr:row>29</xdr:row>
      <xdr:rowOff>170180</xdr:rowOff>
    </xdr:to>
    <xdr:pic>
      <xdr:nvPicPr>
        <xdr:cNvPr id="25" name="Obrázek 24">
          <a:extLst>
            <a:ext uri="{FF2B5EF4-FFF2-40B4-BE49-F238E27FC236}">
              <a16:creationId xmlns:a16="http://schemas.microsoft.com/office/drawing/2014/main" id="{66F347FE-5045-4033-8763-6F64494FF9B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38600"/>
          <a:ext cx="1439545" cy="1017905"/>
        </a:xfrm>
        <a:prstGeom prst="rect">
          <a:avLst/>
        </a:prstGeom>
        <a:noFill/>
        <a:ln>
          <a:noFill/>
        </a:ln>
      </xdr:spPr>
    </xdr:pic>
    <xdr:clientData/>
  </xdr:twoCellAnchor>
  <xdr:twoCellAnchor editAs="oneCell">
    <xdr:from>
      <xdr:col>0</xdr:col>
      <xdr:colOff>0</xdr:colOff>
      <xdr:row>38</xdr:row>
      <xdr:rowOff>9525</xdr:rowOff>
    </xdr:from>
    <xdr:to>
      <xdr:col>1</xdr:col>
      <xdr:colOff>125095</xdr:colOff>
      <xdr:row>43</xdr:row>
      <xdr:rowOff>170180</xdr:rowOff>
    </xdr:to>
    <xdr:pic>
      <xdr:nvPicPr>
        <xdr:cNvPr id="30" name="Obrázek 29">
          <a:extLst>
            <a:ext uri="{FF2B5EF4-FFF2-40B4-BE49-F238E27FC236}">
              <a16:creationId xmlns:a16="http://schemas.microsoft.com/office/drawing/2014/main" id="{04ACEE74-6BBC-404D-B91C-0EBBCA635FA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438900"/>
          <a:ext cx="1439545" cy="1017905"/>
        </a:xfrm>
        <a:prstGeom prst="rect">
          <a:avLst/>
        </a:prstGeom>
        <a:noFill/>
        <a:ln>
          <a:noFill/>
        </a:ln>
      </xdr:spPr>
    </xdr:pic>
    <xdr:clientData/>
  </xdr:twoCellAnchor>
  <xdr:twoCellAnchor editAs="oneCell">
    <xdr:from>
      <xdr:col>0</xdr:col>
      <xdr:colOff>0</xdr:colOff>
      <xdr:row>45</xdr:row>
      <xdr:rowOff>11430</xdr:rowOff>
    </xdr:from>
    <xdr:to>
      <xdr:col>1</xdr:col>
      <xdr:colOff>125095</xdr:colOff>
      <xdr:row>51</xdr:row>
      <xdr:rowOff>635</xdr:rowOff>
    </xdr:to>
    <xdr:pic>
      <xdr:nvPicPr>
        <xdr:cNvPr id="31" name="Obrázek 30">
          <a:extLst>
            <a:ext uri="{FF2B5EF4-FFF2-40B4-BE49-F238E27FC236}">
              <a16:creationId xmlns:a16="http://schemas.microsoft.com/office/drawing/2014/main" id="{3A5C4F1E-C851-4B75-8E60-D113974C5DD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640955"/>
          <a:ext cx="1439545" cy="1017905"/>
        </a:xfrm>
        <a:prstGeom prst="rect">
          <a:avLst/>
        </a:prstGeom>
        <a:noFill/>
        <a:ln>
          <a:noFill/>
        </a:ln>
      </xdr:spPr>
    </xdr:pic>
    <xdr:clientData/>
  </xdr:twoCellAnchor>
  <xdr:twoCellAnchor editAs="oneCell">
    <xdr:from>
      <xdr:col>0</xdr:col>
      <xdr:colOff>0</xdr:colOff>
      <xdr:row>52</xdr:row>
      <xdr:rowOff>11430</xdr:rowOff>
    </xdr:from>
    <xdr:to>
      <xdr:col>1</xdr:col>
      <xdr:colOff>125095</xdr:colOff>
      <xdr:row>58</xdr:row>
      <xdr:rowOff>635</xdr:rowOff>
    </xdr:to>
    <xdr:pic>
      <xdr:nvPicPr>
        <xdr:cNvPr id="32" name="Obrázek 31">
          <a:extLst>
            <a:ext uri="{FF2B5EF4-FFF2-40B4-BE49-F238E27FC236}">
              <a16:creationId xmlns:a16="http://schemas.microsoft.com/office/drawing/2014/main" id="{5071ABE8-5918-4B3D-A5F0-96D742BBD31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841105"/>
          <a:ext cx="1439545" cy="1017905"/>
        </a:xfrm>
        <a:prstGeom prst="rect">
          <a:avLst/>
        </a:prstGeom>
        <a:noFill/>
        <a:ln>
          <a:noFill/>
        </a:ln>
      </xdr:spPr>
    </xdr:pic>
    <xdr:clientData/>
  </xdr:twoCellAnchor>
  <xdr:twoCellAnchor editAs="oneCell">
    <xdr:from>
      <xdr:col>0</xdr:col>
      <xdr:colOff>0</xdr:colOff>
      <xdr:row>66</xdr:row>
      <xdr:rowOff>9525</xdr:rowOff>
    </xdr:from>
    <xdr:to>
      <xdr:col>1</xdr:col>
      <xdr:colOff>125095</xdr:colOff>
      <xdr:row>71</xdr:row>
      <xdr:rowOff>170180</xdr:rowOff>
    </xdr:to>
    <xdr:pic>
      <xdr:nvPicPr>
        <xdr:cNvPr id="33" name="Obrázek 32">
          <a:extLst>
            <a:ext uri="{FF2B5EF4-FFF2-40B4-BE49-F238E27FC236}">
              <a16:creationId xmlns:a16="http://schemas.microsoft.com/office/drawing/2014/main" id="{18203B4A-1C20-4217-B61B-AF3C29D0F08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344275"/>
          <a:ext cx="1439545" cy="1017905"/>
        </a:xfrm>
        <a:prstGeom prst="rect">
          <a:avLst/>
        </a:prstGeom>
        <a:noFill/>
        <a:ln>
          <a:noFill/>
        </a:ln>
      </xdr:spPr>
    </xdr:pic>
    <xdr:clientData/>
  </xdr:twoCellAnchor>
  <xdr:twoCellAnchor editAs="oneCell">
    <xdr:from>
      <xdr:col>0</xdr:col>
      <xdr:colOff>0</xdr:colOff>
      <xdr:row>73</xdr:row>
      <xdr:rowOff>9525</xdr:rowOff>
    </xdr:from>
    <xdr:to>
      <xdr:col>1</xdr:col>
      <xdr:colOff>125095</xdr:colOff>
      <xdr:row>78</xdr:row>
      <xdr:rowOff>170180</xdr:rowOff>
    </xdr:to>
    <xdr:pic>
      <xdr:nvPicPr>
        <xdr:cNvPr id="34" name="Obrázek 33">
          <a:extLst>
            <a:ext uri="{FF2B5EF4-FFF2-40B4-BE49-F238E27FC236}">
              <a16:creationId xmlns:a16="http://schemas.microsoft.com/office/drawing/2014/main" id="{1F75AFBC-39FC-4A24-86E3-5E27FF4F7808}"/>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2544425"/>
          <a:ext cx="1439545" cy="1017905"/>
        </a:xfrm>
        <a:prstGeom prst="rect">
          <a:avLst/>
        </a:prstGeom>
        <a:noFill/>
        <a:ln>
          <a:noFill/>
        </a:ln>
      </xdr:spPr>
    </xdr:pic>
    <xdr:clientData/>
  </xdr:twoCellAnchor>
  <xdr:twoCellAnchor editAs="oneCell">
    <xdr:from>
      <xdr:col>0</xdr:col>
      <xdr:colOff>0</xdr:colOff>
      <xdr:row>80</xdr:row>
      <xdr:rowOff>9525</xdr:rowOff>
    </xdr:from>
    <xdr:to>
      <xdr:col>1</xdr:col>
      <xdr:colOff>125095</xdr:colOff>
      <xdr:row>85</xdr:row>
      <xdr:rowOff>170180</xdr:rowOff>
    </xdr:to>
    <xdr:pic>
      <xdr:nvPicPr>
        <xdr:cNvPr id="35" name="Obrázek 34">
          <a:extLst>
            <a:ext uri="{FF2B5EF4-FFF2-40B4-BE49-F238E27FC236}">
              <a16:creationId xmlns:a16="http://schemas.microsoft.com/office/drawing/2014/main" id="{17CC0593-CB3C-432F-8496-B7E2C27BC0D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3744575"/>
          <a:ext cx="1439545" cy="1017905"/>
        </a:xfrm>
        <a:prstGeom prst="rect">
          <a:avLst/>
        </a:prstGeom>
        <a:noFill/>
        <a:ln>
          <a:noFill/>
        </a:ln>
      </xdr:spPr>
    </xdr:pic>
    <xdr:clientData/>
  </xdr:twoCellAnchor>
  <xdr:twoCellAnchor editAs="oneCell">
    <xdr:from>
      <xdr:col>0</xdr:col>
      <xdr:colOff>0</xdr:colOff>
      <xdr:row>87</xdr:row>
      <xdr:rowOff>9525</xdr:rowOff>
    </xdr:from>
    <xdr:to>
      <xdr:col>1</xdr:col>
      <xdr:colOff>125095</xdr:colOff>
      <xdr:row>92</xdr:row>
      <xdr:rowOff>170180</xdr:rowOff>
    </xdr:to>
    <xdr:pic>
      <xdr:nvPicPr>
        <xdr:cNvPr id="36" name="Obrázek 35">
          <a:extLst>
            <a:ext uri="{FF2B5EF4-FFF2-40B4-BE49-F238E27FC236}">
              <a16:creationId xmlns:a16="http://schemas.microsoft.com/office/drawing/2014/main" id="{4587021E-7F74-4217-A5FC-54E4973DE8C1}"/>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4944725"/>
          <a:ext cx="1439545" cy="1017905"/>
        </a:xfrm>
        <a:prstGeom prst="rect">
          <a:avLst/>
        </a:prstGeom>
        <a:noFill/>
        <a:ln>
          <a:noFill/>
        </a:ln>
      </xdr:spPr>
    </xdr:pic>
    <xdr:clientData/>
  </xdr:twoCellAnchor>
  <xdr:twoCellAnchor editAs="oneCell">
    <xdr:from>
      <xdr:col>0</xdr:col>
      <xdr:colOff>0</xdr:colOff>
      <xdr:row>94</xdr:row>
      <xdr:rowOff>9525</xdr:rowOff>
    </xdr:from>
    <xdr:to>
      <xdr:col>1</xdr:col>
      <xdr:colOff>125095</xdr:colOff>
      <xdr:row>99</xdr:row>
      <xdr:rowOff>170180</xdr:rowOff>
    </xdr:to>
    <xdr:pic>
      <xdr:nvPicPr>
        <xdr:cNvPr id="43" name="Obrázek 42">
          <a:extLst>
            <a:ext uri="{FF2B5EF4-FFF2-40B4-BE49-F238E27FC236}">
              <a16:creationId xmlns:a16="http://schemas.microsoft.com/office/drawing/2014/main" id="{9C5DEBD0-77F1-40E3-9B46-85D9B453B80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144875"/>
          <a:ext cx="1439545" cy="1017905"/>
        </a:xfrm>
        <a:prstGeom prst="rect">
          <a:avLst/>
        </a:prstGeom>
        <a:noFill/>
        <a:ln>
          <a:noFill/>
        </a:ln>
      </xdr:spPr>
    </xdr:pic>
    <xdr:clientData/>
  </xdr:twoCellAnchor>
  <xdr:twoCellAnchor editAs="oneCell">
    <xdr:from>
      <xdr:col>0</xdr:col>
      <xdr:colOff>0</xdr:colOff>
      <xdr:row>101</xdr:row>
      <xdr:rowOff>9525</xdr:rowOff>
    </xdr:from>
    <xdr:to>
      <xdr:col>1</xdr:col>
      <xdr:colOff>125095</xdr:colOff>
      <xdr:row>106</xdr:row>
      <xdr:rowOff>170180</xdr:rowOff>
    </xdr:to>
    <xdr:pic>
      <xdr:nvPicPr>
        <xdr:cNvPr id="44" name="Obrázek 43">
          <a:extLst>
            <a:ext uri="{FF2B5EF4-FFF2-40B4-BE49-F238E27FC236}">
              <a16:creationId xmlns:a16="http://schemas.microsoft.com/office/drawing/2014/main" id="{CB9257E3-5AB5-4241-A29E-80A0B258A77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7345025"/>
          <a:ext cx="1439545" cy="1017905"/>
        </a:xfrm>
        <a:prstGeom prst="rect">
          <a:avLst/>
        </a:prstGeom>
        <a:noFill/>
        <a:ln>
          <a:noFill/>
        </a:ln>
      </xdr:spPr>
    </xdr:pic>
    <xdr:clientData/>
  </xdr:twoCellAnchor>
  <xdr:twoCellAnchor editAs="oneCell">
    <xdr:from>
      <xdr:col>0</xdr:col>
      <xdr:colOff>0</xdr:colOff>
      <xdr:row>108</xdr:row>
      <xdr:rowOff>11430</xdr:rowOff>
    </xdr:from>
    <xdr:to>
      <xdr:col>1</xdr:col>
      <xdr:colOff>125095</xdr:colOff>
      <xdr:row>114</xdr:row>
      <xdr:rowOff>635</xdr:rowOff>
    </xdr:to>
    <xdr:pic>
      <xdr:nvPicPr>
        <xdr:cNvPr id="45" name="Obrázek 44">
          <a:extLst>
            <a:ext uri="{FF2B5EF4-FFF2-40B4-BE49-F238E27FC236}">
              <a16:creationId xmlns:a16="http://schemas.microsoft.com/office/drawing/2014/main" id="{91A6E35F-014A-438D-B847-3C7D1E0D651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8547080"/>
          <a:ext cx="1439545" cy="101790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238125</xdr:colOff>
      <xdr:row>3</xdr:row>
      <xdr:rowOff>76200</xdr:rowOff>
    </xdr:from>
    <xdr:to>
      <xdr:col>14</xdr:col>
      <xdr:colOff>371475</xdr:colOff>
      <xdr:row>40</xdr:row>
      <xdr:rowOff>28576</xdr:rowOff>
    </xdr:to>
    <xdr:graphicFrame macro="">
      <xdr:nvGraphicFramePr>
        <xdr:cNvPr id="2" name="Graf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xdr:colOff>
      <xdr:row>13</xdr:row>
      <xdr:rowOff>9524</xdr:rowOff>
    </xdr:from>
    <xdr:to>
      <xdr:col>8</xdr:col>
      <xdr:colOff>1</xdr:colOff>
      <xdr:row>24</xdr:row>
      <xdr:rowOff>38099</xdr:rowOff>
    </xdr:to>
    <xdr:graphicFrame macro="">
      <xdr:nvGraphicFramePr>
        <xdr:cNvPr id="5" name="Graf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12</xdr:row>
      <xdr:rowOff>171450</xdr:rowOff>
    </xdr:from>
    <xdr:to>
      <xdr:col>15</xdr:col>
      <xdr:colOff>439650</xdr:colOff>
      <xdr:row>25</xdr:row>
      <xdr:rowOff>28575</xdr:rowOff>
    </xdr:to>
    <xdr:graphicFrame macro="">
      <xdr:nvGraphicFramePr>
        <xdr:cNvPr id="13" name="Graf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26</xdr:row>
      <xdr:rowOff>1</xdr:rowOff>
    </xdr:from>
    <xdr:to>
      <xdr:col>8</xdr:col>
      <xdr:colOff>39600</xdr:colOff>
      <xdr:row>41</xdr:row>
      <xdr:rowOff>9525</xdr:rowOff>
    </xdr:to>
    <xdr:graphicFrame macro="">
      <xdr:nvGraphicFramePr>
        <xdr:cNvPr id="15" name="Graf 14">
          <a:extLst>
            <a:ext uri="{FF2B5EF4-FFF2-40B4-BE49-F238E27FC236}">
              <a16:creationId xmlns:a16="http://schemas.microsoft.com/office/drawing/2014/main" id="{00000000-0008-0000-2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38101</xdr:colOff>
      <xdr:row>26</xdr:row>
      <xdr:rowOff>9525</xdr:rowOff>
    </xdr:from>
    <xdr:to>
      <xdr:col>15</xdr:col>
      <xdr:colOff>411076</xdr:colOff>
      <xdr:row>41</xdr:row>
      <xdr:rowOff>19050</xdr:rowOff>
    </xdr:to>
    <xdr:graphicFrame macro="">
      <xdr:nvGraphicFramePr>
        <xdr:cNvPr id="17" name="Graf 16">
          <a:extLst>
            <a:ext uri="{FF2B5EF4-FFF2-40B4-BE49-F238E27FC236}">
              <a16:creationId xmlns:a16="http://schemas.microsoft.com/office/drawing/2014/main" id="{00000000-0008-0000-2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42</xdr:row>
      <xdr:rowOff>0</xdr:rowOff>
    </xdr:from>
    <xdr:to>
      <xdr:col>8</xdr:col>
      <xdr:colOff>11025</xdr:colOff>
      <xdr:row>56</xdr:row>
      <xdr:rowOff>114301</xdr:rowOff>
    </xdr:to>
    <xdr:graphicFrame macro="">
      <xdr:nvGraphicFramePr>
        <xdr:cNvPr id="19" name="Graf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42</xdr:row>
      <xdr:rowOff>28575</xdr:rowOff>
    </xdr:from>
    <xdr:to>
      <xdr:col>15</xdr:col>
      <xdr:colOff>468225</xdr:colOff>
      <xdr:row>56</xdr:row>
      <xdr:rowOff>114300</xdr:rowOff>
    </xdr:to>
    <xdr:graphicFrame macro="">
      <xdr:nvGraphicFramePr>
        <xdr:cNvPr id="21" name="Graf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39</xdr:row>
      <xdr:rowOff>76495</xdr:rowOff>
    </xdr:from>
    <xdr:to>
      <xdr:col>17</xdr:col>
      <xdr:colOff>281940</xdr:colOff>
      <xdr:row>59</xdr:row>
      <xdr:rowOff>85725</xdr:rowOff>
    </xdr:to>
    <xdr:graphicFrame macro="">
      <xdr:nvGraphicFramePr>
        <xdr:cNvPr id="2" name="Graf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57150</xdr:rowOff>
    </xdr:from>
    <xdr:to>
      <xdr:col>17</xdr:col>
      <xdr:colOff>346710</xdr:colOff>
      <xdr:row>120</xdr:row>
      <xdr:rowOff>104776</xdr:rowOff>
    </xdr:to>
    <xdr:graphicFrame macro="">
      <xdr:nvGraphicFramePr>
        <xdr:cNvPr id="3" name="Graf 2">
          <a:extLst>
            <a:ext uri="{FF2B5EF4-FFF2-40B4-BE49-F238E27FC236}">
              <a16:creationId xmlns:a16="http://schemas.microsoft.com/office/drawing/2014/main" id="{30C54679-C6F7-4657-8443-1196A850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476250</xdr:colOff>
      <xdr:row>26</xdr:row>
      <xdr:rowOff>64771</xdr:rowOff>
    </xdr:from>
    <xdr:to>
      <xdr:col>18</xdr:col>
      <xdr:colOff>234315</xdr:colOff>
      <xdr:row>36</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276225</xdr:colOff>
      <xdr:row>31</xdr:row>
      <xdr:rowOff>148590</xdr:rowOff>
    </xdr:from>
    <xdr:to>
      <xdr:col>18</xdr:col>
      <xdr:colOff>504825</xdr:colOff>
      <xdr:row>33</xdr:row>
      <xdr:rowOff>9525</xdr:rowOff>
    </xdr:to>
    <xdr:sp macro="" textlink="">
      <xdr:nvSpPr>
        <xdr:cNvPr id="3" name="Obdélník 2">
          <a:extLst>
            <a:ext uri="{FF2B5EF4-FFF2-40B4-BE49-F238E27FC236}">
              <a16:creationId xmlns:a16="http://schemas.microsoft.com/office/drawing/2014/main" id="{00000000-0008-0000-0900-000003000000}"/>
            </a:ext>
          </a:extLst>
        </xdr:cNvPr>
        <xdr:cNvSpPr/>
      </xdr:nvSpPr>
      <xdr:spPr>
        <a:xfrm>
          <a:off x="8791575" y="6111240"/>
          <a:ext cx="723900" cy="16573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Into</a:t>
          </a:r>
          <a:r>
            <a:rPr lang="cs-CZ" sz="800" baseline="0">
              <a:solidFill>
                <a:sysClr val="windowText" lastClr="000000"/>
              </a:solidFill>
              <a:latin typeface="+mn-lt"/>
            </a:rPr>
            <a:t> the CR</a:t>
          </a:r>
          <a:endParaRPr lang="cs-CZ" sz="800">
            <a:solidFill>
              <a:sysClr val="windowText" lastClr="000000"/>
            </a:solidFill>
            <a:latin typeface="+mn-lt"/>
          </a:endParaRPr>
        </a:p>
      </xdr:txBody>
    </xdr:sp>
    <xdr:clientData/>
  </xdr:twoCellAnchor>
  <xdr:twoCellAnchor>
    <xdr:from>
      <xdr:col>6</xdr:col>
      <xdr:colOff>476250</xdr:colOff>
      <xdr:row>32</xdr:row>
      <xdr:rowOff>20956</xdr:rowOff>
    </xdr:from>
    <xdr:to>
      <xdr:col>8</xdr:col>
      <xdr:colOff>276225</xdr:colOff>
      <xdr:row>33</xdr:row>
      <xdr:rowOff>9526</xdr:rowOff>
    </xdr:to>
    <xdr:sp macro="" textlink="">
      <xdr:nvSpPr>
        <xdr:cNvPr id="8" name="Obdélník 7">
          <a:extLst>
            <a:ext uri="{FF2B5EF4-FFF2-40B4-BE49-F238E27FC236}">
              <a16:creationId xmlns:a16="http://schemas.microsoft.com/office/drawing/2014/main" id="{00000000-0008-0000-0900-000008000000}"/>
            </a:ext>
          </a:extLst>
        </xdr:cNvPr>
        <xdr:cNvSpPr/>
      </xdr:nvSpPr>
      <xdr:spPr>
        <a:xfrm>
          <a:off x="3486150" y="6136006"/>
          <a:ext cx="790575" cy="1409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From</a:t>
          </a:r>
          <a:r>
            <a:rPr lang="cs-CZ" sz="800" baseline="0">
              <a:solidFill>
                <a:sysClr val="windowText" lastClr="000000"/>
              </a:solidFill>
              <a:latin typeface="+mn-lt"/>
            </a:rPr>
            <a:t> the CR</a:t>
          </a:r>
          <a:endParaRPr lang="cs-CZ" sz="800">
            <a:solidFill>
              <a:sysClr val="windowText" lastClr="000000"/>
            </a:solidFill>
            <a:latin typeface="+mn-lt"/>
          </a:endParaRPr>
        </a:p>
      </xdr:txBody>
    </xdr:sp>
    <xdr:clientData/>
  </xdr:twoCellAnchor>
  <xdr:twoCellAnchor>
    <xdr:from>
      <xdr:col>11</xdr:col>
      <xdr:colOff>314683</xdr:colOff>
      <xdr:row>29</xdr:row>
      <xdr:rowOff>71732</xdr:rowOff>
    </xdr:from>
    <xdr:to>
      <xdr:col>12</xdr:col>
      <xdr:colOff>476249</xdr:colOff>
      <xdr:row>30</xdr:row>
      <xdr:rowOff>148590</xdr:rowOff>
    </xdr:to>
    <xdr:sp macro="" textlink="">
      <xdr:nvSpPr>
        <xdr:cNvPr id="10" name="Obdélník 9">
          <a:extLst>
            <a:ext uri="{FF2B5EF4-FFF2-40B4-BE49-F238E27FC236}">
              <a16:creationId xmlns:a16="http://schemas.microsoft.com/office/drawing/2014/main" id="{00000000-0008-0000-0900-00000A000000}"/>
            </a:ext>
          </a:extLst>
        </xdr:cNvPr>
        <xdr:cNvSpPr/>
      </xdr:nvSpPr>
      <xdr:spPr>
        <a:xfrm>
          <a:off x="5829658" y="5729582"/>
          <a:ext cx="685441" cy="2292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From UGS</a:t>
          </a:r>
        </a:p>
      </xdr:txBody>
    </xdr:sp>
    <xdr:clientData/>
  </xdr:twoCellAnchor>
  <xdr:twoCellAnchor>
    <xdr:from>
      <xdr:col>6</xdr:col>
      <xdr:colOff>104775</xdr:colOff>
      <xdr:row>29</xdr:row>
      <xdr:rowOff>81915</xdr:rowOff>
    </xdr:from>
    <xdr:to>
      <xdr:col>7</xdr:col>
      <xdr:colOff>283846</xdr:colOff>
      <xdr:row>31</xdr:row>
      <xdr:rowOff>9525</xdr:rowOff>
    </xdr:to>
    <xdr:sp macro="" textlink="">
      <xdr:nvSpPr>
        <xdr:cNvPr id="11" name="Obdélník 10">
          <a:extLst>
            <a:ext uri="{FF2B5EF4-FFF2-40B4-BE49-F238E27FC236}">
              <a16:creationId xmlns:a16="http://schemas.microsoft.com/office/drawing/2014/main" id="{00000000-0008-0000-0900-00000B000000}"/>
            </a:ext>
          </a:extLst>
        </xdr:cNvPr>
        <xdr:cNvSpPr/>
      </xdr:nvSpPr>
      <xdr:spPr>
        <a:xfrm>
          <a:off x="3114675" y="5739765"/>
          <a:ext cx="674371" cy="2324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Into UGS</a:t>
          </a:r>
        </a:p>
      </xdr:txBody>
    </xdr:sp>
    <xdr:clientData/>
  </xdr:twoCellAnchor>
  <xdr:twoCellAnchor>
    <xdr:from>
      <xdr:col>10</xdr:col>
      <xdr:colOff>318136</xdr:colOff>
      <xdr:row>27</xdr:row>
      <xdr:rowOff>59055</xdr:rowOff>
    </xdr:from>
    <xdr:to>
      <xdr:col>13</xdr:col>
      <xdr:colOff>133350</xdr:colOff>
      <xdr:row>28</xdr:row>
      <xdr:rowOff>95251</xdr:rowOff>
    </xdr:to>
    <xdr:sp macro="" textlink="">
      <xdr:nvSpPr>
        <xdr:cNvPr id="12" name="Obdélník 11">
          <a:extLst>
            <a:ext uri="{FF2B5EF4-FFF2-40B4-BE49-F238E27FC236}">
              <a16:creationId xmlns:a16="http://schemas.microsoft.com/office/drawing/2014/main" id="{00000000-0008-0000-0900-00000C000000}"/>
            </a:ext>
          </a:extLst>
        </xdr:cNvPr>
        <xdr:cNvSpPr/>
      </xdr:nvSpPr>
      <xdr:spPr>
        <a:xfrm>
          <a:off x="5309236" y="5412105"/>
          <a:ext cx="1358264" cy="18859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Gas production in the CR</a:t>
          </a:r>
        </a:p>
      </xdr:txBody>
    </xdr:sp>
    <xdr:clientData/>
  </xdr:twoCellAnchor>
  <xdr:twoCellAnchor>
    <xdr:from>
      <xdr:col>0</xdr:col>
      <xdr:colOff>0</xdr:colOff>
      <xdr:row>27</xdr:row>
      <xdr:rowOff>9525</xdr:rowOff>
    </xdr:from>
    <xdr:to>
      <xdr:col>2</xdr:col>
      <xdr:colOff>438150</xdr:colOff>
      <xdr:row>28</xdr:row>
      <xdr:rowOff>123826</xdr:rowOff>
    </xdr:to>
    <xdr:sp macro="" textlink="">
      <xdr:nvSpPr>
        <xdr:cNvPr id="13" name="Obdélník 12">
          <a:extLst>
            <a:ext uri="{FF2B5EF4-FFF2-40B4-BE49-F238E27FC236}">
              <a16:creationId xmlns:a16="http://schemas.microsoft.com/office/drawing/2014/main" id="{00000000-0008-0000-0900-00000D000000}"/>
            </a:ext>
          </a:extLst>
        </xdr:cNvPr>
        <xdr:cNvSpPr/>
      </xdr:nvSpPr>
      <xdr:spPr>
        <a:xfrm>
          <a:off x="0" y="5362575"/>
          <a:ext cx="1466850" cy="266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Gas consumption</a:t>
          </a:r>
          <a:r>
            <a:rPr lang="cs-CZ" sz="800" baseline="0">
              <a:solidFill>
                <a:sysClr val="windowText" lastClr="000000"/>
              </a:solidFill>
              <a:latin typeface="+mn-lt"/>
            </a:rPr>
            <a:t> in the CR</a:t>
          </a:r>
          <a:endParaRPr lang="cs-CZ" sz="800">
            <a:solidFill>
              <a:sysClr val="windowText" lastClr="000000"/>
            </a:solidFill>
            <a:latin typeface="+mn-l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39</xdr:row>
      <xdr:rowOff>62865</xdr:rowOff>
    </xdr:from>
    <xdr:to>
      <xdr:col>15</xdr:col>
      <xdr:colOff>390525</xdr:colOff>
      <xdr:row>61</xdr:row>
      <xdr:rowOff>66674</xdr:rowOff>
    </xdr:to>
    <xdr:graphicFrame macro="">
      <xdr:nvGraphicFramePr>
        <xdr:cNvPr id="5" name="Graf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81</xdr:row>
      <xdr:rowOff>28575</xdr:rowOff>
    </xdr:from>
    <xdr:to>
      <xdr:col>8</xdr:col>
      <xdr:colOff>714376</xdr:colOff>
      <xdr:row>100</xdr:row>
      <xdr:rowOff>76200</xdr:rowOff>
    </xdr:to>
    <xdr:graphicFrame macro="">
      <xdr:nvGraphicFramePr>
        <xdr:cNvPr id="2" name="Graf 1">
          <a:extLst>
            <a:ext uri="{FF2B5EF4-FFF2-40B4-BE49-F238E27FC236}">
              <a16:creationId xmlns:a16="http://schemas.microsoft.com/office/drawing/2014/main" id="{EAAAD24A-19B7-4E9F-B6B9-020E6511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xdr:row>
      <xdr:rowOff>19050</xdr:rowOff>
    </xdr:from>
    <xdr:to>
      <xdr:col>8</xdr:col>
      <xdr:colOff>695325</xdr:colOff>
      <xdr:row>142</xdr:row>
      <xdr:rowOff>112059</xdr:rowOff>
    </xdr:to>
    <xdr:graphicFrame macro="">
      <xdr:nvGraphicFramePr>
        <xdr:cNvPr id="3" name="Graf 2">
          <a:extLst>
            <a:ext uri="{FF2B5EF4-FFF2-40B4-BE49-F238E27FC236}">
              <a16:creationId xmlns:a16="http://schemas.microsoft.com/office/drawing/2014/main" id="{3AF4961F-CE7C-4272-8826-63068F48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103</xdr:row>
      <xdr:rowOff>45721</xdr:rowOff>
    </xdr:from>
    <xdr:to>
      <xdr:col>8</xdr:col>
      <xdr:colOff>685800</xdr:colOff>
      <xdr:row>121</xdr:row>
      <xdr:rowOff>93346</xdr:rowOff>
    </xdr:to>
    <xdr:graphicFrame macro="">
      <xdr:nvGraphicFramePr>
        <xdr:cNvPr id="4" name="Graf 3">
          <a:extLst>
            <a:ext uri="{FF2B5EF4-FFF2-40B4-BE49-F238E27FC236}">
              <a16:creationId xmlns:a16="http://schemas.microsoft.com/office/drawing/2014/main" id="{5544CB6E-E369-4FE0-B6E2-441B3A70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87</xdr:row>
      <xdr:rowOff>63254</xdr:rowOff>
    </xdr:from>
    <xdr:to>
      <xdr:col>16</xdr:col>
      <xdr:colOff>388621</xdr:colOff>
      <xdr:row>105</xdr:row>
      <xdr:rowOff>57149</xdr:rowOff>
    </xdr:to>
    <xdr:graphicFrame macro="">
      <xdr:nvGraphicFramePr>
        <xdr:cNvPr id="2" name="Graf 1">
          <a:extLst>
            <a:ext uri="{FF2B5EF4-FFF2-40B4-BE49-F238E27FC236}">
              <a16:creationId xmlns:a16="http://schemas.microsoft.com/office/drawing/2014/main" id="{EEE5D94A-B3E9-4067-B7E5-72DC49A3C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107</xdr:row>
      <xdr:rowOff>95249</xdr:rowOff>
    </xdr:from>
    <xdr:to>
      <xdr:col>16</xdr:col>
      <xdr:colOff>457201</xdr:colOff>
      <xdr:row>125</xdr:row>
      <xdr:rowOff>123824</xdr:rowOff>
    </xdr:to>
    <xdr:graphicFrame macro="">
      <xdr:nvGraphicFramePr>
        <xdr:cNvPr id="4" name="Graf 3">
          <a:extLst>
            <a:ext uri="{FF2B5EF4-FFF2-40B4-BE49-F238E27FC236}">
              <a16:creationId xmlns:a16="http://schemas.microsoft.com/office/drawing/2014/main" id="{DDE0D741-E3CE-43CC-9399-9F7A1D49B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95249</xdr:colOff>
      <xdr:row>25</xdr:row>
      <xdr:rowOff>19050</xdr:rowOff>
    </xdr:from>
    <xdr:to>
      <xdr:col>30</xdr:col>
      <xdr:colOff>161925</xdr:colOff>
      <xdr:row>44</xdr:row>
      <xdr:rowOff>91109</xdr:rowOff>
    </xdr:to>
    <xdr:graphicFrame macro="">
      <xdr:nvGraphicFramePr>
        <xdr:cNvPr id="5" name="Graf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21</xdr:col>
      <xdr:colOff>2356</xdr:colOff>
      <xdr:row>24</xdr:row>
      <xdr:rowOff>2567682</xdr:rowOff>
    </xdr:to>
    <xdr:pic>
      <xdr:nvPicPr>
        <xdr:cNvPr id="3" name="Obrázek 2">
          <a:extLst>
            <a:ext uri="{FF2B5EF4-FFF2-40B4-BE49-F238E27FC236}">
              <a16:creationId xmlns:a16="http://schemas.microsoft.com/office/drawing/2014/main" id="{A32CB44F-6BA3-4449-B708-B2E50DDFDDE1}"/>
            </a:ext>
          </a:extLst>
        </xdr:cNvPr>
        <xdr:cNvPicPr>
          <a:picLocks noChangeAspect="1"/>
        </xdr:cNvPicPr>
      </xdr:nvPicPr>
      <xdr:blipFill>
        <a:blip xmlns:r="http://schemas.openxmlformats.org/officeDocument/2006/relationships" r:embed="rId1"/>
        <a:stretch>
          <a:fillRect/>
        </a:stretch>
      </xdr:blipFill>
      <xdr:spPr>
        <a:xfrm>
          <a:off x="0" y="838199"/>
          <a:ext cx="6336481" cy="622528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50</xdr:row>
      <xdr:rowOff>27260</xdr:rowOff>
    </xdr:from>
    <xdr:to>
      <xdr:col>5</xdr:col>
      <xdr:colOff>447675</xdr:colOff>
      <xdr:row>56</xdr:row>
      <xdr:rowOff>152400</xdr:rowOff>
    </xdr:to>
    <xdr:pic>
      <xdr:nvPicPr>
        <xdr:cNvPr id="3" name="Obrázek 2">
          <a:extLst>
            <a:ext uri="{FF2B5EF4-FFF2-40B4-BE49-F238E27FC236}">
              <a16:creationId xmlns:a16="http://schemas.microsoft.com/office/drawing/2014/main" id="{75B6F5CB-B6FE-47C1-976B-69CC95464D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190185"/>
          <a:ext cx="3638550" cy="109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19049</xdr:rowOff>
    </xdr:from>
    <xdr:to>
      <xdr:col>8</xdr:col>
      <xdr:colOff>381000</xdr:colOff>
      <xdr:row>35</xdr:row>
      <xdr:rowOff>110490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xdr:colOff>
      <xdr:row>18</xdr:row>
      <xdr:rowOff>47625</xdr:rowOff>
    </xdr:from>
    <xdr:to>
      <xdr:col>18</xdr:col>
      <xdr:colOff>342900</xdr:colOff>
      <xdr:row>35</xdr:row>
      <xdr:rowOff>95250</xdr:rowOff>
    </xdr:to>
    <xdr:graphicFrame macro="">
      <xdr:nvGraphicFramePr>
        <xdr:cNvPr id="7" name="Graf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xdr:colOff>
      <xdr:row>27</xdr:row>
      <xdr:rowOff>76200</xdr:rowOff>
    </xdr:from>
    <xdr:to>
      <xdr:col>7</xdr:col>
      <xdr:colOff>332880</xdr:colOff>
      <xdr:row>41</xdr:row>
      <xdr:rowOff>99060</xdr:rowOff>
    </xdr:to>
    <xdr:graphicFrame macro="">
      <xdr:nvGraphicFramePr>
        <xdr:cNvPr id="12" name="Graf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24766</xdr:colOff>
      <xdr:row>27</xdr:row>
      <xdr:rowOff>28574</xdr:rowOff>
    </xdr:from>
    <xdr:to>
      <xdr:col>16</xdr:col>
      <xdr:colOff>346216</xdr:colOff>
      <xdr:row>41</xdr:row>
      <xdr:rowOff>85725</xdr:rowOff>
    </xdr:to>
    <xdr:graphicFrame macro="">
      <xdr:nvGraphicFramePr>
        <xdr:cNvPr id="13" name="Graf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47624</xdr:colOff>
      <xdr:row>16</xdr:row>
      <xdr:rowOff>57149</xdr:rowOff>
    </xdr:from>
    <xdr:to>
      <xdr:col>5</xdr:col>
      <xdr:colOff>624524</xdr:colOff>
      <xdr:row>31</xdr:row>
      <xdr:rowOff>133350</xdr:rowOff>
    </xdr:to>
    <xdr:graphicFrame macro="">
      <xdr:nvGraphicFramePr>
        <xdr:cNvPr id="8" name="Graf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76200</xdr:rowOff>
    </xdr:from>
    <xdr:to>
      <xdr:col>11</xdr:col>
      <xdr:colOff>576900</xdr:colOff>
      <xdr:row>31</xdr:row>
      <xdr:rowOff>61912</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619126</xdr:colOff>
      <xdr:row>17</xdr:row>
      <xdr:rowOff>66675</xdr:rowOff>
    </xdr:from>
    <xdr:to>
      <xdr:col>13</xdr:col>
      <xdr:colOff>470535</xdr:colOff>
      <xdr:row>37</xdr:row>
      <xdr:rowOff>85725</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85724</xdr:rowOff>
    </xdr:from>
    <xdr:to>
      <xdr:col>6</xdr:col>
      <xdr:colOff>285750</xdr:colOff>
      <xdr:row>37</xdr:row>
      <xdr:rowOff>123825</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18</xdr:row>
      <xdr:rowOff>22860</xdr:rowOff>
    </xdr:from>
    <xdr:to>
      <xdr:col>4</xdr:col>
      <xdr:colOff>838200</xdr:colOff>
      <xdr:row>38</xdr:row>
      <xdr:rowOff>47625</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110415</xdr:colOff>
      <xdr:row>17</xdr:row>
      <xdr:rowOff>121920</xdr:rowOff>
    </xdr:from>
    <xdr:to>
      <xdr:col>9</xdr:col>
      <xdr:colOff>904875</xdr:colOff>
      <xdr:row>36</xdr:row>
      <xdr:rowOff>95250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YN/Plyn%20statistika/Plyn%20-%20Rok/2022/ERU_GAS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YN/Plyn%20statistika/Plyn%20-%20Rok/2022/ERU_GA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Introduction"/>
      <sheetName val="1"/>
      <sheetName val="2"/>
      <sheetName val="3.1"/>
      <sheetName val="3.2"/>
      <sheetName val="3.3"/>
      <sheetName val="3.4"/>
      <sheetName val="3.5"/>
      <sheetName val="4.1"/>
      <sheetName val="4.2"/>
      <sheetName val="5.1"/>
      <sheetName val="5.2"/>
      <sheetName val="6.1"/>
      <sheetName val="6.2"/>
      <sheetName val="6.3"/>
      <sheetName val="6.4"/>
      <sheetName val="6.5"/>
      <sheetName val="6.6"/>
      <sheetName val="6.7"/>
      <sheetName val="7.1"/>
      <sheetName val="7.2"/>
      <sheetName val="7.3"/>
      <sheetName val="7.4"/>
      <sheetName val="7.5"/>
      <sheetName val="8.1"/>
      <sheetName val="8.2"/>
      <sheetName val="8.3"/>
      <sheetName val="8.4"/>
      <sheetName val="8.5"/>
      <sheetName val="8.6"/>
      <sheetName val="8.7"/>
      <sheetName val="8.8"/>
      <sheetName val="8.9"/>
      <sheetName val="9.1"/>
      <sheetName val="9.2"/>
      <sheetName val="9.3"/>
      <sheetName val="9.4"/>
      <sheetName val="9.5"/>
      <sheetName val="10"/>
      <sheetName val="11.1"/>
      <sheetName val="11.2"/>
      <sheetName val="11.3"/>
      <sheetName val="11.4"/>
      <sheetName val="11.5"/>
      <sheetName val="12.1"/>
      <sheetName val="12.2"/>
      <sheetName val="12.3"/>
      <sheetName val="13"/>
      <sheetName val="Clos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A6" t="str">
            <v>Period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Introduction"/>
      <sheetName val="1"/>
      <sheetName val="2"/>
      <sheetName val="3.1"/>
      <sheetName val="3.2"/>
      <sheetName val="3.3"/>
      <sheetName val="3.4"/>
      <sheetName val="3.5"/>
      <sheetName val="4.1"/>
      <sheetName val="4.2"/>
      <sheetName val="5.1"/>
      <sheetName val="5.2"/>
      <sheetName val="6.1"/>
      <sheetName val="6.2"/>
      <sheetName val="6.3"/>
      <sheetName val="6.4"/>
      <sheetName val="6.5"/>
      <sheetName val="6.6"/>
      <sheetName val="6.7"/>
      <sheetName val="7.1"/>
      <sheetName val="7.2"/>
      <sheetName val="7.3"/>
      <sheetName val="7.4"/>
      <sheetName val="7.5"/>
      <sheetName val="8.1"/>
      <sheetName val="8.2"/>
      <sheetName val="8.3"/>
      <sheetName val="8.4"/>
      <sheetName val="8.5"/>
      <sheetName val="8.6"/>
      <sheetName val="8.7"/>
      <sheetName val="8.8"/>
      <sheetName val="8.9"/>
      <sheetName val="9.1"/>
      <sheetName val="9.2"/>
      <sheetName val="9.3"/>
      <sheetName val="9.4"/>
      <sheetName val="9.5"/>
      <sheetName val="10"/>
      <sheetName val="11.1"/>
      <sheetName val="11.2"/>
      <sheetName val="11.3"/>
      <sheetName val="11.4"/>
      <sheetName val="11.5"/>
      <sheetName val="12.1"/>
      <sheetName val="12.2"/>
      <sheetName val="12.3"/>
      <sheetName val="13"/>
      <sheetName val="Clos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A6" t="str">
            <v>Period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32">
          <cell r="H32" t="str">
            <v xml:space="preserve">VTL </v>
          </cell>
        </row>
      </sheetData>
      <sheetData sheetId="39" refreshError="1"/>
      <sheetData sheetId="40" refreshError="1"/>
      <sheetData sheetId="41" refreshError="1"/>
      <sheetData sheetId="42" refreshError="1"/>
      <sheetData sheetId="43" refreshError="1"/>
      <sheetData sheetId="44">
        <row r="4">
          <cell r="A4" t="str">
            <v>Period</v>
          </cell>
        </row>
      </sheetData>
      <sheetData sheetId="45">
        <row r="5">
          <cell r="A5" t="str">
            <v>January</v>
          </cell>
        </row>
        <row r="6">
          <cell r="A6" t="str">
            <v>February</v>
          </cell>
        </row>
        <row r="7">
          <cell r="A7" t="str">
            <v>March</v>
          </cell>
        </row>
        <row r="8">
          <cell r="A8" t="str">
            <v>April</v>
          </cell>
        </row>
        <row r="9">
          <cell r="A9" t="str">
            <v>May</v>
          </cell>
        </row>
        <row r="10">
          <cell r="A10" t="str">
            <v>June</v>
          </cell>
        </row>
        <row r="11">
          <cell r="A11" t="str">
            <v>July</v>
          </cell>
        </row>
        <row r="12">
          <cell r="A12" t="str">
            <v>August</v>
          </cell>
        </row>
        <row r="13">
          <cell r="A13" t="str">
            <v>September</v>
          </cell>
        </row>
        <row r="14">
          <cell r="A14" t="str">
            <v>October</v>
          </cell>
        </row>
        <row r="15">
          <cell r="A15" t="str">
            <v>November</v>
          </cell>
        </row>
        <row r="16">
          <cell r="A16" t="str">
            <v>December</v>
          </cell>
        </row>
        <row r="17">
          <cell r="A17" t="str">
            <v>1Q</v>
          </cell>
        </row>
        <row r="18">
          <cell r="A18" t="str">
            <v>2Q</v>
          </cell>
        </row>
        <row r="19">
          <cell r="A19" t="str">
            <v>3Q</v>
          </cell>
        </row>
        <row r="20">
          <cell r="A20" t="str">
            <v>4Q</v>
          </cell>
        </row>
        <row r="21">
          <cell r="A21" t="str">
            <v>1H</v>
          </cell>
        </row>
        <row r="22">
          <cell r="A22" t="str">
            <v>2H</v>
          </cell>
        </row>
        <row r="23">
          <cell r="A23" t="str">
            <v>Year</v>
          </cell>
        </row>
      </sheetData>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ERU">
  <a:themeElements>
    <a:clrScheme name="ERU">
      <a:dk1>
        <a:srgbClr val="262626"/>
      </a:dk1>
      <a:lt1>
        <a:sysClr val="window" lastClr="FFFFFF"/>
      </a:lt1>
      <a:dk2>
        <a:srgbClr val="23315F"/>
      </a:dk2>
      <a:lt2>
        <a:srgbClr val="D0D0D0"/>
      </a:lt2>
      <a:accent1>
        <a:srgbClr val="23315F"/>
      </a:accent1>
      <a:accent2>
        <a:srgbClr val="5A6588"/>
      </a:accent2>
      <a:accent3>
        <a:srgbClr val="9198B0"/>
      </a:accent3>
      <a:accent4>
        <a:srgbClr val="C8CBD7"/>
      </a:accent4>
      <a:accent5>
        <a:srgbClr val="E02C1F"/>
      </a:accent5>
      <a:accent6>
        <a:srgbClr val="E86158"/>
      </a:accent6>
      <a:hlink>
        <a:srgbClr val="0563C1"/>
      </a:hlink>
      <a:folHlink>
        <a:srgbClr val="E02C1F"/>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295EB-3138-4849-9D19-8951DACDD23E}">
  <dimension ref="A1:K50"/>
  <sheetViews>
    <sheetView showGridLines="0" tabSelected="1" showWhiteSpace="0" zoomScaleNormal="100" zoomScaleSheetLayoutView="70" zoomScalePageLayoutView="70" workbookViewId="0">
      <selection activeCell="D1" sqref="D1"/>
    </sheetView>
  </sheetViews>
  <sheetFormatPr defaultColWidth="9.140625" defaultRowHeight="12.75"/>
  <cols>
    <col min="1" max="1" width="41.5703125" style="400" customWidth="1"/>
    <col min="2" max="2" width="50.42578125" style="400" customWidth="1"/>
    <col min="3" max="9" width="9.85546875" style="400" customWidth="1"/>
    <col min="10" max="10" width="10.28515625" style="400" customWidth="1"/>
    <col min="11" max="16384" width="9.140625" style="400"/>
  </cols>
  <sheetData>
    <row r="1" spans="1:11" ht="399.75" customHeight="1">
      <c r="A1" s="1465" t="s">
        <v>81</v>
      </c>
      <c r="B1" s="1466"/>
    </row>
    <row r="2" spans="1:11" ht="400.15" customHeight="1">
      <c r="A2" s="430"/>
      <c r="B2" s="428"/>
      <c r="C2" s="401"/>
      <c r="D2" s="401"/>
      <c r="E2" s="401"/>
      <c r="F2" s="401"/>
      <c r="G2" s="401"/>
      <c r="H2" s="401"/>
      <c r="I2" s="401"/>
      <c r="J2" s="401"/>
      <c r="K2" s="400" t="s">
        <v>0</v>
      </c>
    </row>
    <row r="3" spans="1:11">
      <c r="B3" s="402"/>
      <c r="D3" s="403"/>
      <c r="E3" s="404"/>
      <c r="F3" s="404"/>
      <c r="G3" s="404"/>
      <c r="J3" s="405"/>
    </row>
    <row r="9" spans="1:11">
      <c r="B9" s="406"/>
      <c r="I9" s="407"/>
    </row>
    <row r="10" spans="1:11">
      <c r="B10" s="408"/>
      <c r="C10" s="409"/>
    </row>
    <row r="11" spans="1:11">
      <c r="B11" s="408"/>
      <c r="C11" s="409"/>
    </row>
    <row r="12" spans="1:11">
      <c r="B12" s="408"/>
      <c r="C12" s="409"/>
    </row>
    <row r="13" spans="1:11">
      <c r="A13" s="410"/>
      <c r="B13" s="411"/>
      <c r="C13" s="412"/>
      <c r="D13" s="410"/>
      <c r="E13" s="410"/>
      <c r="F13" s="410"/>
      <c r="G13" s="410"/>
      <c r="H13" s="410"/>
      <c r="I13" s="410"/>
      <c r="J13" s="410"/>
    </row>
    <row r="14" spans="1:11">
      <c r="A14" s="410"/>
      <c r="B14" s="411"/>
      <c r="C14" s="412"/>
      <c r="D14" s="410"/>
      <c r="E14" s="410"/>
      <c r="F14" s="410"/>
      <c r="G14" s="410"/>
      <c r="H14" s="410"/>
      <c r="I14" s="410"/>
      <c r="J14" s="410"/>
    </row>
    <row r="15" spans="1:11">
      <c r="A15" s="410"/>
      <c r="B15" s="411"/>
      <c r="C15" s="412"/>
      <c r="D15" s="410"/>
      <c r="E15" s="410"/>
      <c r="F15" s="410"/>
      <c r="G15" s="410"/>
      <c r="H15" s="410"/>
      <c r="I15" s="410"/>
      <c r="J15" s="410"/>
    </row>
    <row r="16" spans="1:11">
      <c r="A16" s="410"/>
      <c r="B16" s="411"/>
      <c r="C16" s="412"/>
      <c r="D16" s="410"/>
      <c r="E16" s="410"/>
      <c r="F16" s="410"/>
      <c r="G16" s="410"/>
      <c r="H16" s="410"/>
      <c r="I16" s="410"/>
      <c r="J16" s="410"/>
    </row>
    <row r="17" spans="1:10">
      <c r="A17" s="410"/>
      <c r="B17" s="411"/>
      <c r="C17" s="412"/>
      <c r="D17" s="410"/>
      <c r="E17" s="410"/>
      <c r="F17" s="410"/>
      <c r="G17" s="410"/>
      <c r="H17" s="410"/>
      <c r="I17" s="410"/>
      <c r="J17" s="410"/>
    </row>
    <row r="18" spans="1:10">
      <c r="A18" s="410"/>
      <c r="B18" s="411"/>
      <c r="C18" s="412"/>
      <c r="D18" s="410"/>
      <c r="E18" s="410"/>
      <c r="F18" s="410"/>
      <c r="G18" s="410"/>
      <c r="H18" s="410"/>
      <c r="I18" s="410"/>
      <c r="J18" s="410"/>
    </row>
    <row r="19" spans="1:10">
      <c r="A19" s="410"/>
      <c r="B19" s="411"/>
      <c r="C19" s="412"/>
      <c r="D19" s="410"/>
      <c r="E19" s="410"/>
      <c r="F19" s="410"/>
      <c r="G19" s="410"/>
      <c r="H19" s="410"/>
      <c r="I19" s="410"/>
      <c r="J19" s="410"/>
    </row>
    <row r="21" spans="1:10">
      <c r="A21" s="410"/>
      <c r="B21" s="411"/>
      <c r="C21" s="412"/>
      <c r="D21" s="410"/>
      <c r="E21" s="410"/>
      <c r="F21" s="410"/>
      <c r="G21" s="410"/>
      <c r="H21" s="410"/>
      <c r="I21" s="410"/>
      <c r="J21" s="410"/>
    </row>
    <row r="22" spans="1:10">
      <c r="A22" s="410"/>
      <c r="B22" s="411"/>
      <c r="C22" s="412"/>
      <c r="D22" s="410"/>
      <c r="E22" s="410"/>
      <c r="F22" s="410"/>
      <c r="G22" s="410"/>
      <c r="H22" s="410"/>
      <c r="I22" s="410"/>
      <c r="J22" s="410"/>
    </row>
    <row r="23" spans="1:10">
      <c r="A23" s="410"/>
      <c r="B23" s="411"/>
      <c r="C23" s="412"/>
      <c r="D23" s="410"/>
      <c r="E23" s="410"/>
      <c r="F23" s="410"/>
      <c r="G23" s="410"/>
      <c r="H23" s="410"/>
      <c r="I23" s="410"/>
      <c r="J23" s="410"/>
    </row>
    <row r="25" spans="1:10">
      <c r="A25" s="410"/>
      <c r="C25" s="412"/>
      <c r="D25" s="410"/>
      <c r="E25" s="410"/>
      <c r="F25" s="410"/>
      <c r="G25" s="410"/>
      <c r="H25" s="410"/>
      <c r="I25" s="410"/>
      <c r="J25" s="410"/>
    </row>
    <row r="26" spans="1:10">
      <c r="A26" s="410"/>
      <c r="C26" s="412"/>
      <c r="D26" s="410"/>
      <c r="E26" s="410"/>
      <c r="F26" s="410"/>
      <c r="G26" s="410"/>
      <c r="H26" s="410"/>
      <c r="I26" s="410"/>
      <c r="J26" s="410"/>
    </row>
    <row r="27" spans="1:10">
      <c r="A27" s="410"/>
      <c r="C27" s="412"/>
      <c r="D27" s="410"/>
      <c r="E27" s="410"/>
      <c r="F27" s="410"/>
      <c r="G27" s="410"/>
      <c r="H27" s="410"/>
      <c r="I27" s="410"/>
      <c r="J27" s="410"/>
    </row>
    <row r="28" spans="1:10">
      <c r="A28" s="1462"/>
      <c r="B28" s="1462"/>
      <c r="C28" s="1462"/>
      <c r="D28" s="1462"/>
      <c r="E28" s="1462"/>
      <c r="F28" s="1462"/>
      <c r="G28" s="1462"/>
      <c r="H28" s="1462"/>
      <c r="I28" s="1462"/>
      <c r="J28" s="1462"/>
    </row>
    <row r="29" spans="1:10">
      <c r="A29" s="410"/>
      <c r="B29" s="411"/>
      <c r="C29" s="412"/>
      <c r="D29" s="410"/>
      <c r="E29" s="410"/>
      <c r="F29" s="410"/>
      <c r="G29" s="410"/>
      <c r="H29" s="410"/>
      <c r="I29" s="410"/>
      <c r="J29" s="410"/>
    </row>
    <row r="31" spans="1:10">
      <c r="A31" s="410"/>
      <c r="B31" s="411"/>
      <c r="C31" s="412"/>
      <c r="D31" s="410"/>
      <c r="E31" s="410"/>
      <c r="F31" s="410"/>
      <c r="G31" s="410"/>
      <c r="H31" s="410"/>
      <c r="I31" s="410"/>
      <c r="J31" s="410"/>
    </row>
    <row r="32" spans="1:10">
      <c r="A32" s="410"/>
      <c r="B32" s="411"/>
      <c r="C32" s="412"/>
      <c r="D32" s="410"/>
      <c r="E32" s="410"/>
      <c r="F32" s="410"/>
      <c r="G32" s="410"/>
      <c r="H32" s="410"/>
      <c r="I32" s="410"/>
      <c r="J32" s="410"/>
    </row>
    <row r="33" spans="1:10">
      <c r="A33" s="1463"/>
      <c r="B33" s="1463"/>
      <c r="C33" s="1463"/>
      <c r="D33" s="1463"/>
      <c r="E33" s="1463"/>
      <c r="F33" s="1463"/>
      <c r="G33" s="1463"/>
      <c r="H33" s="1463"/>
      <c r="I33" s="1463"/>
      <c r="J33" s="1463"/>
    </row>
    <row r="34" spans="1:10">
      <c r="B34" s="405"/>
      <c r="C34" s="405"/>
      <c r="D34" s="405"/>
      <c r="E34" s="405"/>
      <c r="F34" s="405"/>
      <c r="G34" s="405"/>
      <c r="H34" s="405"/>
      <c r="I34" s="405"/>
      <c r="J34" s="405"/>
    </row>
    <row r="37" spans="1:10">
      <c r="B37" s="408"/>
      <c r="C37" s="409"/>
    </row>
    <row r="39" spans="1:10">
      <c r="B39" s="413"/>
      <c r="C39" s="413"/>
      <c r="D39" s="413"/>
      <c r="E39" s="413"/>
      <c r="F39" s="413"/>
      <c r="G39" s="413"/>
      <c r="H39" s="413"/>
      <c r="I39" s="413"/>
    </row>
    <row r="50" spans="1:10">
      <c r="A50" s="1464"/>
      <c r="B50" s="1464"/>
      <c r="C50" s="1464"/>
      <c r="D50" s="1464"/>
      <c r="E50" s="1464"/>
      <c r="F50" s="1464"/>
      <c r="G50" s="1464"/>
      <c r="H50" s="1464"/>
      <c r="I50" s="1464"/>
      <c r="J50" s="1464"/>
    </row>
  </sheetData>
  <mergeCells count="4">
    <mergeCell ref="A28:J28"/>
    <mergeCell ref="A33:J33"/>
    <mergeCell ref="A50:J50"/>
    <mergeCell ref="A1:B1"/>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2"/>
  <dimension ref="A1:AG42"/>
  <sheetViews>
    <sheetView showGridLines="0" zoomScaleNormal="100" zoomScaleSheetLayoutView="100" workbookViewId="0">
      <selection activeCell="D1" sqref="D1"/>
    </sheetView>
  </sheetViews>
  <sheetFormatPr defaultColWidth="9.140625" defaultRowHeight="12.75"/>
  <cols>
    <col min="1" max="1" width="7.140625" style="51" customWidth="1"/>
    <col min="2" max="2" width="6" style="51" customWidth="1"/>
    <col min="3" max="17" width="8.7109375" style="51" customWidth="1"/>
    <col min="18" max="19" width="9.140625" style="51"/>
    <col min="20" max="22" width="12.7109375" style="51" customWidth="1"/>
    <col min="23" max="16384" width="9.140625" style="51"/>
  </cols>
  <sheetData>
    <row r="1" spans="1:33" s="9" customFormat="1" ht="18" customHeight="1">
      <c r="A1" s="1509" t="s">
        <v>214</v>
      </c>
      <c r="B1" s="1509"/>
      <c r="C1" s="1509"/>
      <c r="D1" s="1509"/>
      <c r="E1" s="1509"/>
      <c r="F1" s="1509"/>
      <c r="G1" s="1509"/>
      <c r="H1" s="1509"/>
      <c r="I1" s="1509"/>
      <c r="J1" s="1509"/>
      <c r="K1" s="1509"/>
      <c r="L1" s="1509"/>
      <c r="M1" s="1509"/>
      <c r="N1" s="1509"/>
      <c r="O1" s="1509"/>
      <c r="P1" s="1509"/>
      <c r="Q1" s="1509"/>
    </row>
    <row r="2" spans="1:33" ht="5.0999999999999996" customHeight="1">
      <c r="A2" s="620"/>
      <c r="B2" s="621"/>
      <c r="C2" s="621"/>
      <c r="D2" s="621"/>
      <c r="E2" s="621"/>
      <c r="F2" s="621"/>
      <c r="G2" s="621"/>
      <c r="H2" s="621"/>
      <c r="I2" s="621"/>
      <c r="J2" s="621"/>
      <c r="K2" s="621"/>
      <c r="L2" s="621"/>
      <c r="M2" s="621"/>
      <c r="N2" s="621"/>
      <c r="O2" s="621"/>
      <c r="P2" s="622"/>
      <c r="Q2" s="620"/>
    </row>
    <row r="3" spans="1:33" ht="36.75" customHeight="1">
      <c r="A3" s="1512" t="str">
        <f>'3.3'!A24</f>
        <v>Year</v>
      </c>
      <c r="B3" s="1513"/>
      <c r="C3" s="1492" t="s">
        <v>215</v>
      </c>
      <c r="D3" s="1493"/>
      <c r="E3" s="1493"/>
      <c r="F3" s="1493"/>
      <c r="G3" s="1510"/>
      <c r="H3" s="1492" t="s">
        <v>216</v>
      </c>
      <c r="I3" s="1493"/>
      <c r="J3" s="1493"/>
      <c r="K3" s="1493"/>
      <c r="L3" s="1510"/>
      <c r="M3" s="1493" t="s">
        <v>217</v>
      </c>
      <c r="N3" s="1493"/>
      <c r="O3" s="1493"/>
      <c r="P3" s="1493"/>
      <c r="Q3" s="1493"/>
      <c r="T3" s="58"/>
      <c r="U3" s="49"/>
      <c r="V3" s="49"/>
    </row>
    <row r="4" spans="1:33" ht="12" customHeight="1">
      <c r="A4" s="1514"/>
      <c r="B4" s="1515"/>
      <c r="C4" s="955" t="s">
        <v>218</v>
      </c>
      <c r="D4" s="956" t="s">
        <v>219</v>
      </c>
      <c r="E4" s="1377" t="s">
        <v>220</v>
      </c>
      <c r="F4" s="1377" t="s">
        <v>221</v>
      </c>
      <c r="G4" s="1378" t="s">
        <v>164</v>
      </c>
      <c r="H4" s="955" t="s">
        <v>218</v>
      </c>
      <c r="I4" s="956" t="s">
        <v>219</v>
      </c>
      <c r="J4" s="1377" t="s">
        <v>220</v>
      </c>
      <c r="K4" s="1377" t="s">
        <v>221</v>
      </c>
      <c r="L4" s="1378" t="s">
        <v>164</v>
      </c>
      <c r="M4" s="956" t="s">
        <v>218</v>
      </c>
      <c r="N4" s="956" t="s">
        <v>219</v>
      </c>
      <c r="O4" s="1377" t="s">
        <v>220</v>
      </c>
      <c r="P4" s="1377" t="s">
        <v>221</v>
      </c>
      <c r="Q4" s="1377" t="s">
        <v>164</v>
      </c>
      <c r="R4" s="65"/>
      <c r="S4" s="66"/>
      <c r="T4" s="67"/>
      <c r="U4" s="67"/>
      <c r="V4" s="49"/>
      <c r="W4" s="50"/>
    </row>
    <row r="5" spans="1:33" ht="12.95" customHeight="1">
      <c r="A5" s="1511" t="s">
        <v>183</v>
      </c>
      <c r="B5" s="790">
        <v>2014</v>
      </c>
      <c r="C5" s="927">
        <v>36041.816490405341</v>
      </c>
      <c r="D5" s="601">
        <v>498.92663820769997</v>
      </c>
      <c r="E5" s="601">
        <v>0</v>
      </c>
      <c r="F5" s="601">
        <v>0</v>
      </c>
      <c r="G5" s="1000">
        <v>36540.743128613038</v>
      </c>
      <c r="H5" s="927">
        <v>19445.680430693461</v>
      </c>
      <c r="I5" s="601">
        <v>9425.6564325856016</v>
      </c>
      <c r="J5" s="601">
        <v>420.06924781095051</v>
      </c>
      <c r="K5" s="601">
        <v>0</v>
      </c>
      <c r="L5" s="1000">
        <v>29291.406111090015</v>
      </c>
      <c r="M5" s="927">
        <f t="shared" ref="M5:Q23" si="0">C5-H5</f>
        <v>16596.13605971188</v>
      </c>
      <c r="N5" s="601">
        <f t="shared" si="0"/>
        <v>-8926.7297943779013</v>
      </c>
      <c r="O5" s="601">
        <f t="shared" si="0"/>
        <v>-420.06924781095051</v>
      </c>
      <c r="P5" s="601">
        <f t="shared" si="0"/>
        <v>0</v>
      </c>
      <c r="Q5" s="696">
        <f t="shared" si="0"/>
        <v>7249.337017523023</v>
      </c>
      <c r="R5" s="46"/>
      <c r="S5" s="47"/>
      <c r="T5" s="1282"/>
      <c r="U5" s="48"/>
      <c r="V5" s="49"/>
      <c r="W5" s="50"/>
      <c r="X5" s="50"/>
      <c r="Y5" s="50"/>
      <c r="AA5" s="50"/>
      <c r="AB5" s="50"/>
    </row>
    <row r="6" spans="1:33" ht="12.95" customHeight="1">
      <c r="A6" s="1505"/>
      <c r="B6" s="624">
        <v>2015</v>
      </c>
      <c r="C6" s="929">
        <v>35668.352425516699</v>
      </c>
      <c r="D6" s="607">
        <v>13.3220516438</v>
      </c>
      <c r="E6" s="607">
        <v>0</v>
      </c>
      <c r="F6" s="607">
        <v>0</v>
      </c>
      <c r="G6" s="1002">
        <v>35681.674477160501</v>
      </c>
      <c r="H6" s="929">
        <v>17255.655977554401</v>
      </c>
      <c r="I6" s="607">
        <v>10934.865928601199</v>
      </c>
      <c r="J6" s="607">
        <v>17.349299321276735</v>
      </c>
      <c r="K6" s="607">
        <v>0</v>
      </c>
      <c r="L6" s="1002">
        <v>28207.871205476877</v>
      </c>
      <c r="M6" s="929">
        <f t="shared" si="0"/>
        <v>18412.696447962298</v>
      </c>
      <c r="N6" s="607">
        <f t="shared" si="0"/>
        <v>-10921.543876957399</v>
      </c>
      <c r="O6" s="607">
        <f t="shared" si="0"/>
        <v>-17.349299321276735</v>
      </c>
      <c r="P6" s="607">
        <f t="shared" si="0"/>
        <v>0</v>
      </c>
      <c r="Q6" s="692">
        <f t="shared" si="0"/>
        <v>7473.8032716836242</v>
      </c>
      <c r="R6" s="46"/>
      <c r="S6" s="47"/>
      <c r="T6" s="1282"/>
      <c r="U6" s="52"/>
      <c r="V6" s="53"/>
      <c r="W6" s="50"/>
      <c r="X6" s="50"/>
      <c r="Y6" s="50"/>
      <c r="AA6" s="50"/>
      <c r="AB6" s="50"/>
    </row>
    <row r="7" spans="1:33" ht="12.95" customHeight="1">
      <c r="A7" s="1505"/>
      <c r="B7" s="790">
        <v>2016</v>
      </c>
      <c r="C7" s="927">
        <v>32326.028315238218</v>
      </c>
      <c r="D7" s="601">
        <v>1648.6281678393757</v>
      </c>
      <c r="E7" s="601">
        <v>0</v>
      </c>
      <c r="F7" s="601">
        <v>0</v>
      </c>
      <c r="G7" s="1082">
        <v>33974.656483077597</v>
      </c>
      <c r="H7" s="927">
        <v>23167.632847425382</v>
      </c>
      <c r="I7" s="601">
        <v>2677.8833210831585</v>
      </c>
      <c r="J7" s="601">
        <v>6.0604394373939252</v>
      </c>
      <c r="K7" s="601">
        <v>0</v>
      </c>
      <c r="L7" s="1082">
        <v>25851.576607945935</v>
      </c>
      <c r="M7" s="928">
        <f t="shared" si="0"/>
        <v>9158.3954678128357</v>
      </c>
      <c r="N7" s="604">
        <f t="shared" si="0"/>
        <v>-1029.2551532437828</v>
      </c>
      <c r="O7" s="604">
        <f t="shared" si="0"/>
        <v>-6.0604394373939252</v>
      </c>
      <c r="P7" s="604">
        <f t="shared" si="0"/>
        <v>0</v>
      </c>
      <c r="Q7" s="1283">
        <f t="shared" si="0"/>
        <v>8123.0798751316615</v>
      </c>
      <c r="R7" s="46"/>
      <c r="S7" s="47"/>
      <c r="T7" s="1282"/>
      <c r="U7" s="52"/>
      <c r="W7" s="50"/>
      <c r="X7" s="50"/>
      <c r="Y7" s="50"/>
      <c r="AA7" s="50"/>
      <c r="AB7" s="50"/>
    </row>
    <row r="8" spans="1:33" ht="12.95" customHeight="1">
      <c r="A8" s="1505"/>
      <c r="B8" s="624">
        <v>2017</v>
      </c>
      <c r="C8" s="929">
        <v>34749.522928376326</v>
      </c>
      <c r="D8" s="607">
        <v>259.66897457537715</v>
      </c>
      <c r="E8" s="607">
        <v>0</v>
      </c>
      <c r="F8" s="607">
        <v>0</v>
      </c>
      <c r="G8" s="1002">
        <v>35009.191902951701</v>
      </c>
      <c r="H8" s="929">
        <v>22628.825565408137</v>
      </c>
      <c r="I8" s="607">
        <v>3372.3352705981647</v>
      </c>
      <c r="J8" s="607">
        <v>118.0526715530339</v>
      </c>
      <c r="K8" s="607">
        <v>0.90380112489671616</v>
      </c>
      <c r="L8" s="1002">
        <v>26120.117308684228</v>
      </c>
      <c r="M8" s="929">
        <f t="shared" si="0"/>
        <v>12120.697362968189</v>
      </c>
      <c r="N8" s="607">
        <f t="shared" si="0"/>
        <v>-3112.6662960227877</v>
      </c>
      <c r="O8" s="607">
        <f t="shared" si="0"/>
        <v>-118.0526715530339</v>
      </c>
      <c r="P8" s="607">
        <f t="shared" si="0"/>
        <v>-0.90380112489671616</v>
      </c>
      <c r="Q8" s="692">
        <f t="shared" si="0"/>
        <v>8889.074594267473</v>
      </c>
      <c r="R8" s="46"/>
      <c r="S8" s="47"/>
      <c r="T8" s="1282"/>
      <c r="U8" s="52"/>
      <c r="W8" s="50"/>
      <c r="X8" s="50"/>
      <c r="Y8" s="50"/>
      <c r="AA8" s="50"/>
      <c r="AB8" s="50"/>
    </row>
    <row r="9" spans="1:33" ht="12.95" customHeight="1">
      <c r="A9" s="1505"/>
      <c r="B9" s="790">
        <v>2018</v>
      </c>
      <c r="C9" s="927">
        <v>38428.361870454697</v>
      </c>
      <c r="D9" s="601">
        <v>1341.40355839224</v>
      </c>
      <c r="E9" s="601">
        <v>0</v>
      </c>
      <c r="F9" s="601">
        <v>0</v>
      </c>
      <c r="G9" s="1082">
        <v>39769.765428846935</v>
      </c>
      <c r="H9" s="927">
        <v>27888.889671508878</v>
      </c>
      <c r="I9" s="601">
        <v>3504.9724200865076</v>
      </c>
      <c r="J9" s="601">
        <v>366.61712195014911</v>
      </c>
      <c r="K9" s="601">
        <v>1.295345231527778</v>
      </c>
      <c r="L9" s="1082">
        <v>31761.774558777062</v>
      </c>
      <c r="M9" s="928">
        <f t="shared" si="0"/>
        <v>10539.472198945819</v>
      </c>
      <c r="N9" s="604">
        <f t="shared" si="0"/>
        <v>-2163.5688616942675</v>
      </c>
      <c r="O9" s="604">
        <f t="shared" si="0"/>
        <v>-366.61712195014911</v>
      </c>
      <c r="P9" s="604">
        <f t="shared" si="0"/>
        <v>-1.295345231527778</v>
      </c>
      <c r="Q9" s="1283">
        <f t="shared" si="0"/>
        <v>8007.9908700698725</v>
      </c>
      <c r="R9" s="46"/>
      <c r="S9" s="47"/>
      <c r="T9" s="1282"/>
      <c r="U9" s="48"/>
      <c r="V9" s="54"/>
      <c r="W9" s="50"/>
      <c r="X9" s="50"/>
      <c r="Y9" s="50"/>
      <c r="AA9" s="50"/>
      <c r="AB9" s="50"/>
    </row>
    <row r="10" spans="1:33" ht="12.95" customHeight="1">
      <c r="A10" s="1505"/>
      <c r="B10" s="624">
        <v>2019</v>
      </c>
      <c r="C10" s="929">
        <v>34582.645301719502</v>
      </c>
      <c r="D10" s="607">
        <v>1544.4914769490499</v>
      </c>
      <c r="E10" s="607">
        <v>0</v>
      </c>
      <c r="F10" s="607">
        <v>0</v>
      </c>
      <c r="G10" s="1002">
        <v>36127.136778668551</v>
      </c>
      <c r="H10" s="929">
        <v>21639.0589693006</v>
      </c>
      <c r="I10" s="607">
        <v>4514.3007740475196</v>
      </c>
      <c r="J10" s="607">
        <v>439.69134445561298</v>
      </c>
      <c r="K10" s="607">
        <v>0.89223144585704395</v>
      </c>
      <c r="L10" s="1002">
        <v>26593.943319249589</v>
      </c>
      <c r="M10" s="929">
        <f t="shared" si="0"/>
        <v>12943.586332418901</v>
      </c>
      <c r="N10" s="607">
        <f t="shared" si="0"/>
        <v>-2969.8092970984699</v>
      </c>
      <c r="O10" s="607">
        <f t="shared" si="0"/>
        <v>-439.69134445561298</v>
      </c>
      <c r="P10" s="607">
        <f t="shared" si="0"/>
        <v>-0.89223144585704395</v>
      </c>
      <c r="Q10" s="692">
        <f t="shared" si="0"/>
        <v>9533.1934594189624</v>
      </c>
      <c r="R10" s="46"/>
      <c r="S10" s="47"/>
      <c r="T10" s="1282"/>
      <c r="U10" s="52"/>
      <c r="W10" s="50"/>
      <c r="X10" s="50"/>
      <c r="Y10" s="50"/>
      <c r="AA10" s="50"/>
      <c r="AB10" s="50"/>
    </row>
    <row r="11" spans="1:33" ht="12.95" customHeight="1">
      <c r="A11" s="1505"/>
      <c r="B11" s="790">
        <v>2020</v>
      </c>
      <c r="C11" s="927">
        <v>43459.075476657235</v>
      </c>
      <c r="D11" s="601">
        <v>22.495271653127972</v>
      </c>
      <c r="E11" s="601">
        <v>0</v>
      </c>
      <c r="F11" s="601">
        <v>0</v>
      </c>
      <c r="G11" s="1082">
        <v>43481.570748310362</v>
      </c>
      <c r="H11" s="927">
        <v>21512.656190526432</v>
      </c>
      <c r="I11" s="601">
        <v>14040.645148222386</v>
      </c>
      <c r="J11" s="601">
        <v>338.30203133648109</v>
      </c>
      <c r="K11" s="601">
        <v>0</v>
      </c>
      <c r="L11" s="1082">
        <v>35891.6033700853</v>
      </c>
      <c r="M11" s="928">
        <f t="shared" si="0"/>
        <v>21946.419286130804</v>
      </c>
      <c r="N11" s="604">
        <f t="shared" si="0"/>
        <v>-14018.149876569258</v>
      </c>
      <c r="O11" s="604">
        <f t="shared" si="0"/>
        <v>-338.30203133648109</v>
      </c>
      <c r="P11" s="604">
        <f t="shared" si="0"/>
        <v>0</v>
      </c>
      <c r="Q11" s="1283">
        <f t="shared" si="0"/>
        <v>7589.9673782250611</v>
      </c>
      <c r="R11" s="46"/>
      <c r="S11" s="47"/>
      <c r="T11" s="1282"/>
      <c r="U11" s="52"/>
      <c r="W11" s="50"/>
      <c r="X11" s="50"/>
      <c r="Y11" s="50"/>
      <c r="AA11" s="50"/>
      <c r="AB11" s="50"/>
    </row>
    <row r="12" spans="1:33" ht="12.95" customHeight="1">
      <c r="A12" s="1505"/>
      <c r="B12" s="624">
        <v>2021</v>
      </c>
      <c r="C12" s="929">
        <v>45604.8596989867</v>
      </c>
      <c r="D12" s="607">
        <v>47.399625487920702</v>
      </c>
      <c r="E12" s="607">
        <v>0</v>
      </c>
      <c r="F12" s="607">
        <v>0</v>
      </c>
      <c r="G12" s="1002">
        <v>45652.259324474624</v>
      </c>
      <c r="H12" s="929">
        <v>24926.487651651001</v>
      </c>
      <c r="I12" s="607">
        <v>11593.930463129</v>
      </c>
      <c r="J12" s="607">
        <v>412.94421748363197</v>
      </c>
      <c r="K12" s="607">
        <v>0</v>
      </c>
      <c r="L12" s="1002">
        <v>36933.362332263627</v>
      </c>
      <c r="M12" s="929">
        <f t="shared" si="0"/>
        <v>20678.372047335699</v>
      </c>
      <c r="N12" s="607">
        <f t="shared" si="0"/>
        <v>-11546.530837641079</v>
      </c>
      <c r="O12" s="607">
        <f t="shared" si="0"/>
        <v>-412.94421748363197</v>
      </c>
      <c r="P12" s="607">
        <f t="shared" si="0"/>
        <v>0</v>
      </c>
      <c r="Q12" s="692">
        <f t="shared" si="0"/>
        <v>8718.8969922109973</v>
      </c>
      <c r="R12" s="46"/>
      <c r="S12" s="47"/>
      <c r="T12" s="1282"/>
      <c r="U12" s="52"/>
      <c r="W12" s="50"/>
      <c r="X12" s="50"/>
      <c r="Y12" s="50"/>
      <c r="AA12" s="50"/>
      <c r="AB12" s="50"/>
    </row>
    <row r="13" spans="1:33" ht="12.95" customHeight="1">
      <c r="A13" s="1505"/>
      <c r="B13" s="790">
        <v>2022</v>
      </c>
      <c r="C13" s="927">
        <v>26990.966720629349</v>
      </c>
      <c r="D13" s="601">
        <v>93.603556999999995</v>
      </c>
      <c r="E13" s="601">
        <v>0</v>
      </c>
      <c r="F13" s="601">
        <v>0</v>
      </c>
      <c r="G13" s="1082">
        <v>27084.570277629347</v>
      </c>
      <c r="H13" s="927">
        <v>10940.890222875092</v>
      </c>
      <c r="I13" s="601">
        <v>7199.6503884118592</v>
      </c>
      <c r="J13" s="601">
        <v>331.19908565915961</v>
      </c>
      <c r="K13" s="601">
        <v>0.82116227173537004</v>
      </c>
      <c r="L13" s="1082">
        <v>18472.560859217847</v>
      </c>
      <c r="M13" s="928">
        <f t="shared" si="0"/>
        <v>16050.076497754257</v>
      </c>
      <c r="N13" s="604">
        <f t="shared" si="0"/>
        <v>-7106.0468314118589</v>
      </c>
      <c r="O13" s="604">
        <f t="shared" si="0"/>
        <v>-331.19908565915961</v>
      </c>
      <c r="P13" s="604">
        <f t="shared" si="0"/>
        <v>-0.82116227173537004</v>
      </c>
      <c r="Q13" s="1283">
        <f t="shared" si="0"/>
        <v>8612.0094184115005</v>
      </c>
      <c r="R13" s="46"/>
      <c r="S13" s="47"/>
      <c r="T13" s="1282"/>
      <c r="U13" s="391"/>
      <c r="W13" s="50"/>
      <c r="X13" s="50"/>
      <c r="Y13" s="50"/>
      <c r="AA13" s="50"/>
      <c r="AB13" s="50"/>
    </row>
    <row r="14" spans="1:33" ht="12.95" customHeight="1">
      <c r="A14" s="1506"/>
      <c r="B14" s="624">
        <v>2023</v>
      </c>
      <c r="C14" s="929">
        <v>7214.5848941087042</v>
      </c>
      <c r="D14" s="607">
        <v>618.13204700000006</v>
      </c>
      <c r="E14" s="607">
        <v>0</v>
      </c>
      <c r="F14" s="607">
        <v>0</v>
      </c>
      <c r="G14" s="1002">
        <v>7832.7169411087034</v>
      </c>
      <c r="H14" s="929">
        <v>0.58088799999999996</v>
      </c>
      <c r="I14" s="607">
        <v>847.230591</v>
      </c>
      <c r="J14" s="607">
        <v>176.57299236068471</v>
      </c>
      <c r="K14" s="607">
        <v>0</v>
      </c>
      <c r="L14" s="1002">
        <v>1024.3844713606848</v>
      </c>
      <c r="M14" s="929">
        <f t="shared" si="0"/>
        <v>7214.0040061087038</v>
      </c>
      <c r="N14" s="607">
        <f t="shared" si="0"/>
        <v>-229.09854399999995</v>
      </c>
      <c r="O14" s="607">
        <f t="shared" si="0"/>
        <v>-176.57299236068471</v>
      </c>
      <c r="P14" s="607">
        <f t="shared" si="0"/>
        <v>0</v>
      </c>
      <c r="Q14" s="692">
        <f t="shared" si="0"/>
        <v>6808.3324697480184</v>
      </c>
      <c r="R14" s="46"/>
      <c r="S14" s="47"/>
      <c r="T14" s="1282"/>
      <c r="U14" s="391"/>
      <c r="W14" s="50"/>
      <c r="X14" s="50"/>
      <c r="Y14" s="50"/>
      <c r="AA14" s="50"/>
      <c r="AB14" s="50"/>
    </row>
    <row r="15" spans="1:33" ht="12.95" customHeight="1">
      <c r="A15" s="1505" t="s">
        <v>27</v>
      </c>
      <c r="B15" s="790">
        <v>2014</v>
      </c>
      <c r="C15" s="927">
        <v>383074.957698418</v>
      </c>
      <c r="D15" s="601">
        <v>5347.3403410000001</v>
      </c>
      <c r="E15" s="601">
        <v>0</v>
      </c>
      <c r="F15" s="601">
        <v>0</v>
      </c>
      <c r="G15" s="1082">
        <v>388422.298039418</v>
      </c>
      <c r="H15" s="927">
        <v>206786.75372355743</v>
      </c>
      <c r="I15" s="601">
        <v>100241.170025</v>
      </c>
      <c r="J15" s="601">
        <v>4473.4951590000001</v>
      </c>
      <c r="K15" s="601">
        <v>0</v>
      </c>
      <c r="L15" s="1082">
        <v>311501.41890755744</v>
      </c>
      <c r="M15" s="928">
        <f t="shared" si="0"/>
        <v>176288.20397486057</v>
      </c>
      <c r="N15" s="604">
        <f t="shared" si="0"/>
        <v>-94893.829683999997</v>
      </c>
      <c r="O15" s="604">
        <f t="shared" si="0"/>
        <v>-4473.4951590000001</v>
      </c>
      <c r="P15" s="604">
        <f t="shared" si="0"/>
        <v>0</v>
      </c>
      <c r="Q15" s="1283">
        <f t="shared" si="0"/>
        <v>76920.879131860565</v>
      </c>
      <c r="R15" s="50"/>
      <c r="S15" s="47"/>
      <c r="T15" s="1282"/>
      <c r="U15" s="52"/>
      <c r="W15" s="50"/>
      <c r="X15" s="50"/>
      <c r="Y15" s="50"/>
      <c r="AA15" s="50"/>
      <c r="AB15" s="50"/>
    </row>
    <row r="16" spans="1:33" ht="12.95" customHeight="1">
      <c r="A16" s="1505"/>
      <c r="B16" s="944">
        <v>2015</v>
      </c>
      <c r="C16" s="928">
        <v>380205.672466841</v>
      </c>
      <c r="D16" s="604">
        <v>142.77963600000001</v>
      </c>
      <c r="E16" s="604">
        <v>0</v>
      </c>
      <c r="F16" s="604">
        <v>0</v>
      </c>
      <c r="G16" s="1002">
        <v>380348.45210284099</v>
      </c>
      <c r="H16" s="928">
        <v>183958.62521426199</v>
      </c>
      <c r="I16" s="604">
        <v>116549.43690400003</v>
      </c>
      <c r="J16" s="604">
        <v>184.7908767577</v>
      </c>
      <c r="K16" s="604">
        <v>0</v>
      </c>
      <c r="L16" s="1002">
        <v>300692.85299501976</v>
      </c>
      <c r="M16" s="929">
        <f t="shared" si="0"/>
        <v>196247.04725257901</v>
      </c>
      <c r="N16" s="607">
        <f t="shared" si="0"/>
        <v>-116406.65726800002</v>
      </c>
      <c r="O16" s="607">
        <f t="shared" si="0"/>
        <v>-184.7908767577</v>
      </c>
      <c r="P16" s="607">
        <f t="shared" si="0"/>
        <v>0</v>
      </c>
      <c r="Q16" s="692">
        <f t="shared" si="0"/>
        <v>79655.599107821239</v>
      </c>
      <c r="R16" s="50"/>
      <c r="S16" s="47"/>
      <c r="T16" s="1282"/>
      <c r="U16" s="55"/>
      <c r="V16" s="55"/>
      <c r="W16" s="55"/>
      <c r="X16" s="55"/>
      <c r="Y16" s="55"/>
      <c r="Z16" s="55"/>
      <c r="AA16" s="55"/>
      <c r="AB16" s="55"/>
      <c r="AC16" s="55"/>
      <c r="AD16" s="55"/>
      <c r="AE16" s="55"/>
      <c r="AF16" s="55"/>
      <c r="AG16" s="55"/>
    </row>
    <row r="17" spans="1:33" ht="12.95" customHeight="1">
      <c r="A17" s="1505"/>
      <c r="B17" s="790">
        <v>2016</v>
      </c>
      <c r="C17" s="927">
        <v>345084.13298159896</v>
      </c>
      <c r="D17" s="601">
        <v>17761.093175000002</v>
      </c>
      <c r="E17" s="601">
        <v>0</v>
      </c>
      <c r="F17" s="601">
        <v>0</v>
      </c>
      <c r="G17" s="1082">
        <v>362845.22615659895</v>
      </c>
      <c r="H17" s="927">
        <v>247381.95951013101</v>
      </c>
      <c r="I17" s="601">
        <v>28622.900220999996</v>
      </c>
      <c r="J17" s="601">
        <v>64.72315901799999</v>
      </c>
      <c r="K17" s="601">
        <v>0</v>
      </c>
      <c r="L17" s="1082">
        <v>276069.58289014897</v>
      </c>
      <c r="M17" s="928">
        <f t="shared" si="0"/>
        <v>97702.173471467948</v>
      </c>
      <c r="N17" s="604">
        <f t="shared" si="0"/>
        <v>-10861.807045999994</v>
      </c>
      <c r="O17" s="604">
        <f t="shared" si="0"/>
        <v>-64.72315901799999</v>
      </c>
      <c r="P17" s="604">
        <f t="shared" si="0"/>
        <v>0</v>
      </c>
      <c r="Q17" s="1283">
        <f t="shared" si="0"/>
        <v>86775.643266449973</v>
      </c>
      <c r="R17" s="50"/>
      <c r="S17" s="47"/>
      <c r="T17" s="1282"/>
      <c r="U17" s="55"/>
      <c r="V17" s="55"/>
      <c r="W17" s="55"/>
      <c r="X17" s="55"/>
      <c r="Y17" s="55"/>
      <c r="Z17" s="55"/>
      <c r="AA17" s="55"/>
      <c r="AB17" s="55"/>
      <c r="AC17" s="55"/>
      <c r="AD17" s="55"/>
      <c r="AE17" s="55"/>
      <c r="AF17" s="55"/>
      <c r="AG17" s="55"/>
    </row>
    <row r="18" spans="1:33" ht="12.95" customHeight="1">
      <c r="A18" s="1505"/>
      <c r="B18" s="944">
        <v>2017</v>
      </c>
      <c r="C18" s="928">
        <v>370577.74661375803</v>
      </c>
      <c r="D18" s="604">
        <v>2795.7115650000005</v>
      </c>
      <c r="E18" s="604">
        <v>0</v>
      </c>
      <c r="F18" s="604">
        <v>0</v>
      </c>
      <c r="G18" s="1002">
        <v>373373.45817875804</v>
      </c>
      <c r="H18" s="928">
        <v>241347.98305264002</v>
      </c>
      <c r="I18" s="604">
        <v>35974.747859999996</v>
      </c>
      <c r="J18" s="604">
        <v>1259.1845906532001</v>
      </c>
      <c r="K18" s="604">
        <v>9.6308729999999994</v>
      </c>
      <c r="L18" s="1002">
        <v>278591.54637629323</v>
      </c>
      <c r="M18" s="929">
        <f t="shared" si="0"/>
        <v>129229.76356111802</v>
      </c>
      <c r="N18" s="607">
        <f t="shared" si="0"/>
        <v>-33179.036294999998</v>
      </c>
      <c r="O18" s="607">
        <f t="shared" si="0"/>
        <v>-1259.1845906532001</v>
      </c>
      <c r="P18" s="607">
        <f t="shared" si="0"/>
        <v>-9.6308729999999994</v>
      </c>
      <c r="Q18" s="692">
        <f t="shared" si="0"/>
        <v>94781.911802464805</v>
      </c>
      <c r="R18" s="50"/>
      <c r="S18" s="47"/>
      <c r="T18" s="1282"/>
      <c r="U18" s="52"/>
      <c r="W18" s="50"/>
      <c r="X18" s="50"/>
      <c r="Y18" s="50"/>
      <c r="AA18" s="50"/>
      <c r="AB18" s="50"/>
    </row>
    <row r="19" spans="1:33" ht="12.95" customHeight="1">
      <c r="A19" s="1505"/>
      <c r="B19" s="790">
        <v>2018</v>
      </c>
      <c r="C19" s="927">
        <v>409678.86491084693</v>
      </c>
      <c r="D19" s="601">
        <v>14427.859786215999</v>
      </c>
      <c r="E19" s="601">
        <v>0</v>
      </c>
      <c r="F19" s="601">
        <v>0</v>
      </c>
      <c r="G19" s="1082">
        <v>424106.72469706292</v>
      </c>
      <c r="H19" s="927">
        <v>297451.66460709908</v>
      </c>
      <c r="I19" s="601">
        <v>37395.978864842997</v>
      </c>
      <c r="J19" s="601">
        <v>3913.6852860161002</v>
      </c>
      <c r="K19" s="601">
        <v>13.825455</v>
      </c>
      <c r="L19" s="1082">
        <v>338775.15421295812</v>
      </c>
      <c r="M19" s="928">
        <f t="shared" si="0"/>
        <v>112227.20030374784</v>
      </c>
      <c r="N19" s="604">
        <f t="shared" si="0"/>
        <v>-22968.119078626998</v>
      </c>
      <c r="O19" s="604">
        <f t="shared" si="0"/>
        <v>-3913.6852860161002</v>
      </c>
      <c r="P19" s="604">
        <f t="shared" si="0"/>
        <v>-13.825455</v>
      </c>
      <c r="Q19" s="1283">
        <f t="shared" si="0"/>
        <v>85331.570484104799</v>
      </c>
      <c r="R19" s="50"/>
      <c r="S19" s="47"/>
      <c r="T19" s="1282"/>
      <c r="U19" s="52"/>
      <c r="W19" s="50"/>
      <c r="X19" s="50"/>
      <c r="Y19" s="50"/>
      <c r="AA19" s="50"/>
      <c r="AB19" s="50"/>
    </row>
    <row r="20" spans="1:33" ht="12.95" customHeight="1">
      <c r="A20" s="1505"/>
      <c r="B20" s="944">
        <v>2019</v>
      </c>
      <c r="C20" s="928">
        <v>368764.36114161002</v>
      </c>
      <c r="D20" s="604">
        <v>16613.488310531</v>
      </c>
      <c r="E20" s="604">
        <v>0</v>
      </c>
      <c r="F20" s="604">
        <v>0</v>
      </c>
      <c r="G20" s="1002">
        <v>385377.84945214103</v>
      </c>
      <c r="H20" s="928">
        <v>230951.282626</v>
      </c>
      <c r="I20" s="604">
        <v>48194.385816000002</v>
      </c>
      <c r="J20" s="604">
        <v>4701.4565110372996</v>
      </c>
      <c r="K20" s="604">
        <v>9.5050070000000009</v>
      </c>
      <c r="L20" s="1002">
        <v>283856.6299600373</v>
      </c>
      <c r="M20" s="929">
        <f t="shared" si="0"/>
        <v>137813.07851561002</v>
      </c>
      <c r="N20" s="607">
        <f t="shared" si="0"/>
        <v>-31580.897505469002</v>
      </c>
      <c r="O20" s="607">
        <f t="shared" si="0"/>
        <v>-4701.4565110372996</v>
      </c>
      <c r="P20" s="607">
        <f t="shared" si="0"/>
        <v>-9.5050070000000009</v>
      </c>
      <c r="Q20" s="692">
        <f t="shared" si="0"/>
        <v>101521.21949210373</v>
      </c>
      <c r="R20" s="50"/>
      <c r="S20" s="47"/>
      <c r="T20" s="1282"/>
      <c r="U20" s="52"/>
      <c r="W20" s="50"/>
      <c r="X20" s="50"/>
      <c r="Y20" s="50"/>
      <c r="AA20" s="50"/>
      <c r="AB20" s="50"/>
    </row>
    <row r="21" spans="1:33" ht="12.95" customHeight="1">
      <c r="A21" s="1505"/>
      <c r="B21" s="790">
        <v>2020</v>
      </c>
      <c r="C21" s="927">
        <v>464042.15529333608</v>
      </c>
      <c r="D21" s="601">
        <v>241.44403684000002</v>
      </c>
      <c r="E21" s="601">
        <v>0</v>
      </c>
      <c r="F21" s="601">
        <v>0</v>
      </c>
      <c r="G21" s="1082">
        <v>464283.59933017608</v>
      </c>
      <c r="H21" s="927">
        <v>229740.47867099996</v>
      </c>
      <c r="I21" s="601">
        <v>150038.41832923502</v>
      </c>
      <c r="J21" s="601">
        <v>3609.3058994405001</v>
      </c>
      <c r="K21" s="601">
        <v>0</v>
      </c>
      <c r="L21" s="1082">
        <v>383388.20289967547</v>
      </c>
      <c r="M21" s="928">
        <f t="shared" si="0"/>
        <v>234301.67662233612</v>
      </c>
      <c r="N21" s="604">
        <f t="shared" si="0"/>
        <v>-149796.97429239503</v>
      </c>
      <c r="O21" s="604">
        <f t="shared" si="0"/>
        <v>-3609.3058994405001</v>
      </c>
      <c r="P21" s="604">
        <f t="shared" si="0"/>
        <v>0</v>
      </c>
      <c r="Q21" s="1283">
        <f t="shared" si="0"/>
        <v>80895.396430500608</v>
      </c>
      <c r="R21" s="50"/>
      <c r="S21" s="47"/>
      <c r="T21" s="1282"/>
      <c r="U21" s="52"/>
      <c r="W21" s="50"/>
      <c r="X21" s="50"/>
      <c r="Y21" s="50"/>
      <c r="AA21" s="50"/>
      <c r="AB21" s="50"/>
    </row>
    <row r="22" spans="1:33" ht="12.95" customHeight="1">
      <c r="A22" s="1505"/>
      <c r="B22" s="944">
        <v>2021</v>
      </c>
      <c r="C22" s="928">
        <v>486482.972359329</v>
      </c>
      <c r="D22" s="604">
        <v>509.25497647499998</v>
      </c>
      <c r="E22" s="604">
        <v>0</v>
      </c>
      <c r="F22" s="604">
        <v>0</v>
      </c>
      <c r="G22" s="1002">
        <v>486992.22733580397</v>
      </c>
      <c r="H22" s="928">
        <v>265993.14215159399</v>
      </c>
      <c r="I22" s="604">
        <v>123773.940104921</v>
      </c>
      <c r="J22" s="604">
        <v>4404.8011450067997</v>
      </c>
      <c r="K22" s="604">
        <v>0</v>
      </c>
      <c r="L22" s="1002">
        <v>394171.88340152177</v>
      </c>
      <c r="M22" s="929">
        <f t="shared" si="0"/>
        <v>220489.83020773501</v>
      </c>
      <c r="N22" s="607">
        <f t="shared" si="0"/>
        <v>-123264.685128446</v>
      </c>
      <c r="O22" s="607">
        <f t="shared" si="0"/>
        <v>-4404.8011450067997</v>
      </c>
      <c r="P22" s="607">
        <f t="shared" si="0"/>
        <v>0</v>
      </c>
      <c r="Q22" s="692">
        <f t="shared" si="0"/>
        <v>92820.343934282195</v>
      </c>
      <c r="R22" s="50"/>
      <c r="S22" s="47"/>
      <c r="T22" s="1282"/>
      <c r="U22" s="52"/>
      <c r="W22" s="50"/>
      <c r="X22" s="50"/>
      <c r="Y22" s="50"/>
      <c r="AA22" s="50"/>
      <c r="AB22" s="50"/>
    </row>
    <row r="23" spans="1:33" ht="12.95" customHeight="1">
      <c r="A23" s="1505"/>
      <c r="B23" s="790">
        <v>2022</v>
      </c>
      <c r="C23" s="927">
        <v>289565.58446977579</v>
      </c>
      <c r="D23" s="601">
        <v>1016.8748449669999</v>
      </c>
      <c r="E23" s="601">
        <v>0</v>
      </c>
      <c r="F23" s="601">
        <v>0</v>
      </c>
      <c r="G23" s="1082">
        <v>290582.45931474277</v>
      </c>
      <c r="H23" s="927">
        <v>116976.43487357999</v>
      </c>
      <c r="I23" s="601">
        <v>77122.970468515981</v>
      </c>
      <c r="J23" s="601">
        <v>3564.7642420672996</v>
      </c>
      <c r="K23" s="601">
        <v>8.9806659999999994</v>
      </c>
      <c r="L23" s="1082">
        <v>197673.15025016325</v>
      </c>
      <c r="M23" s="928">
        <f t="shared" si="0"/>
        <v>172589.14959619578</v>
      </c>
      <c r="N23" s="604">
        <f t="shared" si="0"/>
        <v>-76106.095623548987</v>
      </c>
      <c r="O23" s="604">
        <f t="shared" si="0"/>
        <v>-3564.7642420672996</v>
      </c>
      <c r="P23" s="604">
        <f t="shared" si="0"/>
        <v>-8.9806659999999994</v>
      </c>
      <c r="Q23" s="1283">
        <f t="shared" si="0"/>
        <v>92909.309064579516</v>
      </c>
      <c r="R23" s="50"/>
      <c r="S23" s="47"/>
      <c r="T23" s="1282"/>
      <c r="U23" s="52"/>
      <c r="W23" s="50"/>
      <c r="X23" s="50"/>
      <c r="Y23" s="50"/>
      <c r="AA23" s="50"/>
      <c r="AB23" s="50"/>
    </row>
    <row r="24" spans="1:33" ht="12.95" customHeight="1">
      <c r="A24" s="1506"/>
      <c r="B24" s="624">
        <v>2023</v>
      </c>
      <c r="C24" s="929">
        <v>78926.242624539023</v>
      </c>
      <c r="D24" s="607">
        <v>6736.4370680000002</v>
      </c>
      <c r="E24" s="607">
        <v>0</v>
      </c>
      <c r="F24" s="607">
        <v>0</v>
      </c>
      <c r="G24" s="1002">
        <v>85662.679692539008</v>
      </c>
      <c r="H24" s="929">
        <v>6.3314859999999999</v>
      </c>
      <c r="I24" s="607">
        <v>9275.0182057649999</v>
      </c>
      <c r="J24" s="607">
        <v>1925.9484302267999</v>
      </c>
      <c r="K24" s="607">
        <v>0</v>
      </c>
      <c r="L24" s="1002">
        <v>11207.2981219918</v>
      </c>
      <c r="M24" s="929">
        <f>C24-H24</f>
        <v>78919.911138539028</v>
      </c>
      <c r="N24" s="607">
        <f>D24-I24</f>
        <v>-2538.5811377649998</v>
      </c>
      <c r="O24" s="607">
        <f>E24-J24</f>
        <v>-1925.9484302267999</v>
      </c>
      <c r="P24" s="607">
        <f>F24-K24</f>
        <v>0</v>
      </c>
      <c r="Q24" s="692">
        <f>G24-L24</f>
        <v>74455.381570547208</v>
      </c>
      <c r="R24" s="50"/>
      <c r="S24" s="47"/>
      <c r="T24" s="1282"/>
      <c r="U24" s="52"/>
      <c r="W24" s="50"/>
      <c r="X24" s="50"/>
      <c r="Y24" s="50"/>
      <c r="AA24" s="50"/>
      <c r="AB24" s="50"/>
    </row>
    <row r="25" spans="1:33" ht="12.95" customHeight="1">
      <c r="A25" s="566"/>
      <c r="B25" s="567"/>
      <c r="C25" s="568"/>
      <c r="D25" s="568"/>
      <c r="E25" s="568"/>
      <c r="F25" s="568"/>
      <c r="G25" s="568"/>
      <c r="H25" s="569"/>
      <c r="I25" s="569"/>
      <c r="J25" s="569"/>
      <c r="K25" s="568"/>
      <c r="L25" s="568"/>
      <c r="M25" s="568"/>
      <c r="N25" s="568"/>
      <c r="O25" s="568"/>
      <c r="P25" s="568"/>
      <c r="Q25" s="568"/>
      <c r="R25" s="50"/>
      <c r="S25" s="55"/>
      <c r="T25" s="52"/>
      <c r="U25" s="52"/>
      <c r="W25" s="50"/>
      <c r="X25" s="50"/>
      <c r="Y25" s="50"/>
      <c r="AA25" s="50"/>
      <c r="AB25" s="50"/>
    </row>
    <row r="26" spans="1:33" s="565" customFormat="1" ht="14.1" customHeight="1">
      <c r="A26" s="1508" t="s">
        <v>222</v>
      </c>
      <c r="B26" s="1508"/>
      <c r="C26" s="1508"/>
      <c r="D26" s="1508"/>
      <c r="E26" s="1508"/>
      <c r="F26" s="1508"/>
      <c r="G26" s="1508"/>
      <c r="H26" s="1508"/>
      <c r="I26" s="1508"/>
      <c r="J26" s="1507" t="s">
        <v>223</v>
      </c>
      <c r="K26" s="1507"/>
      <c r="L26" s="1507"/>
      <c r="M26" s="1507"/>
      <c r="N26" s="1507"/>
      <c r="O26" s="1507"/>
      <c r="P26" s="1507"/>
      <c r="Q26" s="1507"/>
      <c r="R26" s="564"/>
    </row>
    <row r="27" spans="1:33" s="565" customFormat="1" ht="14.1" customHeight="1">
      <c r="A27" s="1508"/>
      <c r="B27" s="1508"/>
      <c r="C27" s="1508"/>
      <c r="D27" s="1508"/>
      <c r="E27" s="1508"/>
      <c r="F27" s="1508"/>
      <c r="G27" s="1508"/>
      <c r="H27" s="1508"/>
      <c r="I27" s="1508"/>
      <c r="J27" s="1507"/>
      <c r="K27" s="1507"/>
      <c r="L27" s="1507"/>
      <c r="M27" s="1507"/>
      <c r="N27" s="1507"/>
      <c r="O27" s="1507"/>
      <c r="P27" s="1507"/>
      <c r="Q27" s="1507"/>
      <c r="R27" s="564"/>
    </row>
    <row r="28" spans="1:33" ht="9.9499999999999993" customHeight="1">
      <c r="B28" s="56"/>
      <c r="C28" s="60"/>
      <c r="D28" s="60"/>
      <c r="E28" s="57"/>
      <c r="F28" s="57"/>
      <c r="G28" s="58"/>
      <c r="H28" s="58"/>
      <c r="I28" s="58"/>
      <c r="J28" s="58"/>
      <c r="K28" s="34"/>
      <c r="L28" s="61" t="str">
        <f>H4</f>
        <v>Germany</v>
      </c>
      <c r="M28" s="61" t="str">
        <f t="shared" ref="M28:O28" si="1">I4</f>
        <v>Slovakia</v>
      </c>
      <c r="N28" s="61" t="str">
        <f t="shared" si="1"/>
        <v>Poland</v>
      </c>
      <c r="O28" s="61" t="str">
        <f t="shared" si="1"/>
        <v>Austria</v>
      </c>
      <c r="R28" s="59"/>
    </row>
    <row r="29" spans="1:33" ht="9.9499999999999993" customHeight="1">
      <c r="B29" s="56"/>
      <c r="C29" s="60"/>
      <c r="D29" s="60"/>
      <c r="E29" s="57"/>
      <c r="F29" s="57"/>
      <c r="G29" s="58"/>
      <c r="H29" s="58"/>
      <c r="I29" s="58"/>
      <c r="J29" s="58"/>
      <c r="K29" s="34">
        <f>B5</f>
        <v>2014</v>
      </c>
      <c r="L29" s="62">
        <f>H5</f>
        <v>19445.680430693461</v>
      </c>
      <c r="M29" s="62">
        <f t="shared" ref="M29:O29" si="2">I5</f>
        <v>9425.6564325856016</v>
      </c>
      <c r="N29" s="62">
        <f t="shared" si="2"/>
        <v>420.06924781095051</v>
      </c>
      <c r="O29" s="62">
        <f t="shared" si="2"/>
        <v>0</v>
      </c>
      <c r="R29" s="59"/>
      <c r="X29" s="50"/>
    </row>
    <row r="30" spans="1:33" ht="9.9499999999999993" customHeight="1">
      <c r="B30" s="56"/>
      <c r="C30" s="60"/>
      <c r="D30" s="60"/>
      <c r="E30" s="57"/>
      <c r="F30" s="57"/>
      <c r="G30" s="58"/>
      <c r="H30" s="58"/>
      <c r="I30" s="58"/>
      <c r="J30" s="58"/>
      <c r="K30" s="34">
        <f t="shared" ref="K30:K38" si="3">B6</f>
        <v>2015</v>
      </c>
      <c r="L30" s="62">
        <f t="shared" ref="L30:L38" si="4">H6</f>
        <v>17255.655977554401</v>
      </c>
      <c r="M30" s="62">
        <f t="shared" ref="M30:M38" si="5">I6</f>
        <v>10934.865928601199</v>
      </c>
      <c r="N30" s="62">
        <f t="shared" ref="N30:N38" si="6">J6</f>
        <v>17.349299321276735</v>
      </c>
      <c r="O30" s="62">
        <f t="shared" ref="O30:O38" si="7">K6</f>
        <v>0</v>
      </c>
      <c r="R30" s="59"/>
    </row>
    <row r="31" spans="1:33" ht="9.9499999999999993" customHeight="1">
      <c r="B31" s="56"/>
      <c r="C31" s="60"/>
      <c r="D31" s="60"/>
      <c r="E31" s="57"/>
      <c r="F31" s="57"/>
      <c r="G31" s="58"/>
      <c r="H31" s="58"/>
      <c r="I31" s="58"/>
      <c r="J31" s="58"/>
      <c r="K31" s="34">
        <f t="shared" si="3"/>
        <v>2016</v>
      </c>
      <c r="L31" s="62">
        <f t="shared" si="4"/>
        <v>23167.632847425382</v>
      </c>
      <c r="M31" s="62">
        <f t="shared" si="5"/>
        <v>2677.8833210831585</v>
      </c>
      <c r="N31" s="62">
        <f t="shared" si="6"/>
        <v>6.0604394373939252</v>
      </c>
      <c r="O31" s="62">
        <f t="shared" si="7"/>
        <v>0</v>
      </c>
    </row>
    <row r="32" spans="1:33" ht="9.9499999999999993" customHeight="1">
      <c r="B32" s="56"/>
      <c r="C32" s="60"/>
      <c r="D32" s="60"/>
      <c r="E32" s="57"/>
      <c r="F32" s="57"/>
      <c r="G32" s="58"/>
      <c r="H32" s="58"/>
      <c r="I32" s="58"/>
      <c r="J32" s="58"/>
      <c r="K32" s="34">
        <f t="shared" si="3"/>
        <v>2017</v>
      </c>
      <c r="L32" s="62">
        <f t="shared" si="4"/>
        <v>22628.825565408137</v>
      </c>
      <c r="M32" s="62">
        <f t="shared" si="5"/>
        <v>3372.3352705981647</v>
      </c>
      <c r="N32" s="62">
        <f t="shared" si="6"/>
        <v>118.0526715530339</v>
      </c>
      <c r="O32" s="62">
        <f t="shared" si="7"/>
        <v>0.90380112489671616</v>
      </c>
    </row>
    <row r="33" spans="2:15" ht="9.9499999999999993" customHeight="1">
      <c r="B33" s="56"/>
      <c r="C33" s="60"/>
      <c r="D33" s="60"/>
      <c r="E33" s="57"/>
      <c r="F33" s="57"/>
      <c r="G33" s="58"/>
      <c r="H33" s="58"/>
      <c r="I33" s="58"/>
      <c r="J33" s="58"/>
      <c r="K33" s="34">
        <f t="shared" si="3"/>
        <v>2018</v>
      </c>
      <c r="L33" s="62">
        <f t="shared" si="4"/>
        <v>27888.889671508878</v>
      </c>
      <c r="M33" s="62">
        <f t="shared" si="5"/>
        <v>3504.9724200865076</v>
      </c>
      <c r="N33" s="62">
        <f t="shared" si="6"/>
        <v>366.61712195014911</v>
      </c>
      <c r="O33" s="62">
        <f t="shared" si="7"/>
        <v>1.295345231527778</v>
      </c>
    </row>
    <row r="34" spans="2:15" ht="9.9499999999999993" customHeight="1">
      <c r="B34" s="56"/>
      <c r="C34" s="60"/>
      <c r="D34" s="60"/>
      <c r="E34" s="57"/>
      <c r="F34" s="57"/>
      <c r="G34" s="57"/>
      <c r="H34" s="57"/>
      <c r="I34" s="57"/>
      <c r="J34" s="57"/>
      <c r="K34" s="34">
        <f t="shared" si="3"/>
        <v>2019</v>
      </c>
      <c r="L34" s="62">
        <f t="shared" si="4"/>
        <v>21639.0589693006</v>
      </c>
      <c r="M34" s="62">
        <f t="shared" si="5"/>
        <v>4514.3007740475196</v>
      </c>
      <c r="N34" s="62">
        <f t="shared" si="6"/>
        <v>439.69134445561298</v>
      </c>
      <c r="O34" s="62">
        <f t="shared" si="7"/>
        <v>0.89223144585704395</v>
      </c>
    </row>
    <row r="35" spans="2:15" ht="9.9499999999999993" customHeight="1">
      <c r="B35" s="56"/>
      <c r="C35" s="60"/>
      <c r="D35" s="60"/>
      <c r="E35" s="57"/>
      <c r="F35" s="57"/>
      <c r="G35" s="60"/>
      <c r="H35" s="60"/>
      <c r="I35" s="60"/>
      <c r="J35" s="60"/>
      <c r="K35" s="34">
        <f t="shared" si="3"/>
        <v>2020</v>
      </c>
      <c r="L35" s="62">
        <f t="shared" si="4"/>
        <v>21512.656190526432</v>
      </c>
      <c r="M35" s="62">
        <f t="shared" si="5"/>
        <v>14040.645148222386</v>
      </c>
      <c r="N35" s="62">
        <f t="shared" si="6"/>
        <v>338.30203133648109</v>
      </c>
      <c r="O35" s="62">
        <f t="shared" si="7"/>
        <v>0</v>
      </c>
    </row>
    <row r="36" spans="2:15" ht="9.9499999999999993" customHeight="1">
      <c r="B36" s="56"/>
      <c r="C36" s="57"/>
      <c r="D36" s="57"/>
      <c r="E36" s="57"/>
      <c r="F36" s="57"/>
      <c r="G36" s="60"/>
      <c r="H36" s="57"/>
      <c r="I36" s="57"/>
      <c r="J36" s="57"/>
      <c r="K36" s="34">
        <f t="shared" si="3"/>
        <v>2021</v>
      </c>
      <c r="L36" s="62">
        <f t="shared" si="4"/>
        <v>24926.487651651001</v>
      </c>
      <c r="M36" s="62">
        <f t="shared" si="5"/>
        <v>11593.930463129</v>
      </c>
      <c r="N36" s="62">
        <f t="shared" si="6"/>
        <v>412.94421748363197</v>
      </c>
      <c r="O36" s="62">
        <f t="shared" si="7"/>
        <v>0</v>
      </c>
    </row>
    <row r="37" spans="2:15" ht="9.9499999999999993" customHeight="1">
      <c r="B37" s="56"/>
      <c r="C37" s="63"/>
      <c r="D37" s="63"/>
      <c r="E37" s="63"/>
      <c r="F37" s="63"/>
      <c r="G37" s="63"/>
      <c r="H37" s="63"/>
      <c r="I37" s="63"/>
      <c r="J37" s="63"/>
      <c r="K37" s="34">
        <f t="shared" si="3"/>
        <v>2022</v>
      </c>
      <c r="L37" s="62">
        <f t="shared" si="4"/>
        <v>10940.890222875092</v>
      </c>
      <c r="M37" s="62">
        <f t="shared" si="5"/>
        <v>7199.6503884118592</v>
      </c>
      <c r="N37" s="62">
        <f t="shared" si="6"/>
        <v>331.19908565915961</v>
      </c>
      <c r="O37" s="62">
        <f t="shared" si="7"/>
        <v>0.82116227173537004</v>
      </c>
    </row>
    <row r="38" spans="2:15" ht="9.9499999999999993" customHeight="1">
      <c r="K38" s="34">
        <f t="shared" si="3"/>
        <v>2023</v>
      </c>
      <c r="L38" s="62">
        <f t="shared" si="4"/>
        <v>0.58088799999999996</v>
      </c>
      <c r="M38" s="62">
        <f t="shared" si="5"/>
        <v>847.230591</v>
      </c>
      <c r="N38" s="62">
        <f t="shared" si="6"/>
        <v>176.57299236068471</v>
      </c>
      <c r="O38" s="62">
        <f t="shared" si="7"/>
        <v>0</v>
      </c>
    </row>
    <row r="39" spans="2:15" ht="9.9499999999999993" customHeight="1"/>
    <row r="40" spans="2:15" ht="9.9499999999999993" customHeight="1">
      <c r="C40" s="64"/>
    </row>
    <row r="41" spans="2:15" ht="9.9499999999999993" customHeight="1"/>
    <row r="42" spans="2:15" ht="9.9499999999999993" customHeight="1"/>
  </sheetData>
  <mergeCells count="9">
    <mergeCell ref="A15:A24"/>
    <mergeCell ref="J26:Q27"/>
    <mergeCell ref="A26:I27"/>
    <mergeCell ref="A1:Q1"/>
    <mergeCell ref="C3:G3"/>
    <mergeCell ref="M3:Q3"/>
    <mergeCell ref="H3:L3"/>
    <mergeCell ref="A5:A14"/>
    <mergeCell ref="A3:B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3"/>
  <dimension ref="A1:Y34"/>
  <sheetViews>
    <sheetView showGridLines="0" topLeftCell="A25" zoomScaleNormal="100" zoomScaleSheetLayoutView="100" workbookViewId="0">
      <selection activeCell="D1" sqref="D1"/>
    </sheetView>
  </sheetViews>
  <sheetFormatPr defaultRowHeight="12.75"/>
  <cols>
    <col min="1" max="1" width="9.140625" style="72"/>
    <col min="2" max="2" width="12.140625" style="72" customWidth="1"/>
    <col min="3" max="3" width="10.5703125" style="72" customWidth="1"/>
    <col min="4" max="6" width="9.7109375" style="72" customWidth="1"/>
    <col min="7" max="7" width="10.7109375" style="72" customWidth="1"/>
    <col min="8" max="8" width="11.28515625" style="72" customWidth="1"/>
    <col min="9" max="9" width="9.7109375" style="72" customWidth="1"/>
    <col min="10" max="10" width="10.7109375" style="72" customWidth="1"/>
    <col min="11" max="11" width="11" style="72" customWidth="1"/>
    <col min="12" max="14" width="9.7109375" style="72" customWidth="1"/>
    <col min="15" max="15" width="16.7109375" style="73" customWidth="1"/>
    <col min="16" max="16" width="13.28515625" style="73" customWidth="1"/>
    <col min="17" max="17" width="10.7109375" style="73" customWidth="1"/>
    <col min="18" max="19" width="9.28515625" style="73" bestFit="1" customWidth="1"/>
    <col min="20" max="20" width="9.85546875" style="73" bestFit="1" customWidth="1"/>
    <col min="21" max="21" width="9.28515625" style="73" bestFit="1" customWidth="1"/>
    <col min="22" max="22" width="9.85546875" style="73" bestFit="1" customWidth="1"/>
    <col min="23" max="254" width="9.140625" style="72"/>
    <col min="255" max="255" width="20.7109375" style="72" customWidth="1"/>
    <col min="256" max="265" width="10.7109375" style="72" customWidth="1"/>
    <col min="266" max="267" width="2.7109375" style="72" customWidth="1"/>
    <col min="268" max="510" width="9.140625" style="72"/>
    <col min="511" max="511" width="20.7109375" style="72" customWidth="1"/>
    <col min="512" max="521" width="10.7109375" style="72" customWidth="1"/>
    <col min="522" max="523" width="2.7109375" style="72" customWidth="1"/>
    <col min="524" max="766" width="9.140625" style="72"/>
    <col min="767" max="767" width="20.7109375" style="72" customWidth="1"/>
    <col min="768" max="777" width="10.7109375" style="72" customWidth="1"/>
    <col min="778" max="779" width="2.7109375" style="72" customWidth="1"/>
    <col min="780" max="1022" width="9.140625" style="72"/>
    <col min="1023" max="1023" width="20.7109375" style="72" customWidth="1"/>
    <col min="1024" max="1033" width="10.7109375" style="72" customWidth="1"/>
    <col min="1034" max="1035" width="2.7109375" style="72" customWidth="1"/>
    <col min="1036" max="1278" width="9.140625" style="72"/>
    <col min="1279" max="1279" width="20.7109375" style="72" customWidth="1"/>
    <col min="1280" max="1289" width="10.7109375" style="72" customWidth="1"/>
    <col min="1290" max="1291" width="2.7109375" style="72" customWidth="1"/>
    <col min="1292" max="1534" width="9.140625" style="72"/>
    <col min="1535" max="1535" width="20.7109375" style="72" customWidth="1"/>
    <col min="1536" max="1545" width="10.7109375" style="72" customWidth="1"/>
    <col min="1546" max="1547" width="2.7109375" style="72" customWidth="1"/>
    <col min="1548" max="1790" width="9.140625" style="72"/>
    <col min="1791" max="1791" width="20.7109375" style="72" customWidth="1"/>
    <col min="1792" max="1801" width="10.7109375" style="72" customWidth="1"/>
    <col min="1802" max="1803" width="2.7109375" style="72" customWidth="1"/>
    <col min="1804" max="2046" width="9.140625" style="72"/>
    <col min="2047" max="2047" width="20.7109375" style="72" customWidth="1"/>
    <col min="2048" max="2057" width="10.7109375" style="72" customWidth="1"/>
    <col min="2058" max="2059" width="2.7109375" style="72" customWidth="1"/>
    <col min="2060" max="2302" width="9.140625" style="72"/>
    <col min="2303" max="2303" width="20.7109375" style="72" customWidth="1"/>
    <col min="2304" max="2313" width="10.7109375" style="72" customWidth="1"/>
    <col min="2314" max="2315" width="2.7109375" style="72" customWidth="1"/>
    <col min="2316" max="2558" width="9.140625" style="72"/>
    <col min="2559" max="2559" width="20.7109375" style="72" customWidth="1"/>
    <col min="2560" max="2569" width="10.7109375" style="72" customWidth="1"/>
    <col min="2570" max="2571" width="2.7109375" style="72" customWidth="1"/>
    <col min="2572" max="2814" width="9.140625" style="72"/>
    <col min="2815" max="2815" width="20.7109375" style="72" customWidth="1"/>
    <col min="2816" max="2825" width="10.7109375" style="72" customWidth="1"/>
    <col min="2826" max="2827" width="2.7109375" style="72" customWidth="1"/>
    <col min="2828" max="3070" width="9.140625" style="72"/>
    <col min="3071" max="3071" width="20.7109375" style="72" customWidth="1"/>
    <col min="3072" max="3081" width="10.7109375" style="72" customWidth="1"/>
    <col min="3082" max="3083" width="2.7109375" style="72" customWidth="1"/>
    <col min="3084" max="3326" width="9.140625" style="72"/>
    <col min="3327" max="3327" width="20.7109375" style="72" customWidth="1"/>
    <col min="3328" max="3337" width="10.7109375" style="72" customWidth="1"/>
    <col min="3338" max="3339" width="2.7109375" style="72" customWidth="1"/>
    <col min="3340" max="3582" width="9.140625" style="72"/>
    <col min="3583" max="3583" width="20.7109375" style="72" customWidth="1"/>
    <col min="3584" max="3593" width="10.7109375" style="72" customWidth="1"/>
    <col min="3594" max="3595" width="2.7109375" style="72" customWidth="1"/>
    <col min="3596" max="3838" width="9.140625" style="72"/>
    <col min="3839" max="3839" width="20.7109375" style="72" customWidth="1"/>
    <col min="3840" max="3849" width="10.7109375" style="72" customWidth="1"/>
    <col min="3850" max="3851" width="2.7109375" style="72" customWidth="1"/>
    <col min="3852" max="4094" width="9.140625" style="72"/>
    <col min="4095" max="4095" width="20.7109375" style="72" customWidth="1"/>
    <col min="4096" max="4105" width="10.7109375" style="72" customWidth="1"/>
    <col min="4106" max="4107" width="2.7109375" style="72" customWidth="1"/>
    <col min="4108" max="4350" width="9.140625" style="72"/>
    <col min="4351" max="4351" width="20.7109375" style="72" customWidth="1"/>
    <col min="4352" max="4361" width="10.7109375" style="72" customWidth="1"/>
    <col min="4362" max="4363" width="2.7109375" style="72" customWidth="1"/>
    <col min="4364" max="4606" width="9.140625" style="72"/>
    <col min="4607" max="4607" width="20.7109375" style="72" customWidth="1"/>
    <col min="4608" max="4617" width="10.7109375" style="72" customWidth="1"/>
    <col min="4618" max="4619" width="2.7109375" style="72" customWidth="1"/>
    <col min="4620" max="4862" width="9.140625" style="72"/>
    <col min="4863" max="4863" width="20.7109375" style="72" customWidth="1"/>
    <col min="4864" max="4873" width="10.7109375" style="72" customWidth="1"/>
    <col min="4874" max="4875" width="2.7109375" style="72" customWidth="1"/>
    <col min="4876" max="5118" width="9.140625" style="72"/>
    <col min="5119" max="5119" width="20.7109375" style="72" customWidth="1"/>
    <col min="5120" max="5129" width="10.7109375" style="72" customWidth="1"/>
    <col min="5130" max="5131" width="2.7109375" style="72" customWidth="1"/>
    <col min="5132" max="5374" width="9.140625" style="72"/>
    <col min="5375" max="5375" width="20.7109375" style="72" customWidth="1"/>
    <col min="5376" max="5385" width="10.7109375" style="72" customWidth="1"/>
    <col min="5386" max="5387" width="2.7109375" style="72" customWidth="1"/>
    <col min="5388" max="5630" width="9.140625" style="72"/>
    <col min="5631" max="5631" width="20.7109375" style="72" customWidth="1"/>
    <col min="5632" max="5641" width="10.7109375" style="72" customWidth="1"/>
    <col min="5642" max="5643" width="2.7109375" style="72" customWidth="1"/>
    <col min="5644" max="5886" width="9.140625" style="72"/>
    <col min="5887" max="5887" width="20.7109375" style="72" customWidth="1"/>
    <col min="5888" max="5897" width="10.7109375" style="72" customWidth="1"/>
    <col min="5898" max="5899" width="2.7109375" style="72" customWidth="1"/>
    <col min="5900" max="6142" width="9.140625" style="72"/>
    <col min="6143" max="6143" width="20.7109375" style="72" customWidth="1"/>
    <col min="6144" max="6153" width="10.7109375" style="72" customWidth="1"/>
    <col min="6154" max="6155" width="2.7109375" style="72" customWidth="1"/>
    <col min="6156" max="6398" width="9.140625" style="72"/>
    <col min="6399" max="6399" width="20.7109375" style="72" customWidth="1"/>
    <col min="6400" max="6409" width="10.7109375" style="72" customWidth="1"/>
    <col min="6410" max="6411" width="2.7109375" style="72" customWidth="1"/>
    <col min="6412" max="6654" width="9.140625" style="72"/>
    <col min="6655" max="6655" width="20.7109375" style="72" customWidth="1"/>
    <col min="6656" max="6665" width="10.7109375" style="72" customWidth="1"/>
    <col min="6666" max="6667" width="2.7109375" style="72" customWidth="1"/>
    <col min="6668" max="6910" width="9.140625" style="72"/>
    <col min="6911" max="6911" width="20.7109375" style="72" customWidth="1"/>
    <col min="6912" max="6921" width="10.7109375" style="72" customWidth="1"/>
    <col min="6922" max="6923" width="2.7109375" style="72" customWidth="1"/>
    <col min="6924" max="7166" width="9.140625" style="72"/>
    <col min="7167" max="7167" width="20.7109375" style="72" customWidth="1"/>
    <col min="7168" max="7177" width="10.7109375" style="72" customWidth="1"/>
    <col min="7178" max="7179" width="2.7109375" style="72" customWidth="1"/>
    <col min="7180" max="7422" width="9.140625" style="72"/>
    <col min="7423" max="7423" width="20.7109375" style="72" customWidth="1"/>
    <col min="7424" max="7433" width="10.7109375" style="72" customWidth="1"/>
    <col min="7434" max="7435" width="2.7109375" style="72" customWidth="1"/>
    <col min="7436" max="7678" width="9.140625" style="72"/>
    <col min="7679" max="7679" width="20.7109375" style="72" customWidth="1"/>
    <col min="7680" max="7689" width="10.7109375" style="72" customWidth="1"/>
    <col min="7690" max="7691" width="2.7109375" style="72" customWidth="1"/>
    <col min="7692" max="7934" width="9.140625" style="72"/>
    <col min="7935" max="7935" width="20.7109375" style="72" customWidth="1"/>
    <col min="7936" max="7945" width="10.7109375" style="72" customWidth="1"/>
    <col min="7946" max="7947" width="2.7109375" style="72" customWidth="1"/>
    <col min="7948" max="8190" width="9.140625" style="72"/>
    <col min="8191" max="8191" width="20.7109375" style="72" customWidth="1"/>
    <col min="8192" max="8201" width="10.7109375" style="72" customWidth="1"/>
    <col min="8202" max="8203" width="2.7109375" style="72" customWidth="1"/>
    <col min="8204" max="8446" width="9.140625" style="72"/>
    <col min="8447" max="8447" width="20.7109375" style="72" customWidth="1"/>
    <col min="8448" max="8457" width="10.7109375" style="72" customWidth="1"/>
    <col min="8458" max="8459" width="2.7109375" style="72" customWidth="1"/>
    <col min="8460" max="8702" width="9.140625" style="72"/>
    <col min="8703" max="8703" width="20.7109375" style="72" customWidth="1"/>
    <col min="8704" max="8713" width="10.7109375" style="72" customWidth="1"/>
    <col min="8714" max="8715" width="2.7109375" style="72" customWidth="1"/>
    <col min="8716" max="8958" width="9.140625" style="72"/>
    <col min="8959" max="8959" width="20.7109375" style="72" customWidth="1"/>
    <col min="8960" max="8969" width="10.7109375" style="72" customWidth="1"/>
    <col min="8970" max="8971" width="2.7109375" style="72" customWidth="1"/>
    <col min="8972" max="9214" width="9.140625" style="72"/>
    <col min="9215" max="9215" width="20.7109375" style="72" customWidth="1"/>
    <col min="9216" max="9225" width="10.7109375" style="72" customWidth="1"/>
    <col min="9226" max="9227" width="2.7109375" style="72" customWidth="1"/>
    <col min="9228" max="9470" width="9.140625" style="72"/>
    <col min="9471" max="9471" width="20.7109375" style="72" customWidth="1"/>
    <col min="9472" max="9481" width="10.7109375" style="72" customWidth="1"/>
    <col min="9482" max="9483" width="2.7109375" style="72" customWidth="1"/>
    <col min="9484" max="9726" width="9.140625" style="72"/>
    <col min="9727" max="9727" width="20.7109375" style="72" customWidth="1"/>
    <col min="9728" max="9737" width="10.7109375" style="72" customWidth="1"/>
    <col min="9738" max="9739" width="2.7109375" style="72" customWidth="1"/>
    <col min="9740" max="9982" width="9.140625" style="72"/>
    <col min="9983" max="9983" width="20.7109375" style="72" customWidth="1"/>
    <col min="9984" max="9993" width="10.7109375" style="72" customWidth="1"/>
    <col min="9994" max="9995" width="2.7109375" style="72" customWidth="1"/>
    <col min="9996" max="10238" width="9.140625" style="72"/>
    <col min="10239" max="10239" width="20.7109375" style="72" customWidth="1"/>
    <col min="10240" max="10249" width="10.7109375" style="72" customWidth="1"/>
    <col min="10250" max="10251" width="2.7109375" style="72" customWidth="1"/>
    <col min="10252" max="10494" width="9.140625" style="72"/>
    <col min="10495" max="10495" width="20.7109375" style="72" customWidth="1"/>
    <col min="10496" max="10505" width="10.7109375" style="72" customWidth="1"/>
    <col min="10506" max="10507" width="2.7109375" style="72" customWidth="1"/>
    <col min="10508" max="10750" width="9.140625" style="72"/>
    <col min="10751" max="10751" width="20.7109375" style="72" customWidth="1"/>
    <col min="10752" max="10761" width="10.7109375" style="72" customWidth="1"/>
    <col min="10762" max="10763" width="2.7109375" style="72" customWidth="1"/>
    <col min="10764" max="11006" width="9.140625" style="72"/>
    <col min="11007" max="11007" width="20.7109375" style="72" customWidth="1"/>
    <col min="11008" max="11017" width="10.7109375" style="72" customWidth="1"/>
    <col min="11018" max="11019" width="2.7109375" style="72" customWidth="1"/>
    <col min="11020" max="11262" width="9.140625" style="72"/>
    <col min="11263" max="11263" width="20.7109375" style="72" customWidth="1"/>
    <col min="11264" max="11273" width="10.7109375" style="72" customWidth="1"/>
    <col min="11274" max="11275" width="2.7109375" style="72" customWidth="1"/>
    <col min="11276" max="11518" width="9.140625" style="72"/>
    <col min="11519" max="11519" width="20.7109375" style="72" customWidth="1"/>
    <col min="11520" max="11529" width="10.7109375" style="72" customWidth="1"/>
    <col min="11530" max="11531" width="2.7109375" style="72" customWidth="1"/>
    <col min="11532" max="11774" width="9.140625" style="72"/>
    <col min="11775" max="11775" width="20.7109375" style="72" customWidth="1"/>
    <col min="11776" max="11785" width="10.7109375" style="72" customWidth="1"/>
    <col min="11786" max="11787" width="2.7109375" style="72" customWidth="1"/>
    <col min="11788" max="12030" width="9.140625" style="72"/>
    <col min="12031" max="12031" width="20.7109375" style="72" customWidth="1"/>
    <col min="12032" max="12041" width="10.7109375" style="72" customWidth="1"/>
    <col min="12042" max="12043" width="2.7109375" style="72" customWidth="1"/>
    <col min="12044" max="12286" width="9.140625" style="72"/>
    <col min="12287" max="12287" width="20.7109375" style="72" customWidth="1"/>
    <col min="12288" max="12297" width="10.7109375" style="72" customWidth="1"/>
    <col min="12298" max="12299" width="2.7109375" style="72" customWidth="1"/>
    <col min="12300" max="12542" width="9.140625" style="72"/>
    <col min="12543" max="12543" width="20.7109375" style="72" customWidth="1"/>
    <col min="12544" max="12553" width="10.7109375" style="72" customWidth="1"/>
    <col min="12554" max="12555" width="2.7109375" style="72" customWidth="1"/>
    <col min="12556" max="12798" width="9.140625" style="72"/>
    <col min="12799" max="12799" width="20.7109375" style="72" customWidth="1"/>
    <col min="12800" max="12809" width="10.7109375" style="72" customWidth="1"/>
    <col min="12810" max="12811" width="2.7109375" style="72" customWidth="1"/>
    <col min="12812" max="13054" width="9.140625" style="72"/>
    <col min="13055" max="13055" width="20.7109375" style="72" customWidth="1"/>
    <col min="13056" max="13065" width="10.7109375" style="72" customWidth="1"/>
    <col min="13066" max="13067" width="2.7109375" style="72" customWidth="1"/>
    <col min="13068" max="13310" width="9.140625" style="72"/>
    <col min="13311" max="13311" width="20.7109375" style="72" customWidth="1"/>
    <col min="13312" max="13321" width="10.7109375" style="72" customWidth="1"/>
    <col min="13322" max="13323" width="2.7109375" style="72" customWidth="1"/>
    <col min="13324" max="13566" width="9.140625" style="72"/>
    <col min="13567" max="13567" width="20.7109375" style="72" customWidth="1"/>
    <col min="13568" max="13577" width="10.7109375" style="72" customWidth="1"/>
    <col min="13578" max="13579" width="2.7109375" style="72" customWidth="1"/>
    <col min="13580" max="13822" width="9.140625" style="72"/>
    <col min="13823" max="13823" width="20.7109375" style="72" customWidth="1"/>
    <col min="13824" max="13833" width="10.7109375" style="72" customWidth="1"/>
    <col min="13834" max="13835" width="2.7109375" style="72" customWidth="1"/>
    <col min="13836" max="14078" width="9.140625" style="72"/>
    <col min="14079" max="14079" width="20.7109375" style="72" customWidth="1"/>
    <col min="14080" max="14089" width="10.7109375" style="72" customWidth="1"/>
    <col min="14090" max="14091" width="2.7109375" style="72" customWidth="1"/>
    <col min="14092" max="14334" width="9.140625" style="72"/>
    <col min="14335" max="14335" width="20.7109375" style="72" customWidth="1"/>
    <col min="14336" max="14345" width="10.7109375" style="72" customWidth="1"/>
    <col min="14346" max="14347" width="2.7109375" style="72" customWidth="1"/>
    <col min="14348" max="14590" width="9.140625" style="72"/>
    <col min="14591" max="14591" width="20.7109375" style="72" customWidth="1"/>
    <col min="14592" max="14601" width="10.7109375" style="72" customWidth="1"/>
    <col min="14602" max="14603" width="2.7109375" style="72" customWidth="1"/>
    <col min="14604" max="14846" width="9.140625" style="72"/>
    <col min="14847" max="14847" width="20.7109375" style="72" customWidth="1"/>
    <col min="14848" max="14857" width="10.7109375" style="72" customWidth="1"/>
    <col min="14858" max="14859" width="2.7109375" style="72" customWidth="1"/>
    <col min="14860" max="15102" width="9.140625" style="72"/>
    <col min="15103" max="15103" width="20.7109375" style="72" customWidth="1"/>
    <col min="15104" max="15113" width="10.7109375" style="72" customWidth="1"/>
    <col min="15114" max="15115" width="2.7109375" style="72" customWidth="1"/>
    <col min="15116" max="15358" width="9.140625" style="72"/>
    <col min="15359" max="15359" width="20.7109375" style="72" customWidth="1"/>
    <col min="15360" max="15369" width="10.7109375" style="72" customWidth="1"/>
    <col min="15370" max="15371" width="2.7109375" style="72" customWidth="1"/>
    <col min="15372" max="15614" width="9.140625" style="72"/>
    <col min="15615" max="15615" width="20.7109375" style="72" customWidth="1"/>
    <col min="15616" max="15625" width="10.7109375" style="72" customWidth="1"/>
    <col min="15626" max="15627" width="2.7109375" style="72" customWidth="1"/>
    <col min="15628" max="15870" width="9.140625" style="72"/>
    <col min="15871" max="15871" width="20.7109375" style="72" customWidth="1"/>
    <col min="15872" max="15881" width="10.7109375" style="72" customWidth="1"/>
    <col min="15882" max="15883" width="2.7109375" style="72" customWidth="1"/>
    <col min="15884" max="16126" width="9.140625" style="72"/>
    <col min="16127" max="16127" width="20.7109375" style="72" customWidth="1"/>
    <col min="16128" max="16137" width="10.7109375" style="72" customWidth="1"/>
    <col min="16138" max="16139" width="2.7109375" style="72" customWidth="1"/>
    <col min="16140" max="16383" width="9.140625" style="72"/>
    <col min="16384" max="16384" width="9.140625" style="72" customWidth="1"/>
  </cols>
  <sheetData>
    <row r="1" spans="1:25" ht="20.25">
      <c r="A1" s="547" t="s">
        <v>224</v>
      </c>
      <c r="B1" s="433"/>
      <c r="C1" s="433"/>
    </row>
    <row r="2" spans="1:25" ht="5.0999999999999996" customHeight="1">
      <c r="A2" s="548"/>
      <c r="J2" s="1519"/>
      <c r="K2" s="1519"/>
      <c r="N2" s="97"/>
    </row>
    <row r="3" spans="1:25" ht="18">
      <c r="A3" s="559" t="s">
        <v>225</v>
      </c>
      <c r="B3" s="434"/>
      <c r="C3" s="434"/>
      <c r="D3" s="434"/>
      <c r="E3" s="434"/>
      <c r="F3" s="434"/>
      <c r="G3" s="434"/>
      <c r="H3" s="434"/>
      <c r="I3" s="434"/>
      <c r="J3" s="98"/>
      <c r="K3" s="98"/>
      <c r="L3" s="98"/>
      <c r="M3" s="98"/>
      <c r="N3" s="99"/>
    </row>
    <row r="4" spans="1:25" ht="5.0999999999999996" customHeight="1">
      <c r="B4" s="448"/>
      <c r="C4" s="449"/>
    </row>
    <row r="5" spans="1:25" ht="47.45" customHeight="1">
      <c r="A5" s="625"/>
      <c r="B5" s="1524" t="s">
        <v>226</v>
      </c>
      <c r="C5" s="1520" t="s">
        <v>227</v>
      </c>
      <c r="D5" s="1526" t="s">
        <v>228</v>
      </c>
      <c r="E5" s="1526"/>
      <c r="F5" s="1526"/>
      <c r="G5" s="1527" t="s">
        <v>229</v>
      </c>
      <c r="H5" s="1527"/>
      <c r="I5" s="1528" t="s">
        <v>230</v>
      </c>
      <c r="J5" s="1520" t="s">
        <v>231</v>
      </c>
      <c r="K5" s="1522" t="s">
        <v>232</v>
      </c>
      <c r="L5" s="1520" t="s">
        <v>233</v>
      </c>
      <c r="M5" s="1520" t="s">
        <v>234</v>
      </c>
      <c r="N5" s="1520" t="s">
        <v>235</v>
      </c>
    </row>
    <row r="6" spans="1:25" ht="65.099999999999994" customHeight="1">
      <c r="A6" s="625"/>
      <c r="B6" s="1525"/>
      <c r="C6" s="1521"/>
      <c r="D6" s="1383" t="s">
        <v>168</v>
      </c>
      <c r="E6" s="1383" t="s">
        <v>169</v>
      </c>
      <c r="F6" s="1380" t="s">
        <v>170</v>
      </c>
      <c r="G6" s="1380" t="s">
        <v>236</v>
      </c>
      <c r="H6" s="1380" t="s">
        <v>237</v>
      </c>
      <c r="I6" s="1529"/>
      <c r="J6" s="1530"/>
      <c r="K6" s="1523"/>
      <c r="L6" s="1521"/>
      <c r="M6" s="1530"/>
      <c r="N6" s="1521"/>
      <c r="O6" s="96"/>
    </row>
    <row r="7" spans="1:25" ht="15" customHeight="1">
      <c r="A7" s="1516" t="s">
        <v>183</v>
      </c>
      <c r="B7" s="626" t="s">
        <v>79</v>
      </c>
      <c r="C7" s="627">
        <v>6</v>
      </c>
      <c r="D7" s="628">
        <v>1272.7452999999998</v>
      </c>
      <c r="E7" s="628">
        <v>1336.9268990000003</v>
      </c>
      <c r="F7" s="628">
        <f>D7-E7</f>
        <v>-64.18159900000046</v>
      </c>
      <c r="G7" s="628">
        <v>2363.88762973249</v>
      </c>
      <c r="H7" s="628">
        <v>2421.5861727324905</v>
      </c>
      <c r="I7" s="957">
        <v>2710.3929864324914</v>
      </c>
      <c r="J7" s="629">
        <v>2712</v>
      </c>
      <c r="K7" s="958">
        <f t="shared" ref="K7:K12" si="0">I7/J7</f>
        <v>0.99940744337481247</v>
      </c>
      <c r="L7" s="629">
        <v>40.189540000000001</v>
      </c>
      <c r="M7" s="629">
        <v>60.04</v>
      </c>
      <c r="N7" s="631">
        <f>L7/M7</f>
        <v>0.66937941372418386</v>
      </c>
      <c r="O7" s="69"/>
      <c r="P7" s="70"/>
      <c r="Q7" s="70"/>
      <c r="R7" s="70"/>
      <c r="S7" s="70"/>
      <c r="T7" s="70"/>
      <c r="U7" s="70"/>
      <c r="V7" s="70"/>
      <c r="W7" s="70"/>
      <c r="X7" s="70"/>
      <c r="Y7" s="70"/>
    </row>
    <row r="8" spans="1:25" ht="15" customHeight="1">
      <c r="A8" s="1517"/>
      <c r="B8" s="861" t="s">
        <v>78</v>
      </c>
      <c r="C8" s="862">
        <v>1</v>
      </c>
      <c r="D8" s="641">
        <v>306.45894300000003</v>
      </c>
      <c r="E8" s="641">
        <v>336.89340800000002</v>
      </c>
      <c r="F8" s="641">
        <f t="shared" ref="F8:F9" si="1">D8-E8</f>
        <v>-30.434464999999989</v>
      </c>
      <c r="G8" s="641">
        <v>242.76893300000003</v>
      </c>
      <c r="H8" s="641">
        <v>266.15854900000005</v>
      </c>
      <c r="I8" s="959">
        <v>323.50438700000001</v>
      </c>
      <c r="J8" s="640">
        <v>325</v>
      </c>
      <c r="K8" s="960">
        <f t="shared" si="0"/>
        <v>0.99539811384615384</v>
      </c>
      <c r="L8" s="640">
        <v>6.943524</v>
      </c>
      <c r="M8" s="640">
        <v>9</v>
      </c>
      <c r="N8" s="863">
        <f t="shared" ref="N8:N14" si="2">L8/M8</f>
        <v>0.77150266666666667</v>
      </c>
      <c r="O8" s="69"/>
      <c r="P8" s="70"/>
      <c r="Q8" s="70"/>
      <c r="R8" s="70"/>
      <c r="S8" s="70"/>
      <c r="T8" s="70"/>
      <c r="U8" s="70"/>
      <c r="V8" s="70"/>
      <c r="W8" s="70"/>
      <c r="X8" s="70"/>
      <c r="Y8" s="70"/>
    </row>
    <row r="9" spans="1:25" ht="15" customHeight="1">
      <c r="A9" s="1517"/>
      <c r="B9" s="633" t="s">
        <v>12</v>
      </c>
      <c r="C9" s="634">
        <v>1</v>
      </c>
      <c r="D9" s="635">
        <v>283.90102300000007</v>
      </c>
      <c r="E9" s="635">
        <v>347.91276599999998</v>
      </c>
      <c r="F9" s="635">
        <f t="shared" si="1"/>
        <v>-64.01174299999991</v>
      </c>
      <c r="G9" s="635">
        <v>315.53980100000001</v>
      </c>
      <c r="H9" s="635">
        <v>374.895827</v>
      </c>
      <c r="I9" s="961">
        <v>441.90794299999999</v>
      </c>
      <c r="J9" s="644">
        <v>448</v>
      </c>
      <c r="K9" s="962">
        <f t="shared" si="0"/>
        <v>0.98640165848214278</v>
      </c>
      <c r="L9" s="644">
        <v>6.6480299999999994</v>
      </c>
      <c r="M9" s="644">
        <v>7.5</v>
      </c>
      <c r="N9" s="637">
        <f t="shared" si="2"/>
        <v>0.88640399999999997</v>
      </c>
      <c r="O9" s="69"/>
      <c r="P9" s="70"/>
      <c r="Q9" s="70"/>
      <c r="R9" s="70"/>
      <c r="S9" s="70"/>
      <c r="T9" s="70"/>
      <c r="U9" s="70"/>
      <c r="V9" s="70"/>
      <c r="W9" s="70"/>
      <c r="X9" s="70"/>
      <c r="Y9" s="70"/>
    </row>
    <row r="10" spans="1:25" ht="15" customHeight="1">
      <c r="A10" s="1518"/>
      <c r="B10" s="633" t="s">
        <v>164</v>
      </c>
      <c r="C10" s="634">
        <v>8</v>
      </c>
      <c r="D10" s="635">
        <f t="shared" ref="D10:I10" si="3">SUM(D7:D9)</f>
        <v>1863.105266</v>
      </c>
      <c r="E10" s="635">
        <f t="shared" si="3"/>
        <v>2021.7330730000003</v>
      </c>
      <c r="F10" s="635">
        <f t="shared" si="3"/>
        <v>-158.62780700000036</v>
      </c>
      <c r="G10" s="635">
        <f t="shared" si="3"/>
        <v>2922.1963637324898</v>
      </c>
      <c r="H10" s="635">
        <f t="shared" si="3"/>
        <v>3062.6405487324905</v>
      </c>
      <c r="I10" s="961">
        <f t="shared" si="3"/>
        <v>3475.8053164324915</v>
      </c>
      <c r="J10" s="635">
        <f t="shared" ref="J10:M10" si="4">SUM(J7:J9)</f>
        <v>3485</v>
      </c>
      <c r="K10" s="962">
        <f t="shared" si="0"/>
        <v>0.99736164029626728</v>
      </c>
      <c r="L10" s="635">
        <f t="shared" si="4"/>
        <v>53.781094000000003</v>
      </c>
      <c r="M10" s="635">
        <f t="shared" si="4"/>
        <v>76.539999999999992</v>
      </c>
      <c r="N10" s="637">
        <f t="shared" si="2"/>
        <v>0.70265343611183706</v>
      </c>
      <c r="O10" s="69"/>
      <c r="P10" s="70"/>
      <c r="Q10" s="70"/>
      <c r="R10" s="70"/>
      <c r="S10" s="70"/>
      <c r="T10" s="70"/>
      <c r="U10" s="70"/>
      <c r="V10" s="70"/>
      <c r="W10" s="70"/>
      <c r="X10" s="70"/>
      <c r="Y10" s="70"/>
    </row>
    <row r="11" spans="1:25" ht="15" customHeight="1">
      <c r="A11" s="1516" t="s">
        <v>27</v>
      </c>
      <c r="B11" s="626" t="s">
        <v>79</v>
      </c>
      <c r="C11" s="627">
        <v>6</v>
      </c>
      <c r="D11" s="628">
        <v>13717.204915725</v>
      </c>
      <c r="E11" s="628">
        <v>14622.771585455997</v>
      </c>
      <c r="F11" s="628">
        <f>D11-E11</f>
        <v>-905.56666973099709</v>
      </c>
      <c r="G11" s="628">
        <v>25562.335590221905</v>
      </c>
      <c r="H11" s="628">
        <v>26397.003367026595</v>
      </c>
      <c r="I11" s="957">
        <v>29540.182578113123</v>
      </c>
      <c r="J11" s="629">
        <v>29070.363000000001</v>
      </c>
      <c r="K11" s="958">
        <f t="shared" si="0"/>
        <v>1.0161614623839792</v>
      </c>
      <c r="L11" s="629">
        <v>431.45420824199994</v>
      </c>
      <c r="M11" s="629">
        <v>644.12436000000002</v>
      </c>
      <c r="N11" s="631">
        <f>L11/M11</f>
        <v>0.66983060265256844</v>
      </c>
      <c r="O11" s="69"/>
      <c r="P11" s="70"/>
      <c r="Q11" s="70"/>
      <c r="R11" s="70"/>
      <c r="S11" s="70"/>
      <c r="T11" s="70"/>
      <c r="U11" s="70"/>
      <c r="V11" s="70"/>
      <c r="W11" s="70"/>
      <c r="X11" s="70"/>
      <c r="Y11" s="70"/>
    </row>
    <row r="12" spans="1:25" ht="15" customHeight="1">
      <c r="A12" s="1517"/>
      <c r="B12" s="861" t="s">
        <v>78</v>
      </c>
      <c r="C12" s="862">
        <v>1</v>
      </c>
      <c r="D12" s="641">
        <v>3329.6660071626002</v>
      </c>
      <c r="E12" s="641">
        <v>3691.8190570288998</v>
      </c>
      <c r="F12" s="641">
        <f t="shared" ref="F12:F13" si="5">D12-E12</f>
        <v>-362.15304986629963</v>
      </c>
      <c r="G12" s="641">
        <v>2560.1816480507996</v>
      </c>
      <c r="H12" s="641">
        <v>2844.8971306242997</v>
      </c>
      <c r="I12" s="959">
        <v>3473.7782823991001</v>
      </c>
      <c r="J12" s="640">
        <v>3696</v>
      </c>
      <c r="K12" s="960">
        <f t="shared" si="0"/>
        <v>0.93987507640668289</v>
      </c>
      <c r="L12" s="640">
        <v>76.051988786199985</v>
      </c>
      <c r="M12" s="640">
        <v>96</v>
      </c>
      <c r="N12" s="863">
        <f t="shared" si="2"/>
        <v>0.79220821652291651</v>
      </c>
      <c r="O12" s="69"/>
      <c r="P12" s="70"/>
      <c r="Q12" s="70"/>
      <c r="R12" s="70"/>
      <c r="S12" s="70"/>
      <c r="T12" s="70"/>
      <c r="U12" s="70"/>
      <c r="V12" s="70"/>
      <c r="W12" s="70"/>
      <c r="X12" s="70"/>
      <c r="Y12" s="70"/>
    </row>
    <row r="13" spans="1:25" ht="15" customHeight="1">
      <c r="A13" s="1517"/>
      <c r="B13" s="633" t="s">
        <v>12</v>
      </c>
      <c r="C13" s="634">
        <v>1</v>
      </c>
      <c r="D13" s="635">
        <v>3091.9536755720001</v>
      </c>
      <c r="E13" s="635">
        <v>3813.3412690247001</v>
      </c>
      <c r="F13" s="635">
        <f t="shared" si="5"/>
        <v>-721.3875934527</v>
      </c>
      <c r="G13" s="635">
        <v>3380.9144669492007</v>
      </c>
      <c r="H13" s="635">
        <v>4051.3751753756992</v>
      </c>
      <c r="I13" s="961">
        <v>4784.8483596009</v>
      </c>
      <c r="J13" s="644">
        <v>4843.6000000000004</v>
      </c>
      <c r="K13" s="962">
        <f t="shared" ref="K13" si="6">I13/J13</f>
        <v>0.98787025344803447</v>
      </c>
      <c r="L13" s="644">
        <v>71.883689316899989</v>
      </c>
      <c r="M13" s="644">
        <v>80.25</v>
      </c>
      <c r="N13" s="637">
        <f t="shared" si="2"/>
        <v>0.89574690737570084</v>
      </c>
      <c r="P13" s="70"/>
      <c r="Q13" s="70"/>
      <c r="R13" s="70"/>
      <c r="S13" s="70"/>
      <c r="T13" s="70"/>
      <c r="U13" s="70"/>
      <c r="V13" s="70"/>
      <c r="W13" s="70"/>
      <c r="X13" s="70"/>
      <c r="Y13" s="70"/>
    </row>
    <row r="14" spans="1:25" ht="15" customHeight="1">
      <c r="A14" s="1518"/>
      <c r="B14" s="633" t="s">
        <v>164</v>
      </c>
      <c r="C14" s="634">
        <v>8</v>
      </c>
      <c r="D14" s="635">
        <f t="shared" ref="D14:I14" si="7">SUM(D11:D13)</f>
        <v>20138.8245984596</v>
      </c>
      <c r="E14" s="635">
        <f t="shared" si="7"/>
        <v>22127.931911509597</v>
      </c>
      <c r="F14" s="635">
        <f t="shared" si="7"/>
        <v>-1989.1073130499967</v>
      </c>
      <c r="G14" s="635">
        <f t="shared" si="7"/>
        <v>31503.431705221905</v>
      </c>
      <c r="H14" s="635">
        <f t="shared" si="7"/>
        <v>33293.275673026597</v>
      </c>
      <c r="I14" s="961">
        <f t="shared" si="7"/>
        <v>37798.809220113122</v>
      </c>
      <c r="J14" s="635">
        <f t="shared" ref="J14" si="8">SUM(J11:J13)</f>
        <v>37609.963000000003</v>
      </c>
      <c r="K14" s="962">
        <f>I14/J14</f>
        <v>1.0050211753761396</v>
      </c>
      <c r="L14" s="635">
        <f t="shared" ref="L14" si="9">SUM(L11:L13)</f>
        <v>579.38988634509997</v>
      </c>
      <c r="M14" s="635">
        <f t="shared" ref="M14" si="10">SUM(M11:M13)</f>
        <v>820.37436000000002</v>
      </c>
      <c r="N14" s="637">
        <f t="shared" si="2"/>
        <v>0.70625060288951491</v>
      </c>
      <c r="P14" s="70"/>
      <c r="Q14" s="70"/>
    </row>
    <row r="15" spans="1:25" ht="12" customHeight="1">
      <c r="B15" s="73"/>
      <c r="C15" s="74"/>
      <c r="D15" s="75"/>
      <c r="E15" s="76"/>
      <c r="F15" s="77"/>
      <c r="G15" s="78"/>
      <c r="H15" s="79"/>
      <c r="I15" s="79"/>
      <c r="J15" s="79"/>
      <c r="K15" s="78"/>
      <c r="L15" s="80"/>
      <c r="M15" s="79"/>
      <c r="N15" s="79"/>
    </row>
    <row r="16" spans="1:25" ht="27.75" customHeight="1">
      <c r="A16" s="1531" t="s">
        <v>238</v>
      </c>
      <c r="B16" s="1531"/>
      <c r="C16" s="1531"/>
      <c r="D16" s="1531"/>
      <c r="E16" s="1531"/>
      <c r="F16" s="1531"/>
      <c r="G16" s="82"/>
      <c r="H16" s="1531" t="s">
        <v>239</v>
      </c>
      <c r="I16" s="1531"/>
      <c r="J16" s="1531"/>
      <c r="K16" s="1531"/>
      <c r="L16" s="1531"/>
      <c r="M16" s="1531"/>
      <c r="N16" s="1531"/>
    </row>
    <row r="17" spans="1:22" ht="12" customHeight="1">
      <c r="B17" s="73"/>
      <c r="C17" s="74"/>
      <c r="D17" s="83"/>
      <c r="E17" s="83"/>
      <c r="F17" s="83"/>
      <c r="G17" s="83"/>
      <c r="H17" s="83"/>
      <c r="I17" s="83"/>
      <c r="J17" s="83"/>
      <c r="K17" s="83"/>
      <c r="L17" s="83"/>
      <c r="M17" s="83"/>
      <c r="N17" s="78"/>
      <c r="P17" s="68"/>
      <c r="Q17" s="68"/>
      <c r="R17" s="68"/>
      <c r="S17" s="68"/>
      <c r="T17" s="68"/>
      <c r="U17" s="68"/>
    </row>
    <row r="18" spans="1:22" ht="12" customHeight="1">
      <c r="A18" s="78"/>
      <c r="B18" s="79"/>
      <c r="C18" s="74"/>
      <c r="D18" s="84"/>
      <c r="E18" s="1536"/>
      <c r="F18" s="85"/>
      <c r="G18" s="84"/>
      <c r="H18" s="84"/>
      <c r="I18" s="84"/>
      <c r="J18" s="1533"/>
      <c r="K18" s="84"/>
      <c r="L18" s="84"/>
      <c r="M18" s="84"/>
      <c r="N18" s="78"/>
      <c r="P18" s="68"/>
      <c r="Q18" s="68"/>
      <c r="R18" s="68"/>
      <c r="S18" s="68"/>
      <c r="T18" s="68"/>
      <c r="U18" s="68"/>
    </row>
    <row r="19" spans="1:22" ht="12" customHeight="1">
      <c r="A19" s="78"/>
      <c r="B19" s="79" t="str">
        <f>B7</f>
        <v>GS CZ</v>
      </c>
      <c r="C19" s="86">
        <f>I7</f>
        <v>2710.3929864324914</v>
      </c>
      <c r="D19" s="84"/>
      <c r="E19" s="1536"/>
      <c r="F19" s="85"/>
      <c r="G19" s="84"/>
      <c r="H19" s="84"/>
      <c r="I19" s="84"/>
      <c r="J19" s="1533"/>
      <c r="K19" s="78"/>
      <c r="L19" s="84" t="str">
        <f>B19</f>
        <v>GS CZ</v>
      </c>
      <c r="M19" s="84">
        <f>L7</f>
        <v>40.189540000000001</v>
      </c>
      <c r="N19" s="78"/>
      <c r="P19" s="68"/>
      <c r="Q19" s="68"/>
      <c r="R19" s="68"/>
      <c r="S19" s="68"/>
      <c r="T19" s="68"/>
      <c r="U19" s="68"/>
    </row>
    <row r="20" spans="1:22" ht="12" customHeight="1">
      <c r="A20" s="78"/>
      <c r="B20" s="79" t="str">
        <f t="shared" ref="B20:B21" si="11">B8</f>
        <v>MND ES</v>
      </c>
      <c r="C20" s="86">
        <f t="shared" ref="C20:C21" si="12">I8</f>
        <v>323.50438700000001</v>
      </c>
      <c r="D20" s="84"/>
      <c r="E20" s="87"/>
      <c r="F20" s="84"/>
      <c r="G20" s="84"/>
      <c r="H20" s="84"/>
      <c r="I20" s="84"/>
      <c r="J20" s="74"/>
      <c r="K20" s="78"/>
      <c r="L20" s="84" t="str">
        <f>B20</f>
        <v>MND ES</v>
      </c>
      <c r="M20" s="84">
        <f>L8</f>
        <v>6.943524</v>
      </c>
      <c r="N20" s="78"/>
      <c r="P20" s="68"/>
      <c r="Q20" s="68"/>
      <c r="R20" s="68"/>
      <c r="S20" s="68"/>
      <c r="T20" s="68"/>
      <c r="U20" s="68"/>
    </row>
    <row r="21" spans="1:22" ht="12" customHeight="1">
      <c r="A21" s="78"/>
      <c r="B21" s="79" t="str">
        <f t="shared" si="11"/>
        <v>Moravia GS</v>
      </c>
      <c r="C21" s="86">
        <f t="shared" si="12"/>
        <v>441.90794299999999</v>
      </c>
      <c r="D21" s="84"/>
      <c r="E21" s="87"/>
      <c r="F21" s="84"/>
      <c r="G21" s="84"/>
      <c r="H21" s="84"/>
      <c r="I21" s="84"/>
      <c r="J21" s="74"/>
      <c r="K21" s="78"/>
      <c r="L21" s="84" t="str">
        <f>B21</f>
        <v>Moravia GS</v>
      </c>
      <c r="M21" s="84">
        <f>L9</f>
        <v>6.6480299999999994</v>
      </c>
      <c r="N21" s="78"/>
      <c r="O21" s="72"/>
      <c r="P21" s="72"/>
      <c r="Q21" s="72"/>
      <c r="R21" s="72"/>
      <c r="S21" s="72"/>
      <c r="T21" s="72"/>
      <c r="U21" s="72"/>
      <c r="V21" s="72"/>
    </row>
    <row r="22" spans="1:22" ht="12" customHeight="1">
      <c r="A22" s="78"/>
      <c r="B22" s="79"/>
      <c r="C22" s="74"/>
      <c r="D22" s="75"/>
      <c r="E22" s="88"/>
      <c r="F22" s="77"/>
      <c r="G22" s="78"/>
      <c r="H22" s="79"/>
      <c r="I22" s="79"/>
      <c r="J22" s="1534"/>
      <c r="K22" s="78"/>
      <c r="L22" s="80"/>
      <c r="M22" s="78"/>
      <c r="N22" s="78"/>
      <c r="O22" s="72"/>
      <c r="P22" s="72"/>
      <c r="Q22" s="72"/>
      <c r="R22" s="72"/>
      <c r="S22" s="72"/>
      <c r="T22" s="72"/>
      <c r="U22" s="72"/>
      <c r="V22" s="72"/>
    </row>
    <row r="23" spans="1:22" ht="6" customHeight="1">
      <c r="A23" s="78"/>
      <c r="B23" s="89"/>
      <c r="C23" s="89"/>
      <c r="D23" s="89"/>
      <c r="E23" s="90"/>
      <c r="F23" s="89"/>
      <c r="G23" s="89"/>
      <c r="H23" s="89"/>
      <c r="I23" s="89"/>
      <c r="J23" s="1534"/>
      <c r="K23" s="89"/>
      <c r="L23" s="89"/>
      <c r="M23" s="89"/>
      <c r="N23" s="89"/>
    </row>
    <row r="24" spans="1:22" ht="14.25" customHeight="1">
      <c r="A24" s="78"/>
      <c r="B24" s="89"/>
      <c r="C24" s="89"/>
      <c r="D24" s="89"/>
      <c r="E24" s="1537"/>
      <c r="F24" s="89"/>
      <c r="G24" s="89"/>
      <c r="H24" s="89"/>
      <c r="I24" s="89"/>
      <c r="J24" s="1534"/>
      <c r="K24" s="89"/>
      <c r="L24" s="89"/>
      <c r="M24" s="89"/>
      <c r="N24" s="89"/>
    </row>
    <row r="25" spans="1:22" ht="13.5" customHeight="1">
      <c r="A25" s="78"/>
      <c r="B25" s="89"/>
      <c r="C25" s="89"/>
      <c r="D25" s="89"/>
      <c r="E25" s="1537"/>
      <c r="F25" s="89"/>
      <c r="G25" s="89"/>
      <c r="H25" s="89"/>
      <c r="I25" s="89"/>
      <c r="J25" s="91"/>
      <c r="K25" s="89"/>
      <c r="L25" s="89"/>
      <c r="M25" s="89"/>
      <c r="N25" s="89"/>
    </row>
    <row r="26" spans="1:22">
      <c r="E26" s="92"/>
      <c r="J26" s="93"/>
    </row>
    <row r="27" spans="1:22">
      <c r="E27" s="94"/>
      <c r="J27" s="93"/>
    </row>
    <row r="28" spans="1:22">
      <c r="J28" s="1535"/>
    </row>
    <row r="29" spans="1:22">
      <c r="E29" s="94"/>
      <c r="J29" s="1535"/>
    </row>
    <row r="30" spans="1:22">
      <c r="E30" s="94"/>
    </row>
    <row r="31" spans="1:22">
      <c r="E31" s="95"/>
    </row>
    <row r="33" spans="1:14" ht="12.75" customHeight="1">
      <c r="A33" s="1532" t="s">
        <v>240</v>
      </c>
      <c r="B33" s="1532"/>
      <c r="C33" s="1532"/>
      <c r="D33" s="1532"/>
      <c r="E33" s="1532"/>
      <c r="F33" s="1532"/>
      <c r="G33" s="1532"/>
      <c r="H33" s="1532"/>
      <c r="I33" s="1532"/>
      <c r="J33" s="1532"/>
      <c r="K33" s="1532"/>
      <c r="L33" s="1532"/>
      <c r="M33" s="1532"/>
      <c r="N33" s="1532"/>
    </row>
    <row r="34" spans="1:14">
      <c r="A34" s="1532"/>
      <c r="B34" s="1532"/>
      <c r="C34" s="1532"/>
      <c r="D34" s="1532"/>
      <c r="E34" s="1532"/>
      <c r="F34" s="1532"/>
      <c r="G34" s="1532"/>
      <c r="H34" s="1532"/>
      <c r="I34" s="1532"/>
      <c r="J34" s="1532"/>
      <c r="K34" s="1532"/>
      <c r="L34" s="1532"/>
      <c r="M34" s="1532"/>
      <c r="N34" s="1532"/>
    </row>
  </sheetData>
  <mergeCells count="21">
    <mergeCell ref="A16:F16"/>
    <mergeCell ref="H16:N16"/>
    <mergeCell ref="A33:N34"/>
    <mergeCell ref="J18:J19"/>
    <mergeCell ref="J22:J24"/>
    <mergeCell ref="J28:J29"/>
    <mergeCell ref="E18:E19"/>
    <mergeCell ref="E24:E25"/>
    <mergeCell ref="N5:N6"/>
    <mergeCell ref="D5:F5"/>
    <mergeCell ref="L5:L6"/>
    <mergeCell ref="G5:H5"/>
    <mergeCell ref="I5:I6"/>
    <mergeCell ref="J5:J6"/>
    <mergeCell ref="M5:M6"/>
    <mergeCell ref="A7:A10"/>
    <mergeCell ref="A11:A14"/>
    <mergeCell ref="J2:K2"/>
    <mergeCell ref="C5:C6"/>
    <mergeCell ref="K5:K6"/>
    <mergeCell ref="B5: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4"/>
  <dimension ref="A1:X42"/>
  <sheetViews>
    <sheetView showGridLines="0" zoomScaleNormal="100" zoomScaleSheetLayoutView="100" workbookViewId="0">
      <selection activeCell="D1" sqref="D1"/>
    </sheetView>
  </sheetViews>
  <sheetFormatPr defaultRowHeight="13.5"/>
  <cols>
    <col min="1" max="1" width="7.28515625" style="103" customWidth="1"/>
    <col min="2" max="2" width="11.28515625" style="103" customWidth="1"/>
    <col min="3" max="5" width="9.7109375" style="103" customWidth="1"/>
    <col min="6" max="6" width="10.7109375" style="103" customWidth="1"/>
    <col min="7" max="7" width="11.28515625" style="103" customWidth="1"/>
    <col min="8" max="11" width="9.7109375" style="103" customWidth="1"/>
    <col min="12" max="12" width="10.7109375" style="103" customWidth="1"/>
    <col min="13" max="13" width="11.28515625" style="103" customWidth="1"/>
    <col min="14" max="14" width="9.7109375" style="105" customWidth="1"/>
    <col min="15" max="15" width="16.7109375" style="105" customWidth="1"/>
    <col min="16" max="16" width="10.42578125" style="105" customWidth="1"/>
    <col min="17" max="17" width="10.7109375" style="105" customWidth="1"/>
    <col min="18" max="19" width="9.28515625" style="105" bestFit="1" customWidth="1"/>
    <col min="20" max="20" width="9.85546875" style="105" bestFit="1" customWidth="1"/>
    <col min="21" max="21" width="9.28515625" style="105" bestFit="1" customWidth="1"/>
    <col min="22" max="22" width="9.85546875" style="105" bestFit="1" customWidth="1"/>
    <col min="23" max="254" width="9.140625" style="103"/>
    <col min="255" max="255" width="20.7109375" style="103" customWidth="1"/>
    <col min="256" max="265" width="10.7109375" style="103" customWidth="1"/>
    <col min="266" max="267" width="2.7109375" style="103" customWidth="1"/>
    <col min="268" max="510" width="9.140625" style="103"/>
    <col min="511" max="511" width="20.7109375" style="103" customWidth="1"/>
    <col min="512" max="521" width="10.7109375" style="103" customWidth="1"/>
    <col min="522" max="523" width="2.7109375" style="103" customWidth="1"/>
    <col min="524" max="766" width="9.140625" style="103"/>
    <col min="767" max="767" width="20.7109375" style="103" customWidth="1"/>
    <col min="768" max="777" width="10.7109375" style="103" customWidth="1"/>
    <col min="778" max="779" width="2.7109375" style="103" customWidth="1"/>
    <col min="780" max="1022" width="9.140625" style="103"/>
    <col min="1023" max="1023" width="20.7109375" style="103" customWidth="1"/>
    <col min="1024" max="1033" width="10.7109375" style="103" customWidth="1"/>
    <col min="1034" max="1035" width="2.7109375" style="103" customWidth="1"/>
    <col min="1036" max="1278" width="9.140625" style="103"/>
    <col min="1279" max="1279" width="20.7109375" style="103" customWidth="1"/>
    <col min="1280" max="1289" width="10.7109375" style="103" customWidth="1"/>
    <col min="1290" max="1291" width="2.7109375" style="103" customWidth="1"/>
    <col min="1292" max="1534" width="9.140625" style="103"/>
    <col min="1535" max="1535" width="20.7109375" style="103" customWidth="1"/>
    <col min="1536" max="1545" width="10.7109375" style="103" customWidth="1"/>
    <col min="1546" max="1547" width="2.7109375" style="103" customWidth="1"/>
    <col min="1548" max="1790" width="9.140625" style="103"/>
    <col min="1791" max="1791" width="20.7109375" style="103" customWidth="1"/>
    <col min="1792" max="1801" width="10.7109375" style="103" customWidth="1"/>
    <col min="1802" max="1803" width="2.7109375" style="103" customWidth="1"/>
    <col min="1804" max="2046" width="9.140625" style="103"/>
    <col min="2047" max="2047" width="20.7109375" style="103" customWidth="1"/>
    <col min="2048" max="2057" width="10.7109375" style="103" customWidth="1"/>
    <col min="2058" max="2059" width="2.7109375" style="103" customWidth="1"/>
    <col min="2060" max="2302" width="9.140625" style="103"/>
    <col min="2303" max="2303" width="20.7109375" style="103" customWidth="1"/>
    <col min="2304" max="2313" width="10.7109375" style="103" customWidth="1"/>
    <col min="2314" max="2315" width="2.7109375" style="103" customWidth="1"/>
    <col min="2316" max="2558" width="9.140625" style="103"/>
    <col min="2559" max="2559" width="20.7109375" style="103" customWidth="1"/>
    <col min="2560" max="2569" width="10.7109375" style="103" customWidth="1"/>
    <col min="2570" max="2571" width="2.7109375" style="103" customWidth="1"/>
    <col min="2572" max="2814" width="9.140625" style="103"/>
    <col min="2815" max="2815" width="20.7109375" style="103" customWidth="1"/>
    <col min="2816" max="2825" width="10.7109375" style="103" customWidth="1"/>
    <col min="2826" max="2827" width="2.7109375" style="103" customWidth="1"/>
    <col min="2828" max="3070" width="9.140625" style="103"/>
    <col min="3071" max="3071" width="20.7109375" style="103" customWidth="1"/>
    <col min="3072" max="3081" width="10.7109375" style="103" customWidth="1"/>
    <col min="3082" max="3083" width="2.7109375" style="103" customWidth="1"/>
    <col min="3084" max="3326" width="9.140625" style="103"/>
    <col min="3327" max="3327" width="20.7109375" style="103" customWidth="1"/>
    <col min="3328" max="3337" width="10.7109375" style="103" customWidth="1"/>
    <col min="3338" max="3339" width="2.7109375" style="103" customWidth="1"/>
    <col min="3340" max="3582" width="9.140625" style="103"/>
    <col min="3583" max="3583" width="20.7109375" style="103" customWidth="1"/>
    <col min="3584" max="3593" width="10.7109375" style="103" customWidth="1"/>
    <col min="3594" max="3595" width="2.7109375" style="103" customWidth="1"/>
    <col min="3596" max="3838" width="9.140625" style="103"/>
    <col min="3839" max="3839" width="20.7109375" style="103" customWidth="1"/>
    <col min="3840" max="3849" width="10.7109375" style="103" customWidth="1"/>
    <col min="3850" max="3851" width="2.7109375" style="103" customWidth="1"/>
    <col min="3852" max="4094" width="9.140625" style="103"/>
    <col min="4095" max="4095" width="20.7109375" style="103" customWidth="1"/>
    <col min="4096" max="4105" width="10.7109375" style="103" customWidth="1"/>
    <col min="4106" max="4107" width="2.7109375" style="103" customWidth="1"/>
    <col min="4108" max="4350" width="9.140625" style="103"/>
    <col min="4351" max="4351" width="20.7109375" style="103" customWidth="1"/>
    <col min="4352" max="4361" width="10.7109375" style="103" customWidth="1"/>
    <col min="4362" max="4363" width="2.7109375" style="103" customWidth="1"/>
    <col min="4364" max="4606" width="9.140625" style="103"/>
    <col min="4607" max="4607" width="20.7109375" style="103" customWidth="1"/>
    <col min="4608" max="4617" width="10.7109375" style="103" customWidth="1"/>
    <col min="4618" max="4619" width="2.7109375" style="103" customWidth="1"/>
    <col min="4620" max="4862" width="9.140625" style="103"/>
    <col min="4863" max="4863" width="20.7109375" style="103" customWidth="1"/>
    <col min="4864" max="4873" width="10.7109375" style="103" customWidth="1"/>
    <col min="4874" max="4875" width="2.7109375" style="103" customWidth="1"/>
    <col min="4876" max="5118" width="9.140625" style="103"/>
    <col min="5119" max="5119" width="20.7109375" style="103" customWidth="1"/>
    <col min="5120" max="5129" width="10.7109375" style="103" customWidth="1"/>
    <col min="5130" max="5131" width="2.7109375" style="103" customWidth="1"/>
    <col min="5132" max="5374" width="9.140625" style="103"/>
    <col min="5375" max="5375" width="20.7109375" style="103" customWidth="1"/>
    <col min="5376" max="5385" width="10.7109375" style="103" customWidth="1"/>
    <col min="5386" max="5387" width="2.7109375" style="103" customWidth="1"/>
    <col min="5388" max="5630" width="9.140625" style="103"/>
    <col min="5631" max="5631" width="20.7109375" style="103" customWidth="1"/>
    <col min="5632" max="5641" width="10.7109375" style="103" customWidth="1"/>
    <col min="5642" max="5643" width="2.7109375" style="103" customWidth="1"/>
    <col min="5644" max="5886" width="9.140625" style="103"/>
    <col min="5887" max="5887" width="20.7109375" style="103" customWidth="1"/>
    <col min="5888" max="5897" width="10.7109375" style="103" customWidth="1"/>
    <col min="5898" max="5899" width="2.7109375" style="103" customWidth="1"/>
    <col min="5900" max="6142" width="9.140625" style="103"/>
    <col min="6143" max="6143" width="20.7109375" style="103" customWidth="1"/>
    <col min="6144" max="6153" width="10.7109375" style="103" customWidth="1"/>
    <col min="6154" max="6155" width="2.7109375" style="103" customWidth="1"/>
    <col min="6156" max="6398" width="9.140625" style="103"/>
    <col min="6399" max="6399" width="20.7109375" style="103" customWidth="1"/>
    <col min="6400" max="6409" width="10.7109375" style="103" customWidth="1"/>
    <col min="6410" max="6411" width="2.7109375" style="103" customWidth="1"/>
    <col min="6412" max="6654" width="9.140625" style="103"/>
    <col min="6655" max="6655" width="20.7109375" style="103" customWidth="1"/>
    <col min="6656" max="6665" width="10.7109375" style="103" customWidth="1"/>
    <col min="6666" max="6667" width="2.7109375" style="103" customWidth="1"/>
    <col min="6668" max="6910" width="9.140625" style="103"/>
    <col min="6911" max="6911" width="20.7109375" style="103" customWidth="1"/>
    <col min="6912" max="6921" width="10.7109375" style="103" customWidth="1"/>
    <col min="6922" max="6923" width="2.7109375" style="103" customWidth="1"/>
    <col min="6924" max="7166" width="9.140625" style="103"/>
    <col min="7167" max="7167" width="20.7109375" style="103" customWidth="1"/>
    <col min="7168" max="7177" width="10.7109375" style="103" customWidth="1"/>
    <col min="7178" max="7179" width="2.7109375" style="103" customWidth="1"/>
    <col min="7180" max="7422" width="9.140625" style="103"/>
    <col min="7423" max="7423" width="20.7109375" style="103" customWidth="1"/>
    <col min="7424" max="7433" width="10.7109375" style="103" customWidth="1"/>
    <col min="7434" max="7435" width="2.7109375" style="103" customWidth="1"/>
    <col min="7436" max="7678" width="9.140625" style="103"/>
    <col min="7679" max="7679" width="20.7109375" style="103" customWidth="1"/>
    <col min="7680" max="7689" width="10.7109375" style="103" customWidth="1"/>
    <col min="7690" max="7691" width="2.7109375" style="103" customWidth="1"/>
    <col min="7692" max="7934" width="9.140625" style="103"/>
    <col min="7935" max="7935" width="20.7109375" style="103" customWidth="1"/>
    <col min="7936" max="7945" width="10.7109375" style="103" customWidth="1"/>
    <col min="7946" max="7947" width="2.7109375" style="103" customWidth="1"/>
    <col min="7948" max="8190" width="9.140625" style="103"/>
    <col min="8191" max="8191" width="20.7109375" style="103" customWidth="1"/>
    <col min="8192" max="8201" width="10.7109375" style="103" customWidth="1"/>
    <col min="8202" max="8203" width="2.7109375" style="103" customWidth="1"/>
    <col min="8204" max="8446" width="9.140625" style="103"/>
    <col min="8447" max="8447" width="20.7109375" style="103" customWidth="1"/>
    <col min="8448" max="8457" width="10.7109375" style="103" customWidth="1"/>
    <col min="8458" max="8459" width="2.7109375" style="103" customWidth="1"/>
    <col min="8460" max="8702" width="9.140625" style="103"/>
    <col min="8703" max="8703" width="20.7109375" style="103" customWidth="1"/>
    <col min="8704" max="8713" width="10.7109375" style="103" customWidth="1"/>
    <col min="8714" max="8715" width="2.7109375" style="103" customWidth="1"/>
    <col min="8716" max="8958" width="9.140625" style="103"/>
    <col min="8959" max="8959" width="20.7109375" style="103" customWidth="1"/>
    <col min="8960" max="8969" width="10.7109375" style="103" customWidth="1"/>
    <col min="8970" max="8971" width="2.7109375" style="103" customWidth="1"/>
    <col min="8972" max="9214" width="9.140625" style="103"/>
    <col min="9215" max="9215" width="20.7109375" style="103" customWidth="1"/>
    <col min="9216" max="9225" width="10.7109375" style="103" customWidth="1"/>
    <col min="9226" max="9227" width="2.7109375" style="103" customWidth="1"/>
    <col min="9228" max="9470" width="9.140625" style="103"/>
    <col min="9471" max="9471" width="20.7109375" style="103" customWidth="1"/>
    <col min="9472" max="9481" width="10.7109375" style="103" customWidth="1"/>
    <col min="9482" max="9483" width="2.7109375" style="103" customWidth="1"/>
    <col min="9484" max="9726" width="9.140625" style="103"/>
    <col min="9727" max="9727" width="20.7109375" style="103" customWidth="1"/>
    <col min="9728" max="9737" width="10.7109375" style="103" customWidth="1"/>
    <col min="9738" max="9739" width="2.7109375" style="103" customWidth="1"/>
    <col min="9740" max="9982" width="9.140625" style="103"/>
    <col min="9983" max="9983" width="20.7109375" style="103" customWidth="1"/>
    <col min="9984" max="9993" width="10.7109375" style="103" customWidth="1"/>
    <col min="9994" max="9995" width="2.7109375" style="103" customWidth="1"/>
    <col min="9996" max="10238" width="9.140625" style="103"/>
    <col min="10239" max="10239" width="20.7109375" style="103" customWidth="1"/>
    <col min="10240" max="10249" width="10.7109375" style="103" customWidth="1"/>
    <col min="10250" max="10251" width="2.7109375" style="103" customWidth="1"/>
    <col min="10252" max="10494" width="9.140625" style="103"/>
    <col min="10495" max="10495" width="20.7109375" style="103" customWidth="1"/>
    <col min="10496" max="10505" width="10.7109375" style="103" customWidth="1"/>
    <col min="10506" max="10507" width="2.7109375" style="103" customWidth="1"/>
    <col min="10508" max="10750" width="9.140625" style="103"/>
    <col min="10751" max="10751" width="20.7109375" style="103" customWidth="1"/>
    <col min="10752" max="10761" width="10.7109375" style="103" customWidth="1"/>
    <col min="10762" max="10763" width="2.7109375" style="103" customWidth="1"/>
    <col min="10764" max="11006" width="9.140625" style="103"/>
    <col min="11007" max="11007" width="20.7109375" style="103" customWidth="1"/>
    <col min="11008" max="11017" width="10.7109375" style="103" customWidth="1"/>
    <col min="11018" max="11019" width="2.7109375" style="103" customWidth="1"/>
    <col min="11020" max="11262" width="9.140625" style="103"/>
    <col min="11263" max="11263" width="20.7109375" style="103" customWidth="1"/>
    <col min="11264" max="11273" width="10.7109375" style="103" customWidth="1"/>
    <col min="11274" max="11275" width="2.7109375" style="103" customWidth="1"/>
    <col min="11276" max="11518" width="9.140625" style="103"/>
    <col min="11519" max="11519" width="20.7109375" style="103" customWidth="1"/>
    <col min="11520" max="11529" width="10.7109375" style="103" customWidth="1"/>
    <col min="11530" max="11531" width="2.7109375" style="103" customWidth="1"/>
    <col min="11532" max="11774" width="9.140625" style="103"/>
    <col min="11775" max="11775" width="20.7109375" style="103" customWidth="1"/>
    <col min="11776" max="11785" width="10.7109375" style="103" customWidth="1"/>
    <col min="11786" max="11787" width="2.7109375" style="103" customWidth="1"/>
    <col min="11788" max="12030" width="9.140625" style="103"/>
    <col min="12031" max="12031" width="20.7109375" style="103" customWidth="1"/>
    <col min="12032" max="12041" width="10.7109375" style="103" customWidth="1"/>
    <col min="12042" max="12043" width="2.7109375" style="103" customWidth="1"/>
    <col min="12044" max="12286" width="9.140625" style="103"/>
    <col min="12287" max="12287" width="20.7109375" style="103" customWidth="1"/>
    <col min="12288" max="12297" width="10.7109375" style="103" customWidth="1"/>
    <col min="12298" max="12299" width="2.7109375" style="103" customWidth="1"/>
    <col min="12300" max="12542" width="9.140625" style="103"/>
    <col min="12543" max="12543" width="20.7109375" style="103" customWidth="1"/>
    <col min="12544" max="12553" width="10.7109375" style="103" customWidth="1"/>
    <col min="12554" max="12555" width="2.7109375" style="103" customWidth="1"/>
    <col min="12556" max="12798" width="9.140625" style="103"/>
    <col min="12799" max="12799" width="20.7109375" style="103" customWidth="1"/>
    <col min="12800" max="12809" width="10.7109375" style="103" customWidth="1"/>
    <col min="12810" max="12811" width="2.7109375" style="103" customWidth="1"/>
    <col min="12812" max="13054" width="9.140625" style="103"/>
    <col min="13055" max="13055" width="20.7109375" style="103" customWidth="1"/>
    <col min="13056" max="13065" width="10.7109375" style="103" customWidth="1"/>
    <col min="13066" max="13067" width="2.7109375" style="103" customWidth="1"/>
    <col min="13068" max="13310" width="9.140625" style="103"/>
    <col min="13311" max="13311" width="20.7109375" style="103" customWidth="1"/>
    <col min="13312" max="13321" width="10.7109375" style="103" customWidth="1"/>
    <col min="13322" max="13323" width="2.7109375" style="103" customWidth="1"/>
    <col min="13324" max="13566" width="9.140625" style="103"/>
    <col min="13567" max="13567" width="20.7109375" style="103" customWidth="1"/>
    <col min="13568" max="13577" width="10.7109375" style="103" customWidth="1"/>
    <col min="13578" max="13579" width="2.7109375" style="103" customWidth="1"/>
    <col min="13580" max="13822" width="9.140625" style="103"/>
    <col min="13823" max="13823" width="20.7109375" style="103" customWidth="1"/>
    <col min="13824" max="13833" width="10.7109375" style="103" customWidth="1"/>
    <col min="13834" max="13835" width="2.7109375" style="103" customWidth="1"/>
    <col min="13836" max="14078" width="9.140625" style="103"/>
    <col min="14079" max="14079" width="20.7109375" style="103" customWidth="1"/>
    <col min="14080" max="14089" width="10.7109375" style="103" customWidth="1"/>
    <col min="14090" max="14091" width="2.7109375" style="103" customWidth="1"/>
    <col min="14092" max="14334" width="9.140625" style="103"/>
    <col min="14335" max="14335" width="20.7109375" style="103" customWidth="1"/>
    <col min="14336" max="14345" width="10.7109375" style="103" customWidth="1"/>
    <col min="14346" max="14347" width="2.7109375" style="103" customWidth="1"/>
    <col min="14348" max="14590" width="9.140625" style="103"/>
    <col min="14591" max="14591" width="20.7109375" style="103" customWidth="1"/>
    <col min="14592" max="14601" width="10.7109375" style="103" customWidth="1"/>
    <col min="14602" max="14603" width="2.7109375" style="103" customWidth="1"/>
    <col min="14604" max="14846" width="9.140625" style="103"/>
    <col min="14847" max="14847" width="20.7109375" style="103" customWidth="1"/>
    <col min="14848" max="14857" width="10.7109375" style="103" customWidth="1"/>
    <col min="14858" max="14859" width="2.7109375" style="103" customWidth="1"/>
    <col min="14860" max="15102" width="9.140625" style="103"/>
    <col min="15103" max="15103" width="20.7109375" style="103" customWidth="1"/>
    <col min="15104" max="15113" width="10.7109375" style="103" customWidth="1"/>
    <col min="15114" max="15115" width="2.7109375" style="103" customWidth="1"/>
    <col min="15116" max="15358" width="9.140625" style="103"/>
    <col min="15359" max="15359" width="20.7109375" style="103" customWidth="1"/>
    <col min="15360" max="15369" width="10.7109375" style="103" customWidth="1"/>
    <col min="15370" max="15371" width="2.7109375" style="103" customWidth="1"/>
    <col min="15372" max="15614" width="9.140625" style="103"/>
    <col min="15615" max="15615" width="20.7109375" style="103" customWidth="1"/>
    <col min="15616" max="15625" width="10.7109375" style="103" customWidth="1"/>
    <col min="15626" max="15627" width="2.7109375" style="103" customWidth="1"/>
    <col min="15628" max="15870" width="9.140625" style="103"/>
    <col min="15871" max="15871" width="20.7109375" style="103" customWidth="1"/>
    <col min="15872" max="15881" width="10.7109375" style="103" customWidth="1"/>
    <col min="15882" max="15883" width="2.7109375" style="103" customWidth="1"/>
    <col min="15884" max="16126" width="9.140625" style="103"/>
    <col min="16127" max="16127" width="20.7109375" style="103" customWidth="1"/>
    <col min="16128" max="16137" width="10.7109375" style="103" customWidth="1"/>
    <col min="16138" max="16139" width="2.7109375" style="103" customWidth="1"/>
    <col min="16140" max="16383" width="9.140625" style="103"/>
    <col min="16384" max="16384" width="9.140625" style="103" customWidth="1"/>
  </cols>
  <sheetData>
    <row r="1" spans="1:24" ht="18">
      <c r="A1" s="559" t="s">
        <v>241</v>
      </c>
      <c r="B1" s="434"/>
      <c r="C1" s="434"/>
      <c r="D1" s="434"/>
      <c r="E1" s="434"/>
      <c r="F1" s="434"/>
      <c r="G1" s="434"/>
      <c r="H1" s="434"/>
      <c r="I1" s="434"/>
      <c r="J1" s="98"/>
      <c r="K1" s="98"/>
      <c r="L1" s="98"/>
      <c r="M1" s="98"/>
      <c r="N1" s="99"/>
    </row>
    <row r="2" spans="1:24" ht="5.0999999999999996" customHeight="1">
      <c r="A2" s="448"/>
      <c r="B2" s="449"/>
      <c r="C2" s="72"/>
      <c r="D2" s="72"/>
      <c r="E2" s="72"/>
      <c r="F2" s="72"/>
      <c r="G2" s="72"/>
      <c r="H2" s="72"/>
      <c r="I2" s="72"/>
      <c r="J2" s="72"/>
      <c r="K2" s="72"/>
      <c r="L2" s="72"/>
      <c r="M2" s="72"/>
      <c r="N2" s="73"/>
    </row>
    <row r="3" spans="1:24" ht="13.5" customHeight="1">
      <c r="A3" s="1524" t="str">
        <f>'3.3'!A24</f>
        <v>Year</v>
      </c>
      <c r="B3" s="1524" t="s">
        <v>227</v>
      </c>
      <c r="C3" s="1549" t="s">
        <v>183</v>
      </c>
      <c r="D3" s="1550"/>
      <c r="E3" s="1550"/>
      <c r="F3" s="1550"/>
      <c r="G3" s="1550"/>
      <c r="H3" s="1551"/>
      <c r="I3" s="1550" t="s">
        <v>27</v>
      </c>
      <c r="J3" s="1550"/>
      <c r="K3" s="1550"/>
      <c r="L3" s="1550"/>
      <c r="M3" s="1550"/>
      <c r="N3" s="1550"/>
    </row>
    <row r="4" spans="1:24" ht="25.5" customHeight="1">
      <c r="A4" s="1546"/>
      <c r="B4" s="1546"/>
      <c r="C4" s="1544" t="s">
        <v>168</v>
      </c>
      <c r="D4" s="1539" t="s">
        <v>169</v>
      </c>
      <c r="E4" s="1520" t="s">
        <v>170</v>
      </c>
      <c r="F4" s="1524" t="s">
        <v>242</v>
      </c>
      <c r="G4" s="1524"/>
      <c r="H4" s="1522" t="s">
        <v>230</v>
      </c>
      <c r="I4" s="1539" t="str">
        <f>C4</f>
        <v>From UGS</v>
      </c>
      <c r="J4" s="1539" t="str">
        <f>D4</f>
        <v>Into UGS</v>
      </c>
      <c r="K4" s="1520" t="str">
        <f>E4</f>
        <v>Net balance from/into UGS</v>
      </c>
      <c r="L4" s="1524" t="str">
        <f>F4</f>
        <v xml:space="preserve"> Level of operating stores
 as at 31 December</v>
      </c>
      <c r="M4" s="1524"/>
      <c r="N4" s="1520" t="str">
        <f>H4</f>
        <v>Highest level of operating stores</v>
      </c>
    </row>
    <row r="5" spans="1:24" ht="47.1" customHeight="1">
      <c r="A5" s="1525"/>
      <c r="B5" s="1525"/>
      <c r="C5" s="1545"/>
      <c r="D5" s="1540"/>
      <c r="E5" s="1540"/>
      <c r="F5" s="638" t="s">
        <v>236</v>
      </c>
      <c r="G5" s="638" t="s">
        <v>237</v>
      </c>
      <c r="H5" s="1542"/>
      <c r="I5" s="1540"/>
      <c r="J5" s="1540"/>
      <c r="K5" s="1540"/>
      <c r="L5" s="638" t="str">
        <f>F5</f>
        <v>At the end of preceding year</v>
      </c>
      <c r="M5" s="638" t="str">
        <f>G5</f>
        <v>At the end of the year under review</v>
      </c>
      <c r="N5" s="1541"/>
      <c r="O5" s="115"/>
    </row>
    <row r="6" spans="1:24" ht="12" customHeight="1">
      <c r="A6" s="639">
        <v>2014</v>
      </c>
      <c r="B6" s="639">
        <v>7</v>
      </c>
      <c r="C6" s="945">
        <v>2146.4485759999998</v>
      </c>
      <c r="D6" s="640">
        <v>2130.9156170000001</v>
      </c>
      <c r="E6" s="640">
        <v>15.532958999999664</v>
      </c>
      <c r="F6" s="640">
        <v>2168.1218799324911</v>
      </c>
      <c r="G6" s="640">
        <v>2152.5889209324914</v>
      </c>
      <c r="H6" s="946">
        <v>2956.515307842169</v>
      </c>
      <c r="I6" s="640">
        <v>22916.763144999994</v>
      </c>
      <c r="J6" s="640">
        <v>22677.179189999999</v>
      </c>
      <c r="K6" s="640">
        <v>239.5839549999946</v>
      </c>
      <c r="L6" s="640">
        <v>23283.021406249154</v>
      </c>
      <c r="M6" s="641">
        <v>23043.437451249149</v>
      </c>
      <c r="N6" s="641">
        <v>31606.595149716006</v>
      </c>
      <c r="O6" s="101"/>
      <c r="P6" s="101"/>
      <c r="Q6" s="101"/>
      <c r="R6" s="101"/>
      <c r="S6" s="101"/>
      <c r="T6" s="101"/>
      <c r="U6" s="101"/>
      <c r="V6" s="101"/>
      <c r="W6" s="101"/>
      <c r="X6" s="102"/>
    </row>
    <row r="7" spans="1:24" ht="12" customHeight="1">
      <c r="A7" s="639">
        <v>2015</v>
      </c>
      <c r="B7" s="639">
        <v>7</v>
      </c>
      <c r="C7" s="945">
        <v>2803.3251730000006</v>
      </c>
      <c r="D7" s="640">
        <v>2656.378365</v>
      </c>
      <c r="E7" s="640">
        <v>146.9468080000006</v>
      </c>
      <c r="F7" s="640">
        <v>2152.5889209324919</v>
      </c>
      <c r="G7" s="640">
        <v>2005.6421078421704</v>
      </c>
      <c r="H7" s="946">
        <v>2757.4041568421703</v>
      </c>
      <c r="I7" s="640">
        <v>29877.399076999998</v>
      </c>
      <c r="J7" s="640">
        <v>28409.946002999997</v>
      </c>
      <c r="K7" s="640">
        <v>1467.4530740000009</v>
      </c>
      <c r="L7" s="640">
        <v>23043.437451249149</v>
      </c>
      <c r="M7" s="641">
        <v>21575.984321405991</v>
      </c>
      <c r="N7" s="641">
        <v>29609.723742405993</v>
      </c>
      <c r="O7" s="100"/>
      <c r="P7" s="101"/>
      <c r="Q7" s="101"/>
      <c r="R7" s="101"/>
      <c r="S7" s="101"/>
      <c r="T7" s="101"/>
      <c r="U7" s="101"/>
      <c r="V7" s="104"/>
      <c r="W7" s="102"/>
      <c r="X7" s="102"/>
    </row>
    <row r="8" spans="1:24" ht="12" customHeight="1">
      <c r="A8" s="642">
        <v>2016</v>
      </c>
      <c r="B8" s="642">
        <v>8</v>
      </c>
      <c r="C8" s="947">
        <v>2792.4169440000001</v>
      </c>
      <c r="D8" s="629">
        <v>2648.8300529999997</v>
      </c>
      <c r="E8" s="629">
        <v>143.58689100000038</v>
      </c>
      <c r="F8" s="629">
        <v>2005.64210793249</v>
      </c>
      <c r="G8" s="629">
        <v>1855.1018389324913</v>
      </c>
      <c r="H8" s="948">
        <v>3062.2431608421693</v>
      </c>
      <c r="I8" s="629">
        <v>29879.370492000002</v>
      </c>
      <c r="J8" s="629">
        <v>28390.560353790996</v>
      </c>
      <c r="K8" s="629">
        <v>1488.8101382090063</v>
      </c>
      <c r="L8" s="629">
        <v>21575.984323939199</v>
      </c>
      <c r="M8" s="628">
        <v>20012.817554276964</v>
      </c>
      <c r="N8" s="628">
        <v>32957.562550922994</v>
      </c>
      <c r="O8" s="100"/>
      <c r="P8" s="101"/>
      <c r="Q8" s="101"/>
      <c r="R8" s="101"/>
      <c r="S8" s="101"/>
      <c r="T8" s="101"/>
      <c r="U8" s="101"/>
      <c r="V8" s="104"/>
      <c r="W8" s="102"/>
      <c r="X8" s="102"/>
    </row>
    <row r="9" spans="1:24" ht="12" customHeight="1">
      <c r="A9" s="643">
        <v>2017</v>
      </c>
      <c r="B9" s="643">
        <v>8</v>
      </c>
      <c r="C9" s="949">
        <v>2383.3666699999999</v>
      </c>
      <c r="D9" s="644">
        <v>2808.5585060000003</v>
      </c>
      <c r="E9" s="644">
        <v>-425.19183600000042</v>
      </c>
      <c r="F9" s="644">
        <v>1855.1010000000001</v>
      </c>
      <c r="G9" s="644">
        <v>2247.3559999999998</v>
      </c>
      <c r="H9" s="950">
        <v>3069.3719999999998</v>
      </c>
      <c r="I9" s="644">
        <v>25481.562421868999</v>
      </c>
      <c r="J9" s="644">
        <v>29988.256826387002</v>
      </c>
      <c r="K9" s="644">
        <v>-4506.6944045180026</v>
      </c>
      <c r="L9" s="644">
        <v>20012.818000000003</v>
      </c>
      <c r="M9" s="635">
        <v>24176.465</v>
      </c>
      <c r="N9" s="635">
        <v>32952.06</v>
      </c>
      <c r="O9" s="100"/>
      <c r="P9" s="101"/>
      <c r="Q9" s="101"/>
      <c r="R9" s="101"/>
      <c r="S9" s="101"/>
      <c r="T9" s="101"/>
      <c r="U9" s="101"/>
      <c r="V9" s="104"/>
      <c r="W9" s="102"/>
      <c r="X9" s="102"/>
    </row>
    <row r="10" spans="1:24" ht="12" customHeight="1">
      <c r="A10" s="639">
        <v>2018</v>
      </c>
      <c r="B10" s="639">
        <v>8</v>
      </c>
      <c r="C10" s="945">
        <v>2942.1872790000002</v>
      </c>
      <c r="D10" s="640">
        <v>2916.687054</v>
      </c>
      <c r="E10" s="640">
        <v>25.500225000000228</v>
      </c>
      <c r="F10" s="640">
        <v>2247.3555728421693</v>
      </c>
      <c r="G10" s="640">
        <v>2205.1117698421699</v>
      </c>
      <c r="H10" s="946">
        <v>2924.8233479324908</v>
      </c>
      <c r="I10" s="640">
        <v>31441.153030246001</v>
      </c>
      <c r="J10" s="640">
        <v>31155.870264544999</v>
      </c>
      <c r="K10" s="640">
        <v>285.28276570100206</v>
      </c>
      <c r="L10" s="640">
        <v>24176.464464328787</v>
      </c>
      <c r="M10" s="641">
        <v>23710.883955729787</v>
      </c>
      <c r="N10" s="641">
        <v>31399.324966398959</v>
      </c>
      <c r="O10" s="100"/>
      <c r="P10" s="101"/>
      <c r="Q10" s="101"/>
      <c r="R10" s="101"/>
      <c r="S10" s="101"/>
      <c r="T10" s="101"/>
      <c r="U10" s="101"/>
      <c r="V10" s="104"/>
      <c r="W10" s="102"/>
      <c r="X10" s="102"/>
    </row>
    <row r="11" spans="1:24" ht="12" customHeight="1">
      <c r="A11" s="639">
        <v>2019</v>
      </c>
      <c r="B11" s="639">
        <v>8</v>
      </c>
      <c r="C11" s="945">
        <v>1271.1721849999999</v>
      </c>
      <c r="D11" s="640">
        <v>2353.5037307686007</v>
      </c>
      <c r="E11" s="640">
        <v>-1082.3315457686008</v>
      </c>
      <c r="F11" s="640">
        <v>2205.1117698421699</v>
      </c>
      <c r="G11" s="640">
        <v>3262.8019286107701</v>
      </c>
      <c r="H11" s="946">
        <v>3357.9649709324913</v>
      </c>
      <c r="I11" s="640">
        <v>13577.527166534001</v>
      </c>
      <c r="J11" s="640">
        <v>25093.680896803991</v>
      </c>
      <c r="K11" s="640">
        <v>-11516.153730269991</v>
      </c>
      <c r="L11" s="640">
        <v>23710.883955793786</v>
      </c>
      <c r="M11" s="641">
        <v>34961.949653812786</v>
      </c>
      <c r="N11" s="641">
        <v>35976.557571928941</v>
      </c>
      <c r="O11" s="100"/>
      <c r="P11" s="101"/>
      <c r="Q11" s="101"/>
      <c r="R11" s="101"/>
      <c r="S11" s="101"/>
      <c r="T11" s="101"/>
      <c r="U11" s="101"/>
      <c r="V11" s="104"/>
      <c r="W11" s="102"/>
      <c r="X11" s="102"/>
    </row>
    <row r="12" spans="1:24" ht="12" customHeight="1">
      <c r="A12" s="642">
        <v>2020</v>
      </c>
      <c r="B12" s="642">
        <v>8</v>
      </c>
      <c r="C12" s="947">
        <v>3040.2051849999998</v>
      </c>
      <c r="D12" s="629">
        <v>2023.3440476217215</v>
      </c>
      <c r="E12" s="629">
        <v>1016.8611373782783</v>
      </c>
      <c r="F12" s="629">
        <v>3262.8019286107701</v>
      </c>
      <c r="G12" s="629">
        <v>2226.1676512324902</v>
      </c>
      <c r="H12" s="948">
        <v>3363.2899279324911</v>
      </c>
      <c r="I12" s="629">
        <v>32465.624391260011</v>
      </c>
      <c r="J12" s="629">
        <v>21652.293131684615</v>
      </c>
      <c r="K12" s="629">
        <v>10813.331259575392</v>
      </c>
      <c r="L12" s="629">
        <v>34961.949653812786</v>
      </c>
      <c r="M12" s="628">
        <v>23935.487848944413</v>
      </c>
      <c r="N12" s="628">
        <v>36109.688728126937</v>
      </c>
      <c r="O12" s="100"/>
      <c r="P12" s="101"/>
      <c r="Q12" s="101"/>
      <c r="R12" s="101"/>
      <c r="S12" s="101"/>
      <c r="T12" s="101"/>
      <c r="U12" s="101"/>
      <c r="V12" s="104"/>
      <c r="W12" s="102"/>
      <c r="X12" s="102"/>
    </row>
    <row r="13" spans="1:24" ht="12" customHeight="1">
      <c r="A13" s="643">
        <v>2021</v>
      </c>
      <c r="B13" s="643">
        <v>8</v>
      </c>
      <c r="C13" s="949">
        <v>3115.695847</v>
      </c>
      <c r="D13" s="644">
        <v>2516.0507149999999</v>
      </c>
      <c r="E13" s="644">
        <v>599.6451320000001</v>
      </c>
      <c r="F13" s="644">
        <v>2226.1676512324902</v>
      </c>
      <c r="G13" s="644">
        <v>1689.8680727324904</v>
      </c>
      <c r="H13" s="950">
        <v>2919.9807709324905</v>
      </c>
      <c r="I13" s="644">
        <v>33295.693636224001</v>
      </c>
      <c r="J13" s="644">
        <v>26855.037791742998</v>
      </c>
      <c r="K13" s="644">
        <v>6440.6558444810071</v>
      </c>
      <c r="L13" s="644">
        <v>23935.487848944413</v>
      </c>
      <c r="M13" s="635">
        <v>18162.451971546918</v>
      </c>
      <c r="N13" s="635">
        <v>31318.333130546933</v>
      </c>
      <c r="O13" s="100"/>
      <c r="P13" s="101"/>
      <c r="Q13" s="101"/>
      <c r="R13" s="101"/>
      <c r="S13" s="101"/>
      <c r="T13" s="101"/>
      <c r="U13" s="101"/>
      <c r="V13" s="104"/>
      <c r="W13" s="102"/>
      <c r="X13" s="102"/>
    </row>
    <row r="14" spans="1:24" ht="12" customHeight="1">
      <c r="A14" s="639">
        <v>2022</v>
      </c>
      <c r="B14" s="639">
        <v>8</v>
      </c>
      <c r="C14" s="945">
        <v>1963.3960219999999</v>
      </c>
      <c r="D14" s="640">
        <v>3213.0180540000001</v>
      </c>
      <c r="E14" s="640">
        <v>-1249.6220320000002</v>
      </c>
      <c r="F14" s="640">
        <v>1689.8680727324904</v>
      </c>
      <c r="G14" s="640">
        <v>2922.1963637324898</v>
      </c>
      <c r="H14" s="946">
        <v>3411.1231694324915</v>
      </c>
      <c r="I14" s="640">
        <v>21052.679221467297</v>
      </c>
      <c r="J14" s="640">
        <v>34578.676575017394</v>
      </c>
      <c r="K14" s="640">
        <v>-13525.997353550099</v>
      </c>
      <c r="L14" s="640">
        <v>18162.451971546918</v>
      </c>
      <c r="M14" s="641">
        <v>31503.431705221905</v>
      </c>
      <c r="N14" s="641">
        <v>36788.258054771621</v>
      </c>
      <c r="O14" s="100"/>
      <c r="P14" s="101"/>
      <c r="Q14" s="101"/>
      <c r="R14" s="101"/>
      <c r="S14" s="101"/>
      <c r="T14" s="101"/>
      <c r="U14" s="101"/>
      <c r="V14" s="104"/>
      <c r="W14" s="102"/>
      <c r="X14" s="102"/>
    </row>
    <row r="15" spans="1:24" ht="12" customHeight="1">
      <c r="A15" s="643">
        <v>2023</v>
      </c>
      <c r="B15" s="643">
        <v>8</v>
      </c>
      <c r="C15" s="949">
        <v>1863.105266</v>
      </c>
      <c r="D15" s="644">
        <v>2021.7330730000003</v>
      </c>
      <c r="E15" s="644">
        <v>-158.62780700000036</v>
      </c>
      <c r="F15" s="644">
        <v>2922.1963637324898</v>
      </c>
      <c r="G15" s="644">
        <v>3062.6405487324905</v>
      </c>
      <c r="H15" s="950">
        <v>3475.8053164324915</v>
      </c>
      <c r="I15" s="644">
        <v>20138.8245984596</v>
      </c>
      <c r="J15" s="644">
        <v>22127.931911509597</v>
      </c>
      <c r="K15" s="644">
        <v>-1989.1073130499967</v>
      </c>
      <c r="L15" s="644">
        <v>31503.431705221905</v>
      </c>
      <c r="M15" s="644">
        <v>33293.275673026597</v>
      </c>
      <c r="N15" s="644">
        <v>37798.809220113122</v>
      </c>
      <c r="O15" s="100"/>
      <c r="P15" s="101"/>
      <c r="Q15" s="101"/>
      <c r="R15" s="101"/>
      <c r="S15" s="101"/>
      <c r="T15" s="101"/>
      <c r="U15" s="101"/>
    </row>
    <row r="16" spans="1:24" ht="18.600000000000001" customHeight="1">
      <c r="A16" s="106"/>
      <c r="B16" s="106"/>
      <c r="C16" s="107"/>
      <c r="D16" s="107"/>
      <c r="E16" s="73"/>
      <c r="F16" s="73"/>
      <c r="G16" s="106"/>
      <c r="H16" s="107"/>
      <c r="I16" s="107"/>
      <c r="J16" s="107"/>
      <c r="K16" s="72"/>
      <c r="L16" s="69"/>
      <c r="M16" s="72"/>
      <c r="N16" s="73"/>
      <c r="O16" s="100"/>
    </row>
    <row r="17" spans="1:22" ht="30" customHeight="1">
      <c r="A17" s="1547" t="s">
        <v>243</v>
      </c>
      <c r="B17" s="1547"/>
      <c r="C17" s="1547"/>
      <c r="D17" s="1547"/>
      <c r="E17" s="1547"/>
      <c r="F17" s="1547"/>
      <c r="G17" s="1547"/>
      <c r="H17" s="1547" t="s">
        <v>244</v>
      </c>
      <c r="I17" s="1548"/>
      <c r="J17" s="1548"/>
      <c r="K17" s="1548"/>
      <c r="L17" s="1548"/>
      <c r="M17" s="1548"/>
      <c r="N17" s="1548"/>
      <c r="O17" s="583"/>
      <c r="P17" s="103"/>
      <c r="Q17" s="103"/>
      <c r="R17" s="103"/>
      <c r="S17" s="103"/>
      <c r="T17" s="103"/>
      <c r="U17" s="103"/>
      <c r="V17" s="103"/>
    </row>
    <row r="18" spans="1:22" ht="12" customHeight="1">
      <c r="A18" s="73"/>
      <c r="B18" s="108"/>
      <c r="C18" s="108" t="str">
        <f>E4</f>
        <v>Net balance from/into UGS</v>
      </c>
      <c r="D18" s="108" t="str">
        <f>C4</f>
        <v>From UGS</v>
      </c>
      <c r="E18" s="108" t="str">
        <f>D4</f>
        <v>Into UGS</v>
      </c>
      <c r="F18" s="1396"/>
      <c r="G18" s="79"/>
      <c r="H18" s="79"/>
      <c r="I18" s="79"/>
      <c r="J18" s="78"/>
      <c r="K18" s="78" t="str">
        <f>H4</f>
        <v>Highest level of operating stores</v>
      </c>
      <c r="L18" s="79"/>
      <c r="M18" s="79"/>
      <c r="N18" s="73"/>
    </row>
    <row r="19" spans="1:22" ht="12" customHeight="1">
      <c r="A19" s="73"/>
      <c r="B19" s="109">
        <f>A6</f>
        <v>2014</v>
      </c>
      <c r="C19" s="279">
        <f>E6</f>
        <v>15.532958999999664</v>
      </c>
      <c r="D19" s="279">
        <f>C6</f>
        <v>2146.4485759999998</v>
      </c>
      <c r="E19" s="279">
        <f>D6*-1</f>
        <v>-2130.9156170000001</v>
      </c>
      <c r="F19" s="72"/>
      <c r="G19" s="79"/>
      <c r="H19" s="79"/>
      <c r="I19" s="79"/>
      <c r="J19" s="78">
        <f>A6</f>
        <v>2014</v>
      </c>
      <c r="K19" s="80">
        <f t="shared" ref="K19:K28" si="0">H6</f>
        <v>2956.515307842169</v>
      </c>
      <c r="L19" s="79"/>
      <c r="M19" s="79"/>
      <c r="N19" s="73"/>
    </row>
    <row r="20" spans="1:22" ht="12" customHeight="1">
      <c r="A20" s="73"/>
      <c r="B20" s="109">
        <f t="shared" ref="B20:B28" si="1">A7</f>
        <v>2015</v>
      </c>
      <c r="C20" s="279">
        <f t="shared" ref="C20:C28" si="2">E7</f>
        <v>146.9468080000006</v>
      </c>
      <c r="D20" s="279">
        <f t="shared" ref="D20:D28" si="3">C7</f>
        <v>2803.3251730000006</v>
      </c>
      <c r="E20" s="279">
        <f t="shared" ref="E20:E28" si="4">D7*-1</f>
        <v>-2656.378365</v>
      </c>
      <c r="F20" s="72"/>
      <c r="G20" s="79"/>
      <c r="H20" s="79"/>
      <c r="I20" s="79"/>
      <c r="J20" s="78">
        <f t="shared" ref="J20:J28" si="5">A7</f>
        <v>2015</v>
      </c>
      <c r="K20" s="80">
        <f t="shared" si="0"/>
        <v>2757.4041568421703</v>
      </c>
      <c r="L20" s="79"/>
      <c r="M20" s="79"/>
      <c r="N20" s="73"/>
    </row>
    <row r="21" spans="1:22" ht="12" customHeight="1">
      <c r="A21" s="73"/>
      <c r="B21" s="109">
        <f t="shared" si="1"/>
        <v>2016</v>
      </c>
      <c r="C21" s="279">
        <f t="shared" si="2"/>
        <v>143.58689100000038</v>
      </c>
      <c r="D21" s="279">
        <f t="shared" si="3"/>
        <v>2792.4169440000001</v>
      </c>
      <c r="E21" s="279">
        <f t="shared" si="4"/>
        <v>-2648.8300529999997</v>
      </c>
      <c r="F21" s="72"/>
      <c r="G21" s="79"/>
      <c r="H21" s="79"/>
      <c r="I21" s="79"/>
      <c r="J21" s="78">
        <f t="shared" si="5"/>
        <v>2016</v>
      </c>
      <c r="K21" s="80">
        <f t="shared" si="0"/>
        <v>3062.2431608421693</v>
      </c>
      <c r="L21" s="78"/>
      <c r="M21" s="78"/>
      <c r="N21" s="73"/>
    </row>
    <row r="22" spans="1:22" ht="12" customHeight="1">
      <c r="A22" s="73"/>
      <c r="B22" s="109">
        <f t="shared" si="1"/>
        <v>2017</v>
      </c>
      <c r="C22" s="279">
        <f t="shared" si="2"/>
        <v>-425.19183600000042</v>
      </c>
      <c r="D22" s="279">
        <f t="shared" si="3"/>
        <v>2383.3666699999999</v>
      </c>
      <c r="E22" s="279">
        <f t="shared" si="4"/>
        <v>-2808.5585060000003</v>
      </c>
      <c r="F22" s="72"/>
      <c r="G22" s="79"/>
      <c r="H22" s="79"/>
      <c r="I22" s="79"/>
      <c r="J22" s="78">
        <f t="shared" si="5"/>
        <v>2017</v>
      </c>
      <c r="K22" s="80">
        <f t="shared" si="0"/>
        <v>3069.3719999999998</v>
      </c>
      <c r="L22" s="78"/>
      <c r="M22" s="78"/>
      <c r="N22" s="73"/>
    </row>
    <row r="23" spans="1:22" ht="12" customHeight="1">
      <c r="A23" s="73"/>
      <c r="B23" s="109">
        <f t="shared" si="1"/>
        <v>2018</v>
      </c>
      <c r="C23" s="279">
        <f t="shared" si="2"/>
        <v>25.500225000000228</v>
      </c>
      <c r="D23" s="279">
        <f t="shared" si="3"/>
        <v>2942.1872790000002</v>
      </c>
      <c r="E23" s="279">
        <f t="shared" si="4"/>
        <v>-2916.687054</v>
      </c>
      <c r="F23" s="72"/>
      <c r="G23" s="79"/>
      <c r="H23" s="79"/>
      <c r="I23" s="79"/>
      <c r="J23" s="78">
        <f t="shared" si="5"/>
        <v>2018</v>
      </c>
      <c r="K23" s="80">
        <f t="shared" si="0"/>
        <v>2924.8233479324908</v>
      </c>
      <c r="L23" s="78"/>
      <c r="M23" s="78"/>
      <c r="N23" s="73"/>
    </row>
    <row r="24" spans="1:22" ht="12" customHeight="1">
      <c r="A24" s="73"/>
      <c r="B24" s="109">
        <f t="shared" si="1"/>
        <v>2019</v>
      </c>
      <c r="C24" s="279">
        <f t="shared" si="2"/>
        <v>-1082.3315457686008</v>
      </c>
      <c r="D24" s="279">
        <f t="shared" si="3"/>
        <v>1271.1721849999999</v>
      </c>
      <c r="E24" s="279">
        <f t="shared" si="4"/>
        <v>-2353.5037307686007</v>
      </c>
      <c r="F24" s="72"/>
      <c r="G24" s="79"/>
      <c r="H24" s="79"/>
      <c r="I24" s="79"/>
      <c r="J24" s="78">
        <f t="shared" si="5"/>
        <v>2019</v>
      </c>
      <c r="K24" s="80">
        <f t="shared" si="0"/>
        <v>3357.9649709324913</v>
      </c>
      <c r="L24" s="78"/>
      <c r="M24" s="78"/>
      <c r="N24" s="73"/>
    </row>
    <row r="25" spans="1:22" ht="12" customHeight="1">
      <c r="A25" s="73"/>
      <c r="B25" s="109">
        <f t="shared" si="1"/>
        <v>2020</v>
      </c>
      <c r="C25" s="279">
        <f t="shared" si="2"/>
        <v>1016.8611373782783</v>
      </c>
      <c r="D25" s="279">
        <f t="shared" si="3"/>
        <v>3040.2051849999998</v>
      </c>
      <c r="E25" s="279">
        <f t="shared" si="4"/>
        <v>-2023.3440476217215</v>
      </c>
      <c r="F25" s="72"/>
      <c r="G25" s="79"/>
      <c r="H25" s="79"/>
      <c r="I25" s="79"/>
      <c r="J25" s="78">
        <f t="shared" si="5"/>
        <v>2020</v>
      </c>
      <c r="K25" s="80">
        <f t="shared" si="0"/>
        <v>3363.2899279324911</v>
      </c>
      <c r="L25" s="78"/>
      <c r="M25" s="78"/>
      <c r="N25" s="73"/>
    </row>
    <row r="26" spans="1:22" ht="12" customHeight="1">
      <c r="A26" s="73"/>
      <c r="B26" s="109">
        <f t="shared" si="1"/>
        <v>2021</v>
      </c>
      <c r="C26" s="279">
        <f t="shared" si="2"/>
        <v>599.6451320000001</v>
      </c>
      <c r="D26" s="279">
        <f t="shared" si="3"/>
        <v>3115.695847</v>
      </c>
      <c r="E26" s="279">
        <f t="shared" si="4"/>
        <v>-2516.0507149999999</v>
      </c>
      <c r="F26" s="72"/>
      <c r="G26" s="79"/>
      <c r="H26" s="79"/>
      <c r="I26" s="79"/>
      <c r="J26" s="78">
        <f t="shared" si="5"/>
        <v>2021</v>
      </c>
      <c r="K26" s="80">
        <f t="shared" si="0"/>
        <v>2919.9807709324905</v>
      </c>
      <c r="L26" s="78"/>
      <c r="M26" s="78"/>
      <c r="N26" s="73"/>
    </row>
    <row r="27" spans="1:22" ht="12" customHeight="1">
      <c r="A27" s="73"/>
      <c r="B27" s="109">
        <f t="shared" si="1"/>
        <v>2022</v>
      </c>
      <c r="C27" s="279">
        <f t="shared" si="2"/>
        <v>-1249.6220320000002</v>
      </c>
      <c r="D27" s="279">
        <f t="shared" si="3"/>
        <v>1963.3960219999999</v>
      </c>
      <c r="E27" s="279">
        <f t="shared" si="4"/>
        <v>-3213.0180540000001</v>
      </c>
      <c r="F27" s="72"/>
      <c r="G27" s="79"/>
      <c r="H27" s="79"/>
      <c r="I27" s="79"/>
      <c r="J27" s="78">
        <f t="shared" si="5"/>
        <v>2022</v>
      </c>
      <c r="K27" s="80">
        <f t="shared" si="0"/>
        <v>3411.1231694324915</v>
      </c>
      <c r="L27" s="78"/>
      <c r="M27" s="78"/>
      <c r="N27" s="73"/>
      <c r="O27" s="103"/>
      <c r="P27" s="103"/>
      <c r="Q27" s="103"/>
      <c r="R27" s="103"/>
      <c r="S27" s="103"/>
      <c r="T27" s="103"/>
      <c r="U27" s="103"/>
      <c r="V27" s="103"/>
    </row>
    <row r="28" spans="1:22" ht="12" customHeight="1">
      <c r="A28" s="73"/>
      <c r="B28" s="109">
        <f t="shared" si="1"/>
        <v>2023</v>
      </c>
      <c r="C28" s="279">
        <f t="shared" si="2"/>
        <v>-158.62780700000036</v>
      </c>
      <c r="D28" s="279">
        <f t="shared" si="3"/>
        <v>1863.105266</v>
      </c>
      <c r="E28" s="279">
        <f t="shared" si="4"/>
        <v>-2021.7330730000003</v>
      </c>
      <c r="F28" s="72"/>
      <c r="G28" s="79"/>
      <c r="H28" s="79"/>
      <c r="I28" s="79"/>
      <c r="J28" s="78">
        <f t="shared" si="5"/>
        <v>2023</v>
      </c>
      <c r="K28" s="80">
        <f t="shared" si="0"/>
        <v>3475.8053164324915</v>
      </c>
      <c r="L28" s="78"/>
      <c r="M28" s="78"/>
      <c r="N28" s="73"/>
      <c r="O28" s="103"/>
      <c r="P28" s="103"/>
      <c r="Q28" s="103"/>
      <c r="R28" s="103"/>
      <c r="S28" s="103"/>
      <c r="T28" s="103"/>
      <c r="U28" s="103"/>
      <c r="V28" s="103"/>
    </row>
    <row r="29" spans="1:22" ht="12" customHeight="1">
      <c r="A29" s="73"/>
      <c r="B29" s="110"/>
      <c r="C29" s="111"/>
      <c r="D29" s="112"/>
      <c r="E29" s="113"/>
      <c r="F29" s="78"/>
      <c r="G29" s="79"/>
      <c r="H29" s="79"/>
      <c r="I29" s="79"/>
      <c r="J29" s="78"/>
      <c r="K29" s="78"/>
      <c r="L29" s="78"/>
      <c r="M29" s="78"/>
      <c r="N29" s="73"/>
      <c r="O29" s="103"/>
      <c r="P29" s="103"/>
      <c r="Q29" s="103"/>
      <c r="R29" s="103"/>
      <c r="S29" s="103"/>
      <c r="T29" s="103"/>
      <c r="U29" s="103"/>
      <c r="V29" s="103"/>
    </row>
    <row r="30" spans="1:22" ht="16.5" customHeight="1">
      <c r="A30" s="1535"/>
      <c r="B30" s="1543"/>
      <c r="C30" s="1543"/>
      <c r="D30" s="1543"/>
      <c r="E30" s="1543"/>
      <c r="F30" s="1543"/>
      <c r="G30" s="1543"/>
      <c r="H30" s="1543"/>
      <c r="I30" s="1543"/>
      <c r="J30" s="1543"/>
      <c r="K30" s="1543"/>
      <c r="L30" s="1543"/>
      <c r="M30" s="1543"/>
      <c r="N30" s="1543"/>
    </row>
    <row r="31" spans="1:22" ht="9.9499999999999993" customHeight="1">
      <c r="A31" s="1535"/>
      <c r="B31" s="92"/>
      <c r="C31" s="92"/>
      <c r="D31" s="92"/>
      <c r="E31" s="92"/>
      <c r="F31" s="92"/>
      <c r="G31" s="92"/>
      <c r="H31" s="92"/>
      <c r="I31" s="92"/>
      <c r="J31" s="92"/>
      <c r="K31" s="92"/>
      <c r="L31" s="92"/>
      <c r="M31" s="92"/>
      <c r="N31" s="92"/>
    </row>
    <row r="32" spans="1:22" ht="12" customHeight="1">
      <c r="A32" s="106"/>
      <c r="B32" s="82"/>
      <c r="C32" s="68"/>
      <c r="D32" s="68"/>
      <c r="E32" s="68"/>
      <c r="F32" s="68"/>
      <c r="G32" s="68"/>
      <c r="H32" s="68"/>
      <c r="I32" s="68"/>
      <c r="J32" s="68"/>
      <c r="K32" s="68"/>
      <c r="L32" s="68"/>
      <c r="M32" s="68"/>
      <c r="N32" s="68"/>
    </row>
    <row r="33" spans="1:14" ht="12" customHeight="1">
      <c r="A33" s="106"/>
      <c r="B33" s="82"/>
      <c r="C33" s="68"/>
      <c r="D33" s="68"/>
      <c r="E33" s="68"/>
      <c r="F33" s="68"/>
      <c r="G33" s="68"/>
      <c r="H33" s="68"/>
      <c r="I33" s="68"/>
      <c r="J33" s="68"/>
      <c r="K33" s="68"/>
      <c r="L33" s="68"/>
      <c r="M33" s="68"/>
      <c r="N33" s="68"/>
    </row>
    <row r="34" spans="1:14" ht="12" customHeight="1">
      <c r="A34" s="106"/>
      <c r="B34" s="82"/>
      <c r="C34" s="68"/>
      <c r="D34" s="68"/>
      <c r="E34" s="68"/>
      <c r="F34" s="68"/>
      <c r="G34" s="68"/>
      <c r="H34" s="68"/>
      <c r="I34" s="68"/>
      <c r="J34" s="68"/>
      <c r="K34" s="68"/>
      <c r="L34" s="68"/>
      <c r="M34" s="68"/>
      <c r="N34" s="68"/>
    </row>
    <row r="35" spans="1:14" ht="12" customHeight="1">
      <c r="A35" s="106"/>
      <c r="B35" s="82"/>
      <c r="C35" s="68"/>
      <c r="D35" s="68"/>
      <c r="E35" s="68"/>
      <c r="F35" s="68"/>
      <c r="G35" s="68"/>
      <c r="H35" s="68"/>
      <c r="I35" s="68"/>
      <c r="J35" s="68"/>
      <c r="K35" s="68"/>
      <c r="L35" s="68"/>
      <c r="M35" s="68"/>
      <c r="N35" s="68"/>
    </row>
    <row r="36" spans="1:14" ht="9.9499999999999993" customHeight="1">
      <c r="A36" s="73"/>
      <c r="B36" s="73"/>
      <c r="C36" s="73"/>
      <c r="D36" s="73"/>
      <c r="E36" s="73"/>
      <c r="F36" s="73"/>
      <c r="G36" s="73"/>
      <c r="H36" s="73"/>
      <c r="I36" s="73"/>
      <c r="J36" s="73"/>
      <c r="K36" s="73"/>
      <c r="L36" s="73"/>
      <c r="M36" s="72"/>
      <c r="N36" s="73"/>
    </row>
    <row r="37" spans="1:14" ht="6" customHeight="1">
      <c r="N37" s="103"/>
    </row>
    <row r="38" spans="1:14" ht="14.25" customHeight="1">
      <c r="N38" s="103"/>
    </row>
    <row r="39" spans="1:14" ht="2.1" customHeight="1">
      <c r="N39" s="103"/>
    </row>
    <row r="40" spans="1:14" ht="13.5" customHeight="1">
      <c r="A40" s="1538" t="s">
        <v>245</v>
      </c>
      <c r="B40" s="1538"/>
      <c r="C40" s="1538"/>
      <c r="D40" s="1538"/>
      <c r="E40" s="1538"/>
      <c r="F40" s="1538"/>
      <c r="G40" s="1538"/>
      <c r="H40" s="1538"/>
      <c r="I40" s="1538"/>
      <c r="J40" s="1538"/>
      <c r="K40" s="1538"/>
      <c r="L40" s="1538"/>
      <c r="M40" s="1538"/>
      <c r="N40" s="1538"/>
    </row>
    <row r="41" spans="1:14">
      <c r="A41" s="1538"/>
      <c r="B41" s="1538"/>
      <c r="C41" s="1538"/>
      <c r="D41" s="1538"/>
      <c r="E41" s="1538"/>
      <c r="F41" s="1538"/>
      <c r="G41" s="1538"/>
      <c r="H41" s="1538"/>
      <c r="I41" s="1538"/>
      <c r="J41" s="1538"/>
      <c r="K41" s="1538"/>
      <c r="L41" s="1538"/>
      <c r="M41" s="1538"/>
      <c r="N41" s="1538"/>
    </row>
    <row r="42" spans="1:14">
      <c r="A42" s="114"/>
      <c r="B42" s="114"/>
      <c r="C42" s="114"/>
      <c r="D42" s="114"/>
      <c r="E42" s="114"/>
      <c r="F42" s="114"/>
      <c r="G42" s="114"/>
      <c r="H42" s="114"/>
      <c r="I42" s="114"/>
      <c r="J42" s="114"/>
      <c r="K42" s="114"/>
      <c r="L42" s="114"/>
      <c r="M42" s="114"/>
      <c r="N42" s="114"/>
    </row>
  </sheetData>
  <mergeCells count="19">
    <mergeCell ref="C3:H3"/>
    <mergeCell ref="I3:N3"/>
    <mergeCell ref="I4:I5"/>
    <mergeCell ref="A40:N41"/>
    <mergeCell ref="J4:J5"/>
    <mergeCell ref="K4:K5"/>
    <mergeCell ref="L4:M4"/>
    <mergeCell ref="N4:N5"/>
    <mergeCell ref="E4:E5"/>
    <mergeCell ref="F4:G4"/>
    <mergeCell ref="H4:H5"/>
    <mergeCell ref="A30:A31"/>
    <mergeCell ref="B30:N30"/>
    <mergeCell ref="C4:C5"/>
    <mergeCell ref="D4:D5"/>
    <mergeCell ref="A3:A5"/>
    <mergeCell ref="B3:B5"/>
    <mergeCell ref="A17:G17"/>
    <mergeCell ref="H17:N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S67"/>
  <sheetViews>
    <sheetView showGridLines="0" topLeftCell="A4" zoomScaleNormal="100" zoomScaleSheetLayoutView="100" workbookViewId="0">
      <selection activeCell="D1" sqref="D1"/>
    </sheetView>
  </sheetViews>
  <sheetFormatPr defaultRowHeight="12.75"/>
  <cols>
    <col min="1" max="1" width="12.85546875" style="72" customWidth="1"/>
    <col min="2" max="2" width="33.140625" style="72" customWidth="1"/>
    <col min="3" max="3" width="10" style="72" customWidth="1"/>
    <col min="4" max="4" width="8.7109375" style="72" customWidth="1"/>
    <col min="5" max="5" width="9.140625" style="72" customWidth="1"/>
    <col min="6" max="6" width="7.28515625" style="72" customWidth="1"/>
    <col min="7" max="8" width="8.85546875" style="72" customWidth="1"/>
    <col min="9" max="9" width="16.7109375" style="73" customWidth="1"/>
    <col min="10" max="240" width="9.140625" style="72"/>
    <col min="241" max="241" width="20.7109375" style="72" customWidth="1"/>
    <col min="242" max="251" width="10.7109375" style="72" customWidth="1"/>
    <col min="252" max="253" width="2.7109375" style="72" customWidth="1"/>
    <col min="254" max="496" width="9.140625" style="72"/>
    <col min="497" max="497" width="20.7109375" style="72" customWidth="1"/>
    <col min="498" max="507" width="10.7109375" style="72" customWidth="1"/>
    <col min="508" max="509" width="2.7109375" style="72" customWidth="1"/>
    <col min="510" max="752" width="9.140625" style="72"/>
    <col min="753" max="753" width="20.7109375" style="72" customWidth="1"/>
    <col min="754" max="763" width="10.7109375" style="72" customWidth="1"/>
    <col min="764" max="765" width="2.7109375" style="72" customWidth="1"/>
    <col min="766" max="1008" width="9.140625" style="72"/>
    <col min="1009" max="1009" width="20.7109375" style="72" customWidth="1"/>
    <col min="1010" max="1019" width="10.7109375" style="72" customWidth="1"/>
    <col min="1020" max="1021" width="2.7109375" style="72" customWidth="1"/>
    <col min="1022" max="1264" width="9.140625" style="72"/>
    <col min="1265" max="1265" width="20.7109375" style="72" customWidth="1"/>
    <col min="1266" max="1275" width="10.7109375" style="72" customWidth="1"/>
    <col min="1276" max="1277" width="2.7109375" style="72" customWidth="1"/>
    <col min="1278" max="1520" width="9.140625" style="72"/>
    <col min="1521" max="1521" width="20.7109375" style="72" customWidth="1"/>
    <col min="1522" max="1531" width="10.7109375" style="72" customWidth="1"/>
    <col min="1532" max="1533" width="2.7109375" style="72" customWidth="1"/>
    <col min="1534" max="1776" width="9.140625" style="72"/>
    <col min="1777" max="1777" width="20.7109375" style="72" customWidth="1"/>
    <col min="1778" max="1787" width="10.7109375" style="72" customWidth="1"/>
    <col min="1788" max="1789" width="2.7109375" style="72" customWidth="1"/>
    <col min="1790" max="2032" width="9.140625" style="72"/>
    <col min="2033" max="2033" width="20.7109375" style="72" customWidth="1"/>
    <col min="2034" max="2043" width="10.7109375" style="72" customWidth="1"/>
    <col min="2044" max="2045" width="2.7109375" style="72" customWidth="1"/>
    <col min="2046" max="2288" width="9.140625" style="72"/>
    <col min="2289" max="2289" width="20.7109375" style="72" customWidth="1"/>
    <col min="2290" max="2299" width="10.7109375" style="72" customWidth="1"/>
    <col min="2300" max="2301" width="2.7109375" style="72" customWidth="1"/>
    <col min="2302" max="2544" width="9.140625" style="72"/>
    <col min="2545" max="2545" width="20.7109375" style="72" customWidth="1"/>
    <col min="2546" max="2555" width="10.7109375" style="72" customWidth="1"/>
    <col min="2556" max="2557" width="2.7109375" style="72" customWidth="1"/>
    <col min="2558" max="2800" width="9.140625" style="72"/>
    <col min="2801" max="2801" width="20.7109375" style="72" customWidth="1"/>
    <col min="2802" max="2811" width="10.7109375" style="72" customWidth="1"/>
    <col min="2812" max="2813" width="2.7109375" style="72" customWidth="1"/>
    <col min="2814" max="3056" width="9.140625" style="72"/>
    <col min="3057" max="3057" width="20.7109375" style="72" customWidth="1"/>
    <col min="3058" max="3067" width="10.7109375" style="72" customWidth="1"/>
    <col min="3068" max="3069" width="2.7109375" style="72" customWidth="1"/>
    <col min="3070" max="3312" width="9.140625" style="72"/>
    <col min="3313" max="3313" width="20.7109375" style="72" customWidth="1"/>
    <col min="3314" max="3323" width="10.7109375" style="72" customWidth="1"/>
    <col min="3324" max="3325" width="2.7109375" style="72" customWidth="1"/>
    <col min="3326" max="3568" width="9.140625" style="72"/>
    <col min="3569" max="3569" width="20.7109375" style="72" customWidth="1"/>
    <col min="3570" max="3579" width="10.7109375" style="72" customWidth="1"/>
    <col min="3580" max="3581" width="2.7109375" style="72" customWidth="1"/>
    <col min="3582" max="3824" width="9.140625" style="72"/>
    <col min="3825" max="3825" width="20.7109375" style="72" customWidth="1"/>
    <col min="3826" max="3835" width="10.7109375" style="72" customWidth="1"/>
    <col min="3836" max="3837" width="2.7109375" style="72" customWidth="1"/>
    <col min="3838" max="4080" width="9.140625" style="72"/>
    <col min="4081" max="4081" width="20.7109375" style="72" customWidth="1"/>
    <col min="4082" max="4091" width="10.7109375" style="72" customWidth="1"/>
    <col min="4092" max="4093" width="2.7109375" style="72" customWidth="1"/>
    <col min="4094" max="4336" width="9.140625" style="72"/>
    <col min="4337" max="4337" width="20.7109375" style="72" customWidth="1"/>
    <col min="4338" max="4347" width="10.7109375" style="72" customWidth="1"/>
    <col min="4348" max="4349" width="2.7109375" style="72" customWidth="1"/>
    <col min="4350" max="4592" width="9.140625" style="72"/>
    <col min="4593" max="4593" width="20.7109375" style="72" customWidth="1"/>
    <col min="4594" max="4603" width="10.7109375" style="72" customWidth="1"/>
    <col min="4604" max="4605" width="2.7109375" style="72" customWidth="1"/>
    <col min="4606" max="4848" width="9.140625" style="72"/>
    <col min="4849" max="4849" width="20.7109375" style="72" customWidth="1"/>
    <col min="4850" max="4859" width="10.7109375" style="72" customWidth="1"/>
    <col min="4860" max="4861" width="2.7109375" style="72" customWidth="1"/>
    <col min="4862" max="5104" width="9.140625" style="72"/>
    <col min="5105" max="5105" width="20.7109375" style="72" customWidth="1"/>
    <col min="5106" max="5115" width="10.7109375" style="72" customWidth="1"/>
    <col min="5116" max="5117" width="2.7109375" style="72" customWidth="1"/>
    <col min="5118" max="5360" width="9.140625" style="72"/>
    <col min="5361" max="5361" width="20.7109375" style="72" customWidth="1"/>
    <col min="5362" max="5371" width="10.7109375" style="72" customWidth="1"/>
    <col min="5372" max="5373" width="2.7109375" style="72" customWidth="1"/>
    <col min="5374" max="5616" width="9.140625" style="72"/>
    <col min="5617" max="5617" width="20.7109375" style="72" customWidth="1"/>
    <col min="5618" max="5627" width="10.7109375" style="72" customWidth="1"/>
    <col min="5628" max="5629" width="2.7109375" style="72" customWidth="1"/>
    <col min="5630" max="5872" width="9.140625" style="72"/>
    <col min="5873" max="5873" width="20.7109375" style="72" customWidth="1"/>
    <col min="5874" max="5883" width="10.7109375" style="72" customWidth="1"/>
    <col min="5884" max="5885" width="2.7109375" style="72" customWidth="1"/>
    <col min="5886" max="6128" width="9.140625" style="72"/>
    <col min="6129" max="6129" width="20.7109375" style="72" customWidth="1"/>
    <col min="6130" max="6139" width="10.7109375" style="72" customWidth="1"/>
    <col min="6140" max="6141" width="2.7109375" style="72" customWidth="1"/>
    <col min="6142" max="6384" width="9.140625" style="72"/>
    <col min="6385" max="6385" width="20.7109375" style="72" customWidth="1"/>
    <col min="6386" max="6395" width="10.7109375" style="72" customWidth="1"/>
    <col min="6396" max="6397" width="2.7109375" style="72" customWidth="1"/>
    <col min="6398" max="6640" width="9.140625" style="72"/>
    <col min="6641" max="6641" width="20.7109375" style="72" customWidth="1"/>
    <col min="6642" max="6651" width="10.7109375" style="72" customWidth="1"/>
    <col min="6652" max="6653" width="2.7109375" style="72" customWidth="1"/>
    <col min="6654" max="6896" width="9.140625" style="72"/>
    <col min="6897" max="6897" width="20.7109375" style="72" customWidth="1"/>
    <col min="6898" max="6907" width="10.7109375" style="72" customWidth="1"/>
    <col min="6908" max="6909" width="2.7109375" style="72" customWidth="1"/>
    <col min="6910" max="7152" width="9.140625" style="72"/>
    <col min="7153" max="7153" width="20.7109375" style="72" customWidth="1"/>
    <col min="7154" max="7163" width="10.7109375" style="72" customWidth="1"/>
    <col min="7164" max="7165" width="2.7109375" style="72" customWidth="1"/>
    <col min="7166" max="7408" width="9.140625" style="72"/>
    <col min="7409" max="7409" width="20.7109375" style="72" customWidth="1"/>
    <col min="7410" max="7419" width="10.7109375" style="72" customWidth="1"/>
    <col min="7420" max="7421" width="2.7109375" style="72" customWidth="1"/>
    <col min="7422" max="7664" width="9.140625" style="72"/>
    <col min="7665" max="7665" width="20.7109375" style="72" customWidth="1"/>
    <col min="7666" max="7675" width="10.7109375" style="72" customWidth="1"/>
    <col min="7676" max="7677" width="2.7109375" style="72" customWidth="1"/>
    <col min="7678" max="7920" width="9.140625" style="72"/>
    <col min="7921" max="7921" width="20.7109375" style="72" customWidth="1"/>
    <col min="7922" max="7931" width="10.7109375" style="72" customWidth="1"/>
    <col min="7932" max="7933" width="2.7109375" style="72" customWidth="1"/>
    <col min="7934" max="8176" width="9.140625" style="72"/>
    <col min="8177" max="8177" width="20.7109375" style="72" customWidth="1"/>
    <col min="8178" max="8187" width="10.7109375" style="72" customWidth="1"/>
    <col min="8188" max="8189" width="2.7109375" style="72" customWidth="1"/>
    <col min="8190" max="8432" width="9.140625" style="72"/>
    <col min="8433" max="8433" width="20.7109375" style="72" customWidth="1"/>
    <col min="8434" max="8443" width="10.7109375" style="72" customWidth="1"/>
    <col min="8444" max="8445" width="2.7109375" style="72" customWidth="1"/>
    <col min="8446" max="8688" width="9.140625" style="72"/>
    <col min="8689" max="8689" width="20.7109375" style="72" customWidth="1"/>
    <col min="8690" max="8699" width="10.7109375" style="72" customWidth="1"/>
    <col min="8700" max="8701" width="2.7109375" style="72" customWidth="1"/>
    <col min="8702" max="8944" width="9.140625" style="72"/>
    <col min="8945" max="8945" width="20.7109375" style="72" customWidth="1"/>
    <col min="8946" max="8955" width="10.7109375" style="72" customWidth="1"/>
    <col min="8956" max="8957" width="2.7109375" style="72" customWidth="1"/>
    <col min="8958" max="9200" width="9.140625" style="72"/>
    <col min="9201" max="9201" width="20.7109375" style="72" customWidth="1"/>
    <col min="9202" max="9211" width="10.7109375" style="72" customWidth="1"/>
    <col min="9212" max="9213" width="2.7109375" style="72" customWidth="1"/>
    <col min="9214" max="9456" width="9.140625" style="72"/>
    <col min="9457" max="9457" width="20.7109375" style="72" customWidth="1"/>
    <col min="9458" max="9467" width="10.7109375" style="72" customWidth="1"/>
    <col min="9468" max="9469" width="2.7109375" style="72" customWidth="1"/>
    <col min="9470" max="9712" width="9.140625" style="72"/>
    <col min="9713" max="9713" width="20.7109375" style="72" customWidth="1"/>
    <col min="9714" max="9723" width="10.7109375" style="72" customWidth="1"/>
    <col min="9724" max="9725" width="2.7109375" style="72" customWidth="1"/>
    <col min="9726" max="9968" width="9.140625" style="72"/>
    <col min="9969" max="9969" width="20.7109375" style="72" customWidth="1"/>
    <col min="9970" max="9979" width="10.7109375" style="72" customWidth="1"/>
    <col min="9980" max="9981" width="2.7109375" style="72" customWidth="1"/>
    <col min="9982" max="10224" width="9.140625" style="72"/>
    <col min="10225" max="10225" width="20.7109375" style="72" customWidth="1"/>
    <col min="10226" max="10235" width="10.7109375" style="72" customWidth="1"/>
    <col min="10236" max="10237" width="2.7109375" style="72" customWidth="1"/>
    <col min="10238" max="10480" width="9.140625" style="72"/>
    <col min="10481" max="10481" width="20.7109375" style="72" customWidth="1"/>
    <col min="10482" max="10491" width="10.7109375" style="72" customWidth="1"/>
    <col min="10492" max="10493" width="2.7109375" style="72" customWidth="1"/>
    <col min="10494" max="10736" width="9.140625" style="72"/>
    <col min="10737" max="10737" width="20.7109375" style="72" customWidth="1"/>
    <col min="10738" max="10747" width="10.7109375" style="72" customWidth="1"/>
    <col min="10748" max="10749" width="2.7109375" style="72" customWidth="1"/>
    <col min="10750" max="10992" width="9.140625" style="72"/>
    <col min="10993" max="10993" width="20.7109375" style="72" customWidth="1"/>
    <col min="10994" max="11003" width="10.7109375" style="72" customWidth="1"/>
    <col min="11004" max="11005" width="2.7109375" style="72" customWidth="1"/>
    <col min="11006" max="11248" width="9.140625" style="72"/>
    <col min="11249" max="11249" width="20.7109375" style="72" customWidth="1"/>
    <col min="11250" max="11259" width="10.7109375" style="72" customWidth="1"/>
    <col min="11260" max="11261" width="2.7109375" style="72" customWidth="1"/>
    <col min="11262" max="11504" width="9.140625" style="72"/>
    <col min="11505" max="11505" width="20.7109375" style="72" customWidth="1"/>
    <col min="11506" max="11515" width="10.7109375" style="72" customWidth="1"/>
    <col min="11516" max="11517" width="2.7109375" style="72" customWidth="1"/>
    <col min="11518" max="11760" width="9.140625" style="72"/>
    <col min="11761" max="11761" width="20.7109375" style="72" customWidth="1"/>
    <col min="11762" max="11771" width="10.7109375" style="72" customWidth="1"/>
    <col min="11772" max="11773" width="2.7109375" style="72" customWidth="1"/>
    <col min="11774" max="12016" width="9.140625" style="72"/>
    <col min="12017" max="12017" width="20.7109375" style="72" customWidth="1"/>
    <col min="12018" max="12027" width="10.7109375" style="72" customWidth="1"/>
    <col min="12028" max="12029" width="2.7109375" style="72" customWidth="1"/>
    <col min="12030" max="12272" width="9.140625" style="72"/>
    <col min="12273" max="12273" width="20.7109375" style="72" customWidth="1"/>
    <col min="12274" max="12283" width="10.7109375" style="72" customWidth="1"/>
    <col min="12284" max="12285" width="2.7109375" style="72" customWidth="1"/>
    <col min="12286" max="12528" width="9.140625" style="72"/>
    <col min="12529" max="12529" width="20.7109375" style="72" customWidth="1"/>
    <col min="12530" max="12539" width="10.7109375" style="72" customWidth="1"/>
    <col min="12540" max="12541" width="2.7109375" style="72" customWidth="1"/>
    <col min="12542" max="12784" width="9.140625" style="72"/>
    <col min="12785" max="12785" width="20.7109375" style="72" customWidth="1"/>
    <col min="12786" max="12795" width="10.7109375" style="72" customWidth="1"/>
    <col min="12796" max="12797" width="2.7109375" style="72" customWidth="1"/>
    <col min="12798" max="13040" width="9.140625" style="72"/>
    <col min="13041" max="13041" width="20.7109375" style="72" customWidth="1"/>
    <col min="13042" max="13051" width="10.7109375" style="72" customWidth="1"/>
    <col min="13052" max="13053" width="2.7109375" style="72" customWidth="1"/>
    <col min="13054" max="13296" width="9.140625" style="72"/>
    <col min="13297" max="13297" width="20.7109375" style="72" customWidth="1"/>
    <col min="13298" max="13307" width="10.7109375" style="72" customWidth="1"/>
    <col min="13308" max="13309" width="2.7109375" style="72" customWidth="1"/>
    <col min="13310" max="13552" width="9.140625" style="72"/>
    <col min="13553" max="13553" width="20.7109375" style="72" customWidth="1"/>
    <col min="13554" max="13563" width="10.7109375" style="72" customWidth="1"/>
    <col min="13564" max="13565" width="2.7109375" style="72" customWidth="1"/>
    <col min="13566" max="13808" width="9.140625" style="72"/>
    <col min="13809" max="13809" width="20.7109375" style="72" customWidth="1"/>
    <col min="13810" max="13819" width="10.7109375" style="72" customWidth="1"/>
    <col min="13820" max="13821" width="2.7109375" style="72" customWidth="1"/>
    <col min="13822" max="14064" width="9.140625" style="72"/>
    <col min="14065" max="14065" width="20.7109375" style="72" customWidth="1"/>
    <col min="14066" max="14075" width="10.7109375" style="72" customWidth="1"/>
    <col min="14076" max="14077" width="2.7109375" style="72" customWidth="1"/>
    <col min="14078" max="14320" width="9.140625" style="72"/>
    <col min="14321" max="14321" width="20.7109375" style="72" customWidth="1"/>
    <col min="14322" max="14331" width="10.7109375" style="72" customWidth="1"/>
    <col min="14332" max="14333" width="2.7109375" style="72" customWidth="1"/>
    <col min="14334" max="14576" width="9.140625" style="72"/>
    <col min="14577" max="14577" width="20.7109375" style="72" customWidth="1"/>
    <col min="14578" max="14587" width="10.7109375" style="72" customWidth="1"/>
    <col min="14588" max="14589" width="2.7109375" style="72" customWidth="1"/>
    <col min="14590" max="14832" width="9.140625" style="72"/>
    <col min="14833" max="14833" width="20.7109375" style="72" customWidth="1"/>
    <col min="14834" max="14843" width="10.7109375" style="72" customWidth="1"/>
    <col min="14844" max="14845" width="2.7109375" style="72" customWidth="1"/>
    <col min="14846" max="15088" width="9.140625" style="72"/>
    <col min="15089" max="15089" width="20.7109375" style="72" customWidth="1"/>
    <col min="15090" max="15099" width="10.7109375" style="72" customWidth="1"/>
    <col min="15100" max="15101" width="2.7109375" style="72" customWidth="1"/>
    <col min="15102" max="15344" width="9.140625" style="72"/>
    <col min="15345" max="15345" width="20.7109375" style="72" customWidth="1"/>
    <col min="15346" max="15355" width="10.7109375" style="72" customWidth="1"/>
    <col min="15356" max="15357" width="2.7109375" style="72" customWidth="1"/>
    <col min="15358" max="15600" width="9.140625" style="72"/>
    <col min="15601" max="15601" width="20.7109375" style="72" customWidth="1"/>
    <col min="15602" max="15611" width="10.7109375" style="72" customWidth="1"/>
    <col min="15612" max="15613" width="2.7109375" style="72" customWidth="1"/>
    <col min="15614" max="15856" width="9.140625" style="72"/>
    <col min="15857" max="15857" width="20.7109375" style="72" customWidth="1"/>
    <col min="15858" max="15867" width="10.7109375" style="72" customWidth="1"/>
    <col min="15868" max="15869" width="2.7109375" style="72" customWidth="1"/>
    <col min="15870" max="16112" width="9.140625" style="72"/>
    <col min="16113" max="16113" width="20.7109375" style="72" customWidth="1"/>
    <col min="16114" max="16123" width="10.7109375" style="72" customWidth="1"/>
    <col min="16124" max="16125" width="2.7109375" style="72" customWidth="1"/>
    <col min="16126" max="16384" width="9.140625" style="72"/>
  </cols>
  <sheetData>
    <row r="1" spans="1:15" s="548" customFormat="1" ht="20.25">
      <c r="A1" s="1555" t="s">
        <v>246</v>
      </c>
      <c r="B1" s="1555"/>
      <c r="C1" s="1555"/>
      <c r="D1" s="1555"/>
      <c r="E1" s="1555"/>
      <c r="F1" s="1555"/>
      <c r="G1" s="1555"/>
      <c r="H1" s="1555"/>
      <c r="I1" s="549"/>
    </row>
    <row r="2" spans="1:15" s="548" customFormat="1" ht="5.0999999999999996" customHeight="1">
      <c r="A2" s="550"/>
      <c r="B2" s="550"/>
      <c r="C2" s="550"/>
      <c r="D2" s="550"/>
      <c r="E2" s="550"/>
      <c r="F2" s="550"/>
      <c r="G2" s="550"/>
      <c r="H2" s="560"/>
      <c r="I2" s="549"/>
    </row>
    <row r="3" spans="1:15" s="548" customFormat="1" ht="18">
      <c r="A3" s="1559" t="s">
        <v>247</v>
      </c>
      <c r="B3" s="1559"/>
      <c r="C3" s="1559"/>
      <c r="D3" s="1559"/>
      <c r="E3" s="1559"/>
      <c r="F3" s="1559"/>
      <c r="G3" s="1559"/>
      <c r="H3" s="551"/>
      <c r="I3" s="549"/>
    </row>
    <row r="4" spans="1:15" s="548" customFormat="1" ht="5.0999999999999996" customHeight="1">
      <c r="A4" s="549"/>
      <c r="B4" s="552"/>
      <c r="C4" s="552"/>
      <c r="I4" s="549"/>
    </row>
    <row r="5" spans="1:15" ht="21.75" customHeight="1">
      <c r="A5" s="1560">
        <v>2022</v>
      </c>
      <c r="B5" s="1560"/>
      <c r="C5" s="1560"/>
      <c r="D5" s="1560"/>
      <c r="E5" s="1560"/>
      <c r="F5" s="1560"/>
      <c r="G5" s="1560"/>
      <c r="H5" s="1560"/>
    </row>
    <row r="6" spans="1:15" ht="21" customHeight="1">
      <c r="A6" s="645"/>
      <c r="B6" s="1558" t="s">
        <v>248</v>
      </c>
      <c r="C6" s="1552" t="s">
        <v>249</v>
      </c>
      <c r="D6" s="1557" t="s">
        <v>250</v>
      </c>
      <c r="E6" s="1558"/>
      <c r="F6" s="1473" t="s">
        <v>251</v>
      </c>
      <c r="G6" s="1557" t="s">
        <v>29</v>
      </c>
      <c r="H6" s="1558"/>
      <c r="I6" s="96"/>
    </row>
    <row r="7" spans="1:15" ht="12.6" customHeight="1">
      <c r="A7" s="646"/>
      <c r="B7" s="1566"/>
      <c r="C7" s="1553"/>
      <c r="D7" s="1079">
        <v>2023</v>
      </c>
      <c r="E7" s="1081">
        <v>2022</v>
      </c>
      <c r="F7" s="1475"/>
      <c r="G7" s="1079">
        <v>2023</v>
      </c>
      <c r="H7" s="1081">
        <v>2022</v>
      </c>
      <c r="I7" s="96"/>
    </row>
    <row r="8" spans="1:15" ht="13.5" customHeight="1">
      <c r="A8" s="1561" t="s">
        <v>252</v>
      </c>
      <c r="B8" s="1398" t="s">
        <v>253</v>
      </c>
      <c r="C8" s="1398" t="s">
        <v>30</v>
      </c>
      <c r="D8" s="965">
        <v>75348.851999999999</v>
      </c>
      <c r="E8" s="648">
        <v>136675.209</v>
      </c>
      <c r="F8" s="630">
        <f>(D8-E8)/E8</f>
        <v>-0.4487013954374125</v>
      </c>
      <c r="G8" s="963">
        <v>824960.51971400017</v>
      </c>
      <c r="H8" s="649">
        <v>1487331.1496155001</v>
      </c>
      <c r="I8" s="96"/>
      <c r="J8" s="71"/>
      <c r="K8" s="71"/>
      <c r="L8" s="71"/>
      <c r="M8" s="71"/>
      <c r="N8" s="71"/>
    </row>
    <row r="9" spans="1:15" ht="13.5" customHeight="1">
      <c r="A9" s="1562"/>
      <c r="B9" s="1399" t="s">
        <v>254</v>
      </c>
      <c r="C9" s="1399" t="s">
        <v>31</v>
      </c>
      <c r="D9" s="966">
        <v>8365.5660000000025</v>
      </c>
      <c r="E9" s="651">
        <v>9513.2389999999996</v>
      </c>
      <c r="F9" s="652">
        <f t="shared" ref="F9:F57" si="0">(D9-E9)/E9</f>
        <v>-0.12063956345467586</v>
      </c>
      <c r="G9" s="964">
        <v>87867.684999999998</v>
      </c>
      <c r="H9" s="880">
        <v>99769.539000000004</v>
      </c>
      <c r="I9" s="96"/>
      <c r="J9" s="71"/>
      <c r="K9" s="71"/>
      <c r="L9" s="71"/>
      <c r="M9" s="71"/>
      <c r="N9" s="71"/>
    </row>
    <row r="10" spans="1:15" ht="13.5" customHeight="1">
      <c r="A10" s="1562"/>
      <c r="B10" s="1399" t="s">
        <v>255</v>
      </c>
      <c r="C10" s="1399" t="s">
        <v>32</v>
      </c>
      <c r="D10" s="966">
        <v>1628.6179999999999</v>
      </c>
      <c r="E10" s="651">
        <v>686.70799999999997</v>
      </c>
      <c r="F10" s="652">
        <f t="shared" si="0"/>
        <v>1.3716310280352058</v>
      </c>
      <c r="G10" s="964">
        <v>17100.489000000001</v>
      </c>
      <c r="H10" s="880">
        <v>7307.1852000000017</v>
      </c>
      <c r="I10" s="96"/>
      <c r="J10" s="71"/>
      <c r="K10" s="71"/>
      <c r="L10" s="71"/>
      <c r="M10" s="71"/>
      <c r="N10" s="71"/>
    </row>
    <row r="11" spans="1:15" ht="13.5" customHeight="1">
      <c r="A11" s="1562"/>
      <c r="B11" s="1399" t="s">
        <v>256</v>
      </c>
      <c r="C11" s="1399" t="s">
        <v>33</v>
      </c>
      <c r="D11" s="966">
        <v>0</v>
      </c>
      <c r="E11" s="651">
        <v>0</v>
      </c>
      <c r="F11" s="653" t="e">
        <f t="shared" si="0"/>
        <v>#DIV/0!</v>
      </c>
      <c r="G11" s="964">
        <v>0</v>
      </c>
      <c r="H11" s="880">
        <v>0</v>
      </c>
      <c r="I11" s="96"/>
      <c r="J11" s="71"/>
      <c r="K11" s="71"/>
      <c r="L11" s="71"/>
      <c r="M11" s="71"/>
      <c r="N11" s="71"/>
    </row>
    <row r="12" spans="1:15" ht="13.5" customHeight="1">
      <c r="A12" s="1562"/>
      <c r="B12" s="1399" t="s">
        <v>257</v>
      </c>
      <c r="C12" s="1399" t="s">
        <v>34</v>
      </c>
      <c r="D12" s="966">
        <v>230604.29</v>
      </c>
      <c r="E12" s="651">
        <v>418617.34699999995</v>
      </c>
      <c r="F12" s="652">
        <f t="shared" si="0"/>
        <v>-0.44912868123451166</v>
      </c>
      <c r="G12" s="964">
        <v>1217687.5980000002</v>
      </c>
      <c r="H12" s="880">
        <v>2218305.2000000002</v>
      </c>
      <c r="I12" s="96"/>
      <c r="J12" s="71"/>
      <c r="K12" s="71"/>
      <c r="L12" s="71"/>
      <c r="M12" s="71"/>
      <c r="N12" s="71"/>
    </row>
    <row r="13" spans="1:15" ht="13.5" customHeight="1">
      <c r="A13" s="1562"/>
      <c r="B13" s="1399" t="s">
        <v>258</v>
      </c>
      <c r="C13" s="1399" t="s">
        <v>35</v>
      </c>
      <c r="D13" s="966">
        <v>75515.275999999998</v>
      </c>
      <c r="E13" s="651">
        <v>75699.604999999981</v>
      </c>
      <c r="F13" s="652">
        <f t="shared" si="0"/>
        <v>-2.4350061007581665E-3</v>
      </c>
      <c r="G13" s="964">
        <v>790896.65730666672</v>
      </c>
      <c r="H13" s="880">
        <v>792827.1963666667</v>
      </c>
      <c r="I13" s="96"/>
      <c r="J13" s="71"/>
      <c r="K13" s="71"/>
      <c r="L13" s="71"/>
      <c r="M13" s="71"/>
      <c r="N13" s="71"/>
    </row>
    <row r="14" spans="1:15" ht="13.5" customHeight="1">
      <c r="A14" s="1562"/>
      <c r="B14" s="1399" t="s">
        <v>259</v>
      </c>
      <c r="C14" s="1399" t="s">
        <v>36</v>
      </c>
      <c r="D14" s="966">
        <v>5401.9380000000001</v>
      </c>
      <c r="E14" s="651">
        <v>5004.2790000000005</v>
      </c>
      <c r="F14" s="652">
        <f t="shared" si="0"/>
        <v>7.9463794884337913E-2</v>
      </c>
      <c r="G14" s="964">
        <v>22381.228999999999</v>
      </c>
      <c r="H14" s="880">
        <v>21549.773999999994</v>
      </c>
      <c r="I14" s="96"/>
      <c r="J14" s="71"/>
      <c r="K14" s="71"/>
      <c r="L14" s="71"/>
      <c r="M14" s="71"/>
      <c r="N14" s="71"/>
    </row>
    <row r="15" spans="1:15" ht="13.5" customHeight="1">
      <c r="A15" s="1562"/>
      <c r="B15" s="1399" t="s">
        <v>260</v>
      </c>
      <c r="C15" s="1399" t="s">
        <v>37</v>
      </c>
      <c r="D15" s="966">
        <v>0</v>
      </c>
      <c r="E15" s="651">
        <v>0</v>
      </c>
      <c r="F15" s="653" t="e">
        <f t="shared" si="0"/>
        <v>#DIV/0!</v>
      </c>
      <c r="G15" s="964">
        <v>0</v>
      </c>
      <c r="H15" s="880">
        <v>0</v>
      </c>
      <c r="I15" s="96"/>
      <c r="J15" s="71"/>
      <c r="K15" s="71"/>
    </row>
    <row r="16" spans="1:15" ht="13.5" customHeight="1">
      <c r="A16" s="1562"/>
      <c r="B16" s="1399" t="s">
        <v>261</v>
      </c>
      <c r="C16" s="1399" t="s">
        <v>38</v>
      </c>
      <c r="D16" s="966">
        <v>5660.66</v>
      </c>
      <c r="E16" s="651">
        <v>0</v>
      </c>
      <c r="F16" s="653" t="e">
        <f t="shared" si="0"/>
        <v>#DIV/0!</v>
      </c>
      <c r="G16" s="964">
        <v>9736.9444444444434</v>
      </c>
      <c r="H16" s="880">
        <v>0</v>
      </c>
      <c r="I16" s="96"/>
      <c r="J16" s="71"/>
      <c r="K16" s="71"/>
      <c r="L16" s="71"/>
      <c r="M16" s="71"/>
      <c r="N16" s="71"/>
      <c r="O16" s="71"/>
    </row>
    <row r="17" spans="1:15" ht="13.5" customHeight="1">
      <c r="A17" s="1562"/>
      <c r="B17" s="1399" t="s">
        <v>262</v>
      </c>
      <c r="C17" s="1399" t="s">
        <v>39</v>
      </c>
      <c r="D17" s="966">
        <v>2938.1130299999995</v>
      </c>
      <c r="E17" s="651">
        <v>1300.9480000000001</v>
      </c>
      <c r="F17" s="652">
        <f t="shared" si="0"/>
        <v>1.2584400221991958</v>
      </c>
      <c r="G17" s="964">
        <v>30171.101642678637</v>
      </c>
      <c r="H17" s="880">
        <v>13319.411433060002</v>
      </c>
      <c r="I17" s="96"/>
      <c r="J17" s="71"/>
      <c r="K17" s="71"/>
      <c r="L17" s="71"/>
      <c r="M17" s="71"/>
      <c r="N17" s="71"/>
      <c r="O17" s="71"/>
    </row>
    <row r="18" spans="1:15" ht="13.5" customHeight="1">
      <c r="A18" s="1562"/>
      <c r="B18" s="1399" t="s">
        <v>263</v>
      </c>
      <c r="C18" s="1399" t="s">
        <v>40</v>
      </c>
      <c r="D18" s="966">
        <v>0</v>
      </c>
      <c r="E18" s="651">
        <v>0</v>
      </c>
      <c r="F18" s="653" t="e">
        <f t="shared" si="0"/>
        <v>#DIV/0!</v>
      </c>
      <c r="G18" s="964">
        <v>0</v>
      </c>
      <c r="H18" s="880">
        <v>0</v>
      </c>
      <c r="I18" s="96"/>
      <c r="J18" s="71"/>
      <c r="K18" s="71"/>
      <c r="L18" s="71"/>
      <c r="M18" s="71"/>
      <c r="N18" s="71"/>
      <c r="O18" s="71"/>
    </row>
    <row r="19" spans="1:15" ht="13.5" customHeight="1">
      <c r="A19" s="1562"/>
      <c r="B19" s="1400" t="s">
        <v>264</v>
      </c>
      <c r="C19" s="1400" t="s">
        <v>41</v>
      </c>
      <c r="D19" s="1083">
        <f>D8+D9+D10+D17</f>
        <v>88281.14903</v>
      </c>
      <c r="E19" s="1084">
        <f>E8+E9+E10+E17</f>
        <v>148176.10400000002</v>
      </c>
      <c r="F19" s="782">
        <f t="shared" si="0"/>
        <v>-0.40421466993085481</v>
      </c>
      <c r="G19" s="1085">
        <f>G8+G9+G10+G17</f>
        <v>960099.79535667889</v>
      </c>
      <c r="H19" s="1086">
        <f>H8+H9+H10+H17</f>
        <v>1607727.2852485601</v>
      </c>
      <c r="I19" s="96"/>
      <c r="J19" s="71"/>
      <c r="K19" s="71"/>
      <c r="L19" s="71"/>
      <c r="M19" s="71"/>
      <c r="N19" s="71"/>
      <c r="O19" s="71"/>
    </row>
    <row r="20" spans="1:15" ht="13.5" customHeight="1">
      <c r="A20" s="1563"/>
      <c r="B20" s="1397" t="s">
        <v>265</v>
      </c>
      <c r="C20" s="1397" t="s">
        <v>164</v>
      </c>
      <c r="D20" s="1087">
        <f>SUM(D8:D18)</f>
        <v>405463.31303000002</v>
      </c>
      <c r="E20" s="1088">
        <f>SUM(E8:E18)</f>
        <v>647497.33499999996</v>
      </c>
      <c r="F20" s="1089">
        <f t="shared" si="0"/>
        <v>-0.37379925582241963</v>
      </c>
      <c r="G20" s="1090">
        <f>SUM(G8:G18)</f>
        <v>3000802.2241077898</v>
      </c>
      <c r="H20" s="1091">
        <f>SUM(H8:H18)</f>
        <v>4640409.4556152271</v>
      </c>
      <c r="I20" s="96"/>
      <c r="J20" s="71"/>
      <c r="K20" s="71"/>
      <c r="L20" s="71"/>
      <c r="M20" s="71"/>
      <c r="N20" s="71"/>
      <c r="O20" s="71"/>
    </row>
    <row r="21" spans="1:15" ht="13.5" customHeight="1">
      <c r="A21" s="1561" t="s">
        <v>556</v>
      </c>
      <c r="B21" s="1398" t="s">
        <v>253</v>
      </c>
      <c r="C21" s="1398" t="s">
        <v>30</v>
      </c>
      <c r="D21" s="965">
        <v>73726.952000000005</v>
      </c>
      <c r="E21" s="648">
        <v>134868.82999999999</v>
      </c>
      <c r="F21" s="630">
        <f t="shared" si="0"/>
        <v>-0.45334328176495625</v>
      </c>
      <c r="G21" s="963">
        <v>806038.76905400003</v>
      </c>
      <c r="H21" s="649">
        <v>1465392.9340154999</v>
      </c>
      <c r="I21" s="96"/>
      <c r="J21" s="71"/>
      <c r="K21" s="71"/>
      <c r="L21" s="71"/>
      <c r="M21" s="71"/>
      <c r="N21" s="71"/>
      <c r="O21" s="71"/>
    </row>
    <row r="22" spans="1:15" ht="13.5" customHeight="1">
      <c r="A22" s="1564"/>
      <c r="B22" s="1399" t="s">
        <v>254</v>
      </c>
      <c r="C22" s="1399" t="s">
        <v>31</v>
      </c>
      <c r="D22" s="966">
        <v>8365.5660000000025</v>
      </c>
      <c r="E22" s="651">
        <v>9513.2389999999996</v>
      </c>
      <c r="F22" s="652">
        <f t="shared" si="0"/>
        <v>-0.12063956345467586</v>
      </c>
      <c r="G22" s="964">
        <v>87867.684999999998</v>
      </c>
      <c r="H22" s="880">
        <v>99769.539000000004</v>
      </c>
      <c r="I22" s="96"/>
      <c r="J22" s="71"/>
      <c r="K22" s="71"/>
      <c r="L22" s="71"/>
      <c r="M22" s="71"/>
      <c r="N22" s="71"/>
      <c r="O22" s="71"/>
    </row>
    <row r="23" spans="1:15" ht="13.5" customHeight="1">
      <c r="A23" s="1564"/>
      <c r="B23" s="1399" t="s">
        <v>255</v>
      </c>
      <c r="C23" s="1399" t="s">
        <v>32</v>
      </c>
      <c r="D23" s="966">
        <v>0</v>
      </c>
      <c r="E23" s="651">
        <v>0</v>
      </c>
      <c r="F23" s="653" t="e">
        <f t="shared" si="0"/>
        <v>#DIV/0!</v>
      </c>
      <c r="G23" s="964">
        <v>0</v>
      </c>
      <c r="H23" s="880">
        <v>0</v>
      </c>
      <c r="I23" s="96"/>
      <c r="J23" s="71"/>
      <c r="K23" s="71"/>
      <c r="L23" s="71"/>
      <c r="M23" s="71"/>
      <c r="N23" s="71"/>
      <c r="O23" s="71"/>
    </row>
    <row r="24" spans="1:15" ht="13.5" customHeight="1">
      <c r="A24" s="1564"/>
      <c r="B24" s="1399" t="s">
        <v>256</v>
      </c>
      <c r="C24" s="1399" t="s">
        <v>33</v>
      </c>
      <c r="D24" s="966">
        <v>0</v>
      </c>
      <c r="E24" s="651">
        <v>0</v>
      </c>
      <c r="F24" s="653" t="e">
        <f t="shared" si="0"/>
        <v>#DIV/0!</v>
      </c>
      <c r="G24" s="964">
        <v>0</v>
      </c>
      <c r="H24" s="880">
        <v>0</v>
      </c>
      <c r="I24" s="96"/>
      <c r="J24" s="71"/>
      <c r="K24" s="71"/>
    </row>
    <row r="25" spans="1:15" ht="13.5" customHeight="1">
      <c r="A25" s="1564"/>
      <c r="B25" s="1399" t="s">
        <v>257</v>
      </c>
      <c r="C25" s="1399" t="s">
        <v>34</v>
      </c>
      <c r="D25" s="966">
        <v>230604.29</v>
      </c>
      <c r="E25" s="651">
        <v>418617.34699999995</v>
      </c>
      <c r="F25" s="652">
        <f t="shared" si="0"/>
        <v>-0.44912868123451166</v>
      </c>
      <c r="G25" s="964">
        <v>1217687.5980000002</v>
      </c>
      <c r="H25" s="880">
        <v>2218305.2000000002</v>
      </c>
      <c r="I25" s="96"/>
      <c r="J25" s="71"/>
      <c r="K25" s="71"/>
    </row>
    <row r="26" spans="1:15" ht="13.5" customHeight="1">
      <c r="A26" s="1564"/>
      <c r="B26" s="1399" t="s">
        <v>258</v>
      </c>
      <c r="C26" s="1399" t="s">
        <v>35</v>
      </c>
      <c r="D26" s="966">
        <v>75515.275999999998</v>
      </c>
      <c r="E26" s="651">
        <v>75699.604999999981</v>
      </c>
      <c r="F26" s="652">
        <f t="shared" si="0"/>
        <v>-2.4350061007581665E-3</v>
      </c>
      <c r="G26" s="964">
        <v>790896.65730666672</v>
      </c>
      <c r="H26" s="880">
        <v>792827.1963666667</v>
      </c>
      <c r="I26" s="96"/>
      <c r="J26" s="71"/>
      <c r="K26" s="71"/>
    </row>
    <row r="27" spans="1:15" ht="13.5" customHeight="1">
      <c r="A27" s="1564"/>
      <c r="B27" s="1399" t="s">
        <v>259</v>
      </c>
      <c r="C27" s="1399" t="s">
        <v>36</v>
      </c>
      <c r="D27" s="966">
        <v>3371.2379999999998</v>
      </c>
      <c r="E27" s="651">
        <v>3217.6790000000001</v>
      </c>
      <c r="F27" s="652">
        <f t="shared" si="0"/>
        <v>4.7723529910845594E-2</v>
      </c>
      <c r="G27" s="964">
        <v>14629.429</v>
      </c>
      <c r="H27" s="880">
        <v>13853.574000000001</v>
      </c>
      <c r="I27" s="96"/>
      <c r="J27" s="71"/>
      <c r="K27" s="71"/>
    </row>
    <row r="28" spans="1:15" ht="13.5" customHeight="1">
      <c r="A28" s="1564"/>
      <c r="B28" s="1399" t="s">
        <v>260</v>
      </c>
      <c r="C28" s="1399" t="s">
        <v>37</v>
      </c>
      <c r="D28" s="966">
        <v>0</v>
      </c>
      <c r="E28" s="651">
        <v>0</v>
      </c>
      <c r="F28" s="653" t="e">
        <f t="shared" si="0"/>
        <v>#DIV/0!</v>
      </c>
      <c r="G28" s="964">
        <v>0</v>
      </c>
      <c r="H28" s="880">
        <v>0</v>
      </c>
      <c r="I28" s="96"/>
      <c r="J28" s="71"/>
      <c r="K28" s="71"/>
    </row>
    <row r="29" spans="1:15" ht="13.5" customHeight="1">
      <c r="A29" s="1564"/>
      <c r="B29" s="1399" t="s">
        <v>261</v>
      </c>
      <c r="C29" s="1399" t="s">
        <v>38</v>
      </c>
      <c r="D29" s="966">
        <v>0</v>
      </c>
      <c r="E29" s="651">
        <v>0</v>
      </c>
      <c r="F29" s="653" t="e">
        <f t="shared" si="0"/>
        <v>#DIV/0!</v>
      </c>
      <c r="G29" s="964">
        <v>0</v>
      </c>
      <c r="H29" s="880">
        <v>0</v>
      </c>
      <c r="I29" s="96"/>
      <c r="J29" s="71"/>
      <c r="K29" s="71"/>
    </row>
    <row r="30" spans="1:15" ht="13.5" customHeight="1">
      <c r="A30" s="1564"/>
      <c r="B30" s="1399" t="s">
        <v>262</v>
      </c>
      <c r="C30" s="1399" t="s">
        <v>39</v>
      </c>
      <c r="D30" s="966">
        <v>2831.9760299999994</v>
      </c>
      <c r="E30" s="651">
        <v>1300.9480000000001</v>
      </c>
      <c r="F30" s="652">
        <f t="shared" si="0"/>
        <v>1.1768556698653592</v>
      </c>
      <c r="G30" s="964">
        <v>29057.711622978641</v>
      </c>
      <c r="H30" s="880">
        <v>13319.411433060002</v>
      </c>
      <c r="I30" s="96"/>
      <c r="J30" s="71"/>
      <c r="K30" s="71"/>
    </row>
    <row r="31" spans="1:15" ht="13.5" customHeight="1">
      <c r="A31" s="1564"/>
      <c r="B31" s="1399" t="s">
        <v>263</v>
      </c>
      <c r="C31" s="1399" t="s">
        <v>40</v>
      </c>
      <c r="D31" s="966">
        <v>0</v>
      </c>
      <c r="E31" s="651">
        <v>0</v>
      </c>
      <c r="F31" s="653" t="e">
        <f t="shared" si="0"/>
        <v>#DIV/0!</v>
      </c>
      <c r="G31" s="964">
        <v>0</v>
      </c>
      <c r="H31" s="880">
        <v>0</v>
      </c>
      <c r="I31" s="96"/>
      <c r="J31" s="71"/>
      <c r="K31" s="71"/>
    </row>
    <row r="32" spans="1:15" ht="13.5" customHeight="1">
      <c r="A32" s="1564"/>
      <c r="B32" s="1400" t="s">
        <v>264</v>
      </c>
      <c r="C32" s="1400" t="s">
        <v>41</v>
      </c>
      <c r="D32" s="1083">
        <f>D21+D22+D23+D30</f>
        <v>84924.494030000016</v>
      </c>
      <c r="E32" s="1084">
        <f>E21+E22+E23+E30</f>
        <v>145683.01699999999</v>
      </c>
      <c r="F32" s="782">
        <f t="shared" ref="F32:F33" si="1">(D32-E32)/E32</f>
        <v>-0.4170597522015897</v>
      </c>
      <c r="G32" s="1085">
        <f>G21+G22+G23+G30</f>
        <v>922964.16567697877</v>
      </c>
      <c r="H32" s="1086">
        <f>H21+H22+H23+H30</f>
        <v>1578481.88444856</v>
      </c>
      <c r="I32" s="96"/>
      <c r="J32" s="71"/>
      <c r="K32" s="71"/>
    </row>
    <row r="33" spans="1:19" ht="13.5" customHeight="1">
      <c r="A33" s="1565"/>
      <c r="B33" s="1397" t="s">
        <v>265</v>
      </c>
      <c r="C33" s="1397" t="s">
        <v>164</v>
      </c>
      <c r="D33" s="1087">
        <f>SUM(D21:D31)</f>
        <v>394415.29803000006</v>
      </c>
      <c r="E33" s="1088">
        <f>SUM(E21:E31)</f>
        <v>643217.64799999993</v>
      </c>
      <c r="F33" s="1089">
        <f t="shared" si="1"/>
        <v>-0.38680896076719568</v>
      </c>
      <c r="G33" s="1090">
        <f>SUM(G21:G31)</f>
        <v>2946177.8499836451</v>
      </c>
      <c r="H33" s="1091">
        <f>SUM(H21:H31)</f>
        <v>4603467.854815227</v>
      </c>
      <c r="I33" s="96"/>
      <c r="J33" s="71"/>
      <c r="K33" s="71"/>
    </row>
    <row r="34" spans="1:19" ht="13.5" customHeight="1">
      <c r="A34" s="1561" t="s">
        <v>266</v>
      </c>
      <c r="B34" s="1398" t="s">
        <v>253</v>
      </c>
      <c r="C34" s="1398" t="s">
        <v>30</v>
      </c>
      <c r="D34" s="965">
        <v>0</v>
      </c>
      <c r="E34" s="648">
        <v>0</v>
      </c>
      <c r="F34" s="655" t="e">
        <f t="shared" si="0"/>
        <v>#DIV/0!</v>
      </c>
      <c r="G34" s="963">
        <v>0</v>
      </c>
      <c r="H34" s="649">
        <v>0</v>
      </c>
      <c r="I34" s="96"/>
      <c r="J34" s="71"/>
      <c r="K34" s="71"/>
      <c r="M34" s="1556"/>
      <c r="N34" s="1556"/>
      <c r="O34" s="1556"/>
      <c r="P34" s="1556"/>
      <c r="Q34" s="1556"/>
      <c r="R34" s="1556"/>
      <c r="S34" s="1556"/>
    </row>
    <row r="35" spans="1:19" ht="13.5" customHeight="1">
      <c r="A35" s="1564"/>
      <c r="B35" s="1399" t="s">
        <v>254</v>
      </c>
      <c r="C35" s="1399" t="s">
        <v>31</v>
      </c>
      <c r="D35" s="966">
        <v>0</v>
      </c>
      <c r="E35" s="651">
        <v>0</v>
      </c>
      <c r="F35" s="653" t="e">
        <f t="shared" si="0"/>
        <v>#DIV/0!</v>
      </c>
      <c r="G35" s="964">
        <v>0</v>
      </c>
      <c r="H35" s="880">
        <v>0</v>
      </c>
      <c r="I35" s="96"/>
      <c r="J35" s="71"/>
      <c r="K35" s="71"/>
    </row>
    <row r="36" spans="1:19" ht="13.5" customHeight="1">
      <c r="A36" s="1564"/>
      <c r="B36" s="1399" t="s">
        <v>255</v>
      </c>
      <c r="C36" s="1399" t="s">
        <v>32</v>
      </c>
      <c r="D36" s="966">
        <v>1628.6179999999999</v>
      </c>
      <c r="E36" s="651">
        <v>686.70799999999997</v>
      </c>
      <c r="F36" s="652">
        <f t="shared" si="0"/>
        <v>1.3716310280352058</v>
      </c>
      <c r="G36" s="964">
        <v>17100.489000000001</v>
      </c>
      <c r="H36" s="880">
        <v>7307.1602000000021</v>
      </c>
      <c r="I36" s="96"/>
      <c r="J36" s="71"/>
      <c r="K36" s="71"/>
    </row>
    <row r="37" spans="1:19" ht="13.5" customHeight="1">
      <c r="A37" s="1564"/>
      <c r="B37" s="1399" t="s">
        <v>256</v>
      </c>
      <c r="C37" s="1399" t="s">
        <v>33</v>
      </c>
      <c r="D37" s="966">
        <v>0</v>
      </c>
      <c r="E37" s="651">
        <v>0</v>
      </c>
      <c r="F37" s="653" t="e">
        <f t="shared" si="0"/>
        <v>#DIV/0!</v>
      </c>
      <c r="G37" s="964">
        <v>0</v>
      </c>
      <c r="H37" s="880">
        <v>0</v>
      </c>
      <c r="I37" s="69"/>
      <c r="J37" s="71"/>
      <c r="K37" s="71"/>
    </row>
    <row r="38" spans="1:19" ht="13.5" customHeight="1">
      <c r="A38" s="1564"/>
      <c r="B38" s="1399" t="s">
        <v>257</v>
      </c>
      <c r="C38" s="1399" t="s">
        <v>34</v>
      </c>
      <c r="D38" s="966">
        <v>0</v>
      </c>
      <c r="E38" s="651">
        <v>0</v>
      </c>
      <c r="F38" s="653" t="e">
        <f t="shared" si="0"/>
        <v>#DIV/0!</v>
      </c>
      <c r="G38" s="964">
        <v>0</v>
      </c>
      <c r="H38" s="880">
        <v>0</v>
      </c>
      <c r="I38" s="69"/>
      <c r="J38" s="71"/>
      <c r="K38" s="71"/>
    </row>
    <row r="39" spans="1:19" ht="13.5" customHeight="1">
      <c r="A39" s="1564"/>
      <c r="B39" s="1399" t="s">
        <v>258</v>
      </c>
      <c r="C39" s="1399" t="s">
        <v>35</v>
      </c>
      <c r="D39" s="966">
        <v>0</v>
      </c>
      <c r="E39" s="651">
        <v>0</v>
      </c>
      <c r="F39" s="653" t="e">
        <f t="shared" si="0"/>
        <v>#DIV/0!</v>
      </c>
      <c r="G39" s="964">
        <v>0</v>
      </c>
      <c r="H39" s="880">
        <v>0</v>
      </c>
      <c r="I39" s="69"/>
      <c r="J39" s="71"/>
      <c r="K39" s="71"/>
      <c r="L39" s="116"/>
    </row>
    <row r="40" spans="1:19" ht="13.5" customHeight="1">
      <c r="A40" s="1564"/>
      <c r="B40" s="1399" t="s">
        <v>259</v>
      </c>
      <c r="C40" s="1399" t="s">
        <v>36</v>
      </c>
      <c r="D40" s="966">
        <v>2030.6999999999998</v>
      </c>
      <c r="E40" s="651">
        <v>1786.6000000000001</v>
      </c>
      <c r="F40" s="652">
        <f t="shared" si="0"/>
        <v>0.13662823239673103</v>
      </c>
      <c r="G40" s="964">
        <v>7751.8</v>
      </c>
      <c r="H40" s="880">
        <v>7696.2000000000007</v>
      </c>
      <c r="I40" s="69"/>
      <c r="J40" s="71"/>
      <c r="K40" s="71"/>
      <c r="L40" s="116"/>
    </row>
    <row r="41" spans="1:19" ht="13.5" customHeight="1">
      <c r="A41" s="1564"/>
      <c r="B41" s="1399" t="s">
        <v>260</v>
      </c>
      <c r="C41" s="1399" t="s">
        <v>37</v>
      </c>
      <c r="D41" s="966">
        <v>0</v>
      </c>
      <c r="E41" s="651">
        <v>0</v>
      </c>
      <c r="F41" s="653" t="e">
        <f t="shared" si="0"/>
        <v>#DIV/0!</v>
      </c>
      <c r="G41" s="964">
        <v>0</v>
      </c>
      <c r="H41" s="880">
        <v>0</v>
      </c>
      <c r="I41" s="69"/>
      <c r="J41" s="71"/>
      <c r="K41" s="71"/>
      <c r="L41" s="116"/>
    </row>
    <row r="42" spans="1:19" ht="13.5" customHeight="1">
      <c r="A42" s="1564"/>
      <c r="B42" s="1399" t="s">
        <v>261</v>
      </c>
      <c r="C42" s="1399" t="s">
        <v>38</v>
      </c>
      <c r="D42" s="966">
        <v>5660.66</v>
      </c>
      <c r="E42" s="651">
        <v>0</v>
      </c>
      <c r="F42" s="653" t="e">
        <f>(D42-E42)/E42</f>
        <v>#DIV/0!</v>
      </c>
      <c r="G42" s="964">
        <v>9736.9444444444434</v>
      </c>
      <c r="H42" s="880">
        <v>0</v>
      </c>
      <c r="J42" s="71"/>
      <c r="K42" s="71"/>
    </row>
    <row r="43" spans="1:19" ht="13.5" customHeight="1">
      <c r="A43" s="1564"/>
      <c r="B43" s="1399" t="s">
        <v>262</v>
      </c>
      <c r="C43" s="1399" t="s">
        <v>39</v>
      </c>
      <c r="D43" s="966">
        <v>106.11500000000001</v>
      </c>
      <c r="E43" s="651">
        <v>0</v>
      </c>
      <c r="F43" s="653" t="e">
        <f t="shared" si="0"/>
        <v>#DIV/0!</v>
      </c>
      <c r="G43" s="964">
        <v>1113.3900197</v>
      </c>
      <c r="H43" s="880">
        <v>0</v>
      </c>
      <c r="J43" s="71"/>
      <c r="K43" s="71"/>
    </row>
    <row r="44" spans="1:19" ht="13.5" customHeight="1">
      <c r="A44" s="1564"/>
      <c r="B44" s="1399" t="s">
        <v>263</v>
      </c>
      <c r="C44" s="1399" t="s">
        <v>40</v>
      </c>
      <c r="D44" s="966">
        <v>0</v>
      </c>
      <c r="E44" s="651">
        <v>0</v>
      </c>
      <c r="F44" s="653" t="e">
        <f t="shared" si="0"/>
        <v>#DIV/0!</v>
      </c>
      <c r="G44" s="964">
        <v>0</v>
      </c>
      <c r="H44" s="880">
        <v>0</v>
      </c>
      <c r="J44" s="71"/>
      <c r="K44" s="71"/>
    </row>
    <row r="45" spans="1:19" ht="13.5" customHeight="1">
      <c r="A45" s="1564"/>
      <c r="B45" s="1400" t="s">
        <v>264</v>
      </c>
      <c r="C45" s="1400" t="s">
        <v>41</v>
      </c>
      <c r="D45" s="1083">
        <f>D34+D35+D36+D43</f>
        <v>1734.7329999999999</v>
      </c>
      <c r="E45" s="1084">
        <f>E34+E35+E36+E43</f>
        <v>686.70799999999997</v>
      </c>
      <c r="F45" s="782">
        <f t="shared" ref="F45:F46" si="2">(D45-E45)/E45</f>
        <v>1.5261581341705648</v>
      </c>
      <c r="G45" s="1085">
        <f>G34+G35+G36+G43</f>
        <v>18213.879019700002</v>
      </c>
      <c r="H45" s="1086">
        <f>H34+H35+H36+H43</f>
        <v>7307.1602000000021</v>
      </c>
      <c r="J45" s="71"/>
      <c r="K45" s="71"/>
    </row>
    <row r="46" spans="1:19" ht="13.5" customHeight="1">
      <c r="A46" s="1565"/>
      <c r="B46" s="1397" t="s">
        <v>265</v>
      </c>
      <c r="C46" s="1397" t="s">
        <v>164</v>
      </c>
      <c r="D46" s="1087">
        <f>SUM(D34:D44)</f>
        <v>9426.0929999999989</v>
      </c>
      <c r="E46" s="1088">
        <f>SUM(E34:E44)</f>
        <v>2473.308</v>
      </c>
      <c r="F46" s="1089">
        <f t="shared" si="2"/>
        <v>2.8111278498270327</v>
      </c>
      <c r="G46" s="1090">
        <f>SUM(G34:G44)</f>
        <v>35702.623464144439</v>
      </c>
      <c r="H46" s="1091">
        <f>SUM(H34:H44)</f>
        <v>15003.360200000003</v>
      </c>
      <c r="J46" s="71"/>
      <c r="K46" s="71"/>
    </row>
    <row r="47" spans="1:19" ht="13.5" customHeight="1">
      <c r="A47" s="1561" t="s">
        <v>151</v>
      </c>
      <c r="B47" s="1398" t="s">
        <v>253</v>
      </c>
      <c r="C47" s="1398" t="s">
        <v>30</v>
      </c>
      <c r="D47" s="965">
        <v>1621.8999999999951</v>
      </c>
      <c r="E47" s="648">
        <v>1806.3789999999935</v>
      </c>
      <c r="F47" s="630">
        <f t="shared" si="0"/>
        <v>-0.10212640868832018</v>
      </c>
      <c r="G47" s="963">
        <v>18921.750660000031</v>
      </c>
      <c r="H47" s="649">
        <v>21938.21560000004</v>
      </c>
      <c r="J47" s="71"/>
      <c r="K47" s="71"/>
    </row>
    <row r="48" spans="1:19" ht="13.5" customHeight="1">
      <c r="A48" s="1564"/>
      <c r="B48" s="1399" t="s">
        <v>254</v>
      </c>
      <c r="C48" s="1399" t="s">
        <v>31</v>
      </c>
      <c r="D48" s="966">
        <v>0</v>
      </c>
      <c r="E48" s="651">
        <v>0</v>
      </c>
      <c r="F48" s="653" t="e">
        <f t="shared" si="0"/>
        <v>#DIV/0!</v>
      </c>
      <c r="G48" s="964">
        <v>0</v>
      </c>
      <c r="H48" s="880">
        <v>0</v>
      </c>
      <c r="J48" s="71"/>
      <c r="K48" s="71"/>
    </row>
    <row r="49" spans="1:13" ht="13.5" customHeight="1">
      <c r="A49" s="1564"/>
      <c r="B49" s="1399" t="s">
        <v>255</v>
      </c>
      <c r="C49" s="1399" t="s">
        <v>32</v>
      </c>
      <c r="D49" s="966">
        <v>0</v>
      </c>
      <c r="E49" s="651">
        <v>0</v>
      </c>
      <c r="F49" s="653" t="e">
        <f t="shared" si="0"/>
        <v>#DIV/0!</v>
      </c>
      <c r="G49" s="964">
        <v>0</v>
      </c>
      <c r="H49" s="880">
        <v>2.5000000000034106E-2</v>
      </c>
      <c r="J49" s="71"/>
      <c r="K49" s="71"/>
    </row>
    <row r="50" spans="1:13" s="73" customFormat="1" ht="13.5" customHeight="1">
      <c r="A50" s="1564"/>
      <c r="B50" s="1399" t="s">
        <v>256</v>
      </c>
      <c r="C50" s="1399" t="s">
        <v>33</v>
      </c>
      <c r="D50" s="966">
        <v>0</v>
      </c>
      <c r="E50" s="651">
        <v>0</v>
      </c>
      <c r="F50" s="653" t="e">
        <f t="shared" si="0"/>
        <v>#DIV/0!</v>
      </c>
      <c r="G50" s="964">
        <v>0</v>
      </c>
      <c r="H50" s="880">
        <v>0</v>
      </c>
      <c r="J50" s="71"/>
      <c r="K50" s="71"/>
      <c r="L50" s="72"/>
      <c r="M50" s="72"/>
    </row>
    <row r="51" spans="1:13" s="73" customFormat="1" ht="13.5" customHeight="1">
      <c r="A51" s="1564"/>
      <c r="B51" s="1399" t="s">
        <v>257</v>
      </c>
      <c r="C51" s="1399" t="s">
        <v>34</v>
      </c>
      <c r="D51" s="966">
        <v>0</v>
      </c>
      <c r="E51" s="651">
        <v>0</v>
      </c>
      <c r="F51" s="653" t="e">
        <f t="shared" si="0"/>
        <v>#DIV/0!</v>
      </c>
      <c r="G51" s="964">
        <v>0</v>
      </c>
      <c r="H51" s="880">
        <v>0</v>
      </c>
      <c r="J51" s="71"/>
      <c r="K51" s="71"/>
      <c r="L51" s="72"/>
      <c r="M51" s="72"/>
    </row>
    <row r="52" spans="1:13" s="73" customFormat="1" ht="13.5" customHeight="1">
      <c r="A52" s="1564"/>
      <c r="B52" s="1399" t="s">
        <v>258</v>
      </c>
      <c r="C52" s="1399" t="s">
        <v>35</v>
      </c>
      <c r="D52" s="966">
        <v>0</v>
      </c>
      <c r="E52" s="651">
        <v>0</v>
      </c>
      <c r="F52" s="653" t="e">
        <f t="shared" si="0"/>
        <v>#DIV/0!</v>
      </c>
      <c r="G52" s="964">
        <v>0</v>
      </c>
      <c r="H52" s="880">
        <v>0</v>
      </c>
      <c r="J52" s="71"/>
      <c r="K52" s="71"/>
      <c r="L52" s="72"/>
      <c r="M52" s="72"/>
    </row>
    <row r="53" spans="1:13" s="73" customFormat="1" ht="13.5" customHeight="1">
      <c r="A53" s="1564"/>
      <c r="B53" s="1399" t="s">
        <v>259</v>
      </c>
      <c r="C53" s="1399" t="s">
        <v>36</v>
      </c>
      <c r="D53" s="966">
        <v>0</v>
      </c>
      <c r="E53" s="651">
        <v>3.3750779948604759E-14</v>
      </c>
      <c r="F53" s="653">
        <f t="shared" si="0"/>
        <v>-1</v>
      </c>
      <c r="G53" s="964">
        <v>0</v>
      </c>
      <c r="H53" s="880">
        <v>-9.2370555648813024E-14</v>
      </c>
      <c r="J53" s="71"/>
      <c r="K53" s="71"/>
      <c r="L53" s="72"/>
      <c r="M53" s="72"/>
    </row>
    <row r="54" spans="1:13" s="73" customFormat="1" ht="13.5" customHeight="1">
      <c r="A54" s="1564"/>
      <c r="B54" s="1399" t="s">
        <v>260</v>
      </c>
      <c r="C54" s="1399" t="s">
        <v>37</v>
      </c>
      <c r="D54" s="966">
        <v>0</v>
      </c>
      <c r="E54" s="651">
        <v>0</v>
      </c>
      <c r="F54" s="653" t="e">
        <f t="shared" si="0"/>
        <v>#DIV/0!</v>
      </c>
      <c r="G54" s="964">
        <v>0</v>
      </c>
      <c r="H54" s="880">
        <v>0</v>
      </c>
      <c r="J54" s="71"/>
      <c r="K54" s="71"/>
      <c r="L54" s="72"/>
      <c r="M54" s="72"/>
    </row>
    <row r="55" spans="1:13" s="73" customFormat="1" ht="13.5" customHeight="1">
      <c r="A55" s="1564"/>
      <c r="B55" s="1399" t="s">
        <v>261</v>
      </c>
      <c r="C55" s="1399" t="s">
        <v>38</v>
      </c>
      <c r="D55" s="966">
        <v>0</v>
      </c>
      <c r="E55" s="651">
        <v>0</v>
      </c>
      <c r="F55" s="653" t="e">
        <f t="shared" si="0"/>
        <v>#DIV/0!</v>
      </c>
      <c r="G55" s="964">
        <v>0</v>
      </c>
      <c r="H55" s="880">
        <v>0</v>
      </c>
      <c r="J55" s="71"/>
      <c r="K55" s="71"/>
      <c r="L55" s="72"/>
      <c r="M55" s="72"/>
    </row>
    <row r="56" spans="1:13" s="73" customFormat="1" ht="13.5" customHeight="1">
      <c r="A56" s="1564"/>
      <c r="B56" s="1399" t="s">
        <v>262</v>
      </c>
      <c r="C56" s="1399" t="s">
        <v>39</v>
      </c>
      <c r="D56" s="966">
        <v>2.200000000003044E-2</v>
      </c>
      <c r="E56" s="651">
        <v>0</v>
      </c>
      <c r="F56" s="653" t="e">
        <f t="shared" si="0"/>
        <v>#DIV/0!</v>
      </c>
      <c r="G56" s="964">
        <v>0</v>
      </c>
      <c r="H56" s="880">
        <v>0</v>
      </c>
      <c r="J56" s="71"/>
      <c r="K56" s="71"/>
      <c r="L56" s="72"/>
      <c r="M56" s="72"/>
    </row>
    <row r="57" spans="1:13" s="73" customFormat="1" ht="13.5" customHeight="1">
      <c r="A57" s="1564"/>
      <c r="B57" s="1399" t="s">
        <v>263</v>
      </c>
      <c r="C57" s="1399" t="s">
        <v>40</v>
      </c>
      <c r="D57" s="966">
        <v>0</v>
      </c>
      <c r="E57" s="651">
        <v>0</v>
      </c>
      <c r="F57" s="653" t="e">
        <f t="shared" si="0"/>
        <v>#DIV/0!</v>
      </c>
      <c r="G57" s="964">
        <v>0</v>
      </c>
      <c r="H57" s="880">
        <v>0</v>
      </c>
      <c r="J57" s="71"/>
      <c r="K57" s="71"/>
      <c r="L57" s="72"/>
      <c r="M57" s="72"/>
    </row>
    <row r="58" spans="1:13" s="73" customFormat="1" ht="13.5" customHeight="1">
      <c r="A58" s="1564"/>
      <c r="B58" s="1400" t="s">
        <v>264</v>
      </c>
      <c r="C58" s="1400" t="s">
        <v>41</v>
      </c>
      <c r="D58" s="1083">
        <f>D47+D48+D49+D56</f>
        <v>1621.921999999995</v>
      </c>
      <c r="E58" s="1084">
        <f>E47+E48+E49+E56</f>
        <v>1806.3789999999935</v>
      </c>
      <c r="F58" s="782">
        <f t="shared" ref="F58:F59" si="3">(D58-E58)/E58</f>
        <v>-0.10211422962733689</v>
      </c>
      <c r="G58" s="1085">
        <f>G47+G48+G49+G56</f>
        <v>18921.750660000031</v>
      </c>
      <c r="H58" s="1086">
        <f>H47+H48+H49+H56</f>
        <v>21938.240600000041</v>
      </c>
      <c r="J58" s="71"/>
      <c r="K58" s="71"/>
      <c r="L58" s="72"/>
      <c r="M58" s="72"/>
    </row>
    <row r="59" spans="1:13" s="73" customFormat="1" ht="13.5" customHeight="1">
      <c r="A59" s="1565"/>
      <c r="B59" s="1397" t="s">
        <v>265</v>
      </c>
      <c r="C59" s="1397" t="s">
        <v>164</v>
      </c>
      <c r="D59" s="1087">
        <f>SUM(D47:D57)</f>
        <v>1621.921999999995</v>
      </c>
      <c r="E59" s="1088">
        <f>SUM(E47:E57)</f>
        <v>1806.3789999999935</v>
      </c>
      <c r="F59" s="1089">
        <f t="shared" si="3"/>
        <v>-0.10211422962733689</v>
      </c>
      <c r="G59" s="1090">
        <f>SUM(G47:G57)</f>
        <v>18921.750660000031</v>
      </c>
      <c r="H59" s="1091">
        <f>SUM(H47:H57)</f>
        <v>21938.240600000041</v>
      </c>
      <c r="J59" s="71"/>
      <c r="K59" s="71"/>
      <c r="L59" s="72"/>
      <c r="M59" s="72"/>
    </row>
    <row r="60" spans="1:13" s="73" customFormat="1" ht="9.9499999999999993" customHeight="1">
      <c r="A60" s="92"/>
      <c r="B60" s="580"/>
      <c r="C60" s="92"/>
      <c r="D60" s="92"/>
      <c r="E60" s="92"/>
      <c r="F60" s="92"/>
      <c r="G60" s="92"/>
      <c r="H60" s="92"/>
      <c r="J60" s="72"/>
      <c r="K60" s="72"/>
      <c r="L60" s="72"/>
      <c r="M60" s="72"/>
    </row>
    <row r="61" spans="1:13" s="73" customFormat="1" ht="16.5" customHeight="1">
      <c r="B61" s="92"/>
      <c r="C61" s="92"/>
      <c r="D61" s="92"/>
      <c r="E61" s="92"/>
      <c r="F61" s="92"/>
      <c r="G61" s="92"/>
      <c r="H61" s="92"/>
      <c r="J61" s="72"/>
      <c r="K61" s="72"/>
      <c r="L61" s="72"/>
      <c r="M61" s="72"/>
    </row>
    <row r="62" spans="1:13" s="73" customFormat="1" ht="9.9499999999999993" customHeight="1">
      <c r="A62" s="92"/>
      <c r="B62" s="92"/>
      <c r="C62" s="92"/>
      <c r="D62" s="92"/>
      <c r="E62" s="92"/>
      <c r="F62" s="92"/>
      <c r="G62" s="92"/>
      <c r="H62" s="92"/>
      <c r="J62" s="72"/>
      <c r="K62" s="72"/>
      <c r="L62" s="72"/>
      <c r="M62" s="72"/>
    </row>
    <row r="63" spans="1:13" s="73" customFormat="1" ht="9.9499999999999993" customHeight="1">
      <c r="A63" s="81"/>
      <c r="B63" s="81"/>
      <c r="C63" s="81"/>
      <c r="D63" s="81"/>
      <c r="E63" s="81"/>
      <c r="F63" s="81"/>
      <c r="G63" s="81"/>
      <c r="H63" s="81"/>
      <c r="J63" s="72"/>
      <c r="K63" s="72"/>
      <c r="L63" s="72"/>
      <c r="M63" s="72"/>
    </row>
    <row r="64" spans="1:13" s="73" customFormat="1" ht="9.9499999999999993" customHeight="1">
      <c r="J64" s="72"/>
      <c r="K64" s="72"/>
      <c r="L64" s="72"/>
      <c r="M64" s="72"/>
    </row>
    <row r="65" spans="1:13" s="73" customFormat="1" ht="18" customHeight="1">
      <c r="A65" s="1554"/>
      <c r="B65" s="1554"/>
      <c r="C65" s="1554"/>
      <c r="D65" s="1554"/>
      <c r="E65" s="1554"/>
      <c r="F65" s="1554"/>
      <c r="G65" s="1554"/>
      <c r="H65" s="1554"/>
      <c r="J65" s="72"/>
      <c r="K65" s="72"/>
      <c r="L65" s="72"/>
      <c r="M65" s="72"/>
    </row>
    <row r="66" spans="1:13" ht="14.25" customHeight="1">
      <c r="A66" s="1554"/>
      <c r="B66" s="1554"/>
      <c r="C66" s="1554"/>
      <c r="D66" s="1554"/>
      <c r="E66" s="1554"/>
      <c r="F66" s="1554"/>
      <c r="G66" s="1554"/>
      <c r="H66" s="1554"/>
    </row>
    <row r="67" spans="1:13">
      <c r="A67" s="81"/>
      <c r="B67" s="81"/>
      <c r="C67" s="81"/>
      <c r="D67" s="81"/>
      <c r="E67" s="81"/>
      <c r="F67" s="81"/>
      <c r="G67" s="81"/>
      <c r="H67" s="81"/>
    </row>
  </sheetData>
  <mergeCells count="14">
    <mergeCell ref="C6:C7"/>
    <mergeCell ref="A65:H66"/>
    <mergeCell ref="A1:H1"/>
    <mergeCell ref="M34:S34"/>
    <mergeCell ref="D6:E6"/>
    <mergeCell ref="G6:H6"/>
    <mergeCell ref="A3:G3"/>
    <mergeCell ref="A5:H5"/>
    <mergeCell ref="F6:F7"/>
    <mergeCell ref="A8:A20"/>
    <mergeCell ref="A21:A33"/>
    <mergeCell ref="A34:A46"/>
    <mergeCell ref="A47:A59"/>
    <mergeCell ref="B6:B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U44"/>
  <sheetViews>
    <sheetView showGridLines="0" zoomScaleNormal="100" zoomScaleSheetLayoutView="100" workbookViewId="0">
      <selection activeCell="D1" sqref="D1"/>
    </sheetView>
  </sheetViews>
  <sheetFormatPr defaultRowHeight="12.75"/>
  <cols>
    <col min="1" max="1" width="12.5703125" style="72" customWidth="1"/>
    <col min="2" max="10" width="13.7109375" style="72" customWidth="1"/>
    <col min="11" max="11" width="16.7109375" style="73" customWidth="1"/>
    <col min="12" max="242" width="9.140625" style="72"/>
    <col min="243" max="243" width="20.7109375" style="72" customWidth="1"/>
    <col min="244" max="253" width="10.7109375" style="72" customWidth="1"/>
    <col min="254" max="255" width="2.7109375" style="72" customWidth="1"/>
    <col min="256" max="498" width="9.140625" style="72"/>
    <col min="499" max="499" width="20.7109375" style="72" customWidth="1"/>
    <col min="500" max="509" width="10.7109375" style="72" customWidth="1"/>
    <col min="510" max="511" width="2.7109375" style="72" customWidth="1"/>
    <col min="512" max="754" width="9.140625" style="72"/>
    <col min="755" max="755" width="20.7109375" style="72" customWidth="1"/>
    <col min="756" max="765" width="10.7109375" style="72" customWidth="1"/>
    <col min="766" max="767" width="2.7109375" style="72" customWidth="1"/>
    <col min="768" max="1010" width="9.140625" style="72"/>
    <col min="1011" max="1011" width="20.7109375" style="72" customWidth="1"/>
    <col min="1012" max="1021" width="10.7109375" style="72" customWidth="1"/>
    <col min="1022" max="1023" width="2.7109375" style="72" customWidth="1"/>
    <col min="1024" max="1266" width="9.140625" style="72"/>
    <col min="1267" max="1267" width="20.7109375" style="72" customWidth="1"/>
    <col min="1268" max="1277" width="10.7109375" style="72" customWidth="1"/>
    <col min="1278" max="1279" width="2.7109375" style="72" customWidth="1"/>
    <col min="1280" max="1522" width="9.140625" style="72"/>
    <col min="1523" max="1523" width="20.7109375" style="72" customWidth="1"/>
    <col min="1524" max="1533" width="10.7109375" style="72" customWidth="1"/>
    <col min="1534" max="1535" width="2.7109375" style="72" customWidth="1"/>
    <col min="1536" max="1778" width="9.140625" style="72"/>
    <col min="1779" max="1779" width="20.7109375" style="72" customWidth="1"/>
    <col min="1780" max="1789" width="10.7109375" style="72" customWidth="1"/>
    <col min="1790" max="1791" width="2.7109375" style="72" customWidth="1"/>
    <col min="1792" max="2034" width="9.140625" style="72"/>
    <col min="2035" max="2035" width="20.7109375" style="72" customWidth="1"/>
    <col min="2036" max="2045" width="10.7109375" style="72" customWidth="1"/>
    <col min="2046" max="2047" width="2.7109375" style="72" customWidth="1"/>
    <col min="2048" max="2290" width="9.140625" style="72"/>
    <col min="2291" max="2291" width="20.7109375" style="72" customWidth="1"/>
    <col min="2292" max="2301" width="10.7109375" style="72" customWidth="1"/>
    <col min="2302" max="2303" width="2.7109375" style="72" customWidth="1"/>
    <col min="2304" max="2546" width="9.140625" style="72"/>
    <col min="2547" max="2547" width="20.7109375" style="72" customWidth="1"/>
    <col min="2548" max="2557" width="10.7109375" style="72" customWidth="1"/>
    <col min="2558" max="2559" width="2.7109375" style="72" customWidth="1"/>
    <col min="2560" max="2802" width="9.140625" style="72"/>
    <col min="2803" max="2803" width="20.7109375" style="72" customWidth="1"/>
    <col min="2804" max="2813" width="10.7109375" style="72" customWidth="1"/>
    <col min="2814" max="2815" width="2.7109375" style="72" customWidth="1"/>
    <col min="2816" max="3058" width="9.140625" style="72"/>
    <col min="3059" max="3059" width="20.7109375" style="72" customWidth="1"/>
    <col min="3060" max="3069" width="10.7109375" style="72" customWidth="1"/>
    <col min="3070" max="3071" width="2.7109375" style="72" customWidth="1"/>
    <col min="3072" max="3314" width="9.140625" style="72"/>
    <col min="3315" max="3315" width="20.7109375" style="72" customWidth="1"/>
    <col min="3316" max="3325" width="10.7109375" style="72" customWidth="1"/>
    <col min="3326" max="3327" width="2.7109375" style="72" customWidth="1"/>
    <col min="3328" max="3570" width="9.140625" style="72"/>
    <col min="3571" max="3571" width="20.7109375" style="72" customWidth="1"/>
    <col min="3572" max="3581" width="10.7109375" style="72" customWidth="1"/>
    <col min="3582" max="3583" width="2.7109375" style="72" customWidth="1"/>
    <col min="3584" max="3826" width="9.140625" style="72"/>
    <col min="3827" max="3827" width="20.7109375" style="72" customWidth="1"/>
    <col min="3828" max="3837" width="10.7109375" style="72" customWidth="1"/>
    <col min="3838" max="3839" width="2.7109375" style="72" customWidth="1"/>
    <col min="3840" max="4082" width="9.140625" style="72"/>
    <col min="4083" max="4083" width="20.7109375" style="72" customWidth="1"/>
    <col min="4084" max="4093" width="10.7109375" style="72" customWidth="1"/>
    <col min="4094" max="4095" width="2.7109375" style="72" customWidth="1"/>
    <col min="4096" max="4338" width="9.140625" style="72"/>
    <col min="4339" max="4339" width="20.7109375" style="72" customWidth="1"/>
    <col min="4340" max="4349" width="10.7109375" style="72" customWidth="1"/>
    <col min="4350" max="4351" width="2.7109375" style="72" customWidth="1"/>
    <col min="4352" max="4594" width="9.140625" style="72"/>
    <col min="4595" max="4595" width="20.7109375" style="72" customWidth="1"/>
    <col min="4596" max="4605" width="10.7109375" style="72" customWidth="1"/>
    <col min="4606" max="4607" width="2.7109375" style="72" customWidth="1"/>
    <col min="4608" max="4850" width="9.140625" style="72"/>
    <col min="4851" max="4851" width="20.7109375" style="72" customWidth="1"/>
    <col min="4852" max="4861" width="10.7109375" style="72" customWidth="1"/>
    <col min="4862" max="4863" width="2.7109375" style="72" customWidth="1"/>
    <col min="4864" max="5106" width="9.140625" style="72"/>
    <col min="5107" max="5107" width="20.7109375" style="72" customWidth="1"/>
    <col min="5108" max="5117" width="10.7109375" style="72" customWidth="1"/>
    <col min="5118" max="5119" width="2.7109375" style="72" customWidth="1"/>
    <col min="5120" max="5362" width="9.140625" style="72"/>
    <col min="5363" max="5363" width="20.7109375" style="72" customWidth="1"/>
    <col min="5364" max="5373" width="10.7109375" style="72" customWidth="1"/>
    <col min="5374" max="5375" width="2.7109375" style="72" customWidth="1"/>
    <col min="5376" max="5618" width="9.140625" style="72"/>
    <col min="5619" max="5619" width="20.7109375" style="72" customWidth="1"/>
    <col min="5620" max="5629" width="10.7109375" style="72" customWidth="1"/>
    <col min="5630" max="5631" width="2.7109375" style="72" customWidth="1"/>
    <col min="5632" max="5874" width="9.140625" style="72"/>
    <col min="5875" max="5875" width="20.7109375" style="72" customWidth="1"/>
    <col min="5876" max="5885" width="10.7109375" style="72" customWidth="1"/>
    <col min="5886" max="5887" width="2.7109375" style="72" customWidth="1"/>
    <col min="5888" max="6130" width="9.140625" style="72"/>
    <col min="6131" max="6131" width="20.7109375" style="72" customWidth="1"/>
    <col min="6132" max="6141" width="10.7109375" style="72" customWidth="1"/>
    <col min="6142" max="6143" width="2.7109375" style="72" customWidth="1"/>
    <col min="6144" max="6386" width="9.140625" style="72"/>
    <col min="6387" max="6387" width="20.7109375" style="72" customWidth="1"/>
    <col min="6388" max="6397" width="10.7109375" style="72" customWidth="1"/>
    <col min="6398" max="6399" width="2.7109375" style="72" customWidth="1"/>
    <col min="6400" max="6642" width="9.140625" style="72"/>
    <col min="6643" max="6643" width="20.7109375" style="72" customWidth="1"/>
    <col min="6644" max="6653" width="10.7109375" style="72" customWidth="1"/>
    <col min="6654" max="6655" width="2.7109375" style="72" customWidth="1"/>
    <col min="6656" max="6898" width="9.140625" style="72"/>
    <col min="6899" max="6899" width="20.7109375" style="72" customWidth="1"/>
    <col min="6900" max="6909" width="10.7109375" style="72" customWidth="1"/>
    <col min="6910" max="6911" width="2.7109375" style="72" customWidth="1"/>
    <col min="6912" max="7154" width="9.140625" style="72"/>
    <col min="7155" max="7155" width="20.7109375" style="72" customWidth="1"/>
    <col min="7156" max="7165" width="10.7109375" style="72" customWidth="1"/>
    <col min="7166" max="7167" width="2.7109375" style="72" customWidth="1"/>
    <col min="7168" max="7410" width="9.140625" style="72"/>
    <col min="7411" max="7411" width="20.7109375" style="72" customWidth="1"/>
    <col min="7412" max="7421" width="10.7109375" style="72" customWidth="1"/>
    <col min="7422" max="7423" width="2.7109375" style="72" customWidth="1"/>
    <col min="7424" max="7666" width="9.140625" style="72"/>
    <col min="7667" max="7667" width="20.7109375" style="72" customWidth="1"/>
    <col min="7668" max="7677" width="10.7109375" style="72" customWidth="1"/>
    <col min="7678" max="7679" width="2.7109375" style="72" customWidth="1"/>
    <col min="7680" max="7922" width="9.140625" style="72"/>
    <col min="7923" max="7923" width="20.7109375" style="72" customWidth="1"/>
    <col min="7924" max="7933" width="10.7109375" style="72" customWidth="1"/>
    <col min="7934" max="7935" width="2.7109375" style="72" customWidth="1"/>
    <col min="7936" max="8178" width="9.140625" style="72"/>
    <col min="8179" max="8179" width="20.7109375" style="72" customWidth="1"/>
    <col min="8180" max="8189" width="10.7109375" style="72" customWidth="1"/>
    <col min="8190" max="8191" width="2.7109375" style="72" customWidth="1"/>
    <col min="8192" max="8434" width="9.140625" style="72"/>
    <col min="8435" max="8435" width="20.7109375" style="72" customWidth="1"/>
    <col min="8436" max="8445" width="10.7109375" style="72" customWidth="1"/>
    <col min="8446" max="8447" width="2.7109375" style="72" customWidth="1"/>
    <col min="8448" max="8690" width="9.140625" style="72"/>
    <col min="8691" max="8691" width="20.7109375" style="72" customWidth="1"/>
    <col min="8692" max="8701" width="10.7109375" style="72" customWidth="1"/>
    <col min="8702" max="8703" width="2.7109375" style="72" customWidth="1"/>
    <col min="8704" max="8946" width="9.140625" style="72"/>
    <col min="8947" max="8947" width="20.7109375" style="72" customWidth="1"/>
    <col min="8948" max="8957" width="10.7109375" style="72" customWidth="1"/>
    <col min="8958" max="8959" width="2.7109375" style="72" customWidth="1"/>
    <col min="8960" max="9202" width="9.140625" style="72"/>
    <col min="9203" max="9203" width="20.7109375" style="72" customWidth="1"/>
    <col min="9204" max="9213" width="10.7109375" style="72" customWidth="1"/>
    <col min="9214" max="9215" width="2.7109375" style="72" customWidth="1"/>
    <col min="9216" max="9458" width="9.140625" style="72"/>
    <col min="9459" max="9459" width="20.7109375" style="72" customWidth="1"/>
    <col min="9460" max="9469" width="10.7109375" style="72" customWidth="1"/>
    <col min="9470" max="9471" width="2.7109375" style="72" customWidth="1"/>
    <col min="9472" max="9714" width="9.140625" style="72"/>
    <col min="9715" max="9715" width="20.7109375" style="72" customWidth="1"/>
    <col min="9716" max="9725" width="10.7109375" style="72" customWidth="1"/>
    <col min="9726" max="9727" width="2.7109375" style="72" customWidth="1"/>
    <col min="9728" max="9970" width="9.140625" style="72"/>
    <col min="9971" max="9971" width="20.7109375" style="72" customWidth="1"/>
    <col min="9972" max="9981" width="10.7109375" style="72" customWidth="1"/>
    <col min="9982" max="9983" width="2.7109375" style="72" customWidth="1"/>
    <col min="9984" max="10226" width="9.140625" style="72"/>
    <col min="10227" max="10227" width="20.7109375" style="72" customWidth="1"/>
    <col min="10228" max="10237" width="10.7109375" style="72" customWidth="1"/>
    <col min="10238" max="10239" width="2.7109375" style="72" customWidth="1"/>
    <col min="10240" max="10482" width="9.140625" style="72"/>
    <col min="10483" max="10483" width="20.7109375" style="72" customWidth="1"/>
    <col min="10484" max="10493" width="10.7109375" style="72" customWidth="1"/>
    <col min="10494" max="10495" width="2.7109375" style="72" customWidth="1"/>
    <col min="10496" max="10738" width="9.140625" style="72"/>
    <col min="10739" max="10739" width="20.7109375" style="72" customWidth="1"/>
    <col min="10740" max="10749" width="10.7109375" style="72" customWidth="1"/>
    <col min="10750" max="10751" width="2.7109375" style="72" customWidth="1"/>
    <col min="10752" max="10994" width="9.140625" style="72"/>
    <col min="10995" max="10995" width="20.7109375" style="72" customWidth="1"/>
    <col min="10996" max="11005" width="10.7109375" style="72" customWidth="1"/>
    <col min="11006" max="11007" width="2.7109375" style="72" customWidth="1"/>
    <col min="11008" max="11250" width="9.140625" style="72"/>
    <col min="11251" max="11251" width="20.7109375" style="72" customWidth="1"/>
    <col min="11252" max="11261" width="10.7109375" style="72" customWidth="1"/>
    <col min="11262" max="11263" width="2.7109375" style="72" customWidth="1"/>
    <col min="11264" max="11506" width="9.140625" style="72"/>
    <col min="11507" max="11507" width="20.7109375" style="72" customWidth="1"/>
    <col min="11508" max="11517" width="10.7109375" style="72" customWidth="1"/>
    <col min="11518" max="11519" width="2.7109375" style="72" customWidth="1"/>
    <col min="11520" max="11762" width="9.140625" style="72"/>
    <col min="11763" max="11763" width="20.7109375" style="72" customWidth="1"/>
    <col min="11764" max="11773" width="10.7109375" style="72" customWidth="1"/>
    <col min="11774" max="11775" width="2.7109375" style="72" customWidth="1"/>
    <col min="11776" max="12018" width="9.140625" style="72"/>
    <col min="12019" max="12019" width="20.7109375" style="72" customWidth="1"/>
    <col min="12020" max="12029" width="10.7109375" style="72" customWidth="1"/>
    <col min="12030" max="12031" width="2.7109375" style="72" customWidth="1"/>
    <col min="12032" max="12274" width="9.140625" style="72"/>
    <col min="12275" max="12275" width="20.7109375" style="72" customWidth="1"/>
    <col min="12276" max="12285" width="10.7109375" style="72" customWidth="1"/>
    <col min="12286" max="12287" width="2.7109375" style="72" customWidth="1"/>
    <col min="12288" max="12530" width="9.140625" style="72"/>
    <col min="12531" max="12531" width="20.7109375" style="72" customWidth="1"/>
    <col min="12532" max="12541" width="10.7109375" style="72" customWidth="1"/>
    <col min="12542" max="12543" width="2.7109375" style="72" customWidth="1"/>
    <col min="12544" max="12786" width="9.140625" style="72"/>
    <col min="12787" max="12787" width="20.7109375" style="72" customWidth="1"/>
    <col min="12788" max="12797" width="10.7109375" style="72" customWidth="1"/>
    <col min="12798" max="12799" width="2.7109375" style="72" customWidth="1"/>
    <col min="12800" max="13042" width="9.140625" style="72"/>
    <col min="13043" max="13043" width="20.7109375" style="72" customWidth="1"/>
    <col min="13044" max="13053" width="10.7109375" style="72" customWidth="1"/>
    <col min="13054" max="13055" width="2.7109375" style="72" customWidth="1"/>
    <col min="13056" max="13298" width="9.140625" style="72"/>
    <col min="13299" max="13299" width="20.7109375" style="72" customWidth="1"/>
    <col min="13300" max="13309" width="10.7109375" style="72" customWidth="1"/>
    <col min="13310" max="13311" width="2.7109375" style="72" customWidth="1"/>
    <col min="13312" max="13554" width="9.140625" style="72"/>
    <col min="13555" max="13555" width="20.7109375" style="72" customWidth="1"/>
    <col min="13556" max="13565" width="10.7109375" style="72" customWidth="1"/>
    <col min="13566" max="13567" width="2.7109375" style="72" customWidth="1"/>
    <col min="13568" max="13810" width="9.140625" style="72"/>
    <col min="13811" max="13811" width="20.7109375" style="72" customWidth="1"/>
    <col min="13812" max="13821" width="10.7109375" style="72" customWidth="1"/>
    <col min="13822" max="13823" width="2.7109375" style="72" customWidth="1"/>
    <col min="13824" max="14066" width="9.140625" style="72"/>
    <col min="14067" max="14067" width="20.7109375" style="72" customWidth="1"/>
    <col min="14068" max="14077" width="10.7109375" style="72" customWidth="1"/>
    <col min="14078" max="14079" width="2.7109375" style="72" customWidth="1"/>
    <col min="14080" max="14322" width="9.140625" style="72"/>
    <col min="14323" max="14323" width="20.7109375" style="72" customWidth="1"/>
    <col min="14324" max="14333" width="10.7109375" style="72" customWidth="1"/>
    <col min="14334" max="14335" width="2.7109375" style="72" customWidth="1"/>
    <col min="14336" max="14578" width="9.140625" style="72"/>
    <col min="14579" max="14579" width="20.7109375" style="72" customWidth="1"/>
    <col min="14580" max="14589" width="10.7109375" style="72" customWidth="1"/>
    <col min="14590" max="14591" width="2.7109375" style="72" customWidth="1"/>
    <col min="14592" max="14834" width="9.140625" style="72"/>
    <col min="14835" max="14835" width="20.7109375" style="72" customWidth="1"/>
    <col min="14836" max="14845" width="10.7109375" style="72" customWidth="1"/>
    <col min="14846" max="14847" width="2.7109375" style="72" customWidth="1"/>
    <col min="14848" max="15090" width="9.140625" style="72"/>
    <col min="15091" max="15091" width="20.7109375" style="72" customWidth="1"/>
    <col min="15092" max="15101" width="10.7109375" style="72" customWidth="1"/>
    <col min="15102" max="15103" width="2.7109375" style="72" customWidth="1"/>
    <col min="15104" max="15346" width="9.140625" style="72"/>
    <col min="15347" max="15347" width="20.7109375" style="72" customWidth="1"/>
    <col min="15348" max="15357" width="10.7109375" style="72" customWidth="1"/>
    <col min="15358" max="15359" width="2.7109375" style="72" customWidth="1"/>
    <col min="15360" max="15602" width="9.140625" style="72"/>
    <col min="15603" max="15603" width="20.7109375" style="72" customWidth="1"/>
    <col min="15604" max="15613" width="10.7109375" style="72" customWidth="1"/>
    <col min="15614" max="15615" width="2.7109375" style="72" customWidth="1"/>
    <col min="15616" max="15858" width="9.140625" style="72"/>
    <col min="15859" max="15859" width="20.7109375" style="72" customWidth="1"/>
    <col min="15860" max="15869" width="10.7109375" style="72" customWidth="1"/>
    <col min="15870" max="15871" width="2.7109375" style="72" customWidth="1"/>
    <col min="15872" max="16114" width="9.140625" style="72"/>
    <col min="16115" max="16115" width="20.7109375" style="72" customWidth="1"/>
    <col min="16116" max="16125" width="10.7109375" style="72" customWidth="1"/>
    <col min="16126" max="16127" width="2.7109375" style="72" customWidth="1"/>
    <col min="16128" max="16383" width="9.140625" style="72"/>
    <col min="16384" max="16384" width="9.140625" style="72" customWidth="1"/>
  </cols>
  <sheetData>
    <row r="1" spans="1:21" ht="18">
      <c r="A1" s="559" t="s">
        <v>267</v>
      </c>
      <c r="B1" s="98"/>
      <c r="C1" s="98"/>
      <c r="D1" s="98"/>
      <c r="E1" s="98"/>
      <c r="F1" s="98"/>
      <c r="G1" s="98"/>
      <c r="H1" s="98"/>
      <c r="I1" s="98"/>
      <c r="J1" s="99"/>
    </row>
    <row r="2" spans="1:21" ht="5.0999999999999996" customHeight="1">
      <c r="A2" s="448"/>
      <c r="B2" s="449"/>
    </row>
    <row r="3" spans="1:21" ht="16.5" customHeight="1">
      <c r="A3" s="1524" t="str">
        <f>'3.3'!A24</f>
        <v>Year</v>
      </c>
      <c r="B3" s="1522" t="s">
        <v>268</v>
      </c>
      <c r="C3" s="1568" t="s">
        <v>183</v>
      </c>
      <c r="D3" s="1526"/>
      <c r="E3" s="1526"/>
      <c r="F3" s="1569"/>
      <c r="G3" s="1526" t="s">
        <v>27</v>
      </c>
      <c r="H3" s="1526"/>
      <c r="I3" s="1526"/>
      <c r="J3" s="1526"/>
    </row>
    <row r="4" spans="1:21" ht="92.1" customHeight="1">
      <c r="A4" s="1525"/>
      <c r="B4" s="1542"/>
      <c r="C4" s="1382" t="s">
        <v>269</v>
      </c>
      <c r="D4" s="1379" t="s">
        <v>556</v>
      </c>
      <c r="E4" s="1379" t="s">
        <v>266</v>
      </c>
      <c r="F4" s="1381" t="s">
        <v>151</v>
      </c>
      <c r="G4" s="1382" t="str">
        <f>C4</f>
        <v>Total gas production, including losses and own use</v>
      </c>
      <c r="H4" s="1379" t="str">
        <f>D4</f>
        <v>Gas supply from the production installation to 
the distribution system</v>
      </c>
      <c r="I4" s="1379" t="str">
        <f>E4</f>
        <v>Gas supply from the production installation to customers connected directly to the gas production installation</v>
      </c>
      <c r="J4" s="638" t="str">
        <f>F4</f>
        <v>Gas producers’ own use</v>
      </c>
      <c r="K4" s="96"/>
    </row>
    <row r="5" spans="1:21" ht="12" customHeight="1">
      <c r="A5" s="642">
        <v>2014</v>
      </c>
      <c r="B5" s="659">
        <v>5</v>
      </c>
      <c r="C5" s="967">
        <v>168.00440900000001</v>
      </c>
      <c r="D5" s="656">
        <v>143.92599999999999</v>
      </c>
      <c r="E5" s="656">
        <v>0</v>
      </c>
      <c r="F5" s="968">
        <v>24.078409000000022</v>
      </c>
      <c r="G5" s="656">
        <v>1814.2606044805998</v>
      </c>
      <c r="H5" s="656">
        <v>1552.146</v>
      </c>
      <c r="I5" s="656">
        <v>0</v>
      </c>
      <c r="J5" s="656">
        <v>262.11460448059984</v>
      </c>
      <c r="K5" s="69"/>
      <c r="L5" s="120"/>
      <c r="M5" s="120"/>
      <c r="N5" s="120"/>
      <c r="O5" s="120"/>
    </row>
    <row r="6" spans="1:21" ht="12" customHeight="1">
      <c r="A6" s="639">
        <v>2015</v>
      </c>
      <c r="B6" s="660">
        <v>5</v>
      </c>
      <c r="C6" s="969">
        <v>158.42110200000002</v>
      </c>
      <c r="D6" s="657">
        <v>152.53700000000001</v>
      </c>
      <c r="E6" s="657">
        <v>0</v>
      </c>
      <c r="F6" s="970">
        <v>5.8841020000000128</v>
      </c>
      <c r="G6" s="657">
        <v>1722.2116495963</v>
      </c>
      <c r="H6" s="657">
        <v>1658.191</v>
      </c>
      <c r="I6" s="657">
        <v>0</v>
      </c>
      <c r="J6" s="657">
        <v>64.020649596300018</v>
      </c>
      <c r="K6" s="69"/>
      <c r="L6" s="120"/>
      <c r="M6" s="120"/>
      <c r="N6" s="120"/>
      <c r="O6" s="120"/>
      <c r="P6" s="69"/>
      <c r="Q6" s="69"/>
      <c r="R6" s="69"/>
    </row>
    <row r="7" spans="1:21" ht="12" customHeight="1">
      <c r="A7" s="642">
        <v>2016</v>
      </c>
      <c r="B7" s="659">
        <v>5</v>
      </c>
      <c r="C7" s="967">
        <v>135.920783</v>
      </c>
      <c r="D7" s="656">
        <v>132.84</v>
      </c>
      <c r="E7" s="656">
        <v>0</v>
      </c>
      <c r="F7" s="968">
        <v>3.0807829999999967</v>
      </c>
      <c r="G7" s="656">
        <v>1472.636014833</v>
      </c>
      <c r="H7" s="656">
        <v>1439.3910000000001</v>
      </c>
      <c r="I7" s="656">
        <v>0</v>
      </c>
      <c r="J7" s="656">
        <v>33.245014832999914</v>
      </c>
      <c r="K7" s="69"/>
      <c r="L7" s="120"/>
      <c r="M7" s="120"/>
      <c r="N7" s="120"/>
      <c r="O7" s="120"/>
    </row>
    <row r="8" spans="1:21" ht="12" customHeight="1">
      <c r="A8" s="643">
        <v>2017</v>
      </c>
      <c r="B8" s="661">
        <v>6</v>
      </c>
      <c r="C8" s="971">
        <v>146.24423799999997</v>
      </c>
      <c r="D8" s="658">
        <v>138.718592</v>
      </c>
      <c r="E8" s="658">
        <v>0.51729999999999998</v>
      </c>
      <c r="F8" s="972">
        <v>7.5256459999999663</v>
      </c>
      <c r="G8" s="658">
        <v>1579.5465430071999</v>
      </c>
      <c r="H8" s="658">
        <v>1498.5353266003999</v>
      </c>
      <c r="I8" s="658">
        <v>5.5129999999999999</v>
      </c>
      <c r="J8" s="658">
        <v>81.011216406800031</v>
      </c>
      <c r="K8" s="69"/>
      <c r="L8" s="120"/>
      <c r="M8" s="120"/>
      <c r="N8" s="120"/>
      <c r="O8" s="120"/>
    </row>
    <row r="9" spans="1:21" ht="12" customHeight="1">
      <c r="A9" s="639">
        <v>2018</v>
      </c>
      <c r="B9" s="660">
        <v>6</v>
      </c>
      <c r="C9" s="969">
        <v>137.11352800000003</v>
      </c>
      <c r="D9" s="657">
        <v>127.77645700000001</v>
      </c>
      <c r="E9" s="657">
        <v>2.7199999999999998E-2</v>
      </c>
      <c r="F9" s="970">
        <v>9.3098710000000029</v>
      </c>
      <c r="G9" s="657">
        <v>1476.5038155359</v>
      </c>
      <c r="H9" s="657">
        <v>1374.5449957120002</v>
      </c>
      <c r="I9" s="657">
        <v>0.30649999999999999</v>
      </c>
      <c r="J9" s="657">
        <v>101.65231982389986</v>
      </c>
      <c r="K9" s="69"/>
      <c r="L9" s="120"/>
      <c r="M9" s="120"/>
      <c r="N9" s="120"/>
      <c r="O9" s="120"/>
    </row>
    <row r="10" spans="1:21" ht="12" customHeight="1">
      <c r="A10" s="639">
        <v>2019</v>
      </c>
      <c r="B10" s="660">
        <v>6</v>
      </c>
      <c r="C10" s="969">
        <v>130.758104</v>
      </c>
      <c r="D10" s="657">
        <v>120.288903</v>
      </c>
      <c r="E10" s="657">
        <v>0.52326700000000004</v>
      </c>
      <c r="F10" s="970">
        <v>9.94593400000001</v>
      </c>
      <c r="G10" s="657">
        <v>1410.2240117025001</v>
      </c>
      <c r="H10" s="657">
        <v>1296.3960395424999</v>
      </c>
      <c r="I10" s="657">
        <v>5.6039899999999996</v>
      </c>
      <c r="J10" s="657">
        <v>108.22398216000001</v>
      </c>
      <c r="K10" s="69"/>
      <c r="L10" s="120"/>
      <c r="M10" s="120"/>
      <c r="N10" s="120"/>
      <c r="O10" s="120"/>
    </row>
    <row r="11" spans="1:21" ht="12" customHeight="1">
      <c r="A11" s="642">
        <v>2020</v>
      </c>
      <c r="B11" s="659">
        <v>7</v>
      </c>
      <c r="C11" s="967">
        <v>122.73759499999998</v>
      </c>
      <c r="D11" s="656">
        <v>118.34785799999999</v>
      </c>
      <c r="E11" s="656">
        <v>0.68267000000000011</v>
      </c>
      <c r="F11" s="968">
        <v>3.7070670000000026</v>
      </c>
      <c r="G11" s="656">
        <v>1333.4594688912894</v>
      </c>
      <c r="H11" s="656">
        <v>1285.6355686192999</v>
      </c>
      <c r="I11" s="656">
        <v>7.2639949999999995</v>
      </c>
      <c r="J11" s="656">
        <v>40.55990527198913</v>
      </c>
      <c r="K11" s="69"/>
      <c r="L11" s="120"/>
      <c r="M11" s="120"/>
      <c r="N11" s="120"/>
      <c r="O11" s="120"/>
    </row>
    <row r="12" spans="1:21" ht="12" customHeight="1">
      <c r="A12" s="643">
        <v>2021</v>
      </c>
      <c r="B12" s="661">
        <v>7</v>
      </c>
      <c r="C12" s="971">
        <v>127.86564999999999</v>
      </c>
      <c r="D12" s="658">
        <v>125.13687399999996</v>
      </c>
      <c r="E12" s="658">
        <v>0.99074999999999991</v>
      </c>
      <c r="F12" s="972">
        <v>1.7380260000000025</v>
      </c>
      <c r="G12" s="658">
        <v>1383.8314851238999</v>
      </c>
      <c r="H12" s="658">
        <v>1352.9512962239</v>
      </c>
      <c r="I12" s="658">
        <v>10.402875</v>
      </c>
      <c r="J12" s="658">
        <v>20.477313900000023</v>
      </c>
      <c r="K12" s="69"/>
      <c r="L12" s="120"/>
      <c r="M12" s="120"/>
      <c r="N12" s="120"/>
      <c r="O12" s="120"/>
    </row>
    <row r="13" spans="1:21" ht="12" customHeight="1">
      <c r="A13" s="639">
        <v>2022</v>
      </c>
      <c r="B13" s="660">
        <v>8</v>
      </c>
      <c r="C13" s="969">
        <v>148.17610400000001</v>
      </c>
      <c r="D13" s="657">
        <v>145.68301700000001</v>
      </c>
      <c r="E13" s="657">
        <v>0.68670799999999999</v>
      </c>
      <c r="F13" s="970">
        <v>1.8063789999999935</v>
      </c>
      <c r="G13" s="657">
        <v>1607.7272852485601</v>
      </c>
      <c r="H13" s="657">
        <v>1578.4818844485599</v>
      </c>
      <c r="I13" s="657">
        <v>7.307160200000002</v>
      </c>
      <c r="J13" s="657">
        <v>21.938240600000039</v>
      </c>
      <c r="K13" s="68"/>
      <c r="L13" s="1228"/>
      <c r="M13" s="120"/>
      <c r="N13" s="120"/>
      <c r="O13" s="120"/>
    </row>
    <row r="14" spans="1:21" ht="12" customHeight="1">
      <c r="A14" s="643">
        <v>2023</v>
      </c>
      <c r="B14" s="661">
        <v>12</v>
      </c>
      <c r="C14" s="971">
        <v>88.281149029999995</v>
      </c>
      <c r="D14" s="658">
        <v>84.92449403000002</v>
      </c>
      <c r="E14" s="658">
        <v>1.7347329999999999</v>
      </c>
      <c r="F14" s="972">
        <v>1.621921999999995</v>
      </c>
      <c r="G14" s="658">
        <v>960.0997953566789</v>
      </c>
      <c r="H14" s="658">
        <v>922.96416567697872</v>
      </c>
      <c r="I14" s="658">
        <v>18.213879019700002</v>
      </c>
      <c r="J14" s="658">
        <v>18.921750660000029</v>
      </c>
      <c r="K14" s="69"/>
      <c r="L14" s="1228"/>
      <c r="M14" s="120"/>
      <c r="N14" s="120"/>
      <c r="O14" s="120"/>
      <c r="Q14" s="69"/>
      <c r="R14" s="69"/>
      <c r="S14" s="69"/>
      <c r="T14" s="69"/>
      <c r="U14" s="69"/>
    </row>
    <row r="15" spans="1:21" ht="9.9499999999999993" customHeight="1">
      <c r="A15" s="106"/>
      <c r="B15" s="106"/>
      <c r="C15" s="107"/>
      <c r="D15" s="107"/>
      <c r="E15" s="73"/>
      <c r="F15" s="73"/>
      <c r="G15" s="106"/>
      <c r="H15" s="107"/>
      <c r="I15" s="107"/>
      <c r="J15" s="107"/>
      <c r="K15" s="69"/>
      <c r="L15" s="71"/>
      <c r="M15" s="116"/>
      <c r="N15" s="116"/>
    </row>
    <row r="16" spans="1:21" ht="14.25" customHeight="1">
      <c r="A16" s="1547" t="s">
        <v>270</v>
      </c>
      <c r="B16" s="1547"/>
      <c r="C16" s="1547"/>
      <c r="D16" s="1547"/>
      <c r="E16" s="1547"/>
      <c r="F16" s="1547" t="s">
        <v>271</v>
      </c>
      <c r="G16" s="1547"/>
      <c r="H16" s="1547"/>
      <c r="I16" s="1547"/>
      <c r="J16" s="1547"/>
      <c r="K16" s="117"/>
      <c r="L16" s="120"/>
      <c r="M16" s="120"/>
      <c r="N16" s="120"/>
      <c r="O16" s="120"/>
    </row>
    <row r="17" spans="1:16" ht="13.5" customHeight="1">
      <c r="A17" s="1547"/>
      <c r="B17" s="1547"/>
      <c r="C17" s="1547"/>
      <c r="D17" s="1547"/>
      <c r="E17" s="1547"/>
      <c r="F17" s="1547"/>
      <c r="G17" s="1547"/>
      <c r="H17" s="1547"/>
      <c r="I17" s="1547"/>
      <c r="J17" s="1547"/>
      <c r="L17" s="120"/>
      <c r="M17" s="120"/>
      <c r="N17" s="120"/>
      <c r="O17" s="120"/>
      <c r="P17" s="120"/>
    </row>
    <row r="18" spans="1:16" ht="9.9499999999999993" customHeight="1">
      <c r="A18" s="73"/>
      <c r="B18" s="73"/>
      <c r="C18" s="73"/>
      <c r="D18" s="73"/>
      <c r="E18" s="73"/>
      <c r="F18" s="73"/>
      <c r="G18" s="68"/>
      <c r="H18" s="73"/>
      <c r="I18" s="73"/>
    </row>
    <row r="19" spans="1:16" ht="9.9499999999999993" customHeight="1">
      <c r="A19" s="73"/>
      <c r="B19" s="73"/>
      <c r="E19" s="117"/>
      <c r="F19" s="69"/>
      <c r="G19" s="79"/>
      <c r="H19" s="79"/>
      <c r="I19" s="79"/>
      <c r="J19" s="78"/>
    </row>
    <row r="20" spans="1:16" ht="9.9499999999999993" customHeight="1">
      <c r="A20" s="73"/>
      <c r="B20" s="73"/>
      <c r="E20" s="117"/>
      <c r="F20" s="117"/>
      <c r="G20" s="78"/>
      <c r="H20" s="79" t="str">
        <f>C4</f>
        <v>Total gas production, including losses and own use</v>
      </c>
      <c r="I20" s="79"/>
      <c r="J20" s="78"/>
    </row>
    <row r="21" spans="1:16" ht="9.9499999999999993" customHeight="1">
      <c r="A21" s="73"/>
      <c r="B21" s="73"/>
      <c r="C21" s="118" t="str">
        <f>'3.3'!A6</f>
        <v>January</v>
      </c>
      <c r="D21" s="121">
        <f>'3.3'!H6</f>
        <v>11.42983903</v>
      </c>
      <c r="E21" s="117"/>
      <c r="F21" s="69"/>
      <c r="G21" s="79">
        <f>A5</f>
        <v>2014</v>
      </c>
      <c r="H21" s="122">
        <f>C5</f>
        <v>168.00440900000001</v>
      </c>
      <c r="I21" s="79"/>
      <c r="J21" s="78"/>
    </row>
    <row r="22" spans="1:16" ht="9.9499999999999993" customHeight="1">
      <c r="A22" s="73"/>
      <c r="B22" s="73"/>
      <c r="C22" s="118" t="str">
        <f>'3.3'!A7</f>
        <v>February</v>
      </c>
      <c r="D22" s="121">
        <f>'3.3'!H7</f>
        <v>9.5859639999999988</v>
      </c>
      <c r="E22" s="117"/>
      <c r="F22" s="69"/>
      <c r="G22" s="79">
        <f t="shared" ref="G22:G30" si="0">A6</f>
        <v>2015</v>
      </c>
      <c r="H22" s="122">
        <f t="shared" ref="H22:H30" si="1">C6</f>
        <v>158.42110200000002</v>
      </c>
      <c r="I22" s="79"/>
      <c r="J22" s="78"/>
    </row>
    <row r="23" spans="1:16" ht="9.9499999999999993" customHeight="1">
      <c r="A23" s="73"/>
      <c r="B23" s="73"/>
      <c r="C23" s="118" t="str">
        <f>'3.3'!A8</f>
        <v>March</v>
      </c>
      <c r="D23" s="121">
        <f>'3.3'!H8</f>
        <v>10.388265999999998</v>
      </c>
      <c r="E23" s="117"/>
      <c r="F23" s="69"/>
      <c r="G23" s="79">
        <f t="shared" si="0"/>
        <v>2016</v>
      </c>
      <c r="H23" s="122">
        <f t="shared" si="1"/>
        <v>135.920783</v>
      </c>
      <c r="I23" s="79"/>
      <c r="J23" s="78"/>
    </row>
    <row r="24" spans="1:16" ht="9.9499999999999993" customHeight="1">
      <c r="A24" s="73"/>
      <c r="B24" s="73"/>
      <c r="C24" s="118" t="str">
        <f>'3.3'!A9</f>
        <v>April</v>
      </c>
      <c r="D24" s="121">
        <f>'3.3'!H9</f>
        <v>8.0562589999999972</v>
      </c>
      <c r="E24" s="117"/>
      <c r="F24" s="69"/>
      <c r="G24" s="79">
        <f t="shared" si="0"/>
        <v>2017</v>
      </c>
      <c r="H24" s="122">
        <f t="shared" si="1"/>
        <v>146.24423799999997</v>
      </c>
      <c r="I24" s="79"/>
      <c r="J24" s="78"/>
    </row>
    <row r="25" spans="1:16" s="73" customFormat="1" ht="9.9499999999999993" customHeight="1">
      <c r="C25" s="118" t="str">
        <f>'3.3'!A10</f>
        <v>May</v>
      </c>
      <c r="D25" s="121">
        <f>'3.3'!H10</f>
        <v>8.9483289999999993</v>
      </c>
      <c r="E25" s="117"/>
      <c r="F25" s="69"/>
      <c r="G25" s="79">
        <f t="shared" si="0"/>
        <v>2018</v>
      </c>
      <c r="H25" s="122">
        <f t="shared" si="1"/>
        <v>137.11352800000003</v>
      </c>
      <c r="I25" s="79"/>
      <c r="J25" s="78"/>
      <c r="L25" s="72"/>
      <c r="M25" s="72"/>
      <c r="N25" s="72"/>
      <c r="O25" s="72"/>
    </row>
    <row r="26" spans="1:16" s="73" customFormat="1" ht="9.9499999999999993" customHeight="1">
      <c r="C26" s="118" t="str">
        <f>'3.3'!A11</f>
        <v>June</v>
      </c>
      <c r="D26" s="121">
        <f>'3.3'!H11</f>
        <v>7.7560179999999992</v>
      </c>
      <c r="E26" s="117"/>
      <c r="F26" s="69"/>
      <c r="G26" s="79">
        <f t="shared" si="0"/>
        <v>2019</v>
      </c>
      <c r="H26" s="122">
        <f t="shared" si="1"/>
        <v>130.758104</v>
      </c>
      <c r="I26" s="79"/>
      <c r="J26" s="78"/>
      <c r="L26" s="72"/>
      <c r="M26" s="72"/>
      <c r="N26" s="72"/>
      <c r="O26" s="72"/>
    </row>
    <row r="27" spans="1:16" s="73" customFormat="1" ht="9.9499999999999993" customHeight="1">
      <c r="C27" s="118" t="str">
        <f>'3.3'!A12</f>
        <v>July</v>
      </c>
      <c r="D27" s="121">
        <f>'3.3'!H12</f>
        <v>7.7206640000000002</v>
      </c>
      <c r="E27" s="117"/>
      <c r="F27" s="69"/>
      <c r="G27" s="79">
        <f t="shared" si="0"/>
        <v>2020</v>
      </c>
      <c r="H27" s="122">
        <f t="shared" si="1"/>
        <v>122.73759499999998</v>
      </c>
      <c r="I27" s="79"/>
      <c r="J27" s="78"/>
      <c r="L27" s="72"/>
      <c r="M27" s="72"/>
      <c r="N27" s="72"/>
      <c r="O27" s="72"/>
    </row>
    <row r="28" spans="1:16" s="73" customFormat="1" ht="9.9499999999999993" customHeight="1">
      <c r="C28" s="118" t="str">
        <f>'3.3'!A13</f>
        <v>August</v>
      </c>
      <c r="D28" s="121">
        <f>'3.3'!H13</f>
        <v>5.3401130000000006</v>
      </c>
      <c r="E28" s="117"/>
      <c r="F28" s="69"/>
      <c r="G28" s="79">
        <f t="shared" si="0"/>
        <v>2021</v>
      </c>
      <c r="H28" s="122">
        <f t="shared" si="1"/>
        <v>127.86564999999999</v>
      </c>
      <c r="I28" s="79"/>
      <c r="J28" s="78"/>
      <c r="L28" s="72"/>
      <c r="M28" s="72"/>
      <c r="N28" s="72"/>
      <c r="O28" s="72"/>
    </row>
    <row r="29" spans="1:16" s="73" customFormat="1" ht="9.9499999999999993" customHeight="1">
      <c r="C29" s="118" t="str">
        <f>'3.3'!A14</f>
        <v>September</v>
      </c>
      <c r="D29" s="121">
        <f>'3.3'!H14</f>
        <v>3.6460020000000002</v>
      </c>
      <c r="E29" s="117"/>
      <c r="F29" s="69"/>
      <c r="G29" s="79">
        <f t="shared" si="0"/>
        <v>2022</v>
      </c>
      <c r="H29" s="122">
        <f t="shared" si="1"/>
        <v>148.17610400000001</v>
      </c>
      <c r="I29" s="79"/>
      <c r="J29" s="78"/>
      <c r="L29" s="72"/>
      <c r="M29" s="72"/>
      <c r="N29" s="72"/>
      <c r="O29" s="72"/>
    </row>
    <row r="30" spans="1:16" s="73" customFormat="1" ht="9.9499999999999993" customHeight="1">
      <c r="C30" s="118" t="str">
        <f>'3.3'!A15</f>
        <v>October</v>
      </c>
      <c r="D30" s="121">
        <f>'3.3'!H15</f>
        <v>4.181495</v>
      </c>
      <c r="E30" s="117"/>
      <c r="F30" s="69"/>
      <c r="G30" s="79">
        <f t="shared" si="0"/>
        <v>2023</v>
      </c>
      <c r="H30" s="122">
        <f t="shared" si="1"/>
        <v>88.281149029999995</v>
      </c>
      <c r="I30" s="79"/>
      <c r="J30" s="78"/>
      <c r="L30" s="72"/>
      <c r="M30" s="72"/>
      <c r="N30" s="72"/>
      <c r="O30" s="72"/>
    </row>
    <row r="31" spans="1:16" s="73" customFormat="1" ht="9.9499999999999993" customHeight="1">
      <c r="C31" s="118" t="str">
        <f>'3.3'!A16</f>
        <v>November</v>
      </c>
      <c r="D31" s="121">
        <f>'3.3'!H16</f>
        <v>4.6496019999999989</v>
      </c>
      <c r="E31" s="117"/>
      <c r="J31" s="72"/>
      <c r="L31" s="72"/>
      <c r="M31" s="72"/>
      <c r="N31" s="72"/>
      <c r="O31" s="72"/>
    </row>
    <row r="32" spans="1:16" s="73" customFormat="1" ht="9.9499999999999993" customHeight="1">
      <c r="C32" s="118" t="str">
        <f>'3.3'!A17</f>
        <v>December</v>
      </c>
      <c r="D32" s="121">
        <f>'3.3'!H17</f>
        <v>6.5785090000000013</v>
      </c>
      <c r="E32" s="117"/>
      <c r="L32" s="72"/>
      <c r="M32" s="72"/>
      <c r="N32" s="72"/>
      <c r="O32" s="72"/>
    </row>
    <row r="33" spans="1:15" s="73" customFormat="1" ht="9.9499999999999993" customHeight="1">
      <c r="L33" s="72"/>
      <c r="M33" s="72"/>
      <c r="N33" s="72"/>
      <c r="O33" s="72"/>
    </row>
    <row r="34" spans="1:15" s="73" customFormat="1" ht="9.9499999999999993" customHeight="1">
      <c r="L34" s="72"/>
      <c r="M34" s="72"/>
      <c r="N34" s="72"/>
      <c r="O34" s="72"/>
    </row>
    <row r="35" spans="1:15" s="73" customFormat="1" ht="9.9499999999999993" customHeight="1">
      <c r="A35" s="92"/>
      <c r="B35" s="92"/>
      <c r="C35" s="92"/>
      <c r="D35" s="92"/>
      <c r="E35" s="92"/>
      <c r="F35" s="92"/>
      <c r="G35" s="92"/>
      <c r="H35" s="92"/>
      <c r="I35" s="92"/>
      <c r="J35" s="92"/>
      <c r="L35" s="72"/>
      <c r="M35" s="72"/>
      <c r="N35" s="72"/>
      <c r="O35" s="72"/>
    </row>
    <row r="36" spans="1:15" s="73" customFormat="1" ht="16.5" customHeight="1">
      <c r="B36" s="92"/>
      <c r="C36" s="92"/>
      <c r="D36" s="92"/>
      <c r="E36" s="92"/>
      <c r="F36" s="92"/>
      <c r="G36" s="92"/>
      <c r="H36" s="92"/>
      <c r="I36" s="92"/>
      <c r="J36" s="92"/>
      <c r="L36" s="72"/>
      <c r="M36" s="72"/>
      <c r="N36" s="72"/>
      <c r="O36" s="72"/>
    </row>
    <row r="37" spans="1:15" s="73" customFormat="1" ht="9.9499999999999993" customHeight="1">
      <c r="A37" s="92"/>
      <c r="B37" s="92"/>
      <c r="C37" s="92"/>
      <c r="D37" s="92"/>
      <c r="E37" s="92"/>
      <c r="F37" s="92"/>
      <c r="G37" s="92"/>
      <c r="H37" s="92"/>
      <c r="I37" s="92"/>
      <c r="J37" s="92"/>
      <c r="L37" s="72"/>
      <c r="M37" s="72"/>
      <c r="N37" s="72"/>
      <c r="O37" s="72"/>
    </row>
    <row r="38" spans="1:15" s="73" customFormat="1" ht="9.9499999999999993" customHeight="1">
      <c r="A38" s="81"/>
      <c r="B38" s="81"/>
      <c r="C38" s="81"/>
      <c r="D38" s="81"/>
      <c r="E38" s="81"/>
      <c r="F38" s="81"/>
      <c r="G38" s="81"/>
      <c r="H38" s="81"/>
      <c r="I38" s="81"/>
      <c r="J38" s="81"/>
      <c r="L38" s="72"/>
      <c r="M38" s="72"/>
      <c r="N38" s="72"/>
      <c r="O38" s="72"/>
    </row>
    <row r="39" spans="1:15" s="73" customFormat="1" ht="9.9499999999999993" customHeight="1">
      <c r="L39" s="72"/>
      <c r="M39" s="72"/>
      <c r="N39" s="72"/>
      <c r="O39" s="72"/>
    </row>
    <row r="40" spans="1:15" s="73" customFormat="1" ht="18" customHeight="1">
      <c r="A40" s="1538" t="s">
        <v>272</v>
      </c>
      <c r="B40" s="1538"/>
      <c r="C40" s="1538"/>
      <c r="D40" s="1538"/>
      <c r="E40" s="1538"/>
      <c r="F40" s="1538"/>
      <c r="G40" s="1538"/>
      <c r="H40" s="1538"/>
      <c r="I40" s="1538"/>
      <c r="J40" s="1538"/>
      <c r="L40" s="72"/>
      <c r="M40" s="72"/>
      <c r="N40" s="72"/>
      <c r="O40" s="72"/>
    </row>
    <row r="41" spans="1:15" ht="9.9499999999999993" customHeight="1">
      <c r="A41" s="1538"/>
      <c r="B41" s="1538"/>
      <c r="C41" s="1538"/>
      <c r="D41" s="1538"/>
      <c r="E41" s="1538"/>
      <c r="F41" s="1538"/>
      <c r="G41" s="1538"/>
      <c r="H41" s="1538"/>
      <c r="I41" s="1538"/>
      <c r="J41" s="1538"/>
    </row>
    <row r="42" spans="1:15" ht="9.9499999999999993" customHeight="1">
      <c r="A42" s="73"/>
      <c r="B42" s="73"/>
      <c r="C42" s="73"/>
      <c r="D42" s="73"/>
      <c r="E42" s="73"/>
      <c r="F42" s="73"/>
      <c r="G42" s="73"/>
      <c r="H42" s="73"/>
      <c r="I42" s="73"/>
      <c r="J42" s="73"/>
    </row>
    <row r="43" spans="1:15" ht="6" customHeight="1">
      <c r="A43" s="73"/>
      <c r="B43" s="73"/>
      <c r="C43" s="73"/>
      <c r="D43" s="73"/>
      <c r="E43" s="73"/>
      <c r="F43" s="73"/>
      <c r="G43" s="73"/>
      <c r="H43" s="73"/>
      <c r="I43" s="73"/>
      <c r="J43" s="73"/>
    </row>
    <row r="44" spans="1:15" ht="14.25" customHeight="1">
      <c r="A44" s="1567"/>
      <c r="B44" s="1567"/>
      <c r="C44" s="1567"/>
      <c r="D44" s="1567"/>
      <c r="E44" s="1567"/>
      <c r="F44" s="1567"/>
      <c r="G44" s="1567"/>
      <c r="H44" s="1567"/>
      <c r="I44" s="1567"/>
      <c r="J44" s="1567"/>
    </row>
  </sheetData>
  <mergeCells count="8">
    <mergeCell ref="G3:J3"/>
    <mergeCell ref="A44:J44"/>
    <mergeCell ref="C3:F3"/>
    <mergeCell ref="A40:J41"/>
    <mergeCell ref="B3:B4"/>
    <mergeCell ref="A3:A4"/>
    <mergeCell ref="A16:E17"/>
    <mergeCell ref="F16:J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dimension ref="A1:U47"/>
  <sheetViews>
    <sheetView showGridLines="0" topLeftCell="A10" zoomScale="120" zoomScaleNormal="120" zoomScaleSheetLayoutView="100" workbookViewId="0">
      <selection activeCell="D1" sqref="D1"/>
    </sheetView>
  </sheetViews>
  <sheetFormatPr defaultRowHeight="12.75"/>
  <cols>
    <col min="1" max="1" width="9.7109375" style="29" customWidth="1"/>
    <col min="2" max="3" width="6.7109375" style="29" customWidth="1"/>
    <col min="4" max="4" width="7.28515625" style="29" customWidth="1"/>
    <col min="5" max="6" width="6.7109375" style="29" customWidth="1"/>
    <col min="7" max="7" width="7.28515625" style="29" customWidth="1"/>
    <col min="8" max="11" width="7.7109375" style="29" customWidth="1"/>
    <col min="12" max="12" width="1.7109375" style="29" customWidth="1"/>
    <col min="13" max="18" width="10.28515625" style="29" customWidth="1"/>
    <col min="19" max="257" width="9.140625" style="29"/>
    <col min="258" max="270" width="10.7109375" style="29" customWidth="1"/>
    <col min="271" max="513" width="9.140625" style="29"/>
    <col min="514" max="526" width="10.7109375" style="29" customWidth="1"/>
    <col min="527" max="769" width="9.140625" style="29"/>
    <col min="770" max="782" width="10.7109375" style="29" customWidth="1"/>
    <col min="783" max="1025" width="9.140625" style="29"/>
    <col min="1026" max="1038" width="10.7109375" style="29" customWidth="1"/>
    <col min="1039" max="1281" width="9.140625" style="29"/>
    <col min="1282" max="1294" width="10.7109375" style="29" customWidth="1"/>
    <col min="1295" max="1537" width="9.140625" style="29"/>
    <col min="1538" max="1550" width="10.7109375" style="29" customWidth="1"/>
    <col min="1551" max="1793" width="9.140625" style="29"/>
    <col min="1794" max="1806" width="10.7109375" style="29" customWidth="1"/>
    <col min="1807" max="2049" width="9.140625" style="29"/>
    <col min="2050" max="2062" width="10.7109375" style="29" customWidth="1"/>
    <col min="2063" max="2305" width="9.140625" style="29"/>
    <col min="2306" max="2318" width="10.7109375" style="29" customWidth="1"/>
    <col min="2319" max="2561" width="9.140625" style="29"/>
    <col min="2562" max="2574" width="10.7109375" style="29" customWidth="1"/>
    <col min="2575" max="2817" width="9.140625" style="29"/>
    <col min="2818" max="2830" width="10.7109375" style="29" customWidth="1"/>
    <col min="2831" max="3073" width="9.140625" style="29"/>
    <col min="3074" max="3086" width="10.7109375" style="29" customWidth="1"/>
    <col min="3087" max="3329" width="9.140625" style="29"/>
    <col min="3330" max="3342" width="10.7109375" style="29" customWidth="1"/>
    <col min="3343" max="3585" width="9.140625" style="29"/>
    <col min="3586" max="3598" width="10.7109375" style="29" customWidth="1"/>
    <col min="3599" max="3841" width="9.140625" style="29"/>
    <col min="3842" max="3854" width="10.7109375" style="29" customWidth="1"/>
    <col min="3855" max="4097" width="9.140625" style="29"/>
    <col min="4098" max="4110" width="10.7109375" style="29" customWidth="1"/>
    <col min="4111" max="4353" width="9.140625" style="29"/>
    <col min="4354" max="4366" width="10.7109375" style="29" customWidth="1"/>
    <col min="4367" max="4609" width="9.140625" style="29"/>
    <col min="4610" max="4622" width="10.7109375" style="29" customWidth="1"/>
    <col min="4623" max="4865" width="9.140625" style="29"/>
    <col min="4866" max="4878" width="10.7109375" style="29" customWidth="1"/>
    <col min="4879" max="5121" width="9.140625" style="29"/>
    <col min="5122" max="5134" width="10.7109375" style="29" customWidth="1"/>
    <col min="5135" max="5377" width="9.140625" style="29"/>
    <col min="5378" max="5390" width="10.7109375" style="29" customWidth="1"/>
    <col min="5391" max="5633" width="9.140625" style="29"/>
    <col min="5634" max="5646" width="10.7109375" style="29" customWidth="1"/>
    <col min="5647" max="5889" width="9.140625" style="29"/>
    <col min="5890" max="5902" width="10.7109375" style="29" customWidth="1"/>
    <col min="5903" max="6145" width="9.140625" style="29"/>
    <col min="6146" max="6158" width="10.7109375" style="29" customWidth="1"/>
    <col min="6159" max="6401" width="9.140625" style="29"/>
    <col min="6402" max="6414" width="10.7109375" style="29" customWidth="1"/>
    <col min="6415" max="6657" width="9.140625" style="29"/>
    <col min="6658" max="6670" width="10.7109375" style="29" customWidth="1"/>
    <col min="6671" max="6913" width="9.140625" style="29"/>
    <col min="6914" max="6926" width="10.7109375" style="29" customWidth="1"/>
    <col min="6927" max="7169" width="9.140625" style="29"/>
    <col min="7170" max="7182" width="10.7109375" style="29" customWidth="1"/>
    <col min="7183" max="7425" width="9.140625" style="29"/>
    <col min="7426" max="7438" width="10.7109375" style="29" customWidth="1"/>
    <col min="7439" max="7681" width="9.140625" style="29"/>
    <col min="7682" max="7694" width="10.7109375" style="29" customWidth="1"/>
    <col min="7695" max="7937" width="9.140625" style="29"/>
    <col min="7938" max="7950" width="10.7109375" style="29" customWidth="1"/>
    <col min="7951" max="8193" width="9.140625" style="29"/>
    <col min="8194" max="8206" width="10.7109375" style="29" customWidth="1"/>
    <col min="8207" max="8449" width="9.140625" style="29"/>
    <col min="8450" max="8462" width="10.7109375" style="29" customWidth="1"/>
    <col min="8463" max="8705" width="9.140625" style="29"/>
    <col min="8706" max="8718" width="10.7109375" style="29" customWidth="1"/>
    <col min="8719" max="8961" width="9.140625" style="29"/>
    <col min="8962" max="8974" width="10.7109375" style="29" customWidth="1"/>
    <col min="8975" max="9217" width="9.140625" style="29"/>
    <col min="9218" max="9230" width="10.7109375" style="29" customWidth="1"/>
    <col min="9231" max="9473" width="9.140625" style="29"/>
    <col min="9474" max="9486" width="10.7109375" style="29" customWidth="1"/>
    <col min="9487" max="9729" width="9.140625" style="29"/>
    <col min="9730" max="9742" width="10.7109375" style="29" customWidth="1"/>
    <col min="9743" max="9985" width="9.140625" style="29"/>
    <col min="9986" max="9998" width="10.7109375" style="29" customWidth="1"/>
    <col min="9999" max="10241" width="9.140625" style="29"/>
    <col min="10242" max="10254" width="10.7109375" style="29" customWidth="1"/>
    <col min="10255" max="10497" width="9.140625" style="29"/>
    <col min="10498" max="10510" width="10.7109375" style="29" customWidth="1"/>
    <col min="10511" max="10753" width="9.140625" style="29"/>
    <col min="10754" max="10766" width="10.7109375" style="29" customWidth="1"/>
    <col min="10767" max="11009" width="9.140625" style="29"/>
    <col min="11010" max="11022" width="10.7109375" style="29" customWidth="1"/>
    <col min="11023" max="11265" width="9.140625" style="29"/>
    <col min="11266" max="11278" width="10.7109375" style="29" customWidth="1"/>
    <col min="11279" max="11521" width="9.140625" style="29"/>
    <col min="11522" max="11534" width="10.7109375" style="29" customWidth="1"/>
    <col min="11535" max="11777" width="9.140625" style="29"/>
    <col min="11778" max="11790" width="10.7109375" style="29" customWidth="1"/>
    <col min="11791" max="12033" width="9.140625" style="29"/>
    <col min="12034" max="12046" width="10.7109375" style="29" customWidth="1"/>
    <col min="12047" max="12289" width="9.140625" style="29"/>
    <col min="12290" max="12302" width="10.7109375" style="29" customWidth="1"/>
    <col min="12303" max="12545" width="9.140625" style="29"/>
    <col min="12546" max="12558" width="10.7109375" style="29" customWidth="1"/>
    <col min="12559" max="12801" width="9.140625" style="29"/>
    <col min="12802" max="12814" width="10.7109375" style="29" customWidth="1"/>
    <col min="12815" max="13057" width="9.140625" style="29"/>
    <col min="13058" max="13070" width="10.7109375" style="29" customWidth="1"/>
    <col min="13071" max="13313" width="9.140625" style="29"/>
    <col min="13314" max="13326" width="10.7109375" style="29" customWidth="1"/>
    <col min="13327" max="13569" width="9.140625" style="29"/>
    <col min="13570" max="13582" width="10.7109375" style="29" customWidth="1"/>
    <col min="13583" max="13825" width="9.140625" style="29"/>
    <col min="13826" max="13838" width="10.7109375" style="29" customWidth="1"/>
    <col min="13839" max="14081" width="9.140625" style="29"/>
    <col min="14082" max="14094" width="10.7109375" style="29" customWidth="1"/>
    <col min="14095" max="14337" width="9.140625" style="29"/>
    <col min="14338" max="14350" width="10.7109375" style="29" customWidth="1"/>
    <col min="14351" max="14593" width="9.140625" style="29"/>
    <col min="14594" max="14606" width="10.7109375" style="29" customWidth="1"/>
    <col min="14607" max="14849" width="9.140625" style="29"/>
    <col min="14850" max="14862" width="10.7109375" style="29" customWidth="1"/>
    <col min="14863" max="15105" width="9.140625" style="29"/>
    <col min="15106" max="15118" width="10.7109375" style="29" customWidth="1"/>
    <col min="15119" max="15361" width="9.140625" style="29"/>
    <col min="15362" max="15374" width="10.7109375" style="29" customWidth="1"/>
    <col min="15375" max="15617" width="9.140625" style="29"/>
    <col min="15618" max="15630" width="10.7109375" style="29" customWidth="1"/>
    <col min="15631" max="15873" width="9.140625" style="29"/>
    <col min="15874" max="15886" width="10.7109375" style="29" customWidth="1"/>
    <col min="15887" max="16129" width="9.140625" style="29"/>
    <col min="16130" max="16142" width="10.7109375" style="29" customWidth="1"/>
    <col min="16143" max="16383" width="9.140625" style="29"/>
    <col min="16384" max="16384" width="9.140625" style="29" customWidth="1"/>
  </cols>
  <sheetData>
    <row r="1" spans="1:21" s="137" customFormat="1" ht="20.25">
      <c r="A1" s="536" t="s">
        <v>273</v>
      </c>
      <c r="B1" s="435"/>
      <c r="C1" s="435"/>
      <c r="D1" s="435"/>
      <c r="E1" s="435"/>
      <c r="F1" s="435"/>
      <c r="R1" s="138"/>
    </row>
    <row r="2" spans="1:21" s="137" customFormat="1" ht="5.0999999999999996" customHeight="1">
      <c r="R2" s="138"/>
    </row>
    <row r="3" spans="1:21" s="553" customFormat="1" ht="18">
      <c r="A3" s="1574" t="s">
        <v>298</v>
      </c>
      <c r="B3" s="1574"/>
      <c r="C3" s="1574"/>
      <c r="D3" s="1574"/>
      <c r="E3" s="1574"/>
      <c r="F3" s="1574"/>
      <c r="G3" s="1574"/>
      <c r="H3" s="1574"/>
      <c r="I3" s="1574"/>
      <c r="J3" s="1574"/>
      <c r="K3" s="1574"/>
      <c r="L3" s="1574"/>
      <c r="M3" s="1574"/>
      <c r="N3" s="1574"/>
      <c r="O3" s="1574"/>
      <c r="P3" s="1574"/>
      <c r="Q3" s="1574"/>
      <c r="R3" s="1574"/>
    </row>
    <row r="4" spans="1:21" ht="5.0999999999999996" customHeight="1">
      <c r="A4" s="139"/>
      <c r="B4" s="139"/>
      <c r="C4" s="139"/>
      <c r="D4" s="139"/>
      <c r="E4" s="139"/>
      <c r="F4" s="139"/>
      <c r="G4" s="139"/>
      <c r="H4" s="139"/>
      <c r="I4" s="139"/>
      <c r="J4" s="441"/>
      <c r="K4" s="139"/>
      <c r="L4" s="139"/>
      <c r="M4" s="139"/>
      <c r="N4" s="139"/>
      <c r="O4" s="139"/>
      <c r="P4" s="139"/>
      <c r="Q4" s="139"/>
      <c r="R4" s="139"/>
    </row>
    <row r="5" spans="1:21" ht="17.25" customHeight="1">
      <c r="A5" s="1575">
        <v>2023</v>
      </c>
      <c r="B5" s="1575"/>
      <c r="C5" s="1575"/>
      <c r="D5" s="1575"/>
      <c r="E5" s="1575"/>
      <c r="F5" s="1575"/>
      <c r="G5" s="1575"/>
      <c r="H5" s="1575"/>
      <c r="I5" s="1575"/>
      <c r="J5" s="1575"/>
      <c r="K5" s="1575"/>
      <c r="L5" s="131"/>
      <c r="M5" s="131"/>
      <c r="N5" s="131"/>
      <c r="O5" s="131"/>
      <c r="P5" s="131"/>
      <c r="Q5" s="131"/>
      <c r="R5" s="131"/>
    </row>
    <row r="6" spans="1:21" ht="19.899999999999999" customHeight="1">
      <c r="A6" s="954" t="s">
        <v>182</v>
      </c>
      <c r="B6" s="1570" t="s">
        <v>183</v>
      </c>
      <c r="C6" s="1571"/>
      <c r="D6" s="1571"/>
      <c r="E6" s="1571"/>
      <c r="F6" s="1571"/>
      <c r="G6" s="1572"/>
      <c r="H6" s="1571" t="s">
        <v>27</v>
      </c>
      <c r="I6" s="1571"/>
      <c r="J6" s="1571"/>
      <c r="K6" s="1571"/>
      <c r="L6" s="1573"/>
      <c r="M6" s="1573"/>
      <c r="N6" s="1573"/>
      <c r="O6" s="1573"/>
      <c r="P6" s="1573"/>
      <c r="Q6" s="1573"/>
      <c r="R6" s="1573"/>
    </row>
    <row r="7" spans="1:21" ht="15" customHeight="1">
      <c r="A7" s="951"/>
      <c r="B7" s="1577" t="s">
        <v>93</v>
      </c>
      <c r="C7" s="1576"/>
      <c r="D7" s="1157"/>
      <c r="E7" s="1577" t="s">
        <v>95</v>
      </c>
      <c r="F7" s="1576"/>
      <c r="G7" s="1158"/>
      <c r="H7" s="1576" t="str">
        <f>B7</f>
        <v>Actual</v>
      </c>
      <c r="I7" s="1576"/>
      <c r="J7" s="1577" t="str">
        <f>E7</f>
        <v>Adjusted</v>
      </c>
      <c r="K7" s="1576"/>
      <c r="L7" s="1578"/>
      <c r="M7" s="1578"/>
      <c r="N7" s="1578"/>
      <c r="O7" s="1578"/>
      <c r="P7" s="1578"/>
      <c r="Q7" s="1578"/>
      <c r="R7" s="1578"/>
      <c r="T7" s="32"/>
    </row>
    <row r="8" spans="1:21" ht="28.5" customHeight="1">
      <c r="A8" s="952"/>
      <c r="B8" s="1093">
        <f>A5</f>
        <v>2023</v>
      </c>
      <c r="C8" s="1094">
        <f>A5-1</f>
        <v>2022</v>
      </c>
      <c r="D8" s="1095" t="s">
        <v>251</v>
      </c>
      <c r="E8" s="1093">
        <f>B8</f>
        <v>2023</v>
      </c>
      <c r="F8" s="1094">
        <f>A5-1</f>
        <v>2022</v>
      </c>
      <c r="G8" s="1096" t="s">
        <v>251</v>
      </c>
      <c r="H8" s="1094">
        <f>B8</f>
        <v>2023</v>
      </c>
      <c r="I8" s="1094">
        <f>A5-1</f>
        <v>2022</v>
      </c>
      <c r="J8" s="1093">
        <f>B8</f>
        <v>2023</v>
      </c>
      <c r="K8" s="1094">
        <f>A5-1</f>
        <v>2022</v>
      </c>
      <c r="L8" s="132"/>
      <c r="M8" s="133"/>
      <c r="N8" s="134">
        <f>B8</f>
        <v>2023</v>
      </c>
      <c r="O8" s="134">
        <f>C8</f>
        <v>2022</v>
      </c>
      <c r="P8" s="133" t="s">
        <v>42</v>
      </c>
      <c r="Q8" s="135"/>
      <c r="R8" s="136"/>
      <c r="S8" s="32"/>
      <c r="T8" s="32"/>
      <c r="U8" s="129"/>
    </row>
    <row r="9" spans="1:21" ht="19.149999999999999" customHeight="1">
      <c r="A9" s="164" t="s">
        <v>190</v>
      </c>
      <c r="B9" s="1118">
        <v>891.77987089563828</v>
      </c>
      <c r="C9" s="25">
        <v>1134.2628331979083</v>
      </c>
      <c r="D9" s="140">
        <f>(B9-C9)/C9</f>
        <v>-0.21378022377637154</v>
      </c>
      <c r="E9" s="1119">
        <v>1018.2711816603346</v>
      </c>
      <c r="F9" s="1120">
        <v>1205.7433627279247</v>
      </c>
      <c r="G9" s="1121">
        <f>(E9-F9)/F9</f>
        <v>-0.15548265647794662</v>
      </c>
      <c r="H9" s="25">
        <v>9714.563236209995</v>
      </c>
      <c r="I9" s="25">
        <v>12118.789609366002</v>
      </c>
      <c r="J9" s="1118">
        <v>11092.490544684235</v>
      </c>
      <c r="K9" s="25">
        <v>12882.508099636938</v>
      </c>
      <c r="L9" s="125"/>
      <c r="M9" s="127" t="str">
        <f>A9</f>
        <v>January</v>
      </c>
      <c r="N9" s="127">
        <f>B9</f>
        <v>891.77987089563828</v>
      </c>
      <c r="O9" s="127">
        <f>C9</f>
        <v>1134.2628331979083</v>
      </c>
      <c r="P9" s="127">
        <f>N9-O9</f>
        <v>-242.48296230227004</v>
      </c>
      <c r="Q9" s="128"/>
      <c r="R9" s="125"/>
      <c r="S9" s="32"/>
      <c r="T9" s="30"/>
      <c r="U9" s="129"/>
    </row>
    <row r="10" spans="1:21" ht="19.149999999999999" customHeight="1">
      <c r="A10" s="164" t="s">
        <v>191</v>
      </c>
      <c r="B10" s="1118">
        <v>860.76740305537987</v>
      </c>
      <c r="C10" s="25">
        <v>890.50040009373777</v>
      </c>
      <c r="D10" s="140">
        <f t="shared" ref="D10:D27" si="0">(B10-C10)/C10</f>
        <v>-3.3389088915881535E-2</v>
      </c>
      <c r="E10" s="1119">
        <v>905.06624105235687</v>
      </c>
      <c r="F10" s="1120">
        <v>992.3478118923407</v>
      </c>
      <c r="G10" s="1121">
        <f t="shared" ref="G10:G27" si="1">(E10-F10)/F10</f>
        <v>-8.7954616107374414E-2</v>
      </c>
      <c r="H10" s="25">
        <v>9341.3894159989995</v>
      </c>
      <c r="I10" s="25">
        <v>9526.9687922180001</v>
      </c>
      <c r="J10" s="1118">
        <v>9822.1379840060417</v>
      </c>
      <c r="K10" s="25">
        <v>10616.577638739944</v>
      </c>
      <c r="L10" s="130"/>
      <c r="M10" s="127" t="str">
        <f t="shared" ref="M10:M20" si="2">A10</f>
        <v>February</v>
      </c>
      <c r="N10" s="127">
        <f t="shared" ref="N10:N20" si="3">B10</f>
        <v>860.76740305537987</v>
      </c>
      <c r="O10" s="127">
        <f t="shared" ref="O10:O20" si="4">C10</f>
        <v>890.50040009373777</v>
      </c>
      <c r="P10" s="127">
        <f t="shared" ref="P10:P20" si="5">N10-O10</f>
        <v>-29.732997038357894</v>
      </c>
      <c r="Q10" s="128"/>
      <c r="R10" s="125"/>
      <c r="S10" s="32"/>
      <c r="T10" s="30"/>
      <c r="U10" s="129"/>
    </row>
    <row r="11" spans="1:21" ht="19.149999999999999" customHeight="1">
      <c r="A11" s="164" t="s">
        <v>192</v>
      </c>
      <c r="B11" s="1118">
        <v>769.26811951702939</v>
      </c>
      <c r="C11" s="25">
        <v>922.6194924346953</v>
      </c>
      <c r="D11" s="140">
        <f t="shared" si="0"/>
        <v>-0.16621302083374356</v>
      </c>
      <c r="E11" s="1119">
        <v>813.43576392756404</v>
      </c>
      <c r="F11" s="1120">
        <v>915.49072354115106</v>
      </c>
      <c r="G11" s="1121">
        <f t="shared" si="1"/>
        <v>-0.11147568947376633</v>
      </c>
      <c r="H11" s="25">
        <v>8340.019322711998</v>
      </c>
      <c r="I11" s="25">
        <v>9909.4539932498337</v>
      </c>
      <c r="J11" s="1118">
        <v>8818.8627824589057</v>
      </c>
      <c r="K11" s="25">
        <v>9832.8869924891296</v>
      </c>
      <c r="L11" s="130"/>
      <c r="M11" s="127" t="str">
        <f t="shared" si="2"/>
        <v>March</v>
      </c>
      <c r="N11" s="127">
        <f t="shared" si="3"/>
        <v>769.26811951702939</v>
      </c>
      <c r="O11" s="127">
        <f t="shared" si="4"/>
        <v>922.6194924346953</v>
      </c>
      <c r="P11" s="127">
        <f t="shared" si="5"/>
        <v>-153.35137291766591</v>
      </c>
      <c r="Q11" s="128"/>
      <c r="R11" s="125"/>
      <c r="S11" s="32"/>
      <c r="T11" s="30"/>
      <c r="U11" s="129"/>
    </row>
    <row r="12" spans="1:21" ht="19.149999999999999" customHeight="1">
      <c r="A12" s="1138" t="s">
        <v>193</v>
      </c>
      <c r="B12" s="1122">
        <v>606.43594392235718</v>
      </c>
      <c r="C12" s="1123">
        <v>671.36218900899917</v>
      </c>
      <c r="D12" s="1124">
        <f t="shared" si="0"/>
        <v>-9.6708224188913464E-2</v>
      </c>
      <c r="E12" s="1125">
        <v>542.12712609056382</v>
      </c>
      <c r="F12" s="1126">
        <v>605.29632058159871</v>
      </c>
      <c r="G12" s="1127">
        <f t="shared" si="1"/>
        <v>-0.10436077726416508</v>
      </c>
      <c r="H12" s="1123">
        <v>6615.1744044379602</v>
      </c>
      <c r="I12" s="1123">
        <v>7237.9843414369079</v>
      </c>
      <c r="J12" s="1122">
        <v>5913.6756724383122</v>
      </c>
      <c r="K12" s="1123">
        <v>6525.7254013157726</v>
      </c>
      <c r="L12" s="125"/>
      <c r="M12" s="127" t="str">
        <f t="shared" si="2"/>
        <v>April</v>
      </c>
      <c r="N12" s="127">
        <f t="shared" si="3"/>
        <v>606.43594392235718</v>
      </c>
      <c r="O12" s="127">
        <f t="shared" si="4"/>
        <v>671.36218900899917</v>
      </c>
      <c r="P12" s="127">
        <f t="shared" si="5"/>
        <v>-64.926245086641984</v>
      </c>
      <c r="Q12" s="128"/>
      <c r="R12" s="125"/>
      <c r="S12" s="32"/>
      <c r="T12" s="30"/>
      <c r="U12" s="129"/>
    </row>
    <row r="13" spans="1:21" ht="19.149999999999999" customHeight="1">
      <c r="A13" s="164" t="s">
        <v>194</v>
      </c>
      <c r="B13" s="1118">
        <v>368.85357592765939</v>
      </c>
      <c r="C13" s="25">
        <v>388.89617215441922</v>
      </c>
      <c r="D13" s="140">
        <f t="shared" si="0"/>
        <v>-5.1537139375086215E-2</v>
      </c>
      <c r="E13" s="1119">
        <v>354.09291505284216</v>
      </c>
      <c r="F13" s="1120">
        <v>408.72603445306578</v>
      </c>
      <c r="G13" s="1121">
        <f t="shared" si="1"/>
        <v>-0.13366684476884522</v>
      </c>
      <c r="H13" s="25">
        <v>4038.3717193379994</v>
      </c>
      <c r="I13" s="25">
        <v>4179.6572926889767</v>
      </c>
      <c r="J13" s="1118">
        <v>3876.7654904009873</v>
      </c>
      <c r="K13" s="25">
        <v>4392.778517591767</v>
      </c>
      <c r="L13" s="130"/>
      <c r="M13" s="127" t="str">
        <f t="shared" si="2"/>
        <v>May</v>
      </c>
      <c r="N13" s="127">
        <f t="shared" si="3"/>
        <v>368.85357592765939</v>
      </c>
      <c r="O13" s="127">
        <f t="shared" si="4"/>
        <v>388.89617215441922</v>
      </c>
      <c r="P13" s="127">
        <f t="shared" si="5"/>
        <v>-20.042596226759827</v>
      </c>
      <c r="Q13" s="128"/>
      <c r="R13" s="125"/>
      <c r="S13" s="32"/>
      <c r="T13" s="30"/>
      <c r="U13" s="129"/>
    </row>
    <row r="14" spans="1:21" ht="19.149999999999999" customHeight="1">
      <c r="A14" s="1139" t="s">
        <v>195</v>
      </c>
      <c r="B14" s="1128">
        <v>313.95310905674575</v>
      </c>
      <c r="C14" s="1129">
        <v>336.35449487705358</v>
      </c>
      <c r="D14" s="1130">
        <f t="shared" si="0"/>
        <v>-6.6600524629516641E-2</v>
      </c>
      <c r="E14" s="1131">
        <v>316.35299234701233</v>
      </c>
      <c r="F14" s="1132">
        <v>343.02500571133265</v>
      </c>
      <c r="G14" s="1133">
        <f t="shared" si="1"/>
        <v>-7.7755303316766763E-2</v>
      </c>
      <c r="H14" s="1129">
        <v>3439.013946421001</v>
      </c>
      <c r="I14" s="1129">
        <v>3649.5234189770158</v>
      </c>
      <c r="J14" s="1128">
        <v>3465.302050812787</v>
      </c>
      <c r="K14" s="1129">
        <v>3721.8999915426352</v>
      </c>
      <c r="L14" s="130"/>
      <c r="M14" s="127" t="str">
        <f t="shared" si="2"/>
        <v>June</v>
      </c>
      <c r="N14" s="127">
        <f t="shared" si="3"/>
        <v>313.95310905674575</v>
      </c>
      <c r="O14" s="127">
        <f t="shared" si="4"/>
        <v>336.35449487705358</v>
      </c>
      <c r="P14" s="127">
        <f t="shared" si="5"/>
        <v>-22.401385820307837</v>
      </c>
      <c r="Q14" s="128"/>
      <c r="R14" s="125"/>
      <c r="S14" s="32"/>
      <c r="T14" s="30"/>
      <c r="U14" s="129"/>
    </row>
    <row r="15" spans="1:21" ht="19.149999999999999" customHeight="1">
      <c r="A15" s="164" t="s">
        <v>196</v>
      </c>
      <c r="B15" s="1118">
        <v>281.16730328742176</v>
      </c>
      <c r="C15" s="25">
        <v>288.56559520753245</v>
      </c>
      <c r="D15" s="140">
        <f t="shared" si="0"/>
        <v>-2.5638163533632425E-2</v>
      </c>
      <c r="E15" s="1119">
        <v>289.09069131840243</v>
      </c>
      <c r="F15" s="1120">
        <v>290.00270000615274</v>
      </c>
      <c r="G15" s="1121">
        <f t="shared" si="1"/>
        <v>-3.1448282644642687E-3</v>
      </c>
      <c r="H15" s="25">
        <v>3081.7762799849997</v>
      </c>
      <c r="I15" s="25">
        <v>3138.9261413289951</v>
      </c>
      <c r="J15" s="1118">
        <v>3168.6217595464409</v>
      </c>
      <c r="K15" s="25">
        <v>3154.5585171046805</v>
      </c>
      <c r="L15" s="125"/>
      <c r="M15" s="127" t="str">
        <f t="shared" si="2"/>
        <v>July</v>
      </c>
      <c r="N15" s="127">
        <f t="shared" si="3"/>
        <v>281.16730328742176</v>
      </c>
      <c r="O15" s="127">
        <f t="shared" si="4"/>
        <v>288.56559520753245</v>
      </c>
      <c r="P15" s="127">
        <f t="shared" si="5"/>
        <v>-7.3982919201106938</v>
      </c>
      <c r="Q15" s="128"/>
      <c r="R15" s="125"/>
      <c r="S15" s="32"/>
      <c r="T15" s="30"/>
      <c r="U15" s="129"/>
    </row>
    <row r="16" spans="1:21" ht="19.149999999999999" customHeight="1">
      <c r="A16" s="164" t="s">
        <v>197</v>
      </c>
      <c r="B16" s="1118">
        <v>287.6215369775108</v>
      </c>
      <c r="C16" s="25">
        <v>311.10515298840176</v>
      </c>
      <c r="D16" s="140">
        <f t="shared" si="0"/>
        <v>-7.5484497075387375E-2</v>
      </c>
      <c r="E16" s="1119">
        <v>290.24586152556071</v>
      </c>
      <c r="F16" s="1120">
        <v>316.66437346991484</v>
      </c>
      <c r="G16" s="1121">
        <f t="shared" si="1"/>
        <v>-8.3427483978913877E-2</v>
      </c>
      <c r="H16" s="25">
        <v>3154.9670279710044</v>
      </c>
      <c r="I16" s="25">
        <v>3377.6271495339843</v>
      </c>
      <c r="J16" s="1118">
        <v>3183.7536672011524</v>
      </c>
      <c r="K16" s="25">
        <v>3437.9828647905042</v>
      </c>
      <c r="L16" s="130"/>
      <c r="M16" s="127" t="str">
        <f t="shared" si="2"/>
        <v>August</v>
      </c>
      <c r="N16" s="127">
        <f t="shared" si="3"/>
        <v>287.6215369775108</v>
      </c>
      <c r="O16" s="127">
        <f t="shared" si="4"/>
        <v>311.10515298840176</v>
      </c>
      <c r="P16" s="127">
        <f t="shared" si="5"/>
        <v>-23.483616010890955</v>
      </c>
      <c r="Q16" s="128"/>
      <c r="R16" s="125"/>
      <c r="S16" s="32"/>
      <c r="T16" s="30"/>
      <c r="U16" s="129"/>
    </row>
    <row r="17" spans="1:21" ht="19.149999999999999" customHeight="1">
      <c r="A17" s="164" t="s">
        <v>198</v>
      </c>
      <c r="B17" s="1118">
        <v>302.26857171234781</v>
      </c>
      <c r="C17" s="25">
        <v>383.35796064253685</v>
      </c>
      <c r="D17" s="140">
        <f t="shared" si="0"/>
        <v>-0.21152394695098314</v>
      </c>
      <c r="E17" s="1119">
        <v>352.90832533559529</v>
      </c>
      <c r="F17" s="1120">
        <v>364.55300453126074</v>
      </c>
      <c r="G17" s="1121">
        <f t="shared" si="1"/>
        <v>-3.1942348714525282E-2</v>
      </c>
      <c r="H17" s="25">
        <v>3320.3462229230008</v>
      </c>
      <c r="I17" s="25">
        <v>4195.2896731579685</v>
      </c>
      <c r="J17" s="1118">
        <v>3876.6115128278743</v>
      </c>
      <c r="K17" s="25">
        <v>3989.4970556117041</v>
      </c>
      <c r="L17" s="130"/>
      <c r="M17" s="127" t="str">
        <f t="shared" si="2"/>
        <v>September</v>
      </c>
      <c r="N17" s="127">
        <f t="shared" si="3"/>
        <v>302.26857171234781</v>
      </c>
      <c r="O17" s="127">
        <f t="shared" si="4"/>
        <v>383.35796064253685</v>
      </c>
      <c r="P17" s="127">
        <f t="shared" si="5"/>
        <v>-81.089388930189045</v>
      </c>
      <c r="Q17" s="128"/>
      <c r="R17" s="125"/>
      <c r="S17" s="32"/>
      <c r="T17" s="30"/>
      <c r="U17" s="129"/>
    </row>
    <row r="18" spans="1:21" ht="19.149999999999999" customHeight="1">
      <c r="A18" s="1138" t="s">
        <v>199</v>
      </c>
      <c r="B18" s="1122">
        <v>465.54145508528813</v>
      </c>
      <c r="C18" s="1123">
        <v>507.60933393401041</v>
      </c>
      <c r="D18" s="1124">
        <f t="shared" si="0"/>
        <v>-8.2874517934280398E-2</v>
      </c>
      <c r="E18" s="1125">
        <v>546.33017523016531</v>
      </c>
      <c r="F18" s="1126">
        <v>577.43055895996144</v>
      </c>
      <c r="G18" s="1127">
        <f t="shared" si="1"/>
        <v>-5.3859954668510381E-2</v>
      </c>
      <c r="H18" s="1123">
        <v>5108.6494381160001</v>
      </c>
      <c r="I18" s="1123">
        <v>5563.6281824909929</v>
      </c>
      <c r="J18" s="1122">
        <v>5995.1897134575938</v>
      </c>
      <c r="K18" s="1123">
        <v>6328.9004289247559</v>
      </c>
      <c r="L18" s="125"/>
      <c r="M18" s="127" t="str">
        <f t="shared" si="2"/>
        <v>October</v>
      </c>
      <c r="N18" s="127">
        <f t="shared" si="3"/>
        <v>465.54145508528813</v>
      </c>
      <c r="O18" s="127">
        <f t="shared" si="4"/>
        <v>507.60933393401041</v>
      </c>
      <c r="P18" s="127">
        <f t="shared" si="5"/>
        <v>-42.067878848722273</v>
      </c>
      <c r="Q18" s="128"/>
      <c r="R18" s="125"/>
      <c r="S18" s="32"/>
      <c r="T18" s="30"/>
      <c r="U18" s="129"/>
    </row>
    <row r="19" spans="1:21" ht="19.149999999999999" customHeight="1">
      <c r="A19" s="164" t="s">
        <v>200</v>
      </c>
      <c r="B19" s="1118">
        <v>731.11426618603377</v>
      </c>
      <c r="C19" s="25">
        <v>742.97066453171442</v>
      </c>
      <c r="D19" s="140">
        <f t="shared" si="0"/>
        <v>-1.5958097555781144E-2</v>
      </c>
      <c r="E19" s="1119">
        <v>760.54545225178458</v>
      </c>
      <c r="F19" s="1120">
        <v>772.59056478915386</v>
      </c>
      <c r="G19" s="1121">
        <f t="shared" si="1"/>
        <v>-1.5590550915744726E-2</v>
      </c>
      <c r="H19" s="25">
        <v>7992.1156112217432</v>
      </c>
      <c r="I19" s="25">
        <v>8121.0956048529115</v>
      </c>
      <c r="J19" s="1118">
        <v>8313.840206803643</v>
      </c>
      <c r="K19" s="25">
        <v>8444.8581075736438</v>
      </c>
      <c r="L19" s="130"/>
      <c r="M19" s="127" t="str">
        <f t="shared" si="2"/>
        <v>November</v>
      </c>
      <c r="N19" s="127">
        <f t="shared" si="3"/>
        <v>731.11426618603377</v>
      </c>
      <c r="O19" s="127">
        <f t="shared" si="4"/>
        <v>742.97066453171442</v>
      </c>
      <c r="P19" s="127">
        <f t="shared" si="5"/>
        <v>-11.856398345680645</v>
      </c>
      <c r="Q19" s="128"/>
      <c r="R19" s="125"/>
      <c r="S19" s="30"/>
      <c r="T19" s="30"/>
      <c r="U19" s="129"/>
    </row>
    <row r="20" spans="1:21" ht="19.149999999999999" customHeight="1">
      <c r="A20" s="1139" t="s">
        <v>201</v>
      </c>
      <c r="B20" s="1128">
        <v>879.80203918057634</v>
      </c>
      <c r="C20" s="1129">
        <v>966.15799449828557</v>
      </c>
      <c r="D20" s="1130">
        <f t="shared" si="0"/>
        <v>-8.9380780172038904E-2</v>
      </c>
      <c r="E20" s="1131">
        <v>964.3109404346792</v>
      </c>
      <c r="F20" s="1132">
        <v>990.3670066920921</v>
      </c>
      <c r="G20" s="1133">
        <f t="shared" si="1"/>
        <v>-2.630950554829399E-2</v>
      </c>
      <c r="H20" s="1129">
        <v>9596.0610667806886</v>
      </c>
      <c r="I20" s="1129">
        <v>10527.754113535413</v>
      </c>
      <c r="J20" s="1128">
        <v>10517.805437680543</v>
      </c>
      <c r="K20" s="1129">
        <v>10791.547953838235</v>
      </c>
      <c r="L20" s="130"/>
      <c r="M20" s="127" t="str">
        <f t="shared" si="2"/>
        <v>December</v>
      </c>
      <c r="N20" s="127">
        <f t="shared" si="3"/>
        <v>879.80203918057634</v>
      </c>
      <c r="O20" s="127">
        <f t="shared" si="4"/>
        <v>966.15799449828557</v>
      </c>
      <c r="P20" s="127">
        <f t="shared" si="5"/>
        <v>-86.355955317709231</v>
      </c>
      <c r="Q20" s="128"/>
      <c r="R20" s="125"/>
      <c r="S20" s="30"/>
      <c r="T20" s="30"/>
      <c r="U20" s="129"/>
    </row>
    <row r="21" spans="1:21" ht="19.149999999999999" customHeight="1">
      <c r="A21" s="1138" t="s">
        <v>202</v>
      </c>
      <c r="B21" s="1122">
        <f>SUM(B9:B11)</f>
        <v>2521.8153934680477</v>
      </c>
      <c r="C21" s="1123">
        <f>SUM(C9:C11)</f>
        <v>2947.3827257263411</v>
      </c>
      <c r="D21" s="1124">
        <f>(B21-C21)/C21</f>
        <v>-0.14438821553227985</v>
      </c>
      <c r="E21" s="1122">
        <f t="shared" ref="E21:J21" si="6">SUM(E9:E11)</f>
        <v>2736.7731866402555</v>
      </c>
      <c r="F21" s="1123">
        <f t="shared" si="6"/>
        <v>3113.5818981614166</v>
      </c>
      <c r="G21" s="1127">
        <f t="shared" si="1"/>
        <v>-0.12102097322176372</v>
      </c>
      <c r="H21" s="1123">
        <f t="shared" si="6"/>
        <v>27395.971974920991</v>
      </c>
      <c r="I21" s="1123">
        <f t="shared" si="6"/>
        <v>31555.212394833838</v>
      </c>
      <c r="J21" s="1122">
        <f t="shared" si="6"/>
        <v>29733.491311149184</v>
      </c>
      <c r="K21" s="1123">
        <f>SUM(K9:K11)</f>
        <v>33331.972730866008</v>
      </c>
      <c r="L21" s="125"/>
      <c r="M21" s="127"/>
      <c r="N21" s="127">
        <f>SUM(N9:N20)</f>
        <v>6758.5731948039893</v>
      </c>
      <c r="O21" s="127">
        <f>SUM(O9:O20)</f>
        <v>7543.7622835692937</v>
      </c>
      <c r="P21" s="127"/>
      <c r="Q21" s="128"/>
      <c r="R21" s="125"/>
      <c r="S21" s="30"/>
      <c r="T21" s="30"/>
      <c r="U21" s="129"/>
    </row>
    <row r="22" spans="1:21" ht="19.149999999999999" customHeight="1">
      <c r="A22" s="164" t="s">
        <v>203</v>
      </c>
      <c r="B22" s="1118">
        <f>SUM(B12:B14)</f>
        <v>1289.2426289067623</v>
      </c>
      <c r="C22" s="25">
        <f>SUM(C12:C14)</f>
        <v>1396.612856040472</v>
      </c>
      <c r="D22" s="140">
        <f t="shared" si="0"/>
        <v>-7.6879019600402596E-2</v>
      </c>
      <c r="E22" s="1118">
        <f t="shared" ref="E22:J22" si="7">SUM(E12:E14)</f>
        <v>1212.5730334904183</v>
      </c>
      <c r="F22" s="25">
        <f t="shared" si="7"/>
        <v>1357.0473607459971</v>
      </c>
      <c r="G22" s="1121">
        <f t="shared" si="1"/>
        <v>-0.10646225874987759</v>
      </c>
      <c r="H22" s="25">
        <f t="shared" si="7"/>
        <v>14092.56007019696</v>
      </c>
      <c r="I22" s="25">
        <f t="shared" si="7"/>
        <v>15067.165053102901</v>
      </c>
      <c r="J22" s="1118">
        <f t="shared" si="7"/>
        <v>13255.743213652086</v>
      </c>
      <c r="K22" s="25">
        <f>SUM(K12:K14)</f>
        <v>14640.403910450175</v>
      </c>
      <c r="L22" s="125"/>
      <c r="M22" s="125"/>
      <c r="N22" s="125"/>
      <c r="O22" s="125"/>
      <c r="P22" s="125"/>
      <c r="Q22" s="126"/>
      <c r="R22" s="125"/>
      <c r="S22" s="30"/>
      <c r="T22" s="30"/>
      <c r="U22" s="129"/>
    </row>
    <row r="23" spans="1:21" ht="19.149999999999999" customHeight="1">
      <c r="A23" s="164" t="s">
        <v>204</v>
      </c>
      <c r="B23" s="1118">
        <f>SUM(B15:B17)</f>
        <v>871.05741197728037</v>
      </c>
      <c r="C23" s="25">
        <f>SUM(C15:C17)</f>
        <v>983.02870883847118</v>
      </c>
      <c r="D23" s="140">
        <f t="shared" si="0"/>
        <v>-0.11390440162576132</v>
      </c>
      <c r="E23" s="1118">
        <f t="shared" ref="E23:J23" si="8">SUM(E15:E17)</f>
        <v>932.24487817955833</v>
      </c>
      <c r="F23" s="25">
        <f t="shared" si="8"/>
        <v>971.22007800732831</v>
      </c>
      <c r="G23" s="1121">
        <f t="shared" si="1"/>
        <v>-4.0130142189539759E-2</v>
      </c>
      <c r="H23" s="25">
        <f t="shared" si="8"/>
        <v>9557.0895308790059</v>
      </c>
      <c r="I23" s="25">
        <f t="shared" si="8"/>
        <v>10711.842964020947</v>
      </c>
      <c r="J23" s="1118">
        <f t="shared" si="8"/>
        <v>10228.986939575469</v>
      </c>
      <c r="K23" s="25">
        <f>SUM(K15:K17)</f>
        <v>10582.03843750689</v>
      </c>
      <c r="L23" s="125"/>
      <c r="M23" s="125"/>
      <c r="N23" s="125"/>
      <c r="O23" s="125"/>
      <c r="P23" s="125"/>
      <c r="Q23" s="126"/>
      <c r="R23" s="125"/>
      <c r="S23" s="30"/>
      <c r="T23" s="30"/>
    </row>
    <row r="24" spans="1:21" ht="19.149999999999999" customHeight="1">
      <c r="A24" s="1139" t="s">
        <v>205</v>
      </c>
      <c r="B24" s="1128">
        <f>SUM(B18:B20)</f>
        <v>2076.4577604518981</v>
      </c>
      <c r="C24" s="1129">
        <f>SUM(C18:C20)</f>
        <v>2216.7379929640106</v>
      </c>
      <c r="D24" s="1130">
        <f t="shared" si="0"/>
        <v>-6.32822791675723E-2</v>
      </c>
      <c r="E24" s="1128">
        <f t="shared" ref="E24:J24" si="9">SUM(E18:E20)</f>
        <v>2271.186567916629</v>
      </c>
      <c r="F24" s="1129">
        <f t="shared" si="9"/>
        <v>2340.3881304412075</v>
      </c>
      <c r="G24" s="1133">
        <f t="shared" si="1"/>
        <v>-2.956841287326677E-2</v>
      </c>
      <c r="H24" s="1129">
        <f t="shared" si="9"/>
        <v>22696.826116118435</v>
      </c>
      <c r="I24" s="1129">
        <f t="shared" si="9"/>
        <v>24212.477900879319</v>
      </c>
      <c r="J24" s="1128">
        <f t="shared" si="9"/>
        <v>24826.835357941782</v>
      </c>
      <c r="K24" s="1129">
        <f>SUM(K18:K20)</f>
        <v>25565.306490336636</v>
      </c>
      <c r="L24" s="125"/>
      <c r="M24" s="125"/>
      <c r="N24" s="125"/>
      <c r="O24" s="125"/>
      <c r="P24" s="125"/>
      <c r="Q24" s="126"/>
      <c r="R24" s="125"/>
      <c r="S24" s="30"/>
      <c r="T24" s="30"/>
    </row>
    <row r="25" spans="1:21" ht="19.149999999999999" customHeight="1">
      <c r="A25" s="1138" t="s">
        <v>206</v>
      </c>
      <c r="B25" s="1122">
        <f>SUM(B9:B14)</f>
        <v>3811.0580223748098</v>
      </c>
      <c r="C25" s="1123">
        <f>SUM(C9:C14)</f>
        <v>4343.9955817668124</v>
      </c>
      <c r="D25" s="1124">
        <f t="shared" si="0"/>
        <v>-0.12268372500858842</v>
      </c>
      <c r="E25" s="1122">
        <f t="shared" ref="E25:J25" si="10">SUM(E9:E14)</f>
        <v>3949.3462201306738</v>
      </c>
      <c r="F25" s="1123">
        <f t="shared" si="10"/>
        <v>4470.6292589074137</v>
      </c>
      <c r="G25" s="1127">
        <f t="shared" si="1"/>
        <v>-0.1166017150131875</v>
      </c>
      <c r="H25" s="1123">
        <f t="shared" si="10"/>
        <v>41488.53204511795</v>
      </c>
      <c r="I25" s="1123">
        <f t="shared" si="10"/>
        <v>46622.377447936735</v>
      </c>
      <c r="J25" s="1122">
        <f t="shared" si="10"/>
        <v>42989.234524801272</v>
      </c>
      <c r="K25" s="1123">
        <f>SUM(K9:K14)</f>
        <v>47972.376641316179</v>
      </c>
      <c r="L25" s="125"/>
      <c r="M25" s="125"/>
      <c r="N25" s="125"/>
      <c r="O25" s="125"/>
      <c r="P25" s="125"/>
      <c r="Q25" s="126"/>
      <c r="R25" s="125"/>
      <c r="S25" s="30"/>
      <c r="T25" s="30"/>
    </row>
    <row r="26" spans="1:21" ht="19.149999999999999" customHeight="1">
      <c r="A26" s="1139" t="s">
        <v>207</v>
      </c>
      <c r="B26" s="1128">
        <f>SUM(B15:B20)</f>
        <v>2947.5151724291786</v>
      </c>
      <c r="C26" s="1129">
        <f>SUM(C15:C20)</f>
        <v>3199.7667018024817</v>
      </c>
      <c r="D26" s="1130">
        <f t="shared" si="0"/>
        <v>-7.8834350401610728E-2</v>
      </c>
      <c r="E26" s="1128">
        <f t="shared" ref="E26:J26" si="11">SUM(E15:E20)</f>
        <v>3203.4314460961873</v>
      </c>
      <c r="F26" s="1129">
        <f t="shared" si="11"/>
        <v>3311.6082084485361</v>
      </c>
      <c r="G26" s="1133">
        <f t="shared" si="1"/>
        <v>-3.2665930129164876E-2</v>
      </c>
      <c r="H26" s="1129">
        <f t="shared" si="11"/>
        <v>32253.91564699744</v>
      </c>
      <c r="I26" s="1129">
        <f t="shared" si="11"/>
        <v>34924.320864900263</v>
      </c>
      <c r="J26" s="1128">
        <f t="shared" si="11"/>
        <v>35055.822297517247</v>
      </c>
      <c r="K26" s="1129">
        <f>SUM(K15:K20)</f>
        <v>36147.344927843529</v>
      </c>
      <c r="L26" s="125"/>
      <c r="M26" s="125"/>
      <c r="N26" s="125"/>
      <c r="O26" s="125"/>
      <c r="P26" s="125"/>
      <c r="Q26" s="126"/>
      <c r="R26" s="125"/>
      <c r="S26" s="30"/>
      <c r="T26" s="30"/>
    </row>
    <row r="27" spans="1:21" ht="19.149999999999999" customHeight="1">
      <c r="A27" s="1140" t="s">
        <v>208</v>
      </c>
      <c r="B27" s="1134">
        <f>SUM(B9:B20)</f>
        <v>6758.5731948039893</v>
      </c>
      <c r="C27" s="1135">
        <f>SUM(C9:C20)</f>
        <v>7543.7622835692937</v>
      </c>
      <c r="D27" s="1136">
        <f t="shared" si="0"/>
        <v>-0.10408454816709788</v>
      </c>
      <c r="E27" s="1134">
        <f>SUM(E9:E20)</f>
        <v>7152.7776662268625</v>
      </c>
      <c r="F27" s="1135">
        <f t="shared" ref="F27:J27" si="12">SUM(F9:F20)</f>
        <v>7782.2374673559498</v>
      </c>
      <c r="G27" s="1137">
        <f t="shared" si="1"/>
        <v>-8.0884167794862863E-2</v>
      </c>
      <c r="H27" s="1135">
        <f t="shared" si="12"/>
        <v>73742.447692115384</v>
      </c>
      <c r="I27" s="1135">
        <f t="shared" si="12"/>
        <v>81546.698312837005</v>
      </c>
      <c r="J27" s="1134">
        <f t="shared" si="12"/>
        <v>78045.056822318511</v>
      </c>
      <c r="K27" s="1135">
        <f>SUM(K9:K20)</f>
        <v>84119.721569159694</v>
      </c>
      <c r="L27" s="125"/>
      <c r="M27" s="125"/>
      <c r="N27" s="125"/>
      <c r="O27" s="125"/>
      <c r="P27" s="125"/>
      <c r="Q27" s="126"/>
      <c r="R27" s="125"/>
      <c r="S27" s="30"/>
      <c r="T27" s="30"/>
    </row>
    <row r="28" spans="1:21" ht="12" customHeight="1">
      <c r="A28" s="45"/>
      <c r="B28" s="45"/>
      <c r="C28" s="45"/>
      <c r="D28" s="45"/>
      <c r="E28" s="45"/>
      <c r="F28" s="45"/>
      <c r="G28" s="45"/>
      <c r="H28" s="45"/>
      <c r="I28" s="45"/>
      <c r="J28" s="45"/>
      <c r="K28" s="45"/>
      <c r="L28" s="45"/>
      <c r="M28" s="45"/>
      <c r="N28" s="45"/>
      <c r="O28" s="45"/>
      <c r="P28" s="45"/>
      <c r="Q28" s="45"/>
      <c r="R28" s="45"/>
    </row>
    <row r="29" spans="1:21" ht="17.25" customHeight="1"/>
    <row r="30" spans="1:21" ht="12" customHeight="1">
      <c r="B30" s="32"/>
      <c r="E30" s="32"/>
      <c r="F30" s="32"/>
      <c r="H30" s="30"/>
    </row>
    <row r="31" spans="1:21" ht="12" customHeight="1">
      <c r="B31" s="32"/>
      <c r="C31" s="32"/>
      <c r="D31" s="32"/>
      <c r="E31" s="32"/>
      <c r="F31" s="32"/>
      <c r="G31" s="32"/>
      <c r="L31" s="32"/>
      <c r="M31" s="30"/>
      <c r="N31" s="32"/>
    </row>
    <row r="32" spans="1:21" ht="12" customHeight="1">
      <c r="B32" s="32"/>
      <c r="D32" s="123"/>
      <c r="E32" s="32"/>
      <c r="F32" s="30"/>
      <c r="G32" s="123"/>
      <c r="H32" s="32"/>
      <c r="L32" s="32"/>
      <c r="M32" s="32"/>
      <c r="N32" s="32"/>
    </row>
    <row r="33" spans="4:14" ht="12" customHeight="1">
      <c r="E33" s="30"/>
      <c r="F33" s="32"/>
      <c r="G33" s="30"/>
      <c r="L33" s="32"/>
      <c r="M33" s="32"/>
      <c r="N33" s="32"/>
    </row>
    <row r="34" spans="4:14" ht="12" customHeight="1">
      <c r="D34" s="124"/>
      <c r="E34" s="32"/>
      <c r="F34" s="30"/>
      <c r="G34" s="32"/>
      <c r="L34" s="32"/>
      <c r="M34" s="32"/>
      <c r="N34" s="32"/>
    </row>
    <row r="35" spans="4:14" ht="12" customHeight="1">
      <c r="E35" s="32"/>
      <c r="F35" s="32"/>
      <c r="G35" s="32"/>
      <c r="L35" s="32"/>
      <c r="M35" s="32"/>
      <c r="N35" s="32"/>
    </row>
    <row r="36" spans="4:14" ht="12" customHeight="1">
      <c r="E36" s="32"/>
      <c r="F36" s="32"/>
      <c r="G36" s="32"/>
      <c r="L36" s="32"/>
      <c r="M36" s="32"/>
      <c r="N36" s="32"/>
    </row>
    <row r="37" spans="4:14" ht="12" customHeight="1">
      <c r="E37" s="32"/>
      <c r="F37" s="32"/>
      <c r="G37" s="32"/>
      <c r="L37" s="32"/>
      <c r="M37" s="32"/>
      <c r="N37" s="32"/>
    </row>
    <row r="38" spans="4:14" ht="12" customHeight="1">
      <c r="E38" s="32"/>
      <c r="F38" s="32"/>
      <c r="G38" s="32"/>
      <c r="L38" s="32"/>
      <c r="M38" s="32"/>
      <c r="N38" s="32"/>
    </row>
    <row r="39" spans="4:14" ht="12" customHeight="1">
      <c r="E39" s="32"/>
      <c r="F39" s="32"/>
      <c r="G39" s="32"/>
      <c r="L39" s="32"/>
      <c r="M39" s="32"/>
      <c r="N39" s="32"/>
    </row>
    <row r="40" spans="4:14" ht="12" customHeight="1">
      <c r="E40" s="32"/>
      <c r="F40" s="32"/>
      <c r="G40" s="32"/>
      <c r="L40" s="32"/>
      <c r="M40" s="32"/>
      <c r="N40" s="32"/>
    </row>
    <row r="41" spans="4:14" ht="12" customHeight="1">
      <c r="E41" s="32"/>
      <c r="F41" s="32"/>
      <c r="G41" s="32"/>
      <c r="L41" s="32"/>
      <c r="M41" s="32"/>
      <c r="N41" s="32"/>
    </row>
    <row r="42" spans="4:14" ht="12" customHeight="1">
      <c r="E42" s="32"/>
      <c r="F42" s="32"/>
      <c r="G42" s="32"/>
      <c r="L42" s="32"/>
      <c r="M42" s="32"/>
      <c r="N42" s="32"/>
    </row>
    <row r="43" spans="4:14" ht="12" customHeight="1"/>
    <row r="44" spans="4:14" ht="12" customHeight="1"/>
    <row r="45" spans="4:14" ht="12" customHeight="1"/>
    <row r="46" spans="4:14" ht="12" customHeight="1"/>
    <row r="47" spans="4:14" ht="12" customHeight="1"/>
  </sheetData>
  <mergeCells count="10">
    <mergeCell ref="H7:I7"/>
    <mergeCell ref="J7:K7"/>
    <mergeCell ref="L7:R7"/>
    <mergeCell ref="B7:C7"/>
    <mergeCell ref="E7:F7"/>
    <mergeCell ref="B6:G6"/>
    <mergeCell ref="H6:K6"/>
    <mergeCell ref="L6:R6"/>
    <mergeCell ref="A3:R3"/>
    <mergeCell ref="A5:K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22:K26 B21:C21 E21:K2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S45"/>
  <sheetViews>
    <sheetView showGridLines="0" zoomScaleNormal="100" zoomScaleSheetLayoutView="100" workbookViewId="0">
      <selection activeCell="D1" sqref="D1"/>
    </sheetView>
  </sheetViews>
  <sheetFormatPr defaultRowHeight="12.75"/>
  <cols>
    <col min="1" max="1" width="8" style="29" customWidth="1"/>
    <col min="2" max="5" width="9.7109375" style="29" customWidth="1"/>
    <col min="6" max="6" width="1.7109375" style="29" customWidth="1"/>
    <col min="7" max="7" width="8.5703125" style="29" customWidth="1"/>
    <col min="8" max="11" width="9.7109375" style="29" customWidth="1"/>
    <col min="12" max="12" width="5.28515625" style="29" customWidth="1"/>
    <col min="13" max="16" width="9.7109375" style="29" customWidth="1"/>
    <col min="17" max="17" width="2.7109375" style="29" customWidth="1"/>
    <col min="18" max="256" width="9.140625" style="29"/>
    <col min="257" max="269" width="10.7109375" style="29" customWidth="1"/>
    <col min="270" max="512" width="9.140625" style="29"/>
    <col min="513" max="525" width="10.7109375" style="29" customWidth="1"/>
    <col min="526" max="768" width="9.140625" style="29"/>
    <col min="769" max="781" width="10.7109375" style="29" customWidth="1"/>
    <col min="782" max="1024" width="9.140625" style="29"/>
    <col min="1025" max="1037" width="10.7109375" style="29" customWidth="1"/>
    <col min="1038" max="1280" width="9.140625" style="29"/>
    <col min="1281" max="1293" width="10.7109375" style="29" customWidth="1"/>
    <col min="1294" max="1536" width="9.140625" style="29"/>
    <col min="1537" max="1549" width="10.7109375" style="29" customWidth="1"/>
    <col min="1550" max="1792" width="9.140625" style="29"/>
    <col min="1793" max="1805" width="10.7109375" style="29" customWidth="1"/>
    <col min="1806" max="2048" width="9.140625" style="29"/>
    <col min="2049" max="2061" width="10.7109375" style="29" customWidth="1"/>
    <col min="2062" max="2304" width="9.140625" style="29"/>
    <col min="2305" max="2317" width="10.7109375" style="29" customWidth="1"/>
    <col min="2318" max="2560" width="9.140625" style="29"/>
    <col min="2561" max="2573" width="10.7109375" style="29" customWidth="1"/>
    <col min="2574" max="2816" width="9.140625" style="29"/>
    <col min="2817" max="2829" width="10.7109375" style="29" customWidth="1"/>
    <col min="2830" max="3072" width="9.140625" style="29"/>
    <col min="3073" max="3085" width="10.7109375" style="29" customWidth="1"/>
    <col min="3086" max="3328" width="9.140625" style="29"/>
    <col min="3329" max="3341" width="10.7109375" style="29" customWidth="1"/>
    <col min="3342" max="3584" width="9.140625" style="29"/>
    <col min="3585" max="3597" width="10.7109375" style="29" customWidth="1"/>
    <col min="3598" max="3840" width="9.140625" style="29"/>
    <col min="3841" max="3853" width="10.7109375" style="29" customWidth="1"/>
    <col min="3854" max="4096" width="9.140625" style="29"/>
    <col min="4097" max="4109" width="10.7109375" style="29" customWidth="1"/>
    <col min="4110" max="4352" width="9.140625" style="29"/>
    <col min="4353" max="4365" width="10.7109375" style="29" customWidth="1"/>
    <col min="4366" max="4608" width="9.140625" style="29"/>
    <col min="4609" max="4621" width="10.7109375" style="29" customWidth="1"/>
    <col min="4622" max="4864" width="9.140625" style="29"/>
    <col min="4865" max="4877" width="10.7109375" style="29" customWidth="1"/>
    <col min="4878" max="5120" width="9.140625" style="29"/>
    <col min="5121" max="5133" width="10.7109375" style="29" customWidth="1"/>
    <col min="5134" max="5376" width="9.140625" style="29"/>
    <col min="5377" max="5389" width="10.7109375" style="29" customWidth="1"/>
    <col min="5390" max="5632" width="9.140625" style="29"/>
    <col min="5633" max="5645" width="10.7109375" style="29" customWidth="1"/>
    <col min="5646" max="5888" width="9.140625" style="29"/>
    <col min="5889" max="5901" width="10.7109375" style="29" customWidth="1"/>
    <col min="5902" max="6144" width="9.140625" style="29"/>
    <col min="6145" max="6157" width="10.7109375" style="29" customWidth="1"/>
    <col min="6158" max="6400" width="9.140625" style="29"/>
    <col min="6401" max="6413" width="10.7109375" style="29" customWidth="1"/>
    <col min="6414" max="6656" width="9.140625" style="29"/>
    <col min="6657" max="6669" width="10.7109375" style="29" customWidth="1"/>
    <col min="6670" max="6912" width="9.140625" style="29"/>
    <col min="6913" max="6925" width="10.7109375" style="29" customWidth="1"/>
    <col min="6926" max="7168" width="9.140625" style="29"/>
    <col min="7169" max="7181" width="10.7109375" style="29" customWidth="1"/>
    <col min="7182" max="7424" width="9.140625" style="29"/>
    <col min="7425" max="7437" width="10.7109375" style="29" customWidth="1"/>
    <col min="7438" max="7680" width="9.140625" style="29"/>
    <col min="7681" max="7693" width="10.7109375" style="29" customWidth="1"/>
    <col min="7694" max="7936" width="9.140625" style="29"/>
    <col min="7937" max="7949" width="10.7109375" style="29" customWidth="1"/>
    <col min="7950" max="8192" width="9.140625" style="29"/>
    <col min="8193" max="8205" width="10.7109375" style="29" customWidth="1"/>
    <col min="8206" max="8448" width="9.140625" style="29"/>
    <col min="8449" max="8461" width="10.7109375" style="29" customWidth="1"/>
    <col min="8462" max="8704" width="9.140625" style="29"/>
    <col min="8705" max="8717" width="10.7109375" style="29" customWidth="1"/>
    <col min="8718" max="8960" width="9.140625" style="29"/>
    <col min="8961" max="8973" width="10.7109375" style="29" customWidth="1"/>
    <col min="8974" max="9216" width="9.140625" style="29"/>
    <col min="9217" max="9229" width="10.7109375" style="29" customWidth="1"/>
    <col min="9230" max="9472" width="9.140625" style="29"/>
    <col min="9473" max="9485" width="10.7109375" style="29" customWidth="1"/>
    <col min="9486" max="9728" width="9.140625" style="29"/>
    <col min="9729" max="9741" width="10.7109375" style="29" customWidth="1"/>
    <col min="9742" max="9984" width="9.140625" style="29"/>
    <col min="9985" max="9997" width="10.7109375" style="29" customWidth="1"/>
    <col min="9998" max="10240" width="9.140625" style="29"/>
    <col min="10241" max="10253" width="10.7109375" style="29" customWidth="1"/>
    <col min="10254" max="10496" width="9.140625" style="29"/>
    <col min="10497" max="10509" width="10.7109375" style="29" customWidth="1"/>
    <col min="10510" max="10752" width="9.140625" style="29"/>
    <col min="10753" max="10765" width="10.7109375" style="29" customWidth="1"/>
    <col min="10766" max="11008" width="9.140625" style="29"/>
    <col min="11009" max="11021" width="10.7109375" style="29" customWidth="1"/>
    <col min="11022" max="11264" width="9.140625" style="29"/>
    <col min="11265" max="11277" width="10.7109375" style="29" customWidth="1"/>
    <col min="11278" max="11520" width="9.140625" style="29"/>
    <col min="11521" max="11533" width="10.7109375" style="29" customWidth="1"/>
    <col min="11534" max="11776" width="9.140625" style="29"/>
    <col min="11777" max="11789" width="10.7109375" style="29" customWidth="1"/>
    <col min="11790" max="12032" width="9.140625" style="29"/>
    <col min="12033" max="12045" width="10.7109375" style="29" customWidth="1"/>
    <col min="12046" max="12288" width="9.140625" style="29"/>
    <col min="12289" max="12301" width="10.7109375" style="29" customWidth="1"/>
    <col min="12302" max="12544" width="9.140625" style="29"/>
    <col min="12545" max="12557" width="10.7109375" style="29" customWidth="1"/>
    <col min="12558" max="12800" width="9.140625" style="29"/>
    <col min="12801" max="12813" width="10.7109375" style="29" customWidth="1"/>
    <col min="12814" max="13056" width="9.140625" style="29"/>
    <col min="13057" max="13069" width="10.7109375" style="29" customWidth="1"/>
    <col min="13070" max="13312" width="9.140625" style="29"/>
    <col min="13313" max="13325" width="10.7109375" style="29" customWidth="1"/>
    <col min="13326" max="13568" width="9.140625" style="29"/>
    <col min="13569" max="13581" width="10.7109375" style="29" customWidth="1"/>
    <col min="13582" max="13824" width="9.140625" style="29"/>
    <col min="13825" max="13837" width="10.7109375" style="29" customWidth="1"/>
    <col min="13838" max="14080" width="9.140625" style="29"/>
    <col min="14081" max="14093" width="10.7109375" style="29" customWidth="1"/>
    <col min="14094" max="14336" width="9.140625" style="29"/>
    <col min="14337" max="14349" width="10.7109375" style="29" customWidth="1"/>
    <col min="14350" max="14592" width="9.140625" style="29"/>
    <col min="14593" max="14605" width="10.7109375" style="29" customWidth="1"/>
    <col min="14606" max="14848" width="9.140625" style="29"/>
    <col min="14849" max="14861" width="10.7109375" style="29" customWidth="1"/>
    <col min="14862" max="15104" width="9.140625" style="29"/>
    <col min="15105" max="15117" width="10.7109375" style="29" customWidth="1"/>
    <col min="15118" max="15360" width="9.140625" style="29"/>
    <col min="15361" max="15373" width="10.7109375" style="29" customWidth="1"/>
    <col min="15374" max="15616" width="9.140625" style="29"/>
    <col min="15617" max="15629" width="10.7109375" style="29" customWidth="1"/>
    <col min="15630" max="15872" width="9.140625" style="29"/>
    <col min="15873" max="15885" width="10.7109375" style="29" customWidth="1"/>
    <col min="15886" max="16128" width="9.140625" style="29"/>
    <col min="16129" max="16141" width="10.7109375" style="29" customWidth="1"/>
    <col min="16142" max="16384" width="9.140625" style="29"/>
  </cols>
  <sheetData>
    <row r="1" spans="1:19" ht="18">
      <c r="A1" s="554" t="s">
        <v>274</v>
      </c>
      <c r="B1" s="159"/>
      <c r="C1" s="159"/>
      <c r="D1" s="159"/>
      <c r="E1" s="159"/>
      <c r="F1" s="159"/>
      <c r="G1" s="159"/>
      <c r="H1" s="159"/>
      <c r="I1" s="159"/>
      <c r="J1" s="159"/>
      <c r="K1" s="159"/>
      <c r="L1" s="159"/>
      <c r="M1" s="159"/>
      <c r="N1" s="159"/>
      <c r="O1" s="159"/>
      <c r="P1" s="160"/>
      <c r="Q1" s="160"/>
    </row>
    <row r="2" spans="1:19" ht="5.0999999999999996" customHeight="1">
      <c r="A2" s="159"/>
      <c r="B2" s="159"/>
      <c r="C2" s="159"/>
      <c r="D2" s="159"/>
      <c r="E2" s="159"/>
      <c r="F2" s="159"/>
      <c r="G2" s="159"/>
      <c r="H2" s="159"/>
      <c r="I2" s="159"/>
      <c r="J2" s="159"/>
      <c r="K2" s="159"/>
      <c r="L2" s="159"/>
      <c r="M2" s="159"/>
      <c r="N2" s="159"/>
      <c r="O2" s="159"/>
      <c r="P2" s="160"/>
      <c r="Q2" s="160"/>
    </row>
    <row r="3" spans="1:19" ht="19.899999999999999" customHeight="1">
      <c r="A3" s="1579">
        <v>2023</v>
      </c>
      <c r="B3" s="1579"/>
      <c r="C3" s="1579"/>
      <c r="D3" s="1579"/>
      <c r="E3" s="1579"/>
      <c r="F3" s="149"/>
      <c r="G3" s="149"/>
      <c r="H3" s="149"/>
      <c r="I3" s="149"/>
      <c r="J3" s="149"/>
      <c r="K3" s="149"/>
      <c r="L3" s="149"/>
      <c r="M3" s="149"/>
      <c r="N3" s="149"/>
      <c r="O3" s="149"/>
      <c r="P3" s="149"/>
      <c r="Q3" s="149"/>
    </row>
    <row r="4" spans="1:19" ht="39.75" customHeight="1">
      <c r="A4" s="1585" t="s">
        <v>275</v>
      </c>
      <c r="B4" s="1585"/>
      <c r="C4" s="1585"/>
      <c r="D4" s="1585"/>
      <c r="E4" s="1585"/>
      <c r="F4" s="150"/>
      <c r="G4" s="151"/>
      <c r="H4" s="1582" t="s">
        <v>276</v>
      </c>
      <c r="I4" s="1582"/>
      <c r="J4" s="1582"/>
      <c r="K4" s="1582"/>
      <c r="L4" s="150"/>
      <c r="M4" s="1582" t="s">
        <v>278</v>
      </c>
      <c r="N4" s="1582"/>
      <c r="O4" s="1582"/>
      <c r="P4" s="1582"/>
      <c r="Q4" s="1582"/>
    </row>
    <row r="5" spans="1:19" ht="20.100000000000001" customHeight="1">
      <c r="A5" s="953" t="str">
        <f>'6.1'!A6</f>
        <v>Period</v>
      </c>
      <c r="B5" s="1500" t="str">
        <f>'6.1'!B7:D7</f>
        <v>Actual</v>
      </c>
      <c r="C5" s="1502"/>
      <c r="D5" s="1500" t="str">
        <f>'6.1'!E7</f>
        <v>Adjusted</v>
      </c>
      <c r="E5" s="1501"/>
      <c r="F5" s="152"/>
      <c r="G5" s="152"/>
      <c r="H5" s="152"/>
      <c r="I5" s="152"/>
      <c r="J5" s="152"/>
      <c r="K5" s="152"/>
      <c r="L5" s="152"/>
      <c r="M5" s="153"/>
      <c r="N5" s="153"/>
      <c r="O5" s="153"/>
      <c r="P5" s="153"/>
      <c r="Q5" s="148"/>
      <c r="R5" s="34"/>
      <c r="S5" s="34"/>
    </row>
    <row r="6" spans="1:19" ht="20.100000000000001" customHeight="1">
      <c r="A6" s="952"/>
      <c r="B6" s="1092">
        <f>A3</f>
        <v>2023</v>
      </c>
      <c r="C6" s="1097">
        <f>B6-1</f>
        <v>2022</v>
      </c>
      <c r="D6" s="1092">
        <f>B6</f>
        <v>2023</v>
      </c>
      <c r="E6" s="1098">
        <f>C6</f>
        <v>2022</v>
      </c>
      <c r="F6" s="154"/>
      <c r="G6" s="155"/>
      <c r="H6" s="154"/>
      <c r="I6" s="155"/>
      <c r="J6" s="156"/>
      <c r="K6" s="156"/>
      <c r="L6" s="156"/>
      <c r="M6" s="157"/>
      <c r="N6" s="157"/>
      <c r="O6" s="158"/>
      <c r="P6" s="157"/>
      <c r="Q6" s="148"/>
      <c r="R6" s="34"/>
      <c r="S6" s="34"/>
    </row>
    <row r="7" spans="1:19" ht="18" customHeight="1">
      <c r="A7" s="160" t="str">
        <f>'6.1'!A9</f>
        <v>January</v>
      </c>
      <c r="B7" s="1141">
        <f>'6.1'!B9/'6.1'!$B$27</f>
        <v>0.13194794895189435</v>
      </c>
      <c r="C7" s="1121">
        <f>'6.1'!C9/'6.1'!$C$27</f>
        <v>0.15035771151861343</v>
      </c>
      <c r="D7" s="1142">
        <f>'6.1'!E9/'6.1'!$E$27</f>
        <v>0.14236024509307577</v>
      </c>
      <c r="E7" s="1143">
        <f>'6.1'!F9/'6.1'!$F$27</f>
        <v>0.15493530848751927</v>
      </c>
      <c r="F7" s="26"/>
      <c r="G7" s="141"/>
      <c r="H7" s="26"/>
      <c r="I7" s="142"/>
      <c r="J7" s="25"/>
      <c r="K7" s="25"/>
      <c r="L7" s="25"/>
      <c r="M7" s="143"/>
      <c r="N7" s="143"/>
      <c r="O7" s="144"/>
      <c r="P7" s="143"/>
      <c r="Q7" s="145"/>
      <c r="R7" s="146"/>
      <c r="S7" s="146"/>
    </row>
    <row r="8" spans="1:19" ht="18" customHeight="1">
      <c r="A8" s="160" t="str">
        <f>'6.1'!A10</f>
        <v>February</v>
      </c>
      <c r="B8" s="1141">
        <f>'6.1'!B10/'6.1'!$B$27</f>
        <v>0.12735933728100191</v>
      </c>
      <c r="C8" s="1121">
        <f>'6.1'!C10/'6.1'!$C$27</f>
        <v>0.11804459984552985</v>
      </c>
      <c r="D8" s="1142">
        <f>'6.1'!E10/'6.1'!$E$27</f>
        <v>0.12653353470299955</v>
      </c>
      <c r="E8" s="1143">
        <f>'6.1'!F10/'6.1'!$F$27</f>
        <v>0.12751446046910406</v>
      </c>
      <c r="F8" s="26"/>
      <c r="G8" s="141"/>
      <c r="H8" s="26"/>
      <c r="I8" s="142"/>
      <c r="J8" s="26"/>
      <c r="K8" s="25"/>
      <c r="L8" s="25"/>
      <c r="M8" s="143"/>
      <c r="N8" s="143" t="str">
        <f t="shared" ref="N8:O11" si="0">A19</f>
        <v>1Q</v>
      </c>
      <c r="O8" s="147">
        <f t="shared" si="0"/>
        <v>0.37312836907748914</v>
      </c>
      <c r="P8" s="143"/>
      <c r="Q8" s="145"/>
      <c r="R8" s="146"/>
      <c r="S8" s="146"/>
    </row>
    <row r="9" spans="1:19" ht="18" customHeight="1">
      <c r="A9" s="160" t="str">
        <f>'6.1'!A11</f>
        <v>March</v>
      </c>
      <c r="B9" s="1141">
        <f>'6.1'!B11/'6.1'!$B$27</f>
        <v>0.11382108284459284</v>
      </c>
      <c r="C9" s="1121">
        <f>'6.1'!C11/'6.1'!$C$27</f>
        <v>0.12230230192223958</v>
      </c>
      <c r="D9" s="1142">
        <f>'6.1'!E11/'6.1'!$E$27</f>
        <v>0.11372306003139851</v>
      </c>
      <c r="E9" s="1143">
        <f>'6.1'!F11/'6.1'!$F$27</f>
        <v>0.11763849758907359</v>
      </c>
      <c r="F9" s="26"/>
      <c r="G9" s="141"/>
      <c r="H9" s="26"/>
      <c r="I9" s="142"/>
      <c r="J9" s="26"/>
      <c r="K9" s="25"/>
      <c r="L9" s="25"/>
      <c r="M9" s="148"/>
      <c r="N9" s="143" t="str">
        <f t="shared" si="0"/>
        <v>2Q</v>
      </c>
      <c r="O9" s="147">
        <f t="shared" si="0"/>
        <v>0.19075662743401756</v>
      </c>
      <c r="P9" s="143"/>
      <c r="Q9" s="145"/>
      <c r="R9" s="146"/>
      <c r="S9" s="146"/>
    </row>
    <row r="10" spans="1:19" ht="18" customHeight="1">
      <c r="A10" s="1144" t="str">
        <f>'6.1'!A12</f>
        <v>April</v>
      </c>
      <c r="B10" s="1145">
        <f>'6.1'!B12/'6.1'!$B$27</f>
        <v>8.9728397761318454E-2</v>
      </c>
      <c r="C10" s="1127">
        <f>'6.1'!C12/'6.1'!$C$27</f>
        <v>8.8995671360331818E-2</v>
      </c>
      <c r="D10" s="1146">
        <f>'6.1'!E12/'6.1'!$E$27</f>
        <v>7.5792531431574536E-2</v>
      </c>
      <c r="E10" s="1147">
        <f>'6.1'!F12/'6.1'!$F$27</f>
        <v>7.7779214926379112E-2</v>
      </c>
      <c r="F10" s="26"/>
      <c r="G10" s="141"/>
      <c r="H10" s="26"/>
      <c r="I10" s="142"/>
      <c r="J10" s="25"/>
      <c r="K10" s="25"/>
      <c r="L10" s="25"/>
      <c r="M10" s="148"/>
      <c r="N10" s="143" t="str">
        <f t="shared" si="0"/>
        <v>3Q</v>
      </c>
      <c r="O10" s="147">
        <f t="shared" si="0"/>
        <v>0.12888184930022684</v>
      </c>
      <c r="P10" s="143"/>
      <c r="Q10" s="145"/>
      <c r="R10" s="146"/>
      <c r="S10" s="146"/>
    </row>
    <row r="11" spans="1:19" ht="18" customHeight="1">
      <c r="A11" s="160" t="str">
        <f>'6.1'!A13</f>
        <v>May</v>
      </c>
      <c r="B11" s="1141">
        <f>'6.1'!B13/'6.1'!$B$27</f>
        <v>5.4575657508782342E-2</v>
      </c>
      <c r="C11" s="1121">
        <f>'6.1'!C13/'6.1'!$C$27</f>
        <v>5.1552018414134718E-2</v>
      </c>
      <c r="D11" s="1142">
        <f>'6.1'!E13/'6.1'!$E$27</f>
        <v>4.9504252973604383E-2</v>
      </c>
      <c r="E11" s="1143">
        <f>'6.1'!F13/'6.1'!$F$27</f>
        <v>5.2520375556200073E-2</v>
      </c>
      <c r="F11" s="26"/>
      <c r="G11" s="141"/>
      <c r="H11" s="26"/>
      <c r="I11" s="142"/>
      <c r="J11" s="26"/>
      <c r="K11" s="25"/>
      <c r="L11" s="25"/>
      <c r="M11" s="143"/>
      <c r="N11" s="143" t="str">
        <f t="shared" si="0"/>
        <v>4Q</v>
      </c>
      <c r="O11" s="147">
        <f t="shared" si="0"/>
        <v>0.30723315418826636</v>
      </c>
      <c r="P11" s="143"/>
      <c r="Q11" s="145"/>
      <c r="R11" s="146"/>
      <c r="S11" s="146"/>
    </row>
    <row r="12" spans="1:19" ht="18" customHeight="1">
      <c r="A12" s="1148" t="str">
        <f>'6.1'!A14</f>
        <v>June</v>
      </c>
      <c r="B12" s="1149">
        <f>'6.1'!B14/'6.1'!$B$27</f>
        <v>4.645257216391676E-2</v>
      </c>
      <c r="C12" s="1133">
        <f>'6.1'!C14/'6.1'!$C$27</f>
        <v>4.4587101532832123E-2</v>
      </c>
      <c r="D12" s="1150">
        <f>'6.1'!E14/'6.1'!$E$27</f>
        <v>4.4227991852833673E-2</v>
      </c>
      <c r="E12" s="1151">
        <f>'6.1'!F14/'6.1'!$F$27</f>
        <v>4.4077941228369756E-2</v>
      </c>
      <c r="F12" s="26"/>
      <c r="G12" s="141"/>
      <c r="H12" s="26"/>
      <c r="I12" s="142"/>
      <c r="J12" s="26"/>
      <c r="K12" s="25"/>
      <c r="L12" s="25"/>
      <c r="M12" s="143"/>
      <c r="N12" s="143"/>
      <c r="O12" s="144"/>
      <c r="P12" s="143"/>
      <c r="Q12" s="145"/>
      <c r="R12" s="146"/>
      <c r="S12" s="146"/>
    </row>
    <row r="13" spans="1:19" ht="18" customHeight="1">
      <c r="A13" s="160" t="str">
        <f>'6.1'!A15</f>
        <v>July</v>
      </c>
      <c r="B13" s="1141">
        <f>'6.1'!B15/'6.1'!$B$27</f>
        <v>4.1601577016815328E-2</v>
      </c>
      <c r="C13" s="1121">
        <f>'6.1'!C15/'6.1'!$C$27</f>
        <v>3.8252212140359107E-2</v>
      </c>
      <c r="D13" s="1142">
        <f>'6.1'!E15/'6.1'!$E$27</f>
        <v>4.0416563300072442E-2</v>
      </c>
      <c r="E13" s="1143">
        <f>'6.1'!F15/'6.1'!$F$27</f>
        <v>3.7264694276244244E-2</v>
      </c>
      <c r="F13" s="26"/>
      <c r="G13" s="141"/>
      <c r="H13" s="26"/>
      <c r="I13" s="142"/>
      <c r="J13" s="25"/>
      <c r="K13" s="25"/>
      <c r="L13" s="25"/>
      <c r="M13" s="148"/>
      <c r="N13" s="148"/>
      <c r="O13" s="144"/>
      <c r="P13" s="143"/>
      <c r="Q13" s="145"/>
      <c r="R13" s="146"/>
      <c r="S13" s="146"/>
    </row>
    <row r="14" spans="1:19" ht="18" customHeight="1">
      <c r="A14" s="160" t="str">
        <f>'6.1'!A16</f>
        <v>August</v>
      </c>
      <c r="B14" s="1141">
        <f>'6.1'!B16/'6.1'!$B$27</f>
        <v>4.2556546875697827E-2</v>
      </c>
      <c r="C14" s="1121">
        <f>'6.1'!C16/'6.1'!$C$27</f>
        <v>4.124005254858109E-2</v>
      </c>
      <c r="D14" s="1142">
        <f>'6.1'!E16/'6.1'!$E$27</f>
        <v>4.0578062826698673E-2</v>
      </c>
      <c r="E14" s="1143">
        <f>'6.1'!F16/'6.1'!$F$27</f>
        <v>4.06906593120838E-2</v>
      </c>
      <c r="F14" s="26"/>
      <c r="G14" s="141"/>
      <c r="H14" s="26"/>
      <c r="I14" s="142"/>
      <c r="J14" s="26"/>
      <c r="K14" s="25"/>
      <c r="L14" s="25"/>
      <c r="M14" s="1582" t="s">
        <v>277</v>
      </c>
      <c r="N14" s="1582"/>
      <c r="O14" s="1582"/>
      <c r="P14" s="1582"/>
      <c r="Q14" s="1582"/>
      <c r="R14" s="146"/>
      <c r="S14" s="146"/>
    </row>
    <row r="15" spans="1:19" ht="18" customHeight="1">
      <c r="A15" s="160" t="str">
        <f>'6.1'!A17</f>
        <v>September</v>
      </c>
      <c r="B15" s="1141">
        <f>'6.1'!B17/'6.1'!$B$27</f>
        <v>4.4723725407713681E-2</v>
      </c>
      <c r="C15" s="1121">
        <f>'6.1'!C17/'6.1'!$C$27</f>
        <v>5.0817873924462124E-2</v>
      </c>
      <c r="D15" s="1142">
        <f>'6.1'!E17/'6.1'!$E$27</f>
        <v>4.9338640428027838E-2</v>
      </c>
      <c r="E15" s="1143">
        <f>'6.1'!F17/'6.1'!$F$27</f>
        <v>4.6844240626226899E-2</v>
      </c>
      <c r="F15" s="26"/>
      <c r="G15" s="141"/>
      <c r="H15" s="26"/>
      <c r="I15" s="142"/>
      <c r="J15" s="26"/>
      <c r="K15" s="25"/>
      <c r="L15" s="25"/>
      <c r="M15" s="1582"/>
      <c r="N15" s="1582"/>
      <c r="O15" s="1582"/>
      <c r="P15" s="1582"/>
      <c r="Q15" s="1582"/>
      <c r="R15" s="146"/>
      <c r="S15" s="146"/>
    </row>
    <row r="16" spans="1:19" ht="18" customHeight="1">
      <c r="A16" s="1144" t="str">
        <f>'6.1'!A18</f>
        <v>October</v>
      </c>
      <c r="B16" s="1145">
        <f>'6.1'!B18/'6.1'!$B$27</f>
        <v>6.888161771232984E-2</v>
      </c>
      <c r="C16" s="1127">
        <f>'6.1'!C18/'6.1'!$C$27</f>
        <v>6.7288617383876204E-2</v>
      </c>
      <c r="D16" s="1146">
        <f>'6.1'!E18/'6.1'!$E$27</f>
        <v>7.6380142194236278E-2</v>
      </c>
      <c r="E16" s="1147">
        <f>'6.1'!F18/'6.1'!$F$27</f>
        <v>7.4198527272150441E-2</v>
      </c>
      <c r="F16" s="26"/>
      <c r="G16" s="141"/>
      <c r="H16" s="26"/>
      <c r="I16" s="142"/>
      <c r="J16" s="25"/>
      <c r="K16" s="25"/>
      <c r="L16" s="25"/>
      <c r="M16" s="1582"/>
      <c r="N16" s="1582"/>
      <c r="O16" s="1582"/>
      <c r="P16" s="1582"/>
      <c r="Q16" s="1582"/>
      <c r="R16" s="146"/>
      <c r="S16" s="146"/>
    </row>
    <row r="17" spans="1:19" ht="18" customHeight="1">
      <c r="A17" s="160" t="str">
        <f>'6.1'!A19</f>
        <v>November</v>
      </c>
      <c r="B17" s="1141">
        <f>'6.1'!B19/'6.1'!$B$27</f>
        <v>0.10817583018086074</v>
      </c>
      <c r="C17" s="1121">
        <f>'6.1'!C19/'6.1'!$C$27</f>
        <v>9.8488080165243699E-2</v>
      </c>
      <c r="D17" s="1142">
        <f>'6.1'!E19/'6.1'!$E$27</f>
        <v>0.10632868624490287</v>
      </c>
      <c r="E17" s="1143">
        <f>'6.1'!F19/'6.1'!$F$27</f>
        <v>9.9276148797814184E-2</v>
      </c>
      <c r="F17" s="26"/>
      <c r="G17" s="141"/>
      <c r="H17" s="26"/>
      <c r="I17" s="142"/>
      <c r="J17" s="26"/>
      <c r="K17" s="25"/>
      <c r="L17" s="25"/>
      <c r="M17" s="143"/>
      <c r="N17" s="143"/>
      <c r="O17" s="144"/>
      <c r="P17" s="143"/>
      <c r="Q17" s="145"/>
      <c r="R17" s="146"/>
      <c r="S17" s="146"/>
    </row>
    <row r="18" spans="1:19" ht="18" customHeight="1">
      <c r="A18" s="1148" t="str">
        <f>'6.1'!A20</f>
        <v>December</v>
      </c>
      <c r="B18" s="1149">
        <f>'6.1'!B20/'6.1'!$B$27</f>
        <v>0.13017570629507583</v>
      </c>
      <c r="C18" s="1133">
        <f>'6.1'!C20/'6.1'!$C$27</f>
        <v>0.12807375924379641</v>
      </c>
      <c r="D18" s="1150">
        <f>'6.1'!E20/'6.1'!$E$27</f>
        <v>0.13481628892057532</v>
      </c>
      <c r="E18" s="1151">
        <f>'6.1'!F20/'6.1'!$F$27</f>
        <v>0.12725993145883452</v>
      </c>
      <c r="F18" s="26"/>
      <c r="G18" s="141"/>
      <c r="H18" s="26"/>
      <c r="I18" s="142"/>
      <c r="J18" s="26"/>
      <c r="K18" s="25"/>
      <c r="L18" s="25"/>
      <c r="M18" s="143"/>
      <c r="N18" s="143"/>
      <c r="O18" s="144"/>
      <c r="P18" s="143"/>
      <c r="Q18" s="145"/>
      <c r="R18" s="146"/>
      <c r="S18" s="146"/>
    </row>
    <row r="19" spans="1:19" ht="18" customHeight="1">
      <c r="A19" s="160" t="str">
        <f>'6.1'!A21</f>
        <v>1Q</v>
      </c>
      <c r="B19" s="1141">
        <f>'6.1'!B21/'6.1'!$B$27</f>
        <v>0.37312836907748914</v>
      </c>
      <c r="C19" s="1121">
        <f>'6.1'!C21/'6.1'!$C$27</f>
        <v>0.39070461328638284</v>
      </c>
      <c r="D19" s="1142">
        <f>'6.1'!E21/'6.1'!$E$27</f>
        <v>0.38261683982747385</v>
      </c>
      <c r="E19" s="1143">
        <f>'6.1'!F21/'6.1'!$F$27</f>
        <v>0.4000882665456969</v>
      </c>
      <c r="F19" s="25"/>
      <c r="G19" s="142"/>
      <c r="H19" s="25"/>
      <c r="I19" s="142"/>
      <c r="J19" s="25"/>
      <c r="K19" s="25"/>
      <c r="L19" s="25"/>
      <c r="M19" s="143"/>
      <c r="N19" s="143"/>
      <c r="O19" s="144"/>
      <c r="P19" s="143"/>
      <c r="Q19" s="148"/>
      <c r="R19" s="34"/>
      <c r="S19" s="34"/>
    </row>
    <row r="20" spans="1:19" ht="18" customHeight="1">
      <c r="A20" s="160" t="str">
        <f>'6.1'!A22</f>
        <v>2Q</v>
      </c>
      <c r="B20" s="1141">
        <f>'6.1'!B22/'6.1'!$B$27</f>
        <v>0.19075662743401756</v>
      </c>
      <c r="C20" s="1121">
        <f>'6.1'!C22/'6.1'!$C$27</f>
        <v>0.18513479130729868</v>
      </c>
      <c r="D20" s="1142">
        <f>'6.1'!E22/'6.1'!$E$27</f>
        <v>0.1695247762580126</v>
      </c>
      <c r="E20" s="1143">
        <f>'6.1'!F22/'6.1'!$F$27</f>
        <v>0.17437753171094894</v>
      </c>
      <c r="F20" s="25"/>
      <c r="G20" s="142"/>
      <c r="H20" s="25"/>
      <c r="I20" s="142"/>
      <c r="J20" s="25"/>
      <c r="K20" s="25"/>
      <c r="L20" s="25"/>
      <c r="M20" s="143"/>
      <c r="N20" s="143"/>
      <c r="O20" s="143"/>
      <c r="P20" s="143"/>
      <c r="Q20" s="148"/>
      <c r="R20" s="34"/>
      <c r="S20" s="34"/>
    </row>
    <row r="21" spans="1:19" ht="18" customHeight="1">
      <c r="A21" s="160" t="str">
        <f>'6.1'!A23</f>
        <v>3Q</v>
      </c>
      <c r="B21" s="1141">
        <f>'6.1'!B23/'6.1'!$B$27</f>
        <v>0.12888184930022684</v>
      </c>
      <c r="C21" s="1121">
        <f>'6.1'!C23/'6.1'!$C$27</f>
        <v>0.13031013861340232</v>
      </c>
      <c r="D21" s="1142">
        <f>'6.1'!E23/'6.1'!$E$27</f>
        <v>0.13033326655479893</v>
      </c>
      <c r="E21" s="1143">
        <f>'6.1'!F23/'6.1'!$F$27</f>
        <v>0.12479959421455494</v>
      </c>
      <c r="F21" s="25"/>
      <c r="G21" s="142"/>
      <c r="H21" s="25"/>
      <c r="I21" s="142"/>
      <c r="J21" s="25"/>
      <c r="K21" s="25"/>
      <c r="L21" s="25"/>
      <c r="M21" s="143"/>
      <c r="N21" s="25"/>
      <c r="O21" s="25"/>
      <c r="P21" s="143"/>
      <c r="Q21" s="148"/>
      <c r="R21" s="34"/>
      <c r="S21" s="34"/>
    </row>
    <row r="22" spans="1:19" ht="18" customHeight="1">
      <c r="A22" s="160" t="str">
        <f>'6.1'!A24</f>
        <v>4Q</v>
      </c>
      <c r="B22" s="1141">
        <f>'6.1'!B24/'6.1'!$B$27</f>
        <v>0.30723315418826636</v>
      </c>
      <c r="C22" s="1121">
        <f>'6.1'!C24/'6.1'!$C$27</f>
        <v>0.29385045679291633</v>
      </c>
      <c r="D22" s="1142">
        <f>'6.1'!E24/'6.1'!$E$27</f>
        <v>0.31752511735971445</v>
      </c>
      <c r="E22" s="1143">
        <f>'6.1'!F24/'6.1'!$F$27</f>
        <v>0.30073460752879916</v>
      </c>
      <c r="F22" s="25"/>
      <c r="G22" s="142"/>
      <c r="H22" s="25"/>
      <c r="I22" s="142"/>
      <c r="J22" s="25"/>
      <c r="K22" s="25"/>
      <c r="L22" s="25"/>
      <c r="M22" s="143"/>
      <c r="N22" s="143" t="s">
        <v>538</v>
      </c>
      <c r="O22" s="147">
        <f>O8+O11</f>
        <v>0.6803615232657555</v>
      </c>
      <c r="P22" s="143"/>
      <c r="Q22" s="148"/>
      <c r="R22" s="34"/>
      <c r="S22" s="34"/>
    </row>
    <row r="23" spans="1:19" ht="18" customHeight="1">
      <c r="A23" s="1144" t="str">
        <f>'6.1'!A25</f>
        <v>1H</v>
      </c>
      <c r="B23" s="1145">
        <f>'6.1'!B25/'6.1'!$B$27</f>
        <v>0.56388499651150659</v>
      </c>
      <c r="C23" s="1127">
        <f>'6.1'!C25/'6.1'!$C$27</f>
        <v>0.57583940459368144</v>
      </c>
      <c r="D23" s="1146">
        <f>'6.1'!E25/'6.1'!$E$27</f>
        <v>0.5521416160854864</v>
      </c>
      <c r="E23" s="1147">
        <f>'6.1'!F25/'6.1'!$F$27</f>
        <v>0.5744657982566459</v>
      </c>
      <c r="F23" s="25"/>
      <c r="G23" s="142"/>
      <c r="H23" s="25"/>
      <c r="I23" s="142"/>
      <c r="J23" s="25"/>
      <c r="K23" s="25"/>
      <c r="L23" s="25"/>
      <c r="M23" s="143"/>
      <c r="N23" s="143" t="s">
        <v>539</v>
      </c>
      <c r="O23" s="147">
        <f>O9+O10</f>
        <v>0.31963847673424439</v>
      </c>
      <c r="P23" s="143"/>
      <c r="Q23" s="148"/>
      <c r="R23" s="34"/>
      <c r="S23" s="34"/>
    </row>
    <row r="24" spans="1:19" ht="18" customHeight="1">
      <c r="A24" s="1148" t="str">
        <f>'6.1'!A26</f>
        <v>2H</v>
      </c>
      <c r="B24" s="1149">
        <f>'6.1'!B26/'6.1'!$B$27</f>
        <v>0.43611500348849325</v>
      </c>
      <c r="C24" s="1133">
        <f>'6.1'!C26/'6.1'!$C$27</f>
        <v>0.42416059540631867</v>
      </c>
      <c r="D24" s="1150">
        <f>'6.1'!E26/'6.1'!$E$27</f>
        <v>0.44785838391451338</v>
      </c>
      <c r="E24" s="1151">
        <f>'6.1'!F26/'6.1'!$F$27</f>
        <v>0.42553420174335416</v>
      </c>
      <c r="F24" s="25"/>
      <c r="G24" s="142"/>
      <c r="H24" s="25"/>
      <c r="I24" s="142"/>
      <c r="J24" s="25"/>
      <c r="K24" s="25"/>
      <c r="L24" s="25"/>
      <c r="M24" s="143"/>
      <c r="N24" s="25"/>
      <c r="O24" s="25"/>
      <c r="P24" s="143"/>
      <c r="Q24" s="7"/>
    </row>
    <row r="25" spans="1:19" ht="18" customHeight="1">
      <c r="A25" s="1152" t="str">
        <f>'6.1'!A27</f>
        <v>Year</v>
      </c>
      <c r="B25" s="1153">
        <f>'6.1'!B27/'6.1'!$B$27</f>
        <v>1</v>
      </c>
      <c r="C25" s="1154">
        <f>'6.1'!C27/'6.1'!$C$27</f>
        <v>1</v>
      </c>
      <c r="D25" s="1155">
        <f>'6.1'!E27/'6.1'!$E$27</f>
        <v>1</v>
      </c>
      <c r="E25" s="1156">
        <f>'6.1'!F27/'6.1'!$F$27</f>
        <v>1</v>
      </c>
      <c r="F25" s="25"/>
      <c r="G25" s="142"/>
      <c r="H25" s="1584">
        <f>B6</f>
        <v>2023</v>
      </c>
      <c r="I25" s="1584"/>
      <c r="J25" s="1583">
        <f>C6</f>
        <v>2022</v>
      </c>
      <c r="K25" s="1583"/>
      <c r="L25" s="25"/>
      <c r="M25" s="25"/>
      <c r="N25" s="25"/>
      <c r="O25" s="25"/>
      <c r="P25" s="25"/>
      <c r="Q25" s="7"/>
    </row>
    <row r="26" spans="1:19" ht="17.100000000000001" customHeight="1">
      <c r="Q26" s="45"/>
      <c r="R26" s="45"/>
    </row>
    <row r="27" spans="1:19">
      <c r="A27" s="1581"/>
      <c r="B27" s="1581"/>
      <c r="C27" s="1581"/>
      <c r="D27" s="1581"/>
      <c r="E27" s="1581"/>
      <c r="F27" s="1581"/>
      <c r="G27" s="1581"/>
      <c r="H27" s="1581"/>
      <c r="I27" s="1581"/>
      <c r="J27" s="1581"/>
      <c r="K27" s="1581"/>
      <c r="L27" s="1581"/>
      <c r="M27" s="1581"/>
      <c r="N27" s="1581"/>
      <c r="O27" s="1581"/>
      <c r="P27" s="1581"/>
      <c r="R27" s="29" t="s">
        <v>0</v>
      </c>
    </row>
    <row r="28" spans="1:19" ht="12" customHeight="1">
      <c r="A28" s="1580"/>
      <c r="B28" s="1580"/>
      <c r="C28" s="1580"/>
      <c r="D28" s="1580"/>
      <c r="E28" s="1580"/>
      <c r="F28" s="1580"/>
      <c r="G28" s="1580"/>
      <c r="H28" s="1580"/>
      <c r="I28" s="1580"/>
      <c r="J28" s="1580"/>
      <c r="K28" s="1580"/>
      <c r="L28" s="1580"/>
      <c r="M28" s="1580"/>
      <c r="N28" s="1580"/>
      <c r="O28" s="1580"/>
      <c r="P28" s="1580"/>
    </row>
    <row r="29" spans="1:19" ht="12" customHeight="1">
      <c r="D29" s="32"/>
      <c r="E29" s="32"/>
      <c r="F29" s="32"/>
      <c r="J29" s="32"/>
      <c r="K29" s="32"/>
      <c r="L29" s="32"/>
    </row>
    <row r="30" spans="1:19" ht="12" customHeight="1">
      <c r="J30" s="32"/>
      <c r="K30" s="32"/>
      <c r="L30" s="32"/>
    </row>
    <row r="31" spans="1:19" ht="12" customHeight="1">
      <c r="D31" s="32"/>
      <c r="E31" s="32"/>
      <c r="J31" s="32"/>
      <c r="K31" s="32"/>
      <c r="L31" s="32"/>
    </row>
    <row r="32" spans="1:19" ht="12" customHeight="1">
      <c r="D32" s="32"/>
      <c r="E32" s="32"/>
      <c r="J32" s="32"/>
      <c r="K32" s="32"/>
      <c r="L32" s="32"/>
    </row>
    <row r="33" spans="4:12" ht="12" customHeight="1">
      <c r="D33" s="32"/>
      <c r="E33" s="32"/>
      <c r="J33" s="32"/>
      <c r="K33" s="32"/>
      <c r="L33" s="32"/>
    </row>
    <row r="34" spans="4:12" ht="12" customHeight="1">
      <c r="D34" s="32"/>
      <c r="E34" s="32"/>
      <c r="J34" s="32"/>
      <c r="K34" s="32"/>
      <c r="L34" s="32"/>
    </row>
    <row r="35" spans="4:12" ht="12" customHeight="1">
      <c r="D35" s="32"/>
      <c r="E35" s="32"/>
      <c r="J35" s="32"/>
      <c r="K35" s="32"/>
      <c r="L35" s="32"/>
    </row>
    <row r="36" spans="4:12" ht="12" customHeight="1">
      <c r="D36" s="32"/>
      <c r="E36" s="32"/>
      <c r="J36" s="32"/>
      <c r="K36" s="32"/>
      <c r="L36" s="32"/>
    </row>
    <row r="37" spans="4:12" ht="12" customHeight="1">
      <c r="D37" s="32"/>
      <c r="E37" s="32"/>
      <c r="J37" s="32"/>
      <c r="K37" s="32"/>
      <c r="L37" s="32"/>
    </row>
    <row r="38" spans="4:12" ht="12" customHeight="1">
      <c r="D38" s="32"/>
      <c r="E38" s="32"/>
      <c r="J38" s="32"/>
      <c r="K38" s="32"/>
      <c r="L38" s="32"/>
    </row>
    <row r="39" spans="4:12" ht="12" customHeight="1">
      <c r="D39" s="32"/>
      <c r="E39" s="32"/>
      <c r="J39" s="32"/>
      <c r="K39" s="32"/>
      <c r="L39" s="32"/>
    </row>
    <row r="40" spans="4:12" ht="12" customHeight="1">
      <c r="D40" s="32"/>
      <c r="E40" s="32"/>
      <c r="J40" s="32"/>
      <c r="K40" s="32"/>
      <c r="L40" s="32"/>
    </row>
    <row r="41" spans="4:12" ht="12" customHeight="1"/>
    <row r="42" spans="4:12" ht="12" customHeight="1"/>
    <row r="43" spans="4:12" ht="12" customHeight="1"/>
    <row r="44" spans="4:12" ht="12" customHeight="1"/>
    <row r="45" spans="4:12" ht="12" customHeight="1"/>
  </sheetData>
  <mergeCells count="11">
    <mergeCell ref="A3:E3"/>
    <mergeCell ref="A28:P28"/>
    <mergeCell ref="B5:C5"/>
    <mergeCell ref="D5:E5"/>
    <mergeCell ref="A27:P27"/>
    <mergeCell ref="H4:K4"/>
    <mergeCell ref="J25:K25"/>
    <mergeCell ref="H25:I25"/>
    <mergeCell ref="M4:Q4"/>
    <mergeCell ref="M14:Q16"/>
    <mergeCell ref="A4:E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S44"/>
  <sheetViews>
    <sheetView showGridLines="0" zoomScaleNormal="100" zoomScaleSheetLayoutView="100" workbookViewId="0">
      <selection activeCell="D1" sqref="D1"/>
    </sheetView>
  </sheetViews>
  <sheetFormatPr defaultRowHeight="11.25"/>
  <cols>
    <col min="1" max="1" width="8.140625" style="7" customWidth="1"/>
    <col min="2" max="5" width="7.28515625" style="7" customWidth="1"/>
    <col min="6" max="6" width="8.140625" style="7" customWidth="1"/>
    <col min="7" max="8" width="7.28515625" style="7" customWidth="1"/>
    <col min="9" max="9" width="1.7109375" style="7" customWidth="1"/>
    <col min="10" max="10" width="5.85546875" style="7" customWidth="1"/>
    <col min="11" max="11" width="9.140625" style="7"/>
    <col min="12" max="12" width="9.7109375" style="7" bestFit="1" customWidth="1"/>
    <col min="13" max="14" width="9.28515625" style="7" bestFit="1" customWidth="1"/>
    <col min="15" max="16" width="9.140625" style="7"/>
    <col min="17" max="17" width="19.28515625" style="7" customWidth="1"/>
    <col min="18"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3" width="9.140625" style="7"/>
    <col min="16384" max="16384" width="9.140625" style="7" customWidth="1"/>
  </cols>
  <sheetData>
    <row r="1" spans="1:19" ht="18">
      <c r="A1" s="554" t="s">
        <v>299</v>
      </c>
      <c r="B1" s="159"/>
      <c r="C1" s="159"/>
      <c r="D1" s="159"/>
      <c r="E1" s="159"/>
      <c r="F1" s="159"/>
      <c r="G1" s="159"/>
      <c r="H1" s="159"/>
      <c r="I1" s="159"/>
      <c r="J1" s="159"/>
      <c r="K1" s="159"/>
      <c r="L1" s="159"/>
      <c r="M1" s="159"/>
      <c r="N1" s="159"/>
      <c r="O1" s="159"/>
      <c r="P1" s="159"/>
      <c r="Q1" s="164"/>
    </row>
    <row r="2" spans="1:19" ht="5.0999999999999996" customHeight="1">
      <c r="A2" s="462"/>
      <c r="B2" s="462"/>
      <c r="C2" s="462"/>
      <c r="D2" s="462"/>
      <c r="E2" s="462"/>
      <c r="F2" s="462"/>
      <c r="G2" s="462"/>
      <c r="H2" s="462"/>
    </row>
    <row r="3" spans="1:19" ht="19.899999999999999" customHeight="1">
      <c r="A3" s="1587">
        <v>2021</v>
      </c>
      <c r="B3" s="1587"/>
      <c r="C3" s="1587"/>
      <c r="D3" s="1587"/>
      <c r="E3" s="1587"/>
      <c r="F3" s="1587"/>
      <c r="G3" s="1587"/>
      <c r="H3" s="1587"/>
      <c r="I3" s="163"/>
      <c r="J3" s="163"/>
      <c r="K3" s="163"/>
      <c r="L3" s="163"/>
      <c r="M3" s="163"/>
      <c r="N3" s="163"/>
      <c r="O3" s="163"/>
      <c r="P3" s="163"/>
      <c r="Q3" s="163"/>
    </row>
    <row r="4" spans="1:19" ht="19.899999999999999" customHeight="1">
      <c r="A4" s="1588" t="s">
        <v>279</v>
      </c>
      <c r="B4" s="1588"/>
      <c r="C4" s="1588"/>
      <c r="D4" s="1588"/>
      <c r="E4" s="1588"/>
      <c r="F4" s="1588"/>
      <c r="G4" s="1588"/>
      <c r="H4" s="1588"/>
    </row>
    <row r="5" spans="1:19" ht="37.5" customHeight="1">
      <c r="A5" s="1238" t="str">
        <f>'6.1'!A6</f>
        <v>Period</v>
      </c>
      <c r="B5" s="665" t="s">
        <v>281</v>
      </c>
      <c r="C5" s="665" t="s">
        <v>282</v>
      </c>
      <c r="D5" s="665" t="s">
        <v>283</v>
      </c>
      <c r="E5" s="1099" t="s">
        <v>142</v>
      </c>
      <c r="F5" s="1099" t="s">
        <v>280</v>
      </c>
      <c r="G5" s="1401" t="s">
        <v>284</v>
      </c>
      <c r="H5" s="666" t="s">
        <v>285</v>
      </c>
      <c r="J5" s="148"/>
      <c r="K5" s="148"/>
      <c r="L5" s="148" t="str">
        <f>E5</f>
        <v>The normal</v>
      </c>
      <c r="M5" s="148" t="str">
        <f>G5</f>
        <v>Average
2022</v>
      </c>
      <c r="N5" s="148" t="str">
        <f>B5</f>
        <v>Average
2023</v>
      </c>
      <c r="O5" s="148"/>
      <c r="P5" s="148"/>
      <c r="Q5" s="148" t="str">
        <f>H5</f>
        <v>Change on 2022</v>
      </c>
    </row>
    <row r="6" spans="1:19" ht="21" customHeight="1">
      <c r="A6" s="1239" t="str">
        <f>'6.1'!A9</f>
        <v>January</v>
      </c>
      <c r="B6" s="1159">
        <v>2.1903225806451618</v>
      </c>
      <c r="C6" s="1159">
        <v>8.3000000000000007</v>
      </c>
      <c r="D6" s="1159">
        <v>-4.2</v>
      </c>
      <c r="E6" s="1159">
        <v>-1.2258064516129035</v>
      </c>
      <c r="F6" s="1159">
        <f>B6-E6</f>
        <v>3.4161290322580653</v>
      </c>
      <c r="G6" s="1160">
        <v>0.78709677419354795</v>
      </c>
      <c r="H6" s="1159">
        <f>B6-G6</f>
        <v>1.4032258064516139</v>
      </c>
      <c r="I6" s="28"/>
      <c r="J6" s="145"/>
      <c r="K6" s="145" t="str">
        <f>A6</f>
        <v>January</v>
      </c>
      <c r="L6" s="108">
        <f>E6</f>
        <v>-1.2258064516129035</v>
      </c>
      <c r="M6" s="108">
        <f>G6</f>
        <v>0.78709677419354795</v>
      </c>
      <c r="N6" s="108">
        <f>B6</f>
        <v>2.1903225806451618</v>
      </c>
      <c r="O6" s="148"/>
      <c r="P6" s="161" t="str">
        <f>A6</f>
        <v>January</v>
      </c>
      <c r="Q6" s="162">
        <f>H6</f>
        <v>1.4032258064516139</v>
      </c>
      <c r="S6" s="20"/>
    </row>
    <row r="7" spans="1:19" ht="21" customHeight="1">
      <c r="A7" s="1240" t="str">
        <f>'6.1'!A10</f>
        <v>February</v>
      </c>
      <c r="B7" s="1161">
        <v>1.375</v>
      </c>
      <c r="C7" s="1161">
        <v>9</v>
      </c>
      <c r="D7" s="1161">
        <v>-6.1</v>
      </c>
      <c r="E7" s="1161">
        <v>-0.15517241379310354</v>
      </c>
      <c r="F7" s="569">
        <f t="shared" ref="F7:F17" si="0">B7-E7</f>
        <v>1.5301724137931036</v>
      </c>
      <c r="G7" s="1162">
        <v>3.0892857142857144</v>
      </c>
      <c r="H7" s="569">
        <f t="shared" ref="H7:H23" si="1">B7-G7</f>
        <v>-1.7142857142857144</v>
      </c>
      <c r="I7" s="28"/>
      <c r="J7" s="145"/>
      <c r="K7" s="145" t="str">
        <f t="shared" ref="K7:K17" si="2">A7</f>
        <v>February</v>
      </c>
      <c r="L7" s="108">
        <f t="shared" ref="L7:L17" si="3">E7</f>
        <v>-0.15517241379310354</v>
      </c>
      <c r="M7" s="108">
        <f t="shared" ref="M7:M17" si="4">G7</f>
        <v>3.0892857142857144</v>
      </c>
      <c r="N7" s="108">
        <f t="shared" ref="N7:N17" si="5">B7</f>
        <v>1.375</v>
      </c>
      <c r="O7" s="148"/>
      <c r="P7" s="161" t="str">
        <f t="shared" ref="P7:P17" si="6">A7</f>
        <v>February</v>
      </c>
      <c r="Q7" s="162">
        <f t="shared" ref="Q7:Q17" si="7">H7</f>
        <v>-1.7142857142857144</v>
      </c>
      <c r="S7" s="20"/>
    </row>
    <row r="8" spans="1:19" ht="21" customHeight="1">
      <c r="A8" s="1241" t="str">
        <f>'6.1'!A11</f>
        <v>March</v>
      </c>
      <c r="B8" s="1163">
        <v>4.8774193548387101</v>
      </c>
      <c r="C8" s="1163">
        <v>12.9</v>
      </c>
      <c r="D8" s="1163">
        <v>-0.6</v>
      </c>
      <c r="E8" s="1163">
        <v>3.512903225806451</v>
      </c>
      <c r="F8" s="1164">
        <f t="shared" si="0"/>
        <v>1.3645161290322592</v>
      </c>
      <c r="G8" s="1165">
        <v>3.3161290322580643</v>
      </c>
      <c r="H8" s="1164">
        <f t="shared" si="1"/>
        <v>1.5612903225806458</v>
      </c>
      <c r="I8" s="28"/>
      <c r="J8" s="145"/>
      <c r="K8" s="145" t="str">
        <f t="shared" si="2"/>
        <v>March</v>
      </c>
      <c r="L8" s="108">
        <f t="shared" si="3"/>
        <v>3.512903225806451</v>
      </c>
      <c r="M8" s="108">
        <f t="shared" si="4"/>
        <v>3.3161290322580643</v>
      </c>
      <c r="N8" s="108">
        <f t="shared" si="5"/>
        <v>4.8774193548387101</v>
      </c>
      <c r="O8" s="148"/>
      <c r="P8" s="161" t="str">
        <f t="shared" si="6"/>
        <v>March</v>
      </c>
      <c r="Q8" s="162">
        <f t="shared" si="7"/>
        <v>1.5612903225806458</v>
      </c>
      <c r="S8" s="20"/>
    </row>
    <row r="9" spans="1:19" ht="21" customHeight="1">
      <c r="A9" s="1240" t="str">
        <f>'6.1'!A12</f>
        <v>April</v>
      </c>
      <c r="B9" s="569">
        <v>6.6799999999999988</v>
      </c>
      <c r="C9" s="569">
        <v>12.6</v>
      </c>
      <c r="D9" s="569">
        <v>-0.4</v>
      </c>
      <c r="E9" s="569">
        <v>8.6366666666666667</v>
      </c>
      <c r="F9" s="569">
        <f t="shared" si="0"/>
        <v>-1.9566666666666679</v>
      </c>
      <c r="G9" s="1162">
        <v>6.6166666666666663</v>
      </c>
      <c r="H9" s="569">
        <f t="shared" si="1"/>
        <v>6.3333333333332575E-2</v>
      </c>
      <c r="I9" s="28"/>
      <c r="J9" s="145"/>
      <c r="K9" s="145" t="str">
        <f t="shared" si="2"/>
        <v>April</v>
      </c>
      <c r="L9" s="108">
        <f t="shared" si="3"/>
        <v>8.6366666666666667</v>
      </c>
      <c r="M9" s="108">
        <f t="shared" si="4"/>
        <v>6.6166666666666663</v>
      </c>
      <c r="N9" s="108">
        <f t="shared" si="5"/>
        <v>6.6799999999999988</v>
      </c>
      <c r="O9" s="148"/>
      <c r="P9" s="161" t="str">
        <f t="shared" si="6"/>
        <v>April</v>
      </c>
      <c r="Q9" s="162">
        <f t="shared" si="7"/>
        <v>6.3333333333332575E-2</v>
      </c>
      <c r="S9" s="20"/>
    </row>
    <row r="10" spans="1:19" ht="21" customHeight="1">
      <c r="A10" s="1240" t="str">
        <f>'6.1'!A13</f>
        <v>May</v>
      </c>
      <c r="B10" s="1161">
        <v>12.812903225806451</v>
      </c>
      <c r="C10" s="1161">
        <v>18.399999999999999</v>
      </c>
      <c r="D10" s="1161">
        <v>8.5</v>
      </c>
      <c r="E10" s="1161">
        <v>13.522580645161288</v>
      </c>
      <c r="F10" s="569">
        <f t="shared" si="0"/>
        <v>-0.7096774193548363</v>
      </c>
      <c r="G10" s="1162">
        <v>14.500000000000002</v>
      </c>
      <c r="H10" s="569">
        <f t="shared" si="1"/>
        <v>-1.6870967741935505</v>
      </c>
      <c r="I10" s="28"/>
      <c r="J10" s="145"/>
      <c r="K10" s="145" t="str">
        <f t="shared" si="2"/>
        <v>May</v>
      </c>
      <c r="L10" s="108">
        <f t="shared" si="3"/>
        <v>13.522580645161288</v>
      </c>
      <c r="M10" s="108">
        <f t="shared" si="4"/>
        <v>14.500000000000002</v>
      </c>
      <c r="N10" s="108">
        <f t="shared" si="5"/>
        <v>12.812903225806451</v>
      </c>
      <c r="O10" s="148"/>
      <c r="P10" s="161" t="str">
        <f t="shared" si="6"/>
        <v>May</v>
      </c>
      <c r="Q10" s="162">
        <f t="shared" si="7"/>
        <v>-1.6870967741935505</v>
      </c>
      <c r="S10" s="20"/>
    </row>
    <row r="11" spans="1:19" ht="21" customHeight="1">
      <c r="A11" s="1240" t="str">
        <f>'6.1'!A14</f>
        <v>June</v>
      </c>
      <c r="B11" s="1161">
        <v>17.459999999999994</v>
      </c>
      <c r="C11" s="1161">
        <v>24</v>
      </c>
      <c r="D11" s="1161">
        <v>13.2</v>
      </c>
      <c r="E11" s="1161">
        <v>16.59</v>
      </c>
      <c r="F11" s="569">
        <f t="shared" si="0"/>
        <v>0.86999999999999389</v>
      </c>
      <c r="G11" s="1162">
        <v>18.956666666666667</v>
      </c>
      <c r="H11" s="569">
        <f t="shared" si="1"/>
        <v>-1.4966666666666733</v>
      </c>
      <c r="I11" s="28"/>
      <c r="J11" s="145"/>
      <c r="K11" s="145" t="str">
        <f t="shared" si="2"/>
        <v>June</v>
      </c>
      <c r="L11" s="108">
        <f t="shared" si="3"/>
        <v>16.59</v>
      </c>
      <c r="M11" s="108">
        <f t="shared" si="4"/>
        <v>18.956666666666667</v>
      </c>
      <c r="N11" s="108">
        <f t="shared" si="5"/>
        <v>17.459999999999994</v>
      </c>
      <c r="O11" s="148"/>
      <c r="P11" s="161" t="str">
        <f t="shared" si="6"/>
        <v>June</v>
      </c>
      <c r="Q11" s="162">
        <f t="shared" si="7"/>
        <v>-1.4966666666666733</v>
      </c>
      <c r="S11" s="20"/>
    </row>
    <row r="12" spans="1:19" ht="21" customHeight="1">
      <c r="A12" s="1239" t="str">
        <f>'6.1'!A15</f>
        <v>July</v>
      </c>
      <c r="B12" s="1159">
        <v>19.896774193548385</v>
      </c>
      <c r="C12" s="1159">
        <v>26.1</v>
      </c>
      <c r="D12" s="1159">
        <v>13.6</v>
      </c>
      <c r="E12" s="1159">
        <v>18.522580645161291</v>
      </c>
      <c r="F12" s="1159">
        <f t="shared" si="0"/>
        <v>1.374193548387094</v>
      </c>
      <c r="G12" s="1160">
        <v>18.874193548387094</v>
      </c>
      <c r="H12" s="1159">
        <f t="shared" si="1"/>
        <v>1.0225806451612911</v>
      </c>
      <c r="I12" s="28"/>
      <c r="J12" s="145"/>
      <c r="K12" s="145" t="str">
        <f t="shared" si="2"/>
        <v>July</v>
      </c>
      <c r="L12" s="108">
        <f t="shared" si="3"/>
        <v>18.522580645161291</v>
      </c>
      <c r="M12" s="108">
        <f t="shared" si="4"/>
        <v>18.874193548387094</v>
      </c>
      <c r="N12" s="108">
        <f t="shared" si="5"/>
        <v>19.896774193548385</v>
      </c>
      <c r="O12" s="148"/>
      <c r="P12" s="161" t="str">
        <f t="shared" si="6"/>
        <v>July</v>
      </c>
      <c r="Q12" s="162">
        <f t="shared" si="7"/>
        <v>1.0225806451612911</v>
      </c>
      <c r="S12" s="20"/>
    </row>
    <row r="13" spans="1:19" ht="21" customHeight="1">
      <c r="A13" s="1240" t="str">
        <f>'6.1'!A16</f>
        <v>August</v>
      </c>
      <c r="B13" s="1161">
        <v>18.838709677419359</v>
      </c>
      <c r="C13" s="1161">
        <v>24.6</v>
      </c>
      <c r="D13" s="1161">
        <v>12.9</v>
      </c>
      <c r="E13" s="1161">
        <v>18.119354838709679</v>
      </c>
      <c r="F13" s="569">
        <f t="shared" si="0"/>
        <v>0.71935483870968042</v>
      </c>
      <c r="G13" s="1162">
        <v>19.361290322580643</v>
      </c>
      <c r="H13" s="569">
        <f t="shared" si="1"/>
        <v>-0.522580645161284</v>
      </c>
      <c r="I13" s="28"/>
      <c r="J13" s="145"/>
      <c r="K13" s="145" t="str">
        <f t="shared" si="2"/>
        <v>August</v>
      </c>
      <c r="L13" s="108">
        <f t="shared" si="3"/>
        <v>18.119354838709679</v>
      </c>
      <c r="M13" s="108">
        <f t="shared" si="4"/>
        <v>19.361290322580643</v>
      </c>
      <c r="N13" s="108">
        <f t="shared" si="5"/>
        <v>18.838709677419359</v>
      </c>
      <c r="O13" s="148"/>
      <c r="P13" s="161" t="str">
        <f t="shared" si="6"/>
        <v>August</v>
      </c>
      <c r="Q13" s="162">
        <f t="shared" si="7"/>
        <v>-0.522580645161284</v>
      </c>
      <c r="S13" s="20"/>
    </row>
    <row r="14" spans="1:19" ht="21" customHeight="1">
      <c r="A14" s="1241" t="str">
        <f>'6.1'!A17</f>
        <v>September</v>
      </c>
      <c r="B14" s="1163">
        <v>16.65666666666667</v>
      </c>
      <c r="C14" s="1163">
        <v>20.5</v>
      </c>
      <c r="D14" s="1163">
        <v>11.5</v>
      </c>
      <c r="E14" s="1163">
        <v>13.223333333333333</v>
      </c>
      <c r="F14" s="1164">
        <f t="shared" si="0"/>
        <v>3.4333333333333371</v>
      </c>
      <c r="G14" s="1165">
        <v>12.16</v>
      </c>
      <c r="H14" s="1164">
        <f t="shared" si="1"/>
        <v>4.4966666666666697</v>
      </c>
      <c r="I14" s="28"/>
      <c r="J14" s="145"/>
      <c r="K14" s="145" t="str">
        <f t="shared" si="2"/>
        <v>September</v>
      </c>
      <c r="L14" s="108">
        <f t="shared" si="3"/>
        <v>13.223333333333333</v>
      </c>
      <c r="M14" s="108">
        <f t="shared" si="4"/>
        <v>12.16</v>
      </c>
      <c r="N14" s="108">
        <f t="shared" si="5"/>
        <v>16.65666666666667</v>
      </c>
      <c r="O14" s="148"/>
      <c r="P14" s="161" t="str">
        <f t="shared" si="6"/>
        <v>September</v>
      </c>
      <c r="Q14" s="162">
        <f t="shared" si="7"/>
        <v>4.4966666666666697</v>
      </c>
      <c r="S14" s="20"/>
    </row>
    <row r="15" spans="1:19" ht="21" customHeight="1">
      <c r="A15" s="1240" t="str">
        <f>'6.1'!A18</f>
        <v>October</v>
      </c>
      <c r="B15" s="569">
        <v>11.261290322580644</v>
      </c>
      <c r="C15" s="569">
        <v>17.600000000000001</v>
      </c>
      <c r="D15" s="569">
        <v>3.4</v>
      </c>
      <c r="E15" s="569">
        <v>8.3548387096774199</v>
      </c>
      <c r="F15" s="569">
        <f t="shared" si="0"/>
        <v>2.9064516129032238</v>
      </c>
      <c r="G15" s="1162">
        <v>10.777419354838711</v>
      </c>
      <c r="H15" s="569">
        <f t="shared" si="1"/>
        <v>0.48387096774193239</v>
      </c>
      <c r="I15" s="28"/>
      <c r="J15" s="145"/>
      <c r="K15" s="145" t="str">
        <f t="shared" si="2"/>
        <v>October</v>
      </c>
      <c r="L15" s="108">
        <f t="shared" si="3"/>
        <v>8.3548387096774199</v>
      </c>
      <c r="M15" s="108">
        <f t="shared" si="4"/>
        <v>10.777419354838711</v>
      </c>
      <c r="N15" s="108">
        <f t="shared" si="5"/>
        <v>11.261290322580644</v>
      </c>
      <c r="O15" s="148"/>
      <c r="P15" s="161" t="str">
        <f t="shared" si="6"/>
        <v>October</v>
      </c>
      <c r="Q15" s="162">
        <f t="shared" si="7"/>
        <v>0.48387096774193239</v>
      </c>
      <c r="S15" s="20"/>
    </row>
    <row r="16" spans="1:19" ht="21" customHeight="1">
      <c r="A16" s="1240" t="str">
        <f>'6.1'!A19</f>
        <v>November</v>
      </c>
      <c r="B16" s="1161">
        <v>4.2833333333333323</v>
      </c>
      <c r="C16" s="1161">
        <v>10.1</v>
      </c>
      <c r="D16" s="1161">
        <v>-3</v>
      </c>
      <c r="E16" s="1161">
        <v>3.5466666666666664</v>
      </c>
      <c r="F16" s="569">
        <f t="shared" si="0"/>
        <v>0.73666666666666591</v>
      </c>
      <c r="G16" s="1162">
        <v>4.2466666666666661</v>
      </c>
      <c r="H16" s="569">
        <f t="shared" si="1"/>
        <v>3.6666666666666181E-2</v>
      </c>
      <c r="I16" s="28"/>
      <c r="J16" s="145"/>
      <c r="K16" s="145" t="str">
        <f t="shared" si="2"/>
        <v>November</v>
      </c>
      <c r="L16" s="108">
        <f t="shared" si="3"/>
        <v>3.5466666666666664</v>
      </c>
      <c r="M16" s="108">
        <f t="shared" si="4"/>
        <v>4.2466666666666661</v>
      </c>
      <c r="N16" s="108">
        <f t="shared" si="5"/>
        <v>4.2833333333333323</v>
      </c>
      <c r="O16" s="148"/>
      <c r="P16" s="161" t="str">
        <f t="shared" si="6"/>
        <v>November</v>
      </c>
      <c r="Q16" s="162">
        <f t="shared" si="7"/>
        <v>3.6666666666666181E-2</v>
      </c>
      <c r="S16" s="20"/>
    </row>
    <row r="17" spans="1:19" ht="21" customHeight="1">
      <c r="A17" s="1240" t="str">
        <f>'6.1'!A20</f>
        <v>December</v>
      </c>
      <c r="B17" s="1161">
        <v>2.2387096774193549</v>
      </c>
      <c r="C17" s="1161">
        <v>8.9</v>
      </c>
      <c r="D17" s="1161">
        <v>-5.7</v>
      </c>
      <c r="E17" s="1161">
        <v>-0.38387096774193558</v>
      </c>
      <c r="F17" s="569">
        <f t="shared" si="0"/>
        <v>2.6225806451612903</v>
      </c>
      <c r="G17" s="1162">
        <v>0.43548387096774194</v>
      </c>
      <c r="H17" s="569">
        <f t="shared" si="1"/>
        <v>1.8032258064516129</v>
      </c>
      <c r="I17" s="28"/>
      <c r="J17" s="145"/>
      <c r="K17" s="145" t="str">
        <f t="shared" si="2"/>
        <v>December</v>
      </c>
      <c r="L17" s="108">
        <f t="shared" si="3"/>
        <v>-0.38387096774193558</v>
      </c>
      <c r="M17" s="108">
        <f t="shared" si="4"/>
        <v>0.43548387096774194</v>
      </c>
      <c r="N17" s="108">
        <f t="shared" si="5"/>
        <v>2.2387096774193549</v>
      </c>
      <c r="O17" s="148"/>
      <c r="P17" s="161" t="str">
        <f t="shared" si="6"/>
        <v>December</v>
      </c>
      <c r="Q17" s="162">
        <f t="shared" si="7"/>
        <v>1.8032258064516129</v>
      </c>
      <c r="S17" s="20"/>
    </row>
    <row r="18" spans="1:19" ht="21" customHeight="1">
      <c r="A18" s="1239" t="str">
        <f>'6.1'!A21</f>
        <v>1Q</v>
      </c>
      <c r="B18" s="1159">
        <f>AVERAGE(B6:B8)</f>
        <v>2.8142473118279572</v>
      </c>
      <c r="C18" s="1159">
        <f>MAX(C6:C8)</f>
        <v>12.9</v>
      </c>
      <c r="D18" s="1159">
        <f>MIN(D6:D8)</f>
        <v>-6.1</v>
      </c>
      <c r="E18" s="1159">
        <f>AVERAGE(E6:E8)</f>
        <v>0.71064145346681462</v>
      </c>
      <c r="F18" s="1159">
        <f t="shared" ref="F18:F24" si="8">B18-E18</f>
        <v>2.1036058583611426</v>
      </c>
      <c r="G18" s="1160">
        <f>AVERAGE(G6:G8)</f>
        <v>2.3975038402457756</v>
      </c>
      <c r="H18" s="1159">
        <f t="shared" si="1"/>
        <v>0.41674347158218161</v>
      </c>
      <c r="S18" s="20"/>
    </row>
    <row r="19" spans="1:19" ht="21" customHeight="1">
      <c r="A19" s="1240" t="str">
        <f>'6.1'!A22</f>
        <v>2Q</v>
      </c>
      <c r="B19" s="569">
        <f>AVERAGE(B9:B11)</f>
        <v>12.317634408602148</v>
      </c>
      <c r="C19" s="569">
        <f>MAX(C9:C11)</f>
        <v>24</v>
      </c>
      <c r="D19" s="569">
        <f>MIN(D9:D11)</f>
        <v>-0.4</v>
      </c>
      <c r="E19" s="569">
        <f>AVERAGE(E9:E11)</f>
        <v>12.916415770609319</v>
      </c>
      <c r="F19" s="569">
        <f t="shared" si="8"/>
        <v>-0.59878136200717158</v>
      </c>
      <c r="G19" s="1162">
        <f>AVERAGE(G9:G11)</f>
        <v>13.357777777777779</v>
      </c>
      <c r="H19" s="569">
        <f t="shared" si="1"/>
        <v>-1.040143369175631</v>
      </c>
      <c r="S19" s="20"/>
    </row>
    <row r="20" spans="1:19" ht="21" customHeight="1">
      <c r="A20" s="1240" t="str">
        <f>'6.1'!A23</f>
        <v>3Q</v>
      </c>
      <c r="B20" s="569">
        <f>AVERAGE(B12:B14)</f>
        <v>18.464050179211469</v>
      </c>
      <c r="C20" s="569">
        <f>MAX(C12:C14)</f>
        <v>26.1</v>
      </c>
      <c r="D20" s="569">
        <f>MIN(D12:D14)</f>
        <v>11.5</v>
      </c>
      <c r="E20" s="569">
        <f>AVERAGE(E12:E14)</f>
        <v>16.621756272401431</v>
      </c>
      <c r="F20" s="569">
        <f t="shared" si="8"/>
        <v>1.8422939068100384</v>
      </c>
      <c r="G20" s="1162">
        <f>AVERAGE(G12:G14)</f>
        <v>16.798494623655913</v>
      </c>
      <c r="H20" s="569">
        <f t="shared" si="1"/>
        <v>1.6655555555555566</v>
      </c>
      <c r="S20" s="20"/>
    </row>
    <row r="21" spans="1:19" ht="21" customHeight="1">
      <c r="A21" s="1241" t="str">
        <f>'6.1'!A24</f>
        <v>4Q</v>
      </c>
      <c r="B21" s="1164">
        <f>AVERAGE(B15:B17)</f>
        <v>5.9277777777777771</v>
      </c>
      <c r="C21" s="1164">
        <f>MAX(C15:C17)</f>
        <v>17.600000000000001</v>
      </c>
      <c r="D21" s="1164">
        <f>MIN(D15:D17)</f>
        <v>-5.7</v>
      </c>
      <c r="E21" s="1164">
        <f>AVERAGE(E15:E17)</f>
        <v>3.83921146953405</v>
      </c>
      <c r="F21" s="1164">
        <f t="shared" si="8"/>
        <v>2.0885663082437271</v>
      </c>
      <c r="G21" s="1165">
        <f>AVERAGE(G15:G17)</f>
        <v>5.1531899641577068</v>
      </c>
      <c r="H21" s="1164">
        <f t="shared" si="1"/>
        <v>0.77458781362007034</v>
      </c>
      <c r="S21" s="20"/>
    </row>
    <row r="22" spans="1:19" ht="21" customHeight="1">
      <c r="A22" s="1239" t="str">
        <f>'6.1'!A25</f>
        <v>1H</v>
      </c>
      <c r="B22" s="1159">
        <f>AVERAGE(B6:B11)</f>
        <v>7.5659408602150533</v>
      </c>
      <c r="C22" s="1159">
        <f>MAX(C6:C11)</f>
        <v>24</v>
      </c>
      <c r="D22" s="1159">
        <f>MIN(D6:D11)</f>
        <v>-6.1</v>
      </c>
      <c r="E22" s="1159">
        <f>AVERAGE(E6:E11)</f>
        <v>6.8135286120380663</v>
      </c>
      <c r="F22" s="1159">
        <f t="shared" si="8"/>
        <v>0.75241224817698704</v>
      </c>
      <c r="G22" s="1160">
        <f>AVERAGE(G6:G11)</f>
        <v>7.8776408090117771</v>
      </c>
      <c r="H22" s="1159">
        <f t="shared" si="1"/>
        <v>-0.3116999487967238</v>
      </c>
      <c r="S22" s="20"/>
    </row>
    <row r="23" spans="1:19" ht="21" customHeight="1">
      <c r="A23" s="1240" t="str">
        <f>'6.1'!A26</f>
        <v>2H</v>
      </c>
      <c r="B23" s="569">
        <f>AVERAGE(B12:B17)</f>
        <v>12.195913978494623</v>
      </c>
      <c r="C23" s="569">
        <f>MAX(C12:C17)</f>
        <v>26.1</v>
      </c>
      <c r="D23" s="569">
        <f>MIN(D12:D17)</f>
        <v>-5.7</v>
      </c>
      <c r="E23" s="569">
        <f>AVERAGE(E12:E17)</f>
        <v>10.230483870967742</v>
      </c>
      <c r="F23" s="569">
        <f t="shared" si="8"/>
        <v>1.9654301075268812</v>
      </c>
      <c r="G23" s="1162">
        <f>AVERAGE(G12:G17)</f>
        <v>10.97584229390681</v>
      </c>
      <c r="H23" s="569">
        <f t="shared" si="1"/>
        <v>1.220071684587813</v>
      </c>
      <c r="S23" s="20"/>
    </row>
    <row r="24" spans="1:19" ht="21" customHeight="1">
      <c r="A24" s="1242" t="str">
        <f>'6.1'!A27</f>
        <v>Year</v>
      </c>
      <c r="B24" s="1135">
        <f>AVERAGE(B6:B17)</f>
        <v>9.8809274193548386</v>
      </c>
      <c r="C24" s="1135">
        <f>MAX(C6:C17)</f>
        <v>26.1</v>
      </c>
      <c r="D24" s="1135">
        <f>MIN(D6:D17)</f>
        <v>-6.1</v>
      </c>
      <c r="E24" s="1135">
        <f>AVERAGE(E6:E17)</f>
        <v>8.5220062415029041</v>
      </c>
      <c r="F24" s="1135">
        <f t="shared" si="8"/>
        <v>1.3589211778519346</v>
      </c>
      <c r="G24" s="1166">
        <f>AVERAGE(G6:G17)</f>
        <v>9.426741551459294</v>
      </c>
      <c r="H24" s="1135">
        <f>B24-G24</f>
        <v>0.4541858678955446</v>
      </c>
      <c r="S24" s="20"/>
    </row>
    <row r="25" spans="1:19" ht="9.75" customHeight="1"/>
    <row r="27" spans="1:19" ht="12" customHeight="1">
      <c r="A27" s="1586"/>
      <c r="B27" s="1586"/>
      <c r="C27" s="1586"/>
      <c r="D27" s="1586"/>
      <c r="E27" s="1586"/>
      <c r="F27" s="1586"/>
      <c r="G27" s="1586"/>
      <c r="H27" s="1586"/>
    </row>
    <row r="28" spans="1:19" ht="12" customHeight="1">
      <c r="B28" s="19"/>
      <c r="C28" s="19"/>
      <c r="D28" s="19"/>
    </row>
    <row r="29" spans="1:19" ht="12" customHeight="1">
      <c r="B29" s="19"/>
      <c r="C29" s="19"/>
      <c r="D29" s="19"/>
    </row>
    <row r="30" spans="1:19" ht="12" customHeight="1">
      <c r="B30" s="19"/>
      <c r="C30" s="19"/>
      <c r="D30" s="19"/>
    </row>
    <row r="31" spans="1:19" ht="12" customHeight="1">
      <c r="B31" s="19"/>
      <c r="C31" s="19"/>
      <c r="D31" s="19"/>
    </row>
    <row r="32" spans="1:19" ht="12" customHeight="1">
      <c r="B32" s="19"/>
      <c r="C32" s="19"/>
      <c r="D32" s="19"/>
    </row>
    <row r="33" spans="2:4" ht="12" customHeight="1">
      <c r="B33" s="19"/>
      <c r="C33" s="19"/>
      <c r="D33" s="19"/>
    </row>
    <row r="34" spans="2:4" ht="12" customHeight="1">
      <c r="B34" s="19"/>
      <c r="C34" s="19"/>
      <c r="D34" s="19"/>
    </row>
    <row r="35" spans="2:4" ht="12" customHeight="1">
      <c r="B35" s="19"/>
      <c r="C35" s="19"/>
      <c r="D35" s="19"/>
    </row>
    <row r="36" spans="2:4" ht="12" customHeight="1">
      <c r="B36" s="19"/>
      <c r="C36" s="19"/>
      <c r="D36" s="19"/>
    </row>
    <row r="37" spans="2:4" ht="12" customHeight="1">
      <c r="B37" s="19"/>
      <c r="C37" s="19"/>
      <c r="D37" s="19"/>
    </row>
    <row r="38" spans="2:4" ht="12" customHeight="1">
      <c r="B38" s="19"/>
      <c r="C38" s="19"/>
      <c r="D38" s="19"/>
    </row>
    <row r="39" spans="2:4" ht="12" customHeight="1">
      <c r="B39" s="19"/>
      <c r="C39" s="19"/>
      <c r="D39" s="19"/>
    </row>
    <row r="40" spans="2:4" ht="12" customHeight="1"/>
    <row r="41" spans="2:4" ht="12" customHeight="1"/>
    <row r="42" spans="2:4" ht="12" customHeight="1"/>
    <row r="43" spans="2:4" ht="12" customHeight="1"/>
    <row r="44" spans="2:4" ht="12" customHeight="1"/>
  </sheetData>
  <mergeCells count="3">
    <mergeCell ref="A27:H27"/>
    <mergeCell ref="A3:H3"/>
    <mergeCell ref="A4:H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S61"/>
  <sheetViews>
    <sheetView showGridLines="0" zoomScaleNormal="100" zoomScaleSheetLayoutView="100" workbookViewId="0">
      <selection activeCell="D1" sqref="D1"/>
    </sheetView>
  </sheetViews>
  <sheetFormatPr defaultColWidth="9.140625" defaultRowHeight="12.75"/>
  <cols>
    <col min="1" max="1" width="6.5703125" style="9" customWidth="1"/>
    <col min="2" max="3" width="7.7109375" style="9" customWidth="1"/>
    <col min="4" max="4" width="7.28515625" style="9" customWidth="1"/>
    <col min="5" max="6" width="7.7109375" style="9" customWidth="1"/>
    <col min="7" max="7" width="7.28515625" style="9" customWidth="1"/>
    <col min="8" max="9" width="6.7109375" style="9" customWidth="1"/>
    <col min="10" max="11" width="7.7109375" style="9" customWidth="1"/>
    <col min="12" max="13" width="8.7109375" style="9" customWidth="1"/>
    <col min="14" max="14" width="2.85546875" style="9" customWidth="1"/>
    <col min="15" max="16384" width="9.140625" style="9"/>
  </cols>
  <sheetData>
    <row r="1" spans="1:19" ht="18" customHeight="1">
      <c r="A1" s="1496" t="s">
        <v>286</v>
      </c>
      <c r="B1" s="1496"/>
      <c r="C1" s="1496"/>
      <c r="D1" s="1496"/>
      <c r="E1" s="1496"/>
      <c r="F1" s="1496"/>
      <c r="G1" s="1496"/>
      <c r="H1" s="1496"/>
      <c r="I1" s="1496"/>
      <c r="J1" s="1496"/>
      <c r="K1" s="1496"/>
      <c r="L1" s="1496"/>
      <c r="M1" s="1496"/>
    </row>
    <row r="2" spans="1:19" ht="5.0999999999999996" customHeight="1">
      <c r="A2" s="495"/>
      <c r="B2" s="495"/>
      <c r="C2" s="495"/>
      <c r="D2" s="495"/>
      <c r="E2" s="495"/>
      <c r="F2" s="495"/>
      <c r="G2" s="495"/>
      <c r="H2" s="495"/>
      <c r="I2" s="495"/>
      <c r="J2" s="495"/>
      <c r="K2" s="99"/>
      <c r="L2" s="99"/>
      <c r="M2" s="99"/>
    </row>
    <row r="3" spans="1:19" ht="17.25" customHeight="1">
      <c r="A3" s="1385" t="str">
        <f>'6.1'!A27</f>
        <v>Year</v>
      </c>
      <c r="B3" s="1384" t="s">
        <v>93</v>
      </c>
      <c r="C3" s="1385"/>
      <c r="D3" s="1386"/>
      <c r="E3" s="1384" t="s">
        <v>95</v>
      </c>
      <c r="F3" s="1385"/>
      <c r="G3" s="1386"/>
      <c r="H3" s="1492" t="s">
        <v>287</v>
      </c>
      <c r="I3" s="1510"/>
      <c r="J3" s="1492" t="s">
        <v>288</v>
      </c>
      <c r="K3" s="1493"/>
      <c r="L3" s="1493"/>
      <c r="M3" s="1493"/>
    </row>
    <row r="4" spans="1:19" ht="15" customHeight="1">
      <c r="A4" s="1402"/>
      <c r="B4" s="1604"/>
      <c r="C4" s="1593"/>
      <c r="D4" s="1605"/>
      <c r="E4" s="1604"/>
      <c r="F4" s="1593"/>
      <c r="G4" s="1605"/>
      <c r="H4" s="1594"/>
      <c r="I4" s="1603"/>
      <c r="J4" s="1594"/>
      <c r="K4" s="1595"/>
      <c r="L4" s="1595"/>
      <c r="M4" s="1595"/>
      <c r="P4" s="1591"/>
      <c r="Q4" s="1591"/>
      <c r="R4" s="1591"/>
    </row>
    <row r="5" spans="1:19" ht="48" customHeight="1">
      <c r="A5" s="1592"/>
      <c r="B5" s="1596" t="s">
        <v>183</v>
      </c>
      <c r="C5" s="1598" t="s">
        <v>27</v>
      </c>
      <c r="D5" s="1497" t="s">
        <v>251</v>
      </c>
      <c r="E5" s="1596" t="s">
        <v>183</v>
      </c>
      <c r="F5" s="1598" t="s">
        <v>27</v>
      </c>
      <c r="G5" s="1497" t="s">
        <v>251</v>
      </c>
      <c r="H5" s="1596" t="s">
        <v>183</v>
      </c>
      <c r="I5" s="1601" t="s">
        <v>27</v>
      </c>
      <c r="J5" s="1596" t="s">
        <v>289</v>
      </c>
      <c r="K5" s="1598" t="s">
        <v>142</v>
      </c>
      <c r="L5" s="1494" t="s">
        <v>280</v>
      </c>
      <c r="M5" s="1494" t="s">
        <v>290</v>
      </c>
      <c r="O5" s="179"/>
      <c r="P5" s="179"/>
      <c r="Q5" s="179"/>
      <c r="R5" s="179"/>
    </row>
    <row r="6" spans="1:19" ht="15" customHeight="1">
      <c r="A6" s="1593"/>
      <c r="B6" s="1597"/>
      <c r="C6" s="1599"/>
      <c r="D6" s="1600"/>
      <c r="E6" s="1597"/>
      <c r="F6" s="1599"/>
      <c r="G6" s="1600"/>
      <c r="H6" s="1597"/>
      <c r="I6" s="1602"/>
      <c r="J6" s="1597"/>
      <c r="K6" s="1599"/>
      <c r="L6" s="1499"/>
      <c r="M6" s="1499"/>
      <c r="O6" s="171"/>
      <c r="P6" s="171"/>
      <c r="Q6" s="171"/>
      <c r="R6" s="171"/>
    </row>
    <row r="7" spans="1:19" ht="15" customHeight="1">
      <c r="A7" s="600">
        <v>2014</v>
      </c>
      <c r="B7" s="927">
        <v>7280.4197495994158</v>
      </c>
      <c r="C7" s="601">
        <v>77409.119574989789</v>
      </c>
      <c r="D7" s="958">
        <v>-0.1204135914399613</v>
      </c>
      <c r="E7" s="927">
        <v>8040.7391621005245</v>
      </c>
      <c r="F7" s="601">
        <v>85490.558989550787</v>
      </c>
      <c r="G7" s="958">
        <v>-3.7422046884057134E-2</v>
      </c>
      <c r="H7" s="976">
        <v>760.31941250110867</v>
      </c>
      <c r="I7" s="977">
        <v>8081.4394145609986</v>
      </c>
      <c r="J7" s="884">
        <v>9.6999999999999993</v>
      </c>
      <c r="K7" s="884">
        <v>7.9083333333333323</v>
      </c>
      <c r="L7" s="884">
        <v>1.8356861239119331</v>
      </c>
      <c r="M7" s="884">
        <v>1.3999999999999986</v>
      </c>
      <c r="O7" s="166"/>
      <c r="P7" s="166"/>
      <c r="Q7" s="166"/>
      <c r="R7" s="166"/>
      <c r="S7" s="167"/>
    </row>
    <row r="8" spans="1:19" ht="15" customHeight="1">
      <c r="A8" s="617">
        <v>2015</v>
      </c>
      <c r="B8" s="940">
        <v>7607.5646329449373</v>
      </c>
      <c r="C8" s="618">
        <v>81067.901423777163</v>
      </c>
      <c r="D8" s="975">
        <v>4.4934294270935982E-2</v>
      </c>
      <c r="E8" s="940">
        <v>8085.3660724135771</v>
      </c>
      <c r="F8" s="618">
        <v>86156.122699078463</v>
      </c>
      <c r="G8" s="975">
        <v>5.5501004837215061E-3</v>
      </c>
      <c r="H8" s="978">
        <v>477.80143946863973</v>
      </c>
      <c r="I8" s="979">
        <v>5088.2212753013009</v>
      </c>
      <c r="J8" s="714">
        <v>9.8000000000000007</v>
      </c>
      <c r="K8" s="714">
        <v>7.9120498084291215</v>
      </c>
      <c r="L8" s="714">
        <v>1.8737054399067725</v>
      </c>
      <c r="M8" s="714">
        <v>0.10000000000000142</v>
      </c>
      <c r="O8" s="166"/>
      <c r="P8" s="166"/>
      <c r="Q8" s="166"/>
      <c r="R8" s="166"/>
      <c r="S8" s="167"/>
    </row>
    <row r="9" spans="1:19" ht="15" customHeight="1">
      <c r="A9" s="611">
        <v>2016</v>
      </c>
      <c r="B9" s="938">
        <v>8255.1342335338559</v>
      </c>
      <c r="C9" s="612">
        <v>88243.167217199996</v>
      </c>
      <c r="D9" s="974">
        <v>8.5121800711963222E-2</v>
      </c>
      <c r="E9" s="938">
        <v>8432.6727866868077</v>
      </c>
      <c r="F9" s="612">
        <v>90140.382751314683</v>
      </c>
      <c r="G9" s="974">
        <v>4.2954977073728896E-2</v>
      </c>
      <c r="H9" s="980">
        <v>177.53855315295186</v>
      </c>
      <c r="I9" s="981">
        <v>1897.2155341146863</v>
      </c>
      <c r="J9" s="713">
        <v>8.9722459037378375</v>
      </c>
      <c r="K9" s="713">
        <v>7.9</v>
      </c>
      <c r="L9" s="713">
        <v>1.0601960953087159</v>
      </c>
      <c r="M9" s="713">
        <v>-0.82775409626216323</v>
      </c>
      <c r="O9" s="166"/>
      <c r="P9" s="166"/>
      <c r="Q9" s="166"/>
      <c r="R9" s="166"/>
      <c r="S9" s="167"/>
    </row>
    <row r="10" spans="1:19" ht="15" customHeight="1">
      <c r="A10" s="617">
        <v>2017</v>
      </c>
      <c r="B10" s="940">
        <v>8527.4827534189189</v>
      </c>
      <c r="C10" s="618">
        <v>90996.221726979784</v>
      </c>
      <c r="D10" s="975">
        <v>3.2991410215806531E-2</v>
      </c>
      <c r="E10" s="940">
        <v>8733.122113124442</v>
      </c>
      <c r="F10" s="618">
        <v>93188.184327210576</v>
      </c>
      <c r="G10" s="975">
        <v>3.5629193025486831E-2</v>
      </c>
      <c r="H10" s="978">
        <v>205.63935970552302</v>
      </c>
      <c r="I10" s="979">
        <v>2191.9626002307923</v>
      </c>
      <c r="J10" s="714">
        <v>8.8161872759856621</v>
      </c>
      <c r="K10" s="714">
        <v>7.9120498084291215</v>
      </c>
      <c r="L10" s="714">
        <v>0.90413746755654056</v>
      </c>
      <c r="M10" s="714">
        <v>-0.15605862775217538</v>
      </c>
      <c r="O10" s="166"/>
      <c r="P10" s="166"/>
      <c r="Q10" s="166"/>
      <c r="R10" s="166"/>
      <c r="S10" s="167"/>
    </row>
    <row r="11" spans="1:19" ht="15" customHeight="1">
      <c r="A11" s="614">
        <v>2018</v>
      </c>
      <c r="B11" s="939">
        <v>8182.7561269882699</v>
      </c>
      <c r="C11" s="615">
        <v>87306.411272440775</v>
      </c>
      <c r="D11" s="973">
        <v>-4.0425367766641102E-2</v>
      </c>
      <c r="E11" s="939">
        <v>8634.4743233258068</v>
      </c>
      <c r="F11" s="615">
        <v>92125.430102076745</v>
      </c>
      <c r="G11" s="973">
        <v>-1.1295821645546874E-2</v>
      </c>
      <c r="H11" s="982">
        <v>451.71819633753694</v>
      </c>
      <c r="I11" s="983">
        <v>4819.0188296359702</v>
      </c>
      <c r="J11" s="715">
        <v>9.8751190476190462</v>
      </c>
      <c r="K11" s="715">
        <v>7.9120498084291215</v>
      </c>
      <c r="L11" s="715">
        <v>1.9630692391899247</v>
      </c>
      <c r="M11" s="715">
        <v>1.0589317716333841</v>
      </c>
      <c r="O11" s="166"/>
      <c r="P11" s="166"/>
      <c r="Q11" s="166"/>
      <c r="R11" s="166"/>
      <c r="S11" s="167"/>
    </row>
    <row r="12" spans="1:19" ht="15" customHeight="1">
      <c r="A12" s="614">
        <v>2019</v>
      </c>
      <c r="B12" s="939">
        <v>8564.6294736091877</v>
      </c>
      <c r="C12" s="615">
        <v>91397.633739198907</v>
      </c>
      <c r="D12" s="973">
        <v>4.6668059110478388E-2</v>
      </c>
      <c r="E12" s="939">
        <v>9052.0350741878956</v>
      </c>
      <c r="F12" s="615">
        <v>96599.903229882446</v>
      </c>
      <c r="G12" s="973">
        <v>4.835971886951581E-2</v>
      </c>
      <c r="H12" s="982">
        <v>487.40560057870789</v>
      </c>
      <c r="I12" s="983">
        <v>5202.2694906835386</v>
      </c>
      <c r="J12" s="715">
        <v>9.7526875320020494</v>
      </c>
      <c r="K12" s="715">
        <v>7.9120498084291215</v>
      </c>
      <c r="L12" s="715">
        <v>1.8406377235729279</v>
      </c>
      <c r="M12" s="715">
        <v>-0.12243151561699683</v>
      </c>
      <c r="O12" s="166"/>
      <c r="P12" s="166"/>
      <c r="Q12" s="166"/>
      <c r="R12" s="166"/>
      <c r="S12" s="167"/>
    </row>
    <row r="13" spans="1:19" ht="15" customHeight="1">
      <c r="A13" s="611">
        <v>2020</v>
      </c>
      <c r="B13" s="938">
        <v>8694.2191732210795</v>
      </c>
      <c r="C13" s="612">
        <v>92894.431352013358</v>
      </c>
      <c r="D13" s="974">
        <v>1.5130800463838615E-2</v>
      </c>
      <c r="E13" s="938">
        <v>9006.2086823140817</v>
      </c>
      <c r="F13" s="612">
        <v>96225.358139947362</v>
      </c>
      <c r="G13" s="974">
        <v>-5.0625512935195119E-3</v>
      </c>
      <c r="H13" s="980">
        <v>311.9895090930022</v>
      </c>
      <c r="I13" s="981">
        <v>3330.9267879340041</v>
      </c>
      <c r="J13" s="713">
        <v>9.3390104966717846</v>
      </c>
      <c r="K13" s="713">
        <v>8.5220062415029041</v>
      </c>
      <c r="L13" s="713">
        <v>0.81700425516888053</v>
      </c>
      <c r="M13" s="713">
        <v>-0.41367703533026479</v>
      </c>
      <c r="O13" s="166"/>
      <c r="P13" s="166"/>
      <c r="Q13" s="166"/>
      <c r="R13" s="166"/>
      <c r="S13" s="167"/>
    </row>
    <row r="14" spans="1:19" ht="15" customHeight="1">
      <c r="A14" s="617">
        <v>2021</v>
      </c>
      <c r="B14" s="940">
        <v>9433.7342458022922</v>
      </c>
      <c r="C14" s="618">
        <v>100737.47696364907</v>
      </c>
      <c r="D14" s="975">
        <v>8.5058250528003809E-2</v>
      </c>
      <c r="E14" s="940">
        <v>9319.6121170440929</v>
      </c>
      <c r="F14" s="618">
        <v>99518.895934239044</v>
      </c>
      <c r="G14" s="975">
        <v>3.4798597921171466E-2</v>
      </c>
      <c r="H14" s="978">
        <v>-114.12212875819932</v>
      </c>
      <c r="I14" s="979">
        <v>-1218.5810294100229</v>
      </c>
      <c r="J14" s="714">
        <v>8.2528539426523277</v>
      </c>
      <c r="K14" s="714">
        <v>8.5220062415029041</v>
      </c>
      <c r="L14" s="714">
        <v>-0.26915229885057634</v>
      </c>
      <c r="M14" s="714">
        <v>-1.0861565540194569</v>
      </c>
      <c r="O14" s="166"/>
      <c r="P14" s="166"/>
      <c r="Q14" s="166"/>
      <c r="R14" s="166"/>
      <c r="S14" s="167"/>
    </row>
    <row r="15" spans="1:19" ht="15" customHeight="1">
      <c r="A15" s="611">
        <v>2022</v>
      </c>
      <c r="B15" s="938">
        <v>7543.7622835692937</v>
      </c>
      <c r="C15" s="612">
        <v>81546.698312837005</v>
      </c>
      <c r="D15" s="974">
        <v>-0.20034187024867434</v>
      </c>
      <c r="E15" s="938">
        <v>7782.2374673559498</v>
      </c>
      <c r="F15" s="612">
        <v>84119.721569159694</v>
      </c>
      <c r="G15" s="974">
        <v>-0.16496122696743232</v>
      </c>
      <c r="H15" s="980">
        <v>238.47518378665609</v>
      </c>
      <c r="I15" s="981">
        <v>2573.0232563226891</v>
      </c>
      <c r="J15" s="713">
        <v>9.426741551459294</v>
      </c>
      <c r="K15" s="713">
        <v>8.5220062415029041</v>
      </c>
      <c r="L15" s="713">
        <v>0.90473530995638995</v>
      </c>
      <c r="M15" s="713">
        <v>1.1738876088069663</v>
      </c>
      <c r="O15" s="166"/>
      <c r="P15" s="166"/>
      <c r="Q15" s="166"/>
      <c r="R15" s="166"/>
      <c r="S15" s="167"/>
    </row>
    <row r="16" spans="1:19" ht="15" customHeight="1">
      <c r="A16" s="617">
        <v>2023</v>
      </c>
      <c r="B16" s="940">
        <f>'6.1'!B27</f>
        <v>6758.5731948039893</v>
      </c>
      <c r="C16" s="618">
        <f>'6.1'!H27</f>
        <v>73742.447692115384</v>
      </c>
      <c r="D16" s="975">
        <f>'6.1'!D27</f>
        <v>-0.10408454816709788</v>
      </c>
      <c r="E16" s="940">
        <f>'6.1'!E27</f>
        <v>7152.7776662268625</v>
      </c>
      <c r="F16" s="667">
        <f>'6.1'!J27</f>
        <v>78045.056822318511</v>
      </c>
      <c r="G16" s="975">
        <f>'6.1'!G27</f>
        <v>-8.0884167794862863E-2</v>
      </c>
      <c r="H16" s="978">
        <f>E16-B16</f>
        <v>394.20447142287321</v>
      </c>
      <c r="I16" s="979">
        <f>F16-C16</f>
        <v>4302.6091302031273</v>
      </c>
      <c r="J16" s="714">
        <f>'6.3'!B24</f>
        <v>9.8809274193548386</v>
      </c>
      <c r="K16" s="618">
        <f>'6.3'!E24</f>
        <v>8.5220062415029041</v>
      </c>
      <c r="L16" s="618">
        <f>'6.3'!F24</f>
        <v>1.3589211778519346</v>
      </c>
      <c r="M16" s="714">
        <f>J16-J15</f>
        <v>0.4541858678955446</v>
      </c>
      <c r="O16" s="166"/>
      <c r="P16" s="166"/>
      <c r="Q16" s="166"/>
      <c r="R16" s="168"/>
      <c r="S16" s="167"/>
    </row>
    <row r="17" spans="1:19" ht="5.0999999999999996" customHeight="1">
      <c r="A17" s="99"/>
      <c r="B17" s="27"/>
      <c r="C17" s="27"/>
      <c r="D17" s="169"/>
      <c r="E17" s="27"/>
      <c r="F17" s="165"/>
      <c r="G17" s="169"/>
      <c r="H17" s="169"/>
      <c r="I17" s="169"/>
      <c r="J17" s="27"/>
      <c r="K17" s="165"/>
      <c r="L17" s="169"/>
      <c r="M17" s="169"/>
      <c r="O17" s="166"/>
      <c r="P17" s="170"/>
      <c r="R17" s="167"/>
      <c r="S17" s="167"/>
    </row>
    <row r="18" spans="1:19" ht="12.95" customHeight="1">
      <c r="A18" s="99"/>
      <c r="B18" s="166"/>
      <c r="C18" s="166"/>
      <c r="D18" s="166"/>
      <c r="E18" s="27"/>
      <c r="F18" s="27"/>
      <c r="G18" s="169"/>
      <c r="H18" s="169"/>
      <c r="I18" s="169"/>
      <c r="J18" s="27"/>
      <c r="K18" s="165"/>
      <c r="L18" s="169"/>
      <c r="M18" s="169"/>
      <c r="O18" s="166"/>
      <c r="P18" s="170"/>
      <c r="R18" s="167"/>
      <c r="S18" s="167"/>
    </row>
    <row r="19" spans="1:19" ht="12.95" customHeight="1">
      <c r="A19" s="99"/>
      <c r="B19" s="152"/>
      <c r="C19" s="152" t="str">
        <f>B3</f>
        <v>Actual</v>
      </c>
      <c r="D19" s="152" t="str">
        <f>E3</f>
        <v>Adjusted</v>
      </c>
      <c r="E19" s="27" t="s">
        <v>291</v>
      </c>
      <c r="F19" s="27"/>
      <c r="G19" s="169">
        <f>B4</f>
        <v>0</v>
      </c>
      <c r="H19" s="169"/>
      <c r="I19" s="169"/>
      <c r="J19" s="27"/>
      <c r="K19" s="27"/>
      <c r="L19" s="169"/>
      <c r="M19" s="169"/>
      <c r="O19" s="166"/>
      <c r="P19" s="170"/>
    </row>
    <row r="20" spans="1:19" ht="12.95" customHeight="1">
      <c r="A20" s="99"/>
      <c r="B20" s="171">
        <f>A7</f>
        <v>2014</v>
      </c>
      <c r="C20" s="168">
        <f>B7</f>
        <v>7280.4197495994158</v>
      </c>
      <c r="D20" s="168">
        <f>E7</f>
        <v>8040.7391621005245</v>
      </c>
      <c r="E20" s="27">
        <f>J7</f>
        <v>9.6999999999999993</v>
      </c>
      <c r="F20" s="172">
        <f>A7</f>
        <v>2014</v>
      </c>
      <c r="G20" s="173">
        <f>C20</f>
        <v>7280.4197495994158</v>
      </c>
      <c r="H20" s="173"/>
      <c r="I20" s="173"/>
      <c r="J20" s="27">
        <f>$G$27-G20</f>
        <v>2153.3144962028764</v>
      </c>
      <c r="K20" s="27"/>
      <c r="L20" s="169"/>
      <c r="M20" s="169"/>
      <c r="O20" s="166"/>
      <c r="P20" s="170"/>
    </row>
    <row r="21" spans="1:19" ht="12.95" customHeight="1">
      <c r="A21" s="99"/>
      <c r="B21" s="171">
        <f t="shared" ref="B21:B29" si="0">A8</f>
        <v>2015</v>
      </c>
      <c r="C21" s="168">
        <f t="shared" ref="C21:C29" si="1">B8</f>
        <v>7607.5646329449373</v>
      </c>
      <c r="D21" s="168">
        <f t="shared" ref="D21:D29" si="2">E8</f>
        <v>8085.3660724135771</v>
      </c>
      <c r="E21" s="27">
        <f t="shared" ref="E21:E29" si="3">J8</f>
        <v>9.8000000000000007</v>
      </c>
      <c r="F21" s="172">
        <f t="shared" ref="F21:F29" si="4">A8</f>
        <v>2015</v>
      </c>
      <c r="G21" s="173">
        <f t="shared" ref="G21:G29" si="5">C21</f>
        <v>7607.5646329449373</v>
      </c>
      <c r="H21" s="173"/>
      <c r="I21" s="173"/>
      <c r="J21" s="27">
        <f t="shared" ref="J21:J29" si="6">$G$27-G21</f>
        <v>1826.1696128573549</v>
      </c>
      <c r="K21" s="27"/>
      <c r="L21" s="169"/>
      <c r="M21" s="169"/>
      <c r="O21" s="166"/>
      <c r="P21" s="170"/>
    </row>
    <row r="22" spans="1:19" ht="12.95" customHeight="1">
      <c r="A22" s="99"/>
      <c r="B22" s="171">
        <f t="shared" si="0"/>
        <v>2016</v>
      </c>
      <c r="C22" s="168">
        <f t="shared" si="1"/>
        <v>8255.1342335338559</v>
      </c>
      <c r="D22" s="168">
        <f t="shared" si="2"/>
        <v>8432.6727866868077</v>
      </c>
      <c r="E22" s="27">
        <f t="shared" si="3"/>
        <v>8.9722459037378375</v>
      </c>
      <c r="F22" s="172">
        <f t="shared" si="4"/>
        <v>2016</v>
      </c>
      <c r="G22" s="173">
        <f t="shared" si="5"/>
        <v>8255.1342335338559</v>
      </c>
      <c r="H22" s="173"/>
      <c r="I22" s="173"/>
      <c r="J22" s="27">
        <f t="shared" si="6"/>
        <v>1178.6000122684363</v>
      </c>
      <c r="K22" s="27"/>
      <c r="L22" s="169"/>
      <c r="M22" s="169"/>
      <c r="O22" s="166"/>
      <c r="P22" s="170"/>
    </row>
    <row r="23" spans="1:19" ht="12.95" customHeight="1">
      <c r="A23" s="99"/>
      <c r="B23" s="171">
        <f t="shared" si="0"/>
        <v>2017</v>
      </c>
      <c r="C23" s="168">
        <f t="shared" si="1"/>
        <v>8527.4827534189189</v>
      </c>
      <c r="D23" s="168">
        <f t="shared" si="2"/>
        <v>8733.122113124442</v>
      </c>
      <c r="E23" s="27">
        <f t="shared" si="3"/>
        <v>8.8161872759856621</v>
      </c>
      <c r="F23" s="172">
        <f t="shared" si="4"/>
        <v>2017</v>
      </c>
      <c r="G23" s="173">
        <f t="shared" si="5"/>
        <v>8527.4827534189189</v>
      </c>
      <c r="H23" s="173"/>
      <c r="I23" s="173"/>
      <c r="J23" s="27">
        <f t="shared" si="6"/>
        <v>906.25149238337326</v>
      </c>
      <c r="K23" s="27"/>
      <c r="L23" s="169"/>
      <c r="M23" s="169"/>
      <c r="O23" s="166"/>
      <c r="P23" s="170"/>
    </row>
    <row r="24" spans="1:19" ht="12.95" customHeight="1">
      <c r="A24" s="99"/>
      <c r="B24" s="171">
        <f t="shared" si="0"/>
        <v>2018</v>
      </c>
      <c r="C24" s="168">
        <f t="shared" si="1"/>
        <v>8182.7561269882699</v>
      </c>
      <c r="D24" s="168">
        <f t="shared" si="2"/>
        <v>8634.4743233258068</v>
      </c>
      <c r="E24" s="27">
        <f t="shared" si="3"/>
        <v>9.8751190476190462</v>
      </c>
      <c r="F24" s="172">
        <f t="shared" si="4"/>
        <v>2018</v>
      </c>
      <c r="G24" s="173">
        <f t="shared" si="5"/>
        <v>8182.7561269882699</v>
      </c>
      <c r="H24" s="173"/>
      <c r="I24" s="173"/>
      <c r="J24" s="27">
        <f t="shared" si="6"/>
        <v>1250.9781188140223</v>
      </c>
      <c r="K24" s="27"/>
      <c r="L24" s="169"/>
      <c r="M24" s="169"/>
      <c r="O24" s="166"/>
      <c r="P24" s="170"/>
    </row>
    <row r="25" spans="1:19" ht="12.95" customHeight="1">
      <c r="A25" s="99"/>
      <c r="B25" s="171">
        <f t="shared" si="0"/>
        <v>2019</v>
      </c>
      <c r="C25" s="168">
        <f t="shared" si="1"/>
        <v>8564.6294736091877</v>
      </c>
      <c r="D25" s="168">
        <f t="shared" si="2"/>
        <v>9052.0350741878956</v>
      </c>
      <c r="E25" s="27">
        <f t="shared" si="3"/>
        <v>9.7526875320020494</v>
      </c>
      <c r="F25" s="172">
        <f t="shared" si="4"/>
        <v>2019</v>
      </c>
      <c r="G25" s="173">
        <f t="shared" si="5"/>
        <v>8564.6294736091877</v>
      </c>
      <c r="H25" s="173"/>
      <c r="I25" s="173"/>
      <c r="J25" s="27">
        <f t="shared" si="6"/>
        <v>869.10477219310451</v>
      </c>
      <c r="K25" s="174"/>
      <c r="L25" s="169"/>
      <c r="M25" s="169"/>
      <c r="O25" s="166"/>
      <c r="P25" s="170"/>
    </row>
    <row r="26" spans="1:19" ht="12.95" customHeight="1">
      <c r="A26" s="99"/>
      <c r="B26" s="171">
        <f t="shared" si="0"/>
        <v>2020</v>
      </c>
      <c r="C26" s="168">
        <f t="shared" si="1"/>
        <v>8694.2191732210795</v>
      </c>
      <c r="D26" s="168">
        <f t="shared" si="2"/>
        <v>9006.2086823140817</v>
      </c>
      <c r="E26" s="27">
        <f t="shared" si="3"/>
        <v>9.3390104966717846</v>
      </c>
      <c r="F26" s="172">
        <f t="shared" si="4"/>
        <v>2020</v>
      </c>
      <c r="G26" s="173">
        <f t="shared" si="5"/>
        <v>8694.2191732210795</v>
      </c>
      <c r="H26" s="173"/>
      <c r="I26" s="173"/>
      <c r="J26" s="27">
        <f t="shared" si="6"/>
        <v>739.51507258121273</v>
      </c>
      <c r="P26" s="170"/>
    </row>
    <row r="27" spans="1:19" ht="12.95" customHeight="1">
      <c r="A27" s="1590"/>
      <c r="B27" s="171">
        <f t="shared" si="0"/>
        <v>2021</v>
      </c>
      <c r="C27" s="168">
        <f t="shared" si="1"/>
        <v>9433.7342458022922</v>
      </c>
      <c r="D27" s="168">
        <f t="shared" si="2"/>
        <v>9319.6121170440929</v>
      </c>
      <c r="E27" s="27">
        <f t="shared" si="3"/>
        <v>8.2528539426523277</v>
      </c>
      <c r="F27" s="172">
        <f t="shared" si="4"/>
        <v>2021</v>
      </c>
      <c r="G27" s="173">
        <f t="shared" si="5"/>
        <v>9433.7342458022922</v>
      </c>
      <c r="H27" s="173"/>
      <c r="I27" s="173"/>
      <c r="J27" s="27">
        <f t="shared" si="6"/>
        <v>0</v>
      </c>
      <c r="K27" s="1591"/>
      <c r="L27" s="1591"/>
      <c r="M27" s="171"/>
    </row>
    <row r="28" spans="1:19" ht="12.95" customHeight="1">
      <c r="A28" s="1590"/>
      <c r="B28" s="171">
        <f t="shared" si="0"/>
        <v>2022</v>
      </c>
      <c r="C28" s="168">
        <f t="shared" si="1"/>
        <v>7543.7622835692937</v>
      </c>
      <c r="D28" s="168">
        <f t="shared" si="2"/>
        <v>7782.2374673559498</v>
      </c>
      <c r="E28" s="27">
        <f t="shared" si="3"/>
        <v>9.426741551459294</v>
      </c>
      <c r="F28" s="172">
        <f t="shared" si="4"/>
        <v>2022</v>
      </c>
      <c r="G28" s="173">
        <f t="shared" si="5"/>
        <v>7543.7622835692937</v>
      </c>
      <c r="H28" s="173"/>
      <c r="I28" s="173"/>
      <c r="J28" s="27">
        <f t="shared" si="6"/>
        <v>1889.9719622329985</v>
      </c>
      <c r="K28" s="1590"/>
      <c r="L28" s="1590"/>
      <c r="M28" s="175"/>
    </row>
    <row r="29" spans="1:19" ht="12.95" customHeight="1">
      <c r="A29" s="1590"/>
      <c r="B29" s="171">
        <f t="shared" si="0"/>
        <v>2023</v>
      </c>
      <c r="C29" s="168">
        <f t="shared" si="1"/>
        <v>6758.5731948039893</v>
      </c>
      <c r="D29" s="168">
        <f t="shared" si="2"/>
        <v>7152.7776662268625</v>
      </c>
      <c r="E29" s="27">
        <f t="shared" si="3"/>
        <v>9.8809274193548386</v>
      </c>
      <c r="F29" s="172">
        <f t="shared" si="4"/>
        <v>2023</v>
      </c>
      <c r="G29" s="173">
        <f t="shared" si="5"/>
        <v>6758.5731948039893</v>
      </c>
      <c r="H29" s="173"/>
      <c r="I29" s="173"/>
      <c r="J29" s="27">
        <f t="shared" si="6"/>
        <v>2675.1610509983029</v>
      </c>
      <c r="K29" s="171"/>
      <c r="L29" s="171"/>
      <c r="M29" s="171"/>
    </row>
    <row r="30" spans="1:19" ht="12.95" customHeight="1">
      <c r="A30" s="1590"/>
      <c r="B30" s="171"/>
      <c r="D30" s="167"/>
      <c r="F30" s="171"/>
      <c r="G30" s="171"/>
      <c r="H30" s="171"/>
      <c r="I30" s="171"/>
      <c r="J30" s="171"/>
      <c r="K30" s="171"/>
      <c r="L30" s="171"/>
      <c r="M30" s="171"/>
    </row>
    <row r="31" spans="1:19" ht="12.6" customHeight="1">
      <c r="A31" s="99"/>
      <c r="B31" s="176"/>
      <c r="F31" s="171"/>
      <c r="G31" s="176"/>
      <c r="H31" s="176"/>
      <c r="I31" s="176"/>
      <c r="J31" s="166"/>
      <c r="K31" s="176"/>
      <c r="L31" s="166"/>
      <c r="M31" s="166"/>
    </row>
    <row r="32" spans="1:19" ht="12.6" customHeight="1">
      <c r="A32" s="99"/>
      <c r="B32" s="176"/>
      <c r="F32" s="171"/>
      <c r="G32" s="176"/>
      <c r="H32" s="176"/>
      <c r="I32" s="176"/>
      <c r="J32" s="166"/>
      <c r="K32" s="176"/>
      <c r="L32" s="166"/>
      <c r="M32" s="166"/>
    </row>
    <row r="33" spans="1:14" ht="12.6" customHeight="1">
      <c r="A33" s="161"/>
      <c r="B33" s="1204"/>
      <c r="C33" s="392"/>
      <c r="D33" s="392"/>
      <c r="E33" s="392"/>
      <c r="F33" s="1205"/>
      <c r="G33" s="1204"/>
      <c r="H33" s="1204"/>
      <c r="I33" s="1204"/>
      <c r="J33" s="1206"/>
      <c r="K33" s="1204"/>
      <c r="L33" s="1206"/>
      <c r="M33" s="1206"/>
    </row>
    <row r="34" spans="1:14" ht="12.6" customHeight="1">
      <c r="A34" s="161"/>
      <c r="B34" s="1204"/>
      <c r="C34" s="392"/>
      <c r="D34" s="392"/>
      <c r="E34" s="392"/>
      <c r="F34" s="1205"/>
      <c r="G34" s="1204"/>
      <c r="H34" s="1204"/>
      <c r="I34" s="1204"/>
      <c r="J34" s="1206"/>
      <c r="K34" s="1204"/>
      <c r="L34" s="1206"/>
      <c r="M34" s="1206"/>
    </row>
    <row r="35" spans="1:14" ht="12.6" customHeight="1">
      <c r="A35" s="161"/>
      <c r="B35" s="1204"/>
      <c r="C35" s="392"/>
      <c r="D35" s="392"/>
      <c r="E35" s="392"/>
      <c r="F35" s="1205"/>
      <c r="G35" s="1204"/>
      <c r="H35" s="1204"/>
      <c r="I35" s="1204"/>
      <c r="J35" s="1206"/>
      <c r="K35" s="1204"/>
      <c r="L35" s="1206"/>
      <c r="M35" s="1206"/>
    </row>
    <row r="36" spans="1:14" ht="12.6" customHeight="1">
      <c r="A36" s="161"/>
      <c r="B36" s="1204"/>
      <c r="C36" s="392"/>
      <c r="D36" s="392"/>
      <c r="E36" s="392"/>
      <c r="F36" s="1205"/>
      <c r="G36" s="1204"/>
      <c r="H36" s="1204"/>
      <c r="I36" s="1204"/>
      <c r="J36" s="1206"/>
      <c r="K36" s="1204"/>
      <c r="L36" s="1206"/>
      <c r="M36" s="1206"/>
    </row>
    <row r="37" spans="1:14" ht="12.6" customHeight="1">
      <c r="A37" s="161"/>
      <c r="B37" s="1204"/>
      <c r="C37" s="392"/>
      <c r="D37" s="392"/>
      <c r="E37" s="392"/>
      <c r="F37" s="1205"/>
      <c r="G37" s="1204"/>
      <c r="H37" s="1204"/>
      <c r="I37" s="1204"/>
      <c r="J37" s="1206"/>
      <c r="K37" s="1204"/>
      <c r="L37" s="1206"/>
      <c r="M37" s="1206"/>
    </row>
    <row r="38" spans="1:14" ht="12.6" customHeight="1">
      <c r="A38" s="161"/>
      <c r="B38" s="1204"/>
      <c r="C38" s="392"/>
      <c r="D38" s="392"/>
      <c r="E38" s="392"/>
      <c r="F38" s="1205"/>
      <c r="G38" s="1204"/>
      <c r="H38" s="1204"/>
      <c r="I38" s="1204"/>
      <c r="J38" s="1206"/>
      <c r="K38" s="1204"/>
      <c r="L38" s="1206"/>
      <c r="M38" s="1206"/>
    </row>
    <row r="39" spans="1:14" ht="12.6" customHeight="1">
      <c r="A39" s="161"/>
      <c r="B39" s="1204"/>
      <c r="C39" s="1204"/>
      <c r="D39" s="1204"/>
      <c r="E39" s="1206"/>
      <c r="F39" s="1205"/>
      <c r="G39" s="1204"/>
      <c r="H39" s="1204"/>
      <c r="I39" s="1204"/>
      <c r="J39" s="1206"/>
      <c r="K39" s="1204"/>
      <c r="L39" s="1206"/>
      <c r="M39" s="1206"/>
      <c r="N39" s="1589"/>
    </row>
    <row r="40" spans="1:14" ht="12.6" customHeight="1">
      <c r="A40" s="161"/>
      <c r="B40" s="1204"/>
      <c r="C40" s="1204"/>
      <c r="D40" s="1204"/>
      <c r="E40" s="1206"/>
      <c r="F40" s="1205"/>
      <c r="G40" s="1204"/>
      <c r="H40" s="1204"/>
      <c r="I40" s="1204"/>
      <c r="J40" s="1206"/>
      <c r="K40" s="1204"/>
      <c r="L40" s="1206"/>
      <c r="M40" s="1206"/>
      <c r="N40" s="1589"/>
    </row>
    <row r="41" spans="1:14" ht="12.6" customHeight="1">
      <c r="A41" s="161"/>
      <c r="B41" s="1204"/>
      <c r="C41" s="1204"/>
      <c r="D41" s="1204"/>
      <c r="E41" s="1206"/>
      <c r="F41" s="1205"/>
      <c r="G41" s="1204"/>
      <c r="H41" s="1204"/>
      <c r="I41" s="1204"/>
      <c r="J41" s="1206"/>
      <c r="K41" s="1204"/>
      <c r="L41" s="1206"/>
      <c r="M41" s="1206"/>
      <c r="N41" s="1589"/>
    </row>
    <row r="42" spans="1:14" ht="12.6" customHeight="1">
      <c r="A42" s="161"/>
      <c r="B42" s="1204"/>
      <c r="C42" s="1204"/>
      <c r="D42" s="1204"/>
      <c r="E42" s="1206"/>
      <c r="F42" s="1206"/>
      <c r="G42" s="1204"/>
      <c r="H42" s="1204"/>
      <c r="I42" s="1204"/>
      <c r="J42" s="1206"/>
      <c r="K42" s="1204"/>
      <c r="L42" s="1206"/>
      <c r="M42" s="1206"/>
      <c r="N42" s="1589"/>
    </row>
    <row r="43" spans="1:14" ht="12.6" customHeight="1">
      <c r="A43" s="161"/>
      <c r="B43" s="1204"/>
      <c r="C43" s="1204"/>
      <c r="D43" s="1204"/>
      <c r="E43" s="1206"/>
      <c r="F43" s="1206"/>
      <c r="G43" s="1204"/>
      <c r="H43" s="1204"/>
      <c r="I43" s="1204"/>
      <c r="J43" s="1206"/>
      <c r="K43" s="1204"/>
      <c r="L43" s="1206"/>
      <c r="M43" s="1206"/>
      <c r="N43" s="1589"/>
    </row>
    <row r="44" spans="1:14">
      <c r="A44" s="392"/>
      <c r="B44" s="392"/>
      <c r="C44" s="392"/>
      <c r="D44" s="392"/>
      <c r="E44" s="392"/>
      <c r="F44" s="392"/>
      <c r="G44" s="392"/>
      <c r="H44" s="392"/>
      <c r="I44" s="392"/>
      <c r="J44" s="392"/>
      <c r="K44" s="392"/>
      <c r="L44" s="392"/>
      <c r="M44" s="392"/>
    </row>
    <row r="45" spans="1:14">
      <c r="A45" s="392"/>
      <c r="B45" s="392"/>
      <c r="C45" s="392"/>
      <c r="D45" s="392"/>
      <c r="E45" s="392"/>
      <c r="F45" s="392"/>
      <c r="G45" s="392"/>
      <c r="H45" s="392"/>
      <c r="I45" s="392"/>
      <c r="J45" s="392"/>
      <c r="K45" s="392"/>
      <c r="L45" s="392"/>
      <c r="M45" s="392"/>
    </row>
    <row r="46" spans="1:14">
      <c r="C46" s="148"/>
      <c r="D46" s="148" t="e">
        <f>#REF!</f>
        <v>#REF!</v>
      </c>
    </row>
    <row r="47" spans="1:14">
      <c r="C47" s="148">
        <f>A7</f>
        <v>2014</v>
      </c>
      <c r="D47" s="177">
        <f>D7</f>
        <v>-0.1204135914399613</v>
      </c>
    </row>
    <row r="48" spans="1:14">
      <c r="C48" s="148">
        <f t="shared" ref="C48:C56" si="7">A8</f>
        <v>2015</v>
      </c>
      <c r="D48" s="177">
        <f t="shared" ref="D48:D56" si="8">D8</f>
        <v>4.4934294270935982E-2</v>
      </c>
      <c r="E48" s="171"/>
    </row>
    <row r="49" spans="3:5">
      <c r="C49" s="148">
        <f t="shared" si="7"/>
        <v>2016</v>
      </c>
      <c r="D49" s="177">
        <f t="shared" si="8"/>
        <v>8.5121800711963222E-2</v>
      </c>
      <c r="E49" s="20"/>
    </row>
    <row r="50" spans="3:5">
      <c r="C50" s="148">
        <f t="shared" si="7"/>
        <v>2017</v>
      </c>
      <c r="D50" s="177">
        <f t="shared" si="8"/>
        <v>3.2991410215806531E-2</v>
      </c>
      <c r="E50" s="20"/>
    </row>
    <row r="51" spans="3:5">
      <c r="C51" s="148">
        <f t="shared" si="7"/>
        <v>2018</v>
      </c>
      <c r="D51" s="177">
        <f t="shared" si="8"/>
        <v>-4.0425367766641102E-2</v>
      </c>
      <c r="E51" s="20"/>
    </row>
    <row r="52" spans="3:5">
      <c r="C52" s="148">
        <f t="shared" si="7"/>
        <v>2019</v>
      </c>
      <c r="D52" s="177">
        <f t="shared" si="8"/>
        <v>4.6668059110478388E-2</v>
      </c>
      <c r="E52" s="20"/>
    </row>
    <row r="53" spans="3:5">
      <c r="C53" s="148">
        <f t="shared" si="7"/>
        <v>2020</v>
      </c>
      <c r="D53" s="177">
        <f t="shared" si="8"/>
        <v>1.5130800463838615E-2</v>
      </c>
      <c r="E53" s="20"/>
    </row>
    <row r="54" spans="3:5">
      <c r="C54" s="148">
        <f t="shared" si="7"/>
        <v>2021</v>
      </c>
      <c r="D54" s="177">
        <f t="shared" si="8"/>
        <v>8.5058250528003809E-2</v>
      </c>
      <c r="E54" s="20"/>
    </row>
    <row r="55" spans="3:5">
      <c r="C55" s="148">
        <f t="shared" si="7"/>
        <v>2022</v>
      </c>
      <c r="D55" s="177">
        <f t="shared" si="8"/>
        <v>-0.20034187024867434</v>
      </c>
      <c r="E55" s="20"/>
    </row>
    <row r="56" spans="3:5">
      <c r="C56" s="148">
        <f t="shared" si="7"/>
        <v>2023</v>
      </c>
      <c r="D56" s="177">
        <f t="shared" si="8"/>
        <v>-0.10408454816709788</v>
      </c>
      <c r="E56" s="20"/>
    </row>
    <row r="57" spans="3:5">
      <c r="D57" s="178"/>
      <c r="E57" s="20"/>
    </row>
    <row r="58" spans="3:5">
      <c r="C58" s="99"/>
      <c r="D58" s="20"/>
      <c r="E58" s="20"/>
    </row>
    <row r="61" spans="3:5" ht="10.5" customHeight="1"/>
  </sheetData>
  <mergeCells count="23">
    <mergeCell ref="P4:R4"/>
    <mergeCell ref="H3:I4"/>
    <mergeCell ref="B4:D4"/>
    <mergeCell ref="E4:G4"/>
    <mergeCell ref="J5:J6"/>
    <mergeCell ref="K5:K6"/>
    <mergeCell ref="L5:L6"/>
    <mergeCell ref="M5:M6"/>
    <mergeCell ref="N39:N43"/>
    <mergeCell ref="A27:A30"/>
    <mergeCell ref="K27:L27"/>
    <mergeCell ref="K28:L28"/>
    <mergeCell ref="A1:M1"/>
    <mergeCell ref="A5:A6"/>
    <mergeCell ref="J3:M4"/>
    <mergeCell ref="B5:B6"/>
    <mergeCell ref="C5:C6"/>
    <mergeCell ref="D5:D6"/>
    <mergeCell ref="E5:E6"/>
    <mergeCell ref="F5:F6"/>
    <mergeCell ref="G5:G6"/>
    <mergeCell ref="H5:H6"/>
    <mergeCell ref="I5: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X377"/>
  <sheetViews>
    <sheetView showGridLines="0" zoomScaleNormal="100" zoomScaleSheetLayoutView="100" workbookViewId="0">
      <selection activeCell="D1" sqref="D1"/>
    </sheetView>
  </sheetViews>
  <sheetFormatPr defaultColWidth="9.140625" defaultRowHeight="12.75"/>
  <cols>
    <col min="1" max="1" width="9.85546875" style="181" customWidth="1"/>
    <col min="2" max="13" width="10.7109375" style="184" customWidth="1"/>
    <col min="14" max="15" width="9.140625" style="1350"/>
    <col min="16" max="16" width="9.140625" style="1350" customWidth="1"/>
    <col min="17" max="17" width="2.85546875" style="181" customWidth="1"/>
    <col min="18" max="18" width="9.140625" style="1405"/>
    <col min="19" max="16384" width="9.140625" style="181"/>
  </cols>
  <sheetData>
    <row r="1" spans="1:24" s="438" customFormat="1" ht="18" customHeight="1">
      <c r="A1" s="555" t="s">
        <v>300</v>
      </c>
      <c r="B1" s="436"/>
      <c r="C1" s="436"/>
      <c r="D1" s="436"/>
      <c r="E1" s="436"/>
      <c r="F1" s="436"/>
      <c r="G1" s="436"/>
      <c r="H1" s="436"/>
      <c r="I1" s="436"/>
      <c r="J1" s="436"/>
      <c r="K1" s="436"/>
      <c r="L1" s="436"/>
      <c r="M1" s="437"/>
      <c r="N1" s="190"/>
      <c r="O1" s="190"/>
      <c r="P1" s="190"/>
      <c r="Q1" s="181"/>
      <c r="R1" s="1405"/>
      <c r="S1" s="181"/>
      <c r="T1" s="181"/>
      <c r="U1" s="181"/>
      <c r="V1" s="181"/>
      <c r="W1" s="181"/>
      <c r="X1" s="181"/>
    </row>
    <row r="2" spans="1:24" ht="5.0999999999999996" customHeight="1">
      <c r="A2" s="1608"/>
      <c r="B2" s="1608"/>
      <c r="C2" s="1608"/>
      <c r="D2" s="1608"/>
      <c r="E2" s="1608"/>
      <c r="F2" s="1608"/>
      <c r="G2" s="1608"/>
      <c r="H2" s="1608"/>
      <c r="I2" s="1608"/>
      <c r="J2" s="1608"/>
      <c r="K2" s="1608"/>
      <c r="L2" s="1608"/>
      <c r="M2" s="1608"/>
      <c r="N2" s="190"/>
      <c r="O2" s="190"/>
      <c r="P2" s="190"/>
    </row>
    <row r="3" spans="1:24" ht="15" customHeight="1">
      <c r="A3" s="1618">
        <v>2023</v>
      </c>
      <c r="B3" s="1618"/>
      <c r="C3" s="1618"/>
      <c r="D3" s="1618"/>
      <c r="E3" s="1618"/>
      <c r="F3" s="1618"/>
      <c r="G3" s="1618"/>
      <c r="H3" s="1618"/>
      <c r="I3" s="1618"/>
      <c r="J3" s="1618"/>
      <c r="K3" s="1618"/>
      <c r="L3" s="1618"/>
      <c r="M3" s="1618"/>
      <c r="N3" s="190"/>
      <c r="O3" s="190"/>
      <c r="P3" s="190"/>
    </row>
    <row r="4" spans="1:24" ht="15.75" customHeight="1">
      <c r="A4" s="668" t="str">
        <f>'6.1'!A6</f>
        <v>Period</v>
      </c>
      <c r="B4" s="1609" t="s">
        <v>292</v>
      </c>
      <c r="C4" s="1610"/>
      <c r="D4" s="1610"/>
      <c r="E4" s="1610"/>
      <c r="F4" s="1610"/>
      <c r="G4" s="1611"/>
      <c r="H4" s="1610" t="s">
        <v>293</v>
      </c>
      <c r="I4" s="1610"/>
      <c r="J4" s="1610"/>
      <c r="K4" s="1610"/>
      <c r="L4" s="1610"/>
      <c r="M4" s="1610"/>
      <c r="N4" s="190"/>
      <c r="O4" s="190"/>
      <c r="P4" s="190"/>
    </row>
    <row r="5" spans="1:24" ht="15" customHeight="1">
      <c r="B5" s="1616">
        <f>A3</f>
        <v>2023</v>
      </c>
      <c r="C5" s="1606"/>
      <c r="D5" s="1606"/>
      <c r="E5" s="1606">
        <f>B5-1</f>
        <v>2022</v>
      </c>
      <c r="F5" s="1606"/>
      <c r="G5" s="1617"/>
      <c r="H5" s="1616">
        <f>B5</f>
        <v>2023</v>
      </c>
      <c r="I5" s="1606"/>
      <c r="J5" s="1606"/>
      <c r="K5" s="1606">
        <f>E5</f>
        <v>2022</v>
      </c>
      <c r="L5" s="1606"/>
      <c r="M5" s="1606"/>
      <c r="N5" s="190"/>
      <c r="O5" s="1345" t="s">
        <v>295</v>
      </c>
      <c r="P5" s="1345" t="s">
        <v>296</v>
      </c>
      <c r="S5" s="1406"/>
      <c r="T5" s="1406"/>
    </row>
    <row r="6" spans="1:24" ht="21.75" customHeight="1">
      <c r="A6" s="668"/>
      <c r="B6" s="1612"/>
      <c r="C6" s="1613"/>
      <c r="D6" s="1403" t="s">
        <v>294</v>
      </c>
      <c r="E6" s="1614"/>
      <c r="F6" s="1615"/>
      <c r="G6" s="1404" t="s">
        <v>294</v>
      </c>
      <c r="H6" s="1613"/>
      <c r="I6" s="1613"/>
      <c r="J6" s="1403" t="s">
        <v>294</v>
      </c>
      <c r="K6" s="1614"/>
      <c r="L6" s="1615"/>
      <c r="M6" s="1403" t="s">
        <v>294</v>
      </c>
      <c r="N6" s="1346">
        <v>44927</v>
      </c>
      <c r="O6" s="1347">
        <v>19.489936950539033</v>
      </c>
      <c r="P6" s="35">
        <v>8.3000000000000007</v>
      </c>
      <c r="S6" s="182"/>
      <c r="T6" s="183"/>
      <c r="W6" s="182"/>
    </row>
    <row r="7" spans="1:24" ht="12.75" customHeight="1">
      <c r="B7" s="984" t="s">
        <v>183</v>
      </c>
      <c r="C7" s="669" t="s">
        <v>27</v>
      </c>
      <c r="D7" s="669" t="s">
        <v>44</v>
      </c>
      <c r="E7" s="984" t="s">
        <v>183</v>
      </c>
      <c r="F7" s="669" t="s">
        <v>27</v>
      </c>
      <c r="G7" s="988" t="s">
        <v>44</v>
      </c>
      <c r="H7" s="984" t="s">
        <v>183</v>
      </c>
      <c r="I7" s="669" t="s">
        <v>27</v>
      </c>
      <c r="J7" s="669" t="s">
        <v>44</v>
      </c>
      <c r="K7" s="984" t="s">
        <v>183</v>
      </c>
      <c r="L7" s="669" t="s">
        <v>27</v>
      </c>
      <c r="M7" s="669" t="s">
        <v>44</v>
      </c>
      <c r="N7" s="1346">
        <v>44928</v>
      </c>
      <c r="O7" s="1347">
        <v>23.025179508911428</v>
      </c>
      <c r="P7" s="35">
        <v>6.7</v>
      </c>
      <c r="S7" s="182"/>
      <c r="T7" s="183"/>
      <c r="W7" s="182"/>
    </row>
    <row r="8" spans="1:24" ht="12" customHeight="1">
      <c r="A8" s="670" t="str">
        <f>'6.1'!A9</f>
        <v>January</v>
      </c>
      <c r="B8" s="985">
        <v>35.702425991756705</v>
      </c>
      <c r="C8" s="671">
        <v>389.02613771645161</v>
      </c>
      <c r="D8" s="672">
        <v>0.2</v>
      </c>
      <c r="E8" s="985">
        <v>44.045334403713248</v>
      </c>
      <c r="F8" s="671">
        <v>470.5378870240645</v>
      </c>
      <c r="G8" s="989">
        <v>-3.8</v>
      </c>
      <c r="H8" s="671">
        <v>19.489936950539033</v>
      </c>
      <c r="I8" s="671">
        <v>212.27027671645163</v>
      </c>
      <c r="J8" s="672">
        <v>8.3000000000000007</v>
      </c>
      <c r="K8" s="985">
        <v>22.80047077625775</v>
      </c>
      <c r="L8" s="671">
        <v>243.60802602406451</v>
      </c>
      <c r="M8" s="672">
        <v>8.6</v>
      </c>
      <c r="N8" s="1346">
        <v>44929</v>
      </c>
      <c r="O8" s="1347">
        <v>25.427770756562538</v>
      </c>
      <c r="P8" s="35">
        <v>3.8</v>
      </c>
      <c r="S8" s="182"/>
      <c r="T8" s="183"/>
      <c r="W8" s="182"/>
    </row>
    <row r="9" spans="1:24" ht="12" customHeight="1">
      <c r="A9" s="673" t="str">
        <f>'6.1'!A10</f>
        <v>February</v>
      </c>
      <c r="B9" s="986">
        <v>41.449790897036067</v>
      </c>
      <c r="C9" s="674">
        <v>450.00564896425004</v>
      </c>
      <c r="D9" s="675">
        <v>-6.1</v>
      </c>
      <c r="E9" s="986">
        <v>38.704206423479519</v>
      </c>
      <c r="F9" s="674">
        <v>414.20354150110711</v>
      </c>
      <c r="G9" s="990">
        <v>0.5</v>
      </c>
      <c r="H9" s="674">
        <v>21.409995788146325</v>
      </c>
      <c r="I9" s="674">
        <v>232.22872796425</v>
      </c>
      <c r="J9" s="675">
        <v>9</v>
      </c>
      <c r="K9" s="986">
        <v>26.410413035575903</v>
      </c>
      <c r="L9" s="674">
        <v>282.56734450110713</v>
      </c>
      <c r="M9" s="675">
        <v>0</v>
      </c>
      <c r="N9" s="1346">
        <v>44930</v>
      </c>
      <c r="O9" s="1347">
        <v>26.364464612626996</v>
      </c>
      <c r="P9" s="35">
        <v>4.5999999999999996</v>
      </c>
      <c r="S9" s="182"/>
      <c r="T9" s="183"/>
      <c r="W9" s="182"/>
    </row>
    <row r="10" spans="1:24" ht="12" customHeight="1">
      <c r="A10" s="673" t="str">
        <f>'6.1'!A11</f>
        <v>March</v>
      </c>
      <c r="B10" s="986">
        <v>33.043990822876374</v>
      </c>
      <c r="C10" s="674">
        <v>358.40066918425805</v>
      </c>
      <c r="D10" s="675">
        <v>-0.3</v>
      </c>
      <c r="E10" s="986">
        <v>39.305876196734893</v>
      </c>
      <c r="F10" s="674">
        <v>421.98593719474195</v>
      </c>
      <c r="G10" s="990">
        <v>-0.9</v>
      </c>
      <c r="H10" s="674">
        <v>15.366428033082405</v>
      </c>
      <c r="I10" s="674">
        <v>166.55566018425807</v>
      </c>
      <c r="J10" s="675">
        <v>7.7</v>
      </c>
      <c r="K10" s="986">
        <v>17.427747586285701</v>
      </c>
      <c r="L10" s="674">
        <v>187.13223419474195</v>
      </c>
      <c r="M10" s="675">
        <v>9</v>
      </c>
      <c r="N10" s="1346">
        <v>44931</v>
      </c>
      <c r="O10" s="1347">
        <v>24.037980669667835</v>
      </c>
      <c r="P10" s="35">
        <v>7.7</v>
      </c>
      <c r="S10" s="182"/>
      <c r="T10" s="183"/>
      <c r="W10" s="182"/>
    </row>
    <row r="11" spans="1:24" ht="12" customHeight="1">
      <c r="A11" s="670" t="str">
        <f>'6.1'!A12</f>
        <v>April</v>
      </c>
      <c r="B11" s="985">
        <v>29.977184981210051</v>
      </c>
      <c r="C11" s="671">
        <v>327.01943854889998</v>
      </c>
      <c r="D11" s="672">
        <v>-0.4</v>
      </c>
      <c r="E11" s="985">
        <v>29.953648357462036</v>
      </c>
      <c r="F11" s="671">
        <v>322.92456208963335</v>
      </c>
      <c r="G11" s="989">
        <v>2.2999999999999998</v>
      </c>
      <c r="H11" s="671">
        <v>12.561242829915278</v>
      </c>
      <c r="I11" s="671">
        <v>137.00026654890002</v>
      </c>
      <c r="J11" s="672">
        <v>12.4</v>
      </c>
      <c r="K11" s="985">
        <v>14.155138175283085</v>
      </c>
      <c r="L11" s="671">
        <v>152.61469983754159</v>
      </c>
      <c r="M11" s="672">
        <v>10.8</v>
      </c>
      <c r="N11" s="1346">
        <v>44932</v>
      </c>
      <c r="O11" s="1347">
        <v>23.468950756873415</v>
      </c>
      <c r="P11" s="35">
        <v>6.6</v>
      </c>
      <c r="S11" s="182"/>
      <c r="T11" s="183"/>
      <c r="W11" s="182"/>
    </row>
    <row r="12" spans="1:24" ht="12" customHeight="1">
      <c r="A12" s="673" t="str">
        <f>'6.1'!A13</f>
        <v>May</v>
      </c>
      <c r="B12" s="986">
        <v>15.898762296599672</v>
      </c>
      <c r="C12" s="674">
        <v>174.05790865606451</v>
      </c>
      <c r="D12" s="675">
        <v>8.5</v>
      </c>
      <c r="E12" s="986">
        <v>17.11652371205361</v>
      </c>
      <c r="F12" s="674">
        <v>183.78196298219356</v>
      </c>
      <c r="G12" s="990">
        <v>12.9</v>
      </c>
      <c r="H12" s="674">
        <v>8.1264120810260714</v>
      </c>
      <c r="I12" s="674">
        <v>88.969791656064515</v>
      </c>
      <c r="J12" s="675">
        <v>13.5</v>
      </c>
      <c r="K12" s="986">
        <v>8.7910201322449577</v>
      </c>
      <c r="L12" s="674">
        <v>94.475318982193542</v>
      </c>
      <c r="M12" s="675">
        <v>15.6</v>
      </c>
      <c r="N12" s="1346">
        <v>44933</v>
      </c>
      <c r="O12" s="1347">
        <v>21.386902421199895</v>
      </c>
      <c r="P12" s="35">
        <v>5</v>
      </c>
      <c r="S12" s="182"/>
      <c r="T12" s="183"/>
      <c r="W12" s="182"/>
    </row>
    <row r="13" spans="1:24" ht="12" customHeight="1">
      <c r="A13" s="676" t="str">
        <f>'6.1'!A14</f>
        <v>June</v>
      </c>
      <c r="B13" s="987">
        <v>12.793931463057971</v>
      </c>
      <c r="C13" s="677">
        <v>140.11902398070001</v>
      </c>
      <c r="D13" s="678">
        <v>15.8</v>
      </c>
      <c r="E13" s="987">
        <v>13.834782194340585</v>
      </c>
      <c r="F13" s="677">
        <v>150.11486037976667</v>
      </c>
      <c r="G13" s="991">
        <v>14.7</v>
      </c>
      <c r="H13" s="677">
        <v>7.5400808956570335</v>
      </c>
      <c r="I13" s="677">
        <v>82.589194980700015</v>
      </c>
      <c r="J13" s="678">
        <v>19.5</v>
      </c>
      <c r="K13" s="987">
        <v>7.710580540340608</v>
      </c>
      <c r="L13" s="677">
        <v>83.570777379766668</v>
      </c>
      <c r="M13" s="678">
        <v>22.3</v>
      </c>
      <c r="N13" s="1346">
        <v>44934</v>
      </c>
      <c r="O13" s="1347">
        <v>23.559443496651863</v>
      </c>
      <c r="P13" s="35">
        <v>3.5</v>
      </c>
      <c r="S13" s="182"/>
      <c r="T13" s="183"/>
      <c r="W13" s="182"/>
    </row>
    <row r="14" spans="1:24" ht="12" customHeight="1">
      <c r="A14" s="673" t="str">
        <f>'6.1'!A15</f>
        <v>July</v>
      </c>
      <c r="B14" s="986">
        <v>12.314547654362787</v>
      </c>
      <c r="C14" s="674">
        <v>135.08880316080644</v>
      </c>
      <c r="D14" s="675">
        <v>20</v>
      </c>
      <c r="E14" s="986">
        <v>12.731686606960796</v>
      </c>
      <c r="F14" s="674">
        <v>138.55011981587097</v>
      </c>
      <c r="G14" s="990">
        <v>14.7</v>
      </c>
      <c r="H14" s="674">
        <v>6.47601912628335</v>
      </c>
      <c r="I14" s="674">
        <v>70.972730160806449</v>
      </c>
      <c r="J14" s="675">
        <v>18.8</v>
      </c>
      <c r="K14" s="986">
        <v>7.0903694354779025</v>
      </c>
      <c r="L14" s="674">
        <v>77.102303815870968</v>
      </c>
      <c r="M14" s="675">
        <v>22</v>
      </c>
      <c r="N14" s="1346">
        <v>44935</v>
      </c>
      <c r="O14" s="1347">
        <v>26.169172545552122</v>
      </c>
      <c r="P14" s="35">
        <v>4</v>
      </c>
      <c r="S14" s="182"/>
      <c r="T14" s="183"/>
      <c r="W14" s="182"/>
    </row>
    <row r="15" spans="1:24" ht="12" customHeight="1">
      <c r="A15" s="673" t="str">
        <f>'6.1'!A16</f>
        <v>August</v>
      </c>
      <c r="B15" s="986">
        <v>12.181436919114494</v>
      </c>
      <c r="C15" s="674">
        <v>133.6361381262258</v>
      </c>
      <c r="D15" s="675">
        <v>13.5</v>
      </c>
      <c r="E15" s="986">
        <v>12.990729776753859</v>
      </c>
      <c r="F15" s="674">
        <v>141.22447493938708</v>
      </c>
      <c r="G15" s="990">
        <v>17.100000000000001</v>
      </c>
      <c r="H15" s="674">
        <v>6.5749575511406855</v>
      </c>
      <c r="I15" s="674">
        <v>72.113417126225798</v>
      </c>
      <c r="J15" s="675">
        <v>20.9</v>
      </c>
      <c r="K15" s="986">
        <v>7.256013749552654</v>
      </c>
      <c r="L15" s="674">
        <v>78.7642439393871</v>
      </c>
      <c r="M15" s="675">
        <v>16</v>
      </c>
      <c r="N15" s="1346">
        <v>44936</v>
      </c>
      <c r="O15" s="1347">
        <v>27.234545527082368</v>
      </c>
      <c r="P15" s="35">
        <v>3.2</v>
      </c>
      <c r="S15" s="182"/>
      <c r="T15" s="183"/>
      <c r="W15" s="182"/>
    </row>
    <row r="16" spans="1:24" ht="12" customHeight="1">
      <c r="A16" s="673" t="str">
        <f>'6.1'!A17</f>
        <v>September</v>
      </c>
      <c r="B16" s="986">
        <v>12.298755578402785</v>
      </c>
      <c r="C16" s="674">
        <v>135.09108216410002</v>
      </c>
      <c r="D16" s="675">
        <v>15.9</v>
      </c>
      <c r="E16" s="986">
        <v>18.335702206453949</v>
      </c>
      <c r="F16" s="674">
        <v>200.79963426853331</v>
      </c>
      <c r="G16" s="990">
        <v>7.9</v>
      </c>
      <c r="H16" s="674">
        <v>7.5720341163484735</v>
      </c>
      <c r="I16" s="674">
        <v>83.15404016410001</v>
      </c>
      <c r="J16" s="675">
        <v>18.100000000000001</v>
      </c>
      <c r="K16" s="986">
        <v>7.8254679688086677</v>
      </c>
      <c r="L16" s="674">
        <v>85.593448268533351</v>
      </c>
      <c r="M16" s="675">
        <v>16.3</v>
      </c>
      <c r="N16" s="1346">
        <v>44937</v>
      </c>
      <c r="O16" s="1347">
        <v>27.297799515078896</v>
      </c>
      <c r="P16" s="35">
        <v>3.5</v>
      </c>
      <c r="Q16" s="1607"/>
      <c r="S16" s="182"/>
      <c r="T16" s="183"/>
      <c r="W16" s="182"/>
    </row>
    <row r="17" spans="1:23" ht="12" customHeight="1">
      <c r="A17" s="670" t="str">
        <f>'6.1'!A18</f>
        <v>October</v>
      </c>
      <c r="B17" s="985">
        <v>22.103488187778584</v>
      </c>
      <c r="C17" s="671">
        <v>242.48862574567741</v>
      </c>
      <c r="D17" s="672">
        <v>3.4</v>
      </c>
      <c r="E17" s="985">
        <v>20.388921913158828</v>
      </c>
      <c r="F17" s="671">
        <v>223.4742868257097</v>
      </c>
      <c r="G17" s="989">
        <v>8.3000000000000007</v>
      </c>
      <c r="H17" s="671">
        <v>8.929855073545145</v>
      </c>
      <c r="I17" s="671">
        <v>97.993689745677415</v>
      </c>
      <c r="J17" s="672">
        <v>13.3</v>
      </c>
      <c r="K17" s="985">
        <v>12.449817864482105</v>
      </c>
      <c r="L17" s="671">
        <v>136.44275582570967</v>
      </c>
      <c r="M17" s="672">
        <v>14.9</v>
      </c>
      <c r="N17" s="1346">
        <v>44938</v>
      </c>
      <c r="O17" s="1347">
        <v>26.066172027312703</v>
      </c>
      <c r="P17" s="35">
        <v>5.5</v>
      </c>
      <c r="Q17" s="1607"/>
      <c r="S17" s="182"/>
      <c r="T17" s="183"/>
      <c r="W17" s="182"/>
    </row>
    <row r="18" spans="1:23" ht="12" customHeight="1">
      <c r="A18" s="673" t="str">
        <f>'6.1'!A19</f>
        <v>November</v>
      </c>
      <c r="B18" s="986">
        <v>36.353051660169854</v>
      </c>
      <c r="C18" s="674">
        <v>397.41408587000001</v>
      </c>
      <c r="D18" s="675">
        <v>-3</v>
      </c>
      <c r="E18" s="986">
        <v>32.894654283229571</v>
      </c>
      <c r="F18" s="674">
        <v>359.63590178831168</v>
      </c>
      <c r="G18" s="990">
        <v>0.8</v>
      </c>
      <c r="H18" s="674">
        <v>16.736235842176235</v>
      </c>
      <c r="I18" s="674">
        <v>182.95389187000004</v>
      </c>
      <c r="J18" s="675">
        <v>6.7</v>
      </c>
      <c r="K18" s="986">
        <v>18.063064280563719</v>
      </c>
      <c r="L18" s="674">
        <v>197.4281306574</v>
      </c>
      <c r="M18" s="675">
        <v>6</v>
      </c>
      <c r="N18" s="1346">
        <v>44939</v>
      </c>
      <c r="O18" s="1347">
        <v>24.512211092522151</v>
      </c>
      <c r="P18" s="35">
        <v>5.9</v>
      </c>
      <c r="Q18" s="1607"/>
      <c r="S18" s="182"/>
      <c r="T18" s="183"/>
      <c r="W18" s="182"/>
    </row>
    <row r="19" spans="1:23" ht="12" customHeight="1">
      <c r="A19" s="676" t="str">
        <f>'6.1'!A20</f>
        <v>December</v>
      </c>
      <c r="B19" s="987">
        <v>39.884228110855915</v>
      </c>
      <c r="C19" s="677">
        <v>434.98268282141936</v>
      </c>
      <c r="D19" s="678">
        <v>-5.7</v>
      </c>
      <c r="E19" s="987">
        <v>41.738842115884623</v>
      </c>
      <c r="F19" s="677">
        <v>454.87738772993549</v>
      </c>
      <c r="G19" s="991">
        <v>-4.9000000000000004</v>
      </c>
      <c r="H19" s="677">
        <v>19.571942022329342</v>
      </c>
      <c r="I19" s="677">
        <v>213.47023582141938</v>
      </c>
      <c r="J19" s="678">
        <v>8.9</v>
      </c>
      <c r="K19" s="987">
        <v>19.25822182322414</v>
      </c>
      <c r="L19" s="677">
        <v>209.92965963734918</v>
      </c>
      <c r="M19" s="678">
        <v>9.5</v>
      </c>
      <c r="N19" s="1346">
        <v>44940</v>
      </c>
      <c r="O19" s="1347">
        <v>21.809352853994113</v>
      </c>
      <c r="P19" s="35">
        <v>5.3</v>
      </c>
      <c r="Q19" s="1607"/>
      <c r="S19" s="182"/>
      <c r="T19" s="183"/>
      <c r="W19" s="182"/>
    </row>
    <row r="20" spans="1:23" ht="12" customHeight="1">
      <c r="A20" s="654" t="str">
        <f>'6.1'!A27</f>
        <v>Year</v>
      </c>
      <c r="B20" s="1329">
        <v>41.449790897036067</v>
      </c>
      <c r="C20" s="677">
        <v>450.00564896425004</v>
      </c>
      <c r="D20" s="678">
        <v>-6.1</v>
      </c>
      <c r="E20" s="987">
        <v>44.045334403713248</v>
      </c>
      <c r="F20" s="677">
        <v>470.5378870240645</v>
      </c>
      <c r="G20" s="991">
        <v>-3.8</v>
      </c>
      <c r="H20" s="677">
        <v>6.47601912628335</v>
      </c>
      <c r="I20" s="677">
        <v>70.972730160806449</v>
      </c>
      <c r="J20" s="678">
        <v>18.8</v>
      </c>
      <c r="K20" s="987">
        <v>7.0903694354779025</v>
      </c>
      <c r="L20" s="677">
        <v>77.102303815870968</v>
      </c>
      <c r="M20" s="678">
        <v>22</v>
      </c>
      <c r="N20" s="1346">
        <v>44941</v>
      </c>
      <c r="O20" s="1347">
        <v>24.15866365605066</v>
      </c>
      <c r="P20" s="35">
        <v>4.2</v>
      </c>
      <c r="Q20" s="1607"/>
      <c r="S20" s="182"/>
      <c r="T20" s="183"/>
      <c r="W20" s="182"/>
    </row>
    <row r="21" spans="1:23" ht="12" customHeight="1">
      <c r="A21" s="184"/>
      <c r="B21" s="185"/>
      <c r="C21" s="185"/>
      <c r="D21" s="185"/>
      <c r="E21" s="185"/>
      <c r="F21" s="185"/>
      <c r="G21" s="186"/>
      <c r="H21" s="185"/>
      <c r="I21" s="185"/>
      <c r="J21" s="186"/>
      <c r="K21" s="185"/>
      <c r="L21" s="185"/>
      <c r="M21" s="186"/>
      <c r="N21" s="1346">
        <v>44942</v>
      </c>
      <c r="O21" s="1347">
        <v>27.27182543841532</v>
      </c>
      <c r="P21" s="35">
        <v>2.2000000000000002</v>
      </c>
      <c r="Q21" s="1407"/>
      <c r="S21" s="182"/>
      <c r="T21" s="183"/>
      <c r="W21" s="182"/>
    </row>
    <row r="22" spans="1:23" ht="12" customHeight="1">
      <c r="A22" s="184"/>
      <c r="B22" s="185"/>
      <c r="C22" s="185"/>
      <c r="D22" s="186"/>
      <c r="E22" s="185"/>
      <c r="F22" s="185"/>
      <c r="G22" s="186"/>
      <c r="H22" s="185"/>
      <c r="I22" s="185"/>
      <c r="J22" s="186"/>
      <c r="K22" s="185"/>
      <c r="L22" s="185"/>
      <c r="M22" s="186"/>
      <c r="N22" s="1346">
        <v>44943</v>
      </c>
      <c r="O22" s="1347">
        <v>29.666967695818759</v>
      </c>
      <c r="P22" s="35">
        <v>1.4</v>
      </c>
      <c r="Q22" s="1407"/>
      <c r="S22" s="182"/>
      <c r="T22" s="183"/>
      <c r="W22" s="182"/>
    </row>
    <row r="23" spans="1:23" ht="12" customHeight="1">
      <c r="B23" s="181"/>
      <c r="C23" s="181"/>
      <c r="D23" s="181"/>
      <c r="E23" s="181"/>
      <c r="F23" s="181"/>
      <c r="G23" s="181"/>
      <c r="H23" s="181"/>
      <c r="I23" s="181"/>
      <c r="J23" s="181"/>
      <c r="K23" s="181"/>
      <c r="L23" s="181"/>
      <c r="M23" s="181"/>
      <c r="N23" s="1346">
        <v>44944</v>
      </c>
      <c r="O23" s="1347">
        <v>31.676432091643548</v>
      </c>
      <c r="P23" s="35">
        <v>0.4</v>
      </c>
      <c r="S23" s="182"/>
      <c r="T23" s="183"/>
      <c r="W23" s="182"/>
    </row>
    <row r="24" spans="1:23" ht="12" customHeight="1">
      <c r="B24" s="181"/>
      <c r="C24" s="181"/>
      <c r="D24" s="181"/>
      <c r="E24" s="181"/>
      <c r="F24" s="181"/>
      <c r="G24" s="181"/>
      <c r="H24" s="181"/>
      <c r="I24" s="181"/>
      <c r="J24" s="181">
        <f>B5</f>
        <v>2023</v>
      </c>
      <c r="K24" s="181">
        <f>E5</f>
        <v>2022</v>
      </c>
      <c r="M24" s="181"/>
      <c r="N24" s="1346">
        <v>44945</v>
      </c>
      <c r="O24" s="1347">
        <v>32.132872494793745</v>
      </c>
      <c r="P24" s="35">
        <v>-1.9</v>
      </c>
      <c r="S24" s="182"/>
      <c r="T24" s="183"/>
      <c r="W24" s="182"/>
    </row>
    <row r="25" spans="1:23" ht="12" customHeight="1">
      <c r="B25" s="181"/>
      <c r="C25" s="181"/>
      <c r="D25" s="181"/>
      <c r="E25" s="181"/>
      <c r="F25" s="181"/>
      <c r="G25" s="181"/>
      <c r="H25" s="181"/>
      <c r="I25" s="181" t="str">
        <f t="shared" ref="I25:I36" si="0">A8</f>
        <v>January</v>
      </c>
      <c r="J25" s="182">
        <f t="shared" ref="J25:J36" si="1">B8</f>
        <v>35.702425991756705</v>
      </c>
      <c r="K25" s="182">
        <f>E8</f>
        <v>44.045334403713248</v>
      </c>
      <c r="L25" s="182"/>
      <c r="M25" s="181"/>
      <c r="N25" s="1346">
        <v>44946</v>
      </c>
      <c r="O25" s="1347">
        <v>34.740171469990962</v>
      </c>
      <c r="P25" s="35">
        <v>-1.9</v>
      </c>
      <c r="S25" s="182"/>
      <c r="T25" s="183"/>
      <c r="W25" s="182"/>
    </row>
    <row r="26" spans="1:23" ht="12" customHeight="1">
      <c r="B26" s="181"/>
      <c r="C26" s="181"/>
      <c r="D26" s="181"/>
      <c r="E26" s="181"/>
      <c r="F26" s="181"/>
      <c r="G26" s="181"/>
      <c r="H26" s="181"/>
      <c r="I26" s="181" t="str">
        <f t="shared" si="0"/>
        <v>February</v>
      </c>
      <c r="J26" s="182">
        <f t="shared" si="1"/>
        <v>41.449790897036067</v>
      </c>
      <c r="K26" s="182">
        <f t="shared" ref="K26:K35" si="2">E9</f>
        <v>38.704206423479519</v>
      </c>
      <c r="L26" s="182"/>
      <c r="M26" s="181"/>
      <c r="N26" s="1346">
        <v>44947</v>
      </c>
      <c r="O26" s="1347">
        <v>29.938668023895037</v>
      </c>
      <c r="P26" s="35">
        <v>-1.7</v>
      </c>
      <c r="S26" s="182"/>
      <c r="T26" s="183"/>
      <c r="W26" s="182"/>
    </row>
    <row r="27" spans="1:23" ht="12" customHeight="1">
      <c r="B27" s="181"/>
      <c r="C27" s="181"/>
      <c r="D27" s="181"/>
      <c r="E27" s="181"/>
      <c r="F27" s="181"/>
      <c r="G27" s="181"/>
      <c r="H27" s="181"/>
      <c r="I27" s="181" t="str">
        <f t="shared" si="0"/>
        <v>March</v>
      </c>
      <c r="J27" s="182">
        <f t="shared" si="1"/>
        <v>33.043990822876374</v>
      </c>
      <c r="K27" s="182">
        <f t="shared" si="2"/>
        <v>39.305876196734893</v>
      </c>
      <c r="L27" s="182"/>
      <c r="M27" s="181"/>
      <c r="N27" s="1346">
        <v>44948</v>
      </c>
      <c r="O27" s="1347">
        <v>30.609308096982542</v>
      </c>
      <c r="P27" s="35">
        <v>-1</v>
      </c>
      <c r="S27" s="182"/>
      <c r="T27" s="183"/>
      <c r="W27" s="182"/>
    </row>
    <row r="28" spans="1:23" ht="12" customHeight="1">
      <c r="B28" s="181"/>
      <c r="C28" s="181"/>
      <c r="D28" s="181"/>
      <c r="E28" s="181"/>
      <c r="F28" s="181"/>
      <c r="G28" s="181"/>
      <c r="H28" s="181"/>
      <c r="I28" s="181" t="str">
        <f t="shared" si="0"/>
        <v>April</v>
      </c>
      <c r="J28" s="182">
        <f t="shared" si="1"/>
        <v>29.977184981210051</v>
      </c>
      <c r="K28" s="182">
        <f t="shared" si="2"/>
        <v>29.953648357462036</v>
      </c>
      <c r="L28" s="182"/>
      <c r="M28" s="181"/>
      <c r="N28" s="1346">
        <v>44949</v>
      </c>
      <c r="O28" s="1347">
        <v>35.702425991756705</v>
      </c>
      <c r="P28" s="35">
        <v>0.2</v>
      </c>
      <c r="S28" s="182"/>
      <c r="T28" s="183"/>
      <c r="W28" s="182"/>
    </row>
    <row r="29" spans="1:23" ht="12" customHeight="1">
      <c r="B29" s="181"/>
      <c r="C29" s="181"/>
      <c r="D29" s="181"/>
      <c r="E29" s="181"/>
      <c r="F29" s="181"/>
      <c r="G29" s="181"/>
      <c r="H29" s="181"/>
      <c r="I29" s="181" t="str">
        <f t="shared" si="0"/>
        <v>May</v>
      </c>
      <c r="J29" s="182">
        <f t="shared" si="1"/>
        <v>15.898762296599672</v>
      </c>
      <c r="K29" s="182">
        <f t="shared" si="2"/>
        <v>17.11652371205361</v>
      </c>
      <c r="L29" s="182"/>
      <c r="M29" s="181"/>
      <c r="N29" s="1346">
        <v>44950</v>
      </c>
      <c r="O29" s="1347">
        <v>35.049412673105344</v>
      </c>
      <c r="P29" s="35">
        <v>0.4</v>
      </c>
      <c r="S29" s="182"/>
      <c r="T29" s="183"/>
      <c r="W29" s="182"/>
    </row>
    <row r="30" spans="1:23" ht="12" customHeight="1">
      <c r="B30" s="181"/>
      <c r="C30" s="181"/>
      <c r="D30" s="181"/>
      <c r="E30" s="181"/>
      <c r="F30" s="181"/>
      <c r="G30" s="181"/>
      <c r="H30" s="181"/>
      <c r="I30" s="181" t="str">
        <f t="shared" si="0"/>
        <v>June</v>
      </c>
      <c r="J30" s="182">
        <f t="shared" si="1"/>
        <v>12.793931463057971</v>
      </c>
      <c r="K30" s="182">
        <f t="shared" si="2"/>
        <v>13.834782194340585</v>
      </c>
      <c r="L30" s="182"/>
      <c r="M30" s="181"/>
      <c r="N30" s="1346">
        <v>44951</v>
      </c>
      <c r="O30" s="1347">
        <v>35.545398163848184</v>
      </c>
      <c r="P30" s="35">
        <v>-0.5</v>
      </c>
      <c r="S30" s="182"/>
      <c r="T30" s="183"/>
      <c r="W30" s="182"/>
    </row>
    <row r="31" spans="1:23" ht="12" customHeight="1">
      <c r="B31" s="181"/>
      <c r="C31" s="181"/>
      <c r="D31" s="181"/>
      <c r="E31" s="181"/>
      <c r="F31" s="181"/>
      <c r="G31" s="181"/>
      <c r="H31" s="181"/>
      <c r="I31" s="181" t="str">
        <f t="shared" si="0"/>
        <v>July</v>
      </c>
      <c r="J31" s="182">
        <f t="shared" si="1"/>
        <v>12.314547654362787</v>
      </c>
      <c r="K31" s="182">
        <f t="shared" si="2"/>
        <v>12.731686606960796</v>
      </c>
      <c r="L31" s="182"/>
      <c r="M31" s="181"/>
      <c r="N31" s="1346">
        <v>44952</v>
      </c>
      <c r="O31" s="1347">
        <v>35.520423935591289</v>
      </c>
      <c r="P31" s="35">
        <v>-1.5</v>
      </c>
      <c r="S31" s="182"/>
      <c r="T31" s="183"/>
      <c r="W31" s="182"/>
    </row>
    <row r="32" spans="1:23" ht="12" customHeight="1">
      <c r="B32" s="181"/>
      <c r="C32" s="181"/>
      <c r="D32" s="181"/>
      <c r="E32" s="181"/>
      <c r="F32" s="181"/>
      <c r="G32" s="181"/>
      <c r="H32" s="181"/>
      <c r="I32" s="181" t="str">
        <f t="shared" si="0"/>
        <v>August</v>
      </c>
      <c r="J32" s="182">
        <f t="shared" si="1"/>
        <v>12.181436919114494</v>
      </c>
      <c r="K32" s="182">
        <f t="shared" si="2"/>
        <v>12.990729776753859</v>
      </c>
      <c r="L32" s="182"/>
      <c r="M32" s="181"/>
      <c r="N32" s="1346">
        <v>44953</v>
      </c>
      <c r="O32" s="1347">
        <v>35.670619179333876</v>
      </c>
      <c r="P32" s="35">
        <v>-1.6</v>
      </c>
      <c r="S32" s="182"/>
      <c r="T32" s="183"/>
      <c r="W32" s="182"/>
    </row>
    <row r="33" spans="2:23" ht="12" customHeight="1">
      <c r="B33" s="181"/>
      <c r="C33" s="181"/>
      <c r="D33" s="181"/>
      <c r="E33" s="181"/>
      <c r="F33" s="181"/>
      <c r="G33" s="181"/>
      <c r="H33" s="181"/>
      <c r="I33" s="181" t="str">
        <f t="shared" si="0"/>
        <v>September</v>
      </c>
      <c r="J33" s="182">
        <f t="shared" si="1"/>
        <v>12.298755578402785</v>
      </c>
      <c r="K33" s="182">
        <f t="shared" si="2"/>
        <v>18.335702206453949</v>
      </c>
      <c r="L33" s="182"/>
      <c r="M33" s="181"/>
      <c r="N33" s="1346">
        <v>44954</v>
      </c>
      <c r="O33" s="1347">
        <v>33.720116282744996</v>
      </c>
      <c r="P33" s="35">
        <v>-2.2999999999999998</v>
      </c>
      <c r="S33" s="182"/>
      <c r="T33" s="183"/>
      <c r="W33" s="182"/>
    </row>
    <row r="34" spans="2:23" ht="12" customHeight="1">
      <c r="B34" s="181"/>
      <c r="C34" s="181"/>
      <c r="D34" s="181"/>
      <c r="E34" s="181"/>
      <c r="F34" s="181"/>
      <c r="G34" s="181"/>
      <c r="H34" s="181"/>
      <c r="I34" s="181" t="str">
        <f t="shared" si="0"/>
        <v>October</v>
      </c>
      <c r="J34" s="182">
        <f t="shared" si="1"/>
        <v>22.103488187778584</v>
      </c>
      <c r="K34" s="182">
        <f t="shared" si="2"/>
        <v>20.388921913158828</v>
      </c>
      <c r="L34" s="182"/>
      <c r="M34" s="181"/>
      <c r="N34" s="1346">
        <v>44955</v>
      </c>
      <c r="O34" s="1347">
        <v>33.0527541073522</v>
      </c>
      <c r="P34" s="35">
        <v>-4.2</v>
      </c>
      <c r="S34" s="182"/>
      <c r="T34" s="183"/>
      <c r="W34" s="182"/>
    </row>
    <row r="35" spans="2:23" ht="12" customHeight="1">
      <c r="B35" s="181"/>
      <c r="C35" s="181"/>
      <c r="D35" s="181"/>
      <c r="E35" s="181"/>
      <c r="F35" s="181"/>
      <c r="G35" s="181"/>
      <c r="H35" s="181"/>
      <c r="I35" s="181" t="str">
        <f t="shared" si="0"/>
        <v>November</v>
      </c>
      <c r="J35" s="182">
        <f t="shared" si="1"/>
        <v>36.353051660169854</v>
      </c>
      <c r="K35" s="182">
        <f t="shared" si="2"/>
        <v>32.894654283229571</v>
      </c>
      <c r="L35" s="182"/>
      <c r="M35" s="181"/>
      <c r="N35" s="1346">
        <v>44956</v>
      </c>
      <c r="O35" s="1347">
        <v>34.674630603435794</v>
      </c>
      <c r="P35" s="35">
        <v>0.4</v>
      </c>
      <c r="S35" s="182"/>
      <c r="T35" s="183"/>
      <c r="W35" s="182"/>
    </row>
    <row r="36" spans="2:23" ht="12" customHeight="1">
      <c r="B36" s="181"/>
      <c r="C36" s="181"/>
      <c r="D36" s="181"/>
      <c r="E36" s="181"/>
      <c r="F36" s="181"/>
      <c r="G36" s="181"/>
      <c r="H36" s="181"/>
      <c r="I36" s="181" t="str">
        <f t="shared" si="0"/>
        <v>December</v>
      </c>
      <c r="J36" s="182">
        <f t="shared" si="1"/>
        <v>39.884228110855915</v>
      </c>
      <c r="K36" s="182">
        <f>E19</f>
        <v>41.738842115884623</v>
      </c>
      <c r="L36" s="182"/>
      <c r="M36" s="181"/>
      <c r="N36" s="1346">
        <v>44957</v>
      </c>
      <c r="O36" s="1347">
        <v>32.799298256303764</v>
      </c>
      <c r="P36" s="35">
        <v>1.7</v>
      </c>
      <c r="S36" s="182"/>
      <c r="T36" s="183"/>
      <c r="W36" s="182"/>
    </row>
    <row r="37" spans="2:23" ht="12" customHeight="1">
      <c r="B37" s="181"/>
      <c r="C37" s="181"/>
      <c r="D37" s="181"/>
      <c r="E37" s="181"/>
      <c r="F37" s="181"/>
      <c r="G37" s="181"/>
      <c r="H37" s="181"/>
      <c r="I37" s="181"/>
      <c r="J37" s="182"/>
      <c r="K37" s="182"/>
      <c r="L37" s="181"/>
      <c r="M37" s="181"/>
      <c r="N37" s="1346">
        <v>44958</v>
      </c>
      <c r="O37" s="1347">
        <v>32.156479030556866</v>
      </c>
      <c r="P37" s="35">
        <v>2.2999999999999998</v>
      </c>
      <c r="S37" s="182"/>
      <c r="T37" s="183"/>
      <c r="W37" s="182"/>
    </row>
    <row r="38" spans="2:23" ht="12" customHeight="1">
      <c r="B38" s="181"/>
      <c r="C38" s="181"/>
      <c r="D38" s="181"/>
      <c r="E38" s="181"/>
      <c r="F38" s="181"/>
      <c r="G38" s="181"/>
      <c r="H38" s="181"/>
      <c r="I38" s="181"/>
      <c r="J38" s="181"/>
      <c r="K38" s="181"/>
      <c r="L38" s="181"/>
      <c r="M38" s="181"/>
      <c r="N38" s="1346">
        <v>44959</v>
      </c>
      <c r="O38" s="1347">
        <v>33.596197552663405</v>
      </c>
      <c r="P38" s="35">
        <v>1.6</v>
      </c>
      <c r="S38" s="182"/>
      <c r="T38" s="183"/>
      <c r="W38" s="182"/>
    </row>
    <row r="39" spans="2:23" ht="12" customHeight="1">
      <c r="B39" s="181"/>
      <c r="C39" s="181"/>
      <c r="D39" s="181"/>
      <c r="E39" s="181"/>
      <c r="F39" s="181"/>
      <c r="G39" s="181"/>
      <c r="H39" s="181"/>
      <c r="I39" s="181"/>
      <c r="J39" s="181"/>
      <c r="K39" s="181"/>
      <c r="L39" s="181"/>
      <c r="M39" s="181"/>
      <c r="N39" s="1346">
        <v>44960</v>
      </c>
      <c r="O39" s="1347">
        <v>30.713766757963004</v>
      </c>
      <c r="P39" s="35">
        <v>3</v>
      </c>
      <c r="S39" s="182"/>
      <c r="T39" s="183"/>
      <c r="W39" s="182"/>
    </row>
    <row r="40" spans="2:23" ht="12" customHeight="1">
      <c r="B40" s="181"/>
      <c r="C40" s="181"/>
      <c r="D40" s="181"/>
      <c r="E40" s="181"/>
      <c r="F40" s="181"/>
      <c r="G40" s="181"/>
      <c r="H40" s="181"/>
      <c r="I40" s="181"/>
      <c r="J40" s="181"/>
      <c r="K40" s="181"/>
      <c r="L40" s="181"/>
      <c r="M40" s="181"/>
      <c r="N40" s="1346">
        <v>44961</v>
      </c>
      <c r="O40" s="1347">
        <v>30.115571040395658</v>
      </c>
      <c r="P40" s="35">
        <v>-0.9</v>
      </c>
      <c r="S40" s="182"/>
      <c r="T40" s="183"/>
      <c r="W40" s="182"/>
    </row>
    <row r="41" spans="2:23" ht="12" customHeight="1">
      <c r="B41" s="181"/>
      <c r="C41" s="181"/>
      <c r="D41" s="181"/>
      <c r="E41" s="181"/>
      <c r="F41" s="181"/>
      <c r="G41" s="181"/>
      <c r="H41" s="181"/>
      <c r="I41" s="181"/>
      <c r="J41" s="181"/>
      <c r="K41" s="181"/>
      <c r="L41" s="181"/>
      <c r="M41" s="181"/>
      <c r="N41" s="1346">
        <v>44962</v>
      </c>
      <c r="O41" s="1347">
        <v>33.091746979040053</v>
      </c>
      <c r="P41" s="35">
        <v>-4.9000000000000004</v>
      </c>
      <c r="S41" s="182"/>
      <c r="T41" s="183"/>
      <c r="W41" s="182"/>
    </row>
    <row r="42" spans="2:23" ht="12" customHeight="1">
      <c r="N42" s="1346">
        <v>44963</v>
      </c>
      <c r="O42" s="1347">
        <v>40.787531464911098</v>
      </c>
      <c r="P42" s="35">
        <v>-6.1</v>
      </c>
      <c r="S42" s="182"/>
      <c r="T42" s="183"/>
      <c r="W42" s="182"/>
    </row>
    <row r="43" spans="2:23" ht="12" customHeight="1">
      <c r="N43" s="1346">
        <v>44964</v>
      </c>
      <c r="O43" s="1347">
        <v>41.449790897036067</v>
      </c>
      <c r="P43" s="35">
        <v>-6.1</v>
      </c>
      <c r="S43" s="182"/>
      <c r="T43" s="183"/>
      <c r="W43" s="182"/>
    </row>
    <row r="44" spans="2:23" ht="12" customHeight="1">
      <c r="N44" s="1346">
        <v>44965</v>
      </c>
      <c r="O44" s="1347">
        <v>39.925510603225824</v>
      </c>
      <c r="P44" s="35">
        <v>-4.7</v>
      </c>
      <c r="S44" s="182"/>
      <c r="T44" s="183"/>
      <c r="W44" s="182"/>
    </row>
    <row r="45" spans="2:23">
      <c r="N45" s="1346">
        <v>44966</v>
      </c>
      <c r="O45" s="1347">
        <v>37.162993264022006</v>
      </c>
      <c r="P45" s="35">
        <v>-3.3</v>
      </c>
      <c r="S45" s="182"/>
      <c r="T45" s="183"/>
      <c r="W45" s="182"/>
    </row>
    <row r="46" spans="2:23">
      <c r="B46" s="187"/>
      <c r="D46" s="188"/>
      <c r="E46" s="188"/>
      <c r="F46" s="188"/>
      <c r="G46" s="188"/>
      <c r="H46" s="188"/>
      <c r="I46" s="188"/>
      <c r="N46" s="1346">
        <v>44967</v>
      </c>
      <c r="O46" s="1347">
        <v>35.848110061500044</v>
      </c>
      <c r="P46" s="35">
        <v>-2.8</v>
      </c>
      <c r="S46" s="182"/>
      <c r="T46" s="183"/>
      <c r="W46" s="182"/>
    </row>
    <row r="47" spans="2:23">
      <c r="D47" s="188"/>
      <c r="E47" s="188"/>
      <c r="F47" s="188"/>
      <c r="G47" s="188"/>
      <c r="H47" s="188"/>
      <c r="I47" s="188"/>
      <c r="N47" s="1346">
        <v>44968</v>
      </c>
      <c r="O47" s="1347">
        <v>29.764395281363061</v>
      </c>
      <c r="P47" s="35">
        <v>1.8</v>
      </c>
      <c r="S47" s="182"/>
      <c r="T47" s="183"/>
      <c r="W47" s="182"/>
    </row>
    <row r="48" spans="2:23">
      <c r="N48" s="1346">
        <v>44969</v>
      </c>
      <c r="O48" s="1347">
        <v>28.035422689484932</v>
      </c>
      <c r="P48" s="35">
        <v>3.2</v>
      </c>
      <c r="S48" s="182"/>
      <c r="T48" s="183"/>
      <c r="W48" s="182"/>
    </row>
    <row r="49" spans="2:23">
      <c r="N49" s="1346">
        <v>44970</v>
      </c>
      <c r="O49" s="1347">
        <v>32.051979933488006</v>
      </c>
      <c r="P49" s="35">
        <v>2.8</v>
      </c>
      <c r="S49" s="182"/>
      <c r="T49" s="183"/>
      <c r="W49" s="182"/>
    </row>
    <row r="50" spans="2:23">
      <c r="B50" s="185"/>
      <c r="C50" s="185"/>
      <c r="D50" s="185"/>
      <c r="E50" s="185"/>
      <c r="F50" s="185"/>
      <c r="G50" s="189"/>
      <c r="H50" s="189"/>
      <c r="I50" s="189"/>
      <c r="N50" s="1346">
        <v>44971</v>
      </c>
      <c r="O50" s="1347">
        <v>32.531143172356138</v>
      </c>
      <c r="P50" s="35">
        <v>1.5</v>
      </c>
      <c r="S50" s="182"/>
      <c r="T50" s="183"/>
      <c r="W50" s="182"/>
    </row>
    <row r="51" spans="2:23">
      <c r="B51" s="185"/>
      <c r="C51" s="185"/>
      <c r="D51" s="185"/>
      <c r="E51" s="185"/>
      <c r="F51" s="185"/>
      <c r="G51" s="189"/>
      <c r="H51" s="189"/>
      <c r="I51" s="189"/>
      <c r="N51" s="1346">
        <v>44972</v>
      </c>
      <c r="O51" s="1347">
        <v>33.517234006424957</v>
      </c>
      <c r="P51" s="35">
        <v>-0.5</v>
      </c>
      <c r="S51" s="182"/>
      <c r="T51" s="183"/>
      <c r="W51" s="182"/>
    </row>
    <row r="52" spans="2:23">
      <c r="B52" s="185"/>
      <c r="C52" s="185"/>
      <c r="D52" s="185"/>
      <c r="E52" s="185"/>
      <c r="F52" s="185"/>
      <c r="G52" s="189"/>
      <c r="H52" s="189"/>
      <c r="I52" s="189"/>
      <c r="N52" s="1346">
        <v>44973</v>
      </c>
      <c r="O52" s="1347">
        <v>30.157341034877128</v>
      </c>
      <c r="P52" s="35">
        <v>1.2</v>
      </c>
      <c r="S52" s="182"/>
      <c r="T52" s="183"/>
      <c r="W52" s="182"/>
    </row>
    <row r="53" spans="2:23">
      <c r="B53" s="185"/>
      <c r="C53" s="185"/>
      <c r="D53" s="185"/>
      <c r="E53" s="185"/>
      <c r="F53" s="185"/>
      <c r="G53" s="189"/>
      <c r="H53" s="189"/>
      <c r="I53" s="189"/>
      <c r="N53" s="1346">
        <v>44974</v>
      </c>
      <c r="O53" s="1347">
        <v>26.60601810086003</v>
      </c>
      <c r="P53" s="35">
        <v>7.2</v>
      </c>
      <c r="S53" s="182"/>
      <c r="T53" s="183"/>
      <c r="W53" s="182"/>
    </row>
    <row r="54" spans="2:23">
      <c r="B54" s="185"/>
      <c r="C54" s="185"/>
      <c r="D54" s="185"/>
      <c r="E54" s="185"/>
      <c r="F54" s="185"/>
      <c r="G54" s="189"/>
      <c r="H54" s="189"/>
      <c r="I54" s="189"/>
      <c r="N54" s="1346">
        <v>44975</v>
      </c>
      <c r="O54" s="1347">
        <v>21.409995788146325</v>
      </c>
      <c r="P54" s="35">
        <v>9</v>
      </c>
      <c r="S54" s="182"/>
      <c r="T54" s="183"/>
      <c r="W54" s="182"/>
    </row>
    <row r="55" spans="2:23">
      <c r="B55" s="185"/>
      <c r="C55" s="185"/>
      <c r="D55" s="185"/>
      <c r="E55" s="185"/>
      <c r="F55" s="185"/>
      <c r="G55" s="189"/>
      <c r="H55" s="189"/>
      <c r="I55" s="189"/>
      <c r="N55" s="1346">
        <v>44976</v>
      </c>
      <c r="O55" s="1347">
        <v>24.057502752090947</v>
      </c>
      <c r="P55" s="35">
        <v>4.5</v>
      </c>
      <c r="S55" s="182"/>
      <c r="T55" s="183"/>
      <c r="W55" s="182"/>
    </row>
    <row r="56" spans="2:23">
      <c r="B56" s="185"/>
      <c r="C56" s="185"/>
      <c r="D56" s="185"/>
      <c r="E56" s="185"/>
      <c r="F56" s="185"/>
      <c r="G56" s="189"/>
      <c r="H56" s="189"/>
      <c r="I56" s="189"/>
      <c r="N56" s="1346">
        <v>44977</v>
      </c>
      <c r="O56" s="1347">
        <v>25.208629624052378</v>
      </c>
      <c r="P56" s="35">
        <v>7.3</v>
      </c>
      <c r="S56" s="182"/>
      <c r="T56" s="183"/>
      <c r="W56" s="182"/>
    </row>
    <row r="57" spans="2:23">
      <c r="B57" s="185"/>
      <c r="C57" s="185"/>
      <c r="D57" s="185"/>
      <c r="E57" s="185"/>
      <c r="F57" s="185"/>
      <c r="G57" s="189"/>
      <c r="H57" s="189"/>
      <c r="I57" s="189"/>
      <c r="N57" s="1346">
        <v>44978</v>
      </c>
      <c r="O57" s="1347">
        <v>25.78336716655518</v>
      </c>
      <c r="P57" s="35">
        <v>8</v>
      </c>
      <c r="S57" s="182"/>
      <c r="T57" s="183"/>
      <c r="W57" s="182"/>
    </row>
    <row r="58" spans="2:23">
      <c r="B58" s="185"/>
      <c r="C58" s="185"/>
      <c r="D58" s="185"/>
      <c r="E58" s="185"/>
      <c r="F58" s="185"/>
      <c r="G58" s="189"/>
      <c r="H58" s="189"/>
      <c r="I58" s="189"/>
      <c r="N58" s="1346">
        <v>44979</v>
      </c>
      <c r="O58" s="1347">
        <v>26.474665552426181</v>
      </c>
      <c r="P58" s="35">
        <v>6.2</v>
      </c>
      <c r="S58" s="182"/>
      <c r="T58" s="183"/>
      <c r="W58" s="182"/>
    </row>
    <row r="59" spans="2:23">
      <c r="B59" s="185"/>
      <c r="C59" s="185"/>
      <c r="D59" s="185"/>
      <c r="E59" s="185"/>
      <c r="F59" s="185"/>
      <c r="G59" s="189"/>
      <c r="H59" s="189"/>
      <c r="I59" s="189"/>
      <c r="N59" s="1346">
        <v>44980</v>
      </c>
      <c r="O59" s="1347">
        <v>25.573461543385893</v>
      </c>
      <c r="P59" s="35">
        <v>6.2</v>
      </c>
      <c r="S59" s="182"/>
      <c r="T59" s="183"/>
      <c r="W59" s="182"/>
    </row>
    <row r="60" spans="2:23">
      <c r="B60" s="185"/>
      <c r="C60" s="185"/>
      <c r="D60" s="185"/>
      <c r="E60" s="185"/>
      <c r="F60" s="185"/>
      <c r="G60" s="189"/>
      <c r="H60" s="189"/>
      <c r="I60" s="189"/>
      <c r="N60" s="1346">
        <v>44981</v>
      </c>
      <c r="O60" s="1347">
        <v>22.780241097751802</v>
      </c>
      <c r="P60" s="35">
        <v>6.3</v>
      </c>
      <c r="S60" s="182"/>
      <c r="T60" s="183"/>
      <c r="W60" s="182"/>
    </row>
    <row r="61" spans="2:23">
      <c r="B61" s="185"/>
      <c r="C61" s="185"/>
      <c r="D61" s="185"/>
      <c r="E61" s="185"/>
      <c r="F61" s="185"/>
      <c r="G61" s="189"/>
      <c r="H61" s="189"/>
      <c r="I61" s="189"/>
      <c r="N61" s="1346">
        <v>44982</v>
      </c>
      <c r="O61" s="1347">
        <v>24.171531176942644</v>
      </c>
      <c r="P61" s="35">
        <v>0.8</v>
      </c>
      <c r="S61" s="182"/>
      <c r="T61" s="183"/>
      <c r="W61" s="182"/>
    </row>
    <row r="62" spans="2:23">
      <c r="B62" s="185"/>
      <c r="C62" s="185"/>
      <c r="D62" s="185"/>
      <c r="E62" s="185"/>
      <c r="F62" s="185"/>
      <c r="G62" s="189"/>
      <c r="H62" s="189"/>
      <c r="I62" s="189"/>
      <c r="N62" s="1346">
        <v>44983</v>
      </c>
      <c r="O62" s="1347">
        <v>28.03024616101435</v>
      </c>
      <c r="P62" s="35">
        <v>-1.4</v>
      </c>
      <c r="S62" s="182"/>
      <c r="T62" s="183"/>
      <c r="W62" s="182"/>
    </row>
    <row r="63" spans="2:23">
      <c r="N63" s="1346">
        <v>44984</v>
      </c>
      <c r="O63" s="1347">
        <v>35.922272221599371</v>
      </c>
      <c r="P63" s="35">
        <v>-1.9</v>
      </c>
      <c r="S63" s="182"/>
      <c r="T63" s="183"/>
      <c r="W63" s="182"/>
    </row>
    <row r="64" spans="2:23">
      <c r="N64" s="1346">
        <v>44985</v>
      </c>
      <c r="O64" s="1347">
        <v>33.844258101246446</v>
      </c>
      <c r="P64" s="35">
        <v>-1.8</v>
      </c>
      <c r="S64" s="182"/>
      <c r="T64" s="183"/>
      <c r="W64" s="182"/>
    </row>
    <row r="65" spans="14:23">
      <c r="N65" s="1346">
        <v>44986</v>
      </c>
      <c r="O65" s="1348">
        <v>33.043990822876374</v>
      </c>
      <c r="P65" s="35">
        <v>-0.3</v>
      </c>
      <c r="S65" s="182"/>
      <c r="T65" s="183"/>
      <c r="W65" s="182"/>
    </row>
    <row r="66" spans="14:23">
      <c r="N66" s="1346">
        <v>44987</v>
      </c>
      <c r="O66" s="1348">
        <v>32.51024620384711</v>
      </c>
      <c r="P66" s="35">
        <v>1.3</v>
      </c>
      <c r="S66" s="182"/>
      <c r="T66" s="183"/>
      <c r="W66" s="182"/>
    </row>
    <row r="67" spans="14:23">
      <c r="N67" s="1346">
        <v>44988</v>
      </c>
      <c r="O67" s="1348">
        <v>31.162067904202729</v>
      </c>
      <c r="P67" s="35">
        <v>-0.2</v>
      </c>
      <c r="S67" s="182"/>
      <c r="T67" s="183"/>
      <c r="W67" s="182"/>
    </row>
    <row r="68" spans="14:23">
      <c r="N68" s="1346">
        <v>44989</v>
      </c>
      <c r="O68" s="1348">
        <v>27.113992482871023</v>
      </c>
      <c r="P68" s="35">
        <v>0.5</v>
      </c>
      <c r="S68" s="182"/>
      <c r="T68" s="183"/>
      <c r="W68" s="182"/>
    </row>
    <row r="69" spans="14:23">
      <c r="N69" s="1346">
        <v>44990</v>
      </c>
      <c r="O69" s="1348">
        <v>29.244106032945883</v>
      </c>
      <c r="P69" s="35">
        <v>0.8</v>
      </c>
      <c r="S69" s="182"/>
      <c r="T69" s="183"/>
      <c r="W69" s="182"/>
    </row>
    <row r="70" spans="14:23">
      <c r="N70" s="1346">
        <v>44991</v>
      </c>
      <c r="O70" s="1348">
        <v>32.67676434577519</v>
      </c>
      <c r="P70" s="35">
        <v>0.8</v>
      </c>
      <c r="S70" s="182"/>
      <c r="T70" s="183"/>
      <c r="W70" s="182"/>
    </row>
    <row r="71" spans="14:23">
      <c r="N71" s="1346">
        <v>44992</v>
      </c>
      <c r="O71" s="1348">
        <v>30.271857406860128</v>
      </c>
      <c r="P71" s="35">
        <v>3</v>
      </c>
      <c r="S71" s="182"/>
      <c r="T71" s="183"/>
      <c r="W71" s="182"/>
    </row>
    <row r="72" spans="14:23">
      <c r="N72" s="1346">
        <v>44993</v>
      </c>
      <c r="O72" s="1348">
        <v>29.926022656131263</v>
      </c>
      <c r="P72" s="35">
        <v>4</v>
      </c>
      <c r="S72" s="182"/>
      <c r="T72" s="183"/>
      <c r="W72" s="182"/>
    </row>
    <row r="73" spans="14:23">
      <c r="N73" s="1346">
        <v>44994</v>
      </c>
      <c r="O73" s="1348">
        <v>27.294582144314973</v>
      </c>
      <c r="P73" s="35">
        <v>7.5</v>
      </c>
      <c r="S73" s="182"/>
      <c r="T73" s="183"/>
      <c r="W73" s="182"/>
    </row>
    <row r="74" spans="14:23">
      <c r="N74" s="1346">
        <v>44995</v>
      </c>
      <c r="O74" s="1348">
        <v>24.347292598533443</v>
      </c>
      <c r="P74" s="35">
        <v>8</v>
      </c>
      <c r="S74" s="182"/>
      <c r="T74" s="183"/>
      <c r="W74" s="182"/>
    </row>
    <row r="75" spans="14:23">
      <c r="N75" s="1346">
        <v>44996</v>
      </c>
      <c r="O75" s="1348">
        <v>26.148067991035859</v>
      </c>
      <c r="P75" s="35">
        <v>-0.6</v>
      </c>
      <c r="S75" s="182"/>
      <c r="T75" s="183"/>
      <c r="W75" s="182"/>
    </row>
    <row r="76" spans="14:23">
      <c r="N76" s="1346">
        <v>44997</v>
      </c>
      <c r="O76" s="1348">
        <v>24.910793979392576</v>
      </c>
      <c r="P76" s="35">
        <v>1.8</v>
      </c>
      <c r="S76" s="182"/>
      <c r="T76" s="183"/>
      <c r="W76" s="182"/>
    </row>
    <row r="77" spans="14:23">
      <c r="N77" s="1346">
        <v>44998</v>
      </c>
      <c r="O77" s="1348">
        <v>24.170563264034833</v>
      </c>
      <c r="P77" s="35">
        <v>8.8000000000000007</v>
      </c>
      <c r="S77" s="182"/>
      <c r="T77" s="183"/>
      <c r="W77" s="182"/>
    </row>
    <row r="78" spans="14:23">
      <c r="N78" s="1346">
        <v>44999</v>
      </c>
      <c r="O78" s="1348">
        <v>24.288836191050027</v>
      </c>
      <c r="P78" s="35">
        <v>7</v>
      </c>
      <c r="S78" s="182"/>
      <c r="T78" s="183"/>
      <c r="W78" s="182"/>
    </row>
    <row r="79" spans="14:23">
      <c r="N79" s="1346">
        <v>45000</v>
      </c>
      <c r="O79" s="1348">
        <v>27.108775892728822</v>
      </c>
      <c r="P79" s="35">
        <v>1.1000000000000001</v>
      </c>
      <c r="S79" s="182"/>
      <c r="T79" s="183"/>
      <c r="W79" s="182"/>
    </row>
    <row r="80" spans="14:23">
      <c r="N80" s="1346">
        <v>45001</v>
      </c>
      <c r="O80" s="1348">
        <v>26.838077496860155</v>
      </c>
      <c r="P80" s="35">
        <v>0.9</v>
      </c>
      <c r="S80" s="182"/>
      <c r="T80" s="183"/>
      <c r="W80" s="182"/>
    </row>
    <row r="81" spans="14:23">
      <c r="N81" s="1346">
        <v>45002</v>
      </c>
      <c r="O81" s="1348">
        <v>24.040144964347043</v>
      </c>
      <c r="P81" s="35">
        <v>5</v>
      </c>
      <c r="S81" s="182"/>
      <c r="T81" s="183"/>
      <c r="W81" s="182"/>
    </row>
    <row r="82" spans="14:23">
      <c r="N82" s="1346">
        <v>45003</v>
      </c>
      <c r="O82" s="1348">
        <v>21.590192754871669</v>
      </c>
      <c r="P82" s="35">
        <v>5.6</v>
      </c>
      <c r="S82" s="182"/>
      <c r="T82" s="183"/>
      <c r="W82" s="182"/>
    </row>
    <row r="83" spans="14:23">
      <c r="N83" s="1346">
        <v>45004</v>
      </c>
      <c r="O83" s="1348">
        <v>21.133964417028523</v>
      </c>
      <c r="P83" s="35">
        <v>7.1</v>
      </c>
      <c r="S83" s="182"/>
      <c r="T83" s="183"/>
      <c r="W83" s="182"/>
    </row>
    <row r="84" spans="14:23">
      <c r="N84" s="1346">
        <v>45005</v>
      </c>
      <c r="O84" s="1348">
        <v>23.42047852961668</v>
      </c>
      <c r="P84" s="35">
        <v>8.9</v>
      </c>
      <c r="S84" s="182"/>
      <c r="T84" s="183"/>
      <c r="W84" s="182"/>
    </row>
    <row r="85" spans="14:23">
      <c r="N85" s="1346">
        <v>45006</v>
      </c>
      <c r="O85" s="1348">
        <v>21.338978756029956</v>
      </c>
      <c r="P85" s="35">
        <v>9.3000000000000007</v>
      </c>
      <c r="S85" s="182"/>
      <c r="T85" s="183"/>
      <c r="W85" s="182"/>
    </row>
    <row r="86" spans="14:23">
      <c r="N86" s="1346">
        <v>45007</v>
      </c>
      <c r="O86" s="1348">
        <v>17.846943912091664</v>
      </c>
      <c r="P86" s="35">
        <v>11</v>
      </c>
      <c r="S86" s="182"/>
      <c r="T86" s="183"/>
      <c r="W86" s="182"/>
    </row>
    <row r="87" spans="14:23">
      <c r="N87" s="1346">
        <v>45008</v>
      </c>
      <c r="O87" s="1348">
        <v>16.825493351349749</v>
      </c>
      <c r="P87" s="35">
        <v>12.9</v>
      </c>
      <c r="S87" s="182"/>
      <c r="T87" s="183"/>
      <c r="W87" s="182"/>
    </row>
    <row r="88" spans="14:23">
      <c r="N88" s="1346">
        <v>45009</v>
      </c>
      <c r="O88" s="1348">
        <v>16.150357673469976</v>
      </c>
      <c r="P88" s="35">
        <v>11.6</v>
      </c>
      <c r="S88" s="182"/>
      <c r="T88" s="183"/>
      <c r="W88" s="182"/>
    </row>
    <row r="89" spans="14:23">
      <c r="N89" s="1346">
        <v>45010</v>
      </c>
      <c r="O89" s="1348">
        <v>15.366428033082405</v>
      </c>
      <c r="P89" s="35">
        <v>7.7</v>
      </c>
      <c r="S89" s="182"/>
      <c r="T89" s="183"/>
      <c r="W89" s="182"/>
    </row>
    <row r="90" spans="14:23">
      <c r="N90" s="1346">
        <v>45011</v>
      </c>
      <c r="O90" s="1348">
        <v>18.084729368588643</v>
      </c>
      <c r="P90" s="35">
        <v>6.6</v>
      </c>
      <c r="S90" s="182"/>
      <c r="T90" s="183"/>
      <c r="W90" s="182"/>
    </row>
    <row r="91" spans="14:23">
      <c r="N91" s="1346">
        <v>45012</v>
      </c>
      <c r="O91" s="1348">
        <v>25.189612754179137</v>
      </c>
      <c r="P91" s="35">
        <v>1.3</v>
      </c>
      <c r="S91" s="182"/>
      <c r="T91" s="183"/>
      <c r="W91" s="182"/>
    </row>
    <row r="92" spans="14:23">
      <c r="N92" s="1346">
        <v>45013</v>
      </c>
      <c r="O92" s="1348">
        <v>27.221281422171021</v>
      </c>
      <c r="P92" s="35">
        <v>0.1</v>
      </c>
      <c r="S92" s="182"/>
      <c r="T92" s="183"/>
      <c r="W92" s="182"/>
    </row>
    <row r="93" spans="14:23">
      <c r="N93" s="1346">
        <v>45014</v>
      </c>
      <c r="O93" s="1348">
        <v>26.014739139955225</v>
      </c>
      <c r="P93" s="35">
        <v>3.9</v>
      </c>
      <c r="S93" s="182"/>
      <c r="T93" s="183"/>
      <c r="W93" s="182"/>
    </row>
    <row r="94" spans="14:23">
      <c r="N94" s="1346">
        <v>45015</v>
      </c>
      <c r="O94" s="1348">
        <v>23.545312279222475</v>
      </c>
      <c r="P94" s="35">
        <v>7.8</v>
      </c>
      <c r="S94" s="182"/>
      <c r="T94" s="183"/>
      <c r="W94" s="182"/>
    </row>
    <row r="95" spans="14:23">
      <c r="N95" s="1346">
        <v>45016</v>
      </c>
      <c r="O95" s="1348">
        <v>20.44342474756456</v>
      </c>
      <c r="P95" s="35">
        <v>8</v>
      </c>
      <c r="S95" s="182"/>
      <c r="T95" s="183"/>
      <c r="W95" s="182"/>
    </row>
    <row r="96" spans="14:23">
      <c r="N96" s="1346">
        <v>45017</v>
      </c>
      <c r="O96" s="1348">
        <v>17.969826770784991</v>
      </c>
      <c r="P96" s="35">
        <v>8.3000000000000007</v>
      </c>
      <c r="S96" s="182"/>
      <c r="T96" s="183"/>
      <c r="W96" s="182"/>
    </row>
    <row r="97" spans="14:23">
      <c r="N97" s="1346">
        <v>45018</v>
      </c>
      <c r="O97" s="1348">
        <v>21.985030137650252</v>
      </c>
      <c r="P97" s="35">
        <v>3.7</v>
      </c>
      <c r="S97" s="182"/>
      <c r="T97" s="183"/>
      <c r="W97" s="182"/>
    </row>
    <row r="98" spans="14:23">
      <c r="N98" s="1346">
        <v>45019</v>
      </c>
      <c r="O98" s="1348">
        <v>27.039196543897681</v>
      </c>
      <c r="P98" s="35">
        <v>0.8</v>
      </c>
      <c r="S98" s="182"/>
      <c r="T98" s="183"/>
      <c r="W98" s="182"/>
    </row>
    <row r="99" spans="14:23">
      <c r="N99" s="1346">
        <v>45020</v>
      </c>
      <c r="O99" s="1348">
        <v>29.977184981210051</v>
      </c>
      <c r="P99" s="35">
        <v>-0.4</v>
      </c>
      <c r="S99" s="182"/>
      <c r="T99" s="183"/>
      <c r="W99" s="182"/>
    </row>
    <row r="100" spans="14:23">
      <c r="N100" s="1346">
        <v>45021</v>
      </c>
      <c r="O100" s="1348">
        <v>29.609716355053298</v>
      </c>
      <c r="P100" s="35">
        <v>0.2</v>
      </c>
      <c r="S100" s="182"/>
      <c r="T100" s="183"/>
      <c r="W100" s="182"/>
    </row>
    <row r="101" spans="14:23">
      <c r="N101" s="1346">
        <v>45022</v>
      </c>
      <c r="O101" s="1348">
        <v>24.867965126136109</v>
      </c>
      <c r="P101" s="35">
        <v>2.2000000000000002</v>
      </c>
      <c r="S101" s="182"/>
      <c r="T101" s="183"/>
      <c r="W101" s="182"/>
    </row>
    <row r="102" spans="14:23">
      <c r="N102" s="1346">
        <v>45023</v>
      </c>
      <c r="O102" s="1348">
        <v>22.626221192284287</v>
      </c>
      <c r="P102" s="35">
        <v>3.5</v>
      </c>
      <c r="S102" s="182"/>
      <c r="T102" s="183"/>
      <c r="W102" s="182"/>
    </row>
    <row r="103" spans="14:23">
      <c r="N103" s="1346">
        <v>45024</v>
      </c>
      <c r="O103" s="1348">
        <v>21.326653022798808</v>
      </c>
      <c r="P103" s="35">
        <v>3.9</v>
      </c>
      <c r="S103" s="182"/>
      <c r="T103" s="183"/>
      <c r="W103" s="182"/>
    </row>
    <row r="104" spans="14:23">
      <c r="N104" s="1346">
        <v>45025</v>
      </c>
      <c r="O104" s="1348">
        <v>19.950803028820467</v>
      </c>
      <c r="P104" s="35">
        <v>5.4</v>
      </c>
      <c r="S104" s="182"/>
      <c r="T104" s="183"/>
      <c r="W104" s="182"/>
    </row>
    <row r="105" spans="14:23">
      <c r="N105" s="1346">
        <v>45026</v>
      </c>
      <c r="O105" s="1348">
        <v>18.850614328334178</v>
      </c>
      <c r="P105" s="35">
        <v>7</v>
      </c>
      <c r="S105" s="182"/>
      <c r="T105" s="183"/>
      <c r="W105" s="182"/>
    </row>
    <row r="106" spans="14:23">
      <c r="N106" s="1346">
        <v>45027</v>
      </c>
      <c r="O106" s="1348">
        <v>22.993714404883722</v>
      </c>
      <c r="P106" s="35">
        <v>5.2</v>
      </c>
      <c r="S106" s="182"/>
      <c r="T106" s="183"/>
      <c r="W106" s="182"/>
    </row>
    <row r="107" spans="14:23">
      <c r="N107" s="1346">
        <v>45028</v>
      </c>
      <c r="O107" s="1348">
        <v>21.010400449578245</v>
      </c>
      <c r="P107" s="35">
        <v>7.2</v>
      </c>
      <c r="S107" s="182"/>
      <c r="T107" s="183"/>
      <c r="W107" s="182"/>
    </row>
    <row r="108" spans="14:23">
      <c r="N108" s="1346">
        <v>45029</v>
      </c>
      <c r="O108" s="1348">
        <v>22.653851832291341</v>
      </c>
      <c r="P108" s="35">
        <v>6.8</v>
      </c>
      <c r="S108" s="182"/>
      <c r="T108" s="183"/>
      <c r="W108" s="182"/>
    </row>
    <row r="109" spans="14:23">
      <c r="N109" s="1346">
        <v>45030</v>
      </c>
      <c r="O109" s="1348">
        <v>24.334543764991835</v>
      </c>
      <c r="P109" s="35">
        <v>6.1</v>
      </c>
      <c r="S109" s="182"/>
      <c r="T109" s="183"/>
      <c r="W109" s="182"/>
    </row>
    <row r="110" spans="14:23">
      <c r="N110" s="1346">
        <v>45031</v>
      </c>
      <c r="O110" s="1348">
        <v>19.204316494856265</v>
      </c>
      <c r="P110" s="35">
        <v>5.8</v>
      </c>
      <c r="S110" s="182"/>
      <c r="T110" s="183"/>
      <c r="W110" s="182"/>
    </row>
    <row r="111" spans="14:23">
      <c r="N111" s="1346">
        <v>45032</v>
      </c>
      <c r="O111" s="1348">
        <v>17.847787302985651</v>
      </c>
      <c r="P111" s="35">
        <v>8.1</v>
      </c>
      <c r="S111" s="182"/>
      <c r="T111" s="183"/>
      <c r="W111" s="182"/>
    </row>
    <row r="112" spans="14:23">
      <c r="N112" s="1346">
        <v>45033</v>
      </c>
      <c r="O112" s="1348">
        <v>20.793925585679695</v>
      </c>
      <c r="P112" s="35">
        <v>8.8000000000000007</v>
      </c>
      <c r="S112" s="182"/>
      <c r="T112" s="183"/>
      <c r="W112" s="182"/>
    </row>
    <row r="113" spans="14:23">
      <c r="N113" s="1346">
        <v>45034</v>
      </c>
      <c r="O113" s="1348">
        <v>19.767204504787173</v>
      </c>
      <c r="P113" s="35">
        <v>9.1999999999999993</v>
      </c>
      <c r="S113" s="182"/>
      <c r="T113" s="183"/>
      <c r="W113" s="182"/>
    </row>
    <row r="114" spans="14:23">
      <c r="N114" s="1346">
        <v>45035</v>
      </c>
      <c r="O114" s="1348">
        <v>20.934473092335985</v>
      </c>
      <c r="P114" s="35">
        <v>5.7</v>
      </c>
      <c r="S114" s="182"/>
      <c r="T114" s="183"/>
      <c r="W114" s="182"/>
    </row>
    <row r="115" spans="14:23">
      <c r="N115" s="1346">
        <v>45036</v>
      </c>
      <c r="O115" s="1348">
        <v>20.227872644001884</v>
      </c>
      <c r="P115" s="35">
        <v>8.4</v>
      </c>
      <c r="S115" s="182"/>
      <c r="T115" s="183"/>
      <c r="W115" s="182"/>
    </row>
    <row r="116" spans="14:23">
      <c r="N116" s="1346">
        <v>45037</v>
      </c>
      <c r="O116" s="1348">
        <v>16.203281356968592</v>
      </c>
      <c r="P116" s="35">
        <v>11.1</v>
      </c>
      <c r="S116" s="182"/>
      <c r="T116" s="183"/>
      <c r="W116" s="182"/>
    </row>
    <row r="117" spans="14:23">
      <c r="N117" s="1346">
        <v>45038</v>
      </c>
      <c r="O117" s="1348">
        <v>12.561242829915278</v>
      </c>
      <c r="P117" s="35">
        <v>12.4</v>
      </c>
      <c r="S117" s="182"/>
      <c r="T117" s="183"/>
      <c r="W117" s="182"/>
    </row>
    <row r="118" spans="14:23">
      <c r="N118" s="1346">
        <v>45039</v>
      </c>
      <c r="O118" s="1348">
        <v>13.076723009597281</v>
      </c>
      <c r="P118" s="35">
        <v>12.6</v>
      </c>
      <c r="S118" s="182"/>
      <c r="T118" s="183"/>
      <c r="W118" s="182"/>
    </row>
    <row r="119" spans="14:23">
      <c r="N119" s="1346">
        <v>45040</v>
      </c>
      <c r="O119" s="1348">
        <v>16.405690115553789</v>
      </c>
      <c r="P119" s="35">
        <v>10.199999999999999</v>
      </c>
      <c r="S119" s="182"/>
      <c r="T119" s="183"/>
      <c r="W119" s="182"/>
    </row>
    <row r="120" spans="14:23">
      <c r="N120" s="1346">
        <v>45041</v>
      </c>
      <c r="O120" s="1348">
        <v>18.106386013611075</v>
      </c>
      <c r="P120" s="35">
        <v>7.2</v>
      </c>
      <c r="S120" s="182"/>
      <c r="T120" s="183"/>
      <c r="W120" s="182"/>
    </row>
    <row r="121" spans="14:23">
      <c r="N121" s="1346">
        <v>45042</v>
      </c>
      <c r="O121" s="1348">
        <v>21.073744181699748</v>
      </c>
      <c r="P121" s="35">
        <v>4.9000000000000004</v>
      </c>
      <c r="S121" s="182"/>
      <c r="T121" s="183"/>
      <c r="W121" s="182"/>
    </row>
    <row r="122" spans="14:23">
      <c r="N122" s="1346">
        <v>45043</v>
      </c>
      <c r="O122" s="1348">
        <v>20.570139488285662</v>
      </c>
      <c r="P122" s="35">
        <v>6.2</v>
      </c>
      <c r="S122" s="182"/>
      <c r="T122" s="183"/>
      <c r="W122" s="182"/>
    </row>
    <row r="123" spans="14:23">
      <c r="N123" s="1346">
        <v>45044</v>
      </c>
      <c r="O123" s="1348">
        <v>17.297881810506894</v>
      </c>
      <c r="P123" s="35">
        <v>9.3000000000000007</v>
      </c>
      <c r="S123" s="182"/>
      <c r="T123" s="183"/>
      <c r="W123" s="182"/>
    </row>
    <row r="124" spans="14:23">
      <c r="N124" s="1346">
        <v>45045</v>
      </c>
      <c r="O124" s="1348">
        <v>14.080182639745303</v>
      </c>
      <c r="P124" s="35">
        <v>10.9</v>
      </c>
      <c r="S124" s="182"/>
      <c r="T124" s="183"/>
      <c r="W124" s="182"/>
    </row>
    <row r="125" spans="14:23">
      <c r="N125" s="1346">
        <v>45046</v>
      </c>
      <c r="O125" s="1348">
        <v>13.121181505996201</v>
      </c>
      <c r="P125" s="35">
        <v>9.6999999999999993</v>
      </c>
      <c r="S125" s="182"/>
      <c r="T125" s="183"/>
      <c r="W125" s="182"/>
    </row>
    <row r="126" spans="14:23">
      <c r="N126" s="1346">
        <v>45047</v>
      </c>
      <c r="O126" s="1348">
        <v>12.666011329497316</v>
      </c>
      <c r="P126" s="35">
        <v>12.3</v>
      </c>
      <c r="S126" s="182"/>
      <c r="T126" s="183"/>
      <c r="W126" s="182"/>
    </row>
    <row r="127" spans="14:23">
      <c r="N127" s="1346">
        <v>45048</v>
      </c>
      <c r="O127" s="1348">
        <v>13.889357301595428</v>
      </c>
      <c r="P127" s="35">
        <v>11.5</v>
      </c>
      <c r="S127" s="182"/>
      <c r="T127" s="183"/>
      <c r="W127" s="182"/>
    </row>
    <row r="128" spans="14:23">
      <c r="N128" s="1346">
        <v>45049</v>
      </c>
      <c r="O128" s="1348">
        <v>15.236391141396357</v>
      </c>
      <c r="P128" s="35">
        <v>9</v>
      </c>
      <c r="S128" s="182"/>
      <c r="T128" s="183"/>
      <c r="W128" s="182"/>
    </row>
    <row r="129" spans="14:23">
      <c r="N129" s="1346">
        <v>45050</v>
      </c>
      <c r="O129" s="1348">
        <v>13.789672435077184</v>
      </c>
      <c r="P129" s="35">
        <v>11.1</v>
      </c>
      <c r="S129" s="182"/>
      <c r="T129" s="183"/>
      <c r="W129" s="182"/>
    </row>
    <row r="130" spans="14:23">
      <c r="N130" s="1346">
        <v>45051</v>
      </c>
      <c r="O130" s="1348">
        <v>11.483963869675494</v>
      </c>
      <c r="P130" s="35">
        <v>14.6</v>
      </c>
      <c r="S130" s="182"/>
      <c r="T130" s="183"/>
      <c r="W130" s="182"/>
    </row>
    <row r="131" spans="14:23">
      <c r="N131" s="1346">
        <v>45052</v>
      </c>
      <c r="O131" s="1348">
        <v>10.012756999839588</v>
      </c>
      <c r="P131" s="35">
        <v>13</v>
      </c>
      <c r="S131" s="182"/>
      <c r="T131" s="183"/>
      <c r="W131" s="182"/>
    </row>
    <row r="132" spans="14:23">
      <c r="N132" s="1346">
        <v>45053</v>
      </c>
      <c r="O132" s="1348">
        <v>11.332465476336763</v>
      </c>
      <c r="P132" s="35">
        <v>9.3000000000000007</v>
      </c>
      <c r="S132" s="182"/>
      <c r="T132" s="183"/>
      <c r="W132" s="182"/>
    </row>
    <row r="133" spans="14:23">
      <c r="N133" s="1346">
        <v>45054</v>
      </c>
      <c r="O133" s="1348">
        <v>12.519098801497218</v>
      </c>
      <c r="P133" s="35">
        <v>9.4</v>
      </c>
      <c r="S133" s="182"/>
      <c r="T133" s="183"/>
      <c r="W133" s="182"/>
    </row>
    <row r="134" spans="14:23">
      <c r="N134" s="1346">
        <v>45055</v>
      </c>
      <c r="O134" s="1348">
        <v>13.707202247545707</v>
      </c>
      <c r="P134" s="35">
        <v>11.1</v>
      </c>
      <c r="S134" s="182"/>
      <c r="T134" s="183"/>
      <c r="W134" s="182"/>
    </row>
    <row r="135" spans="14:23">
      <c r="N135" s="1346">
        <v>45056</v>
      </c>
      <c r="O135" s="1348">
        <v>13.013559969180745</v>
      </c>
      <c r="P135" s="35">
        <v>12.8</v>
      </c>
      <c r="S135" s="182"/>
      <c r="T135" s="183"/>
      <c r="W135" s="182"/>
    </row>
    <row r="136" spans="14:23">
      <c r="N136" s="1346">
        <v>45057</v>
      </c>
      <c r="O136" s="1348">
        <v>12.777083029218746</v>
      </c>
      <c r="P136" s="35">
        <v>13.4</v>
      </c>
      <c r="S136" s="182"/>
      <c r="T136" s="183"/>
      <c r="W136" s="182"/>
    </row>
    <row r="137" spans="14:23">
      <c r="N137" s="1346">
        <v>45058</v>
      </c>
      <c r="O137" s="1348">
        <v>12.173236434049802</v>
      </c>
      <c r="P137" s="35">
        <v>11.9</v>
      </c>
      <c r="S137" s="182"/>
      <c r="T137" s="183"/>
      <c r="W137" s="182"/>
    </row>
    <row r="138" spans="14:23">
      <c r="N138" s="1346">
        <v>45059</v>
      </c>
      <c r="O138" s="1348">
        <v>10.970693083446925</v>
      </c>
      <c r="P138" s="35">
        <v>11.2</v>
      </c>
      <c r="S138" s="182"/>
      <c r="T138" s="183"/>
      <c r="W138" s="182"/>
    </row>
    <row r="139" spans="14:23">
      <c r="N139" s="1346">
        <v>45060</v>
      </c>
      <c r="O139" s="1348">
        <v>11.541041498055364</v>
      </c>
      <c r="P139" s="35">
        <v>11.1</v>
      </c>
      <c r="S139" s="182"/>
      <c r="T139" s="183"/>
      <c r="W139" s="182"/>
    </row>
    <row r="140" spans="14:23">
      <c r="N140" s="1346">
        <v>45061</v>
      </c>
      <c r="O140" s="1348">
        <v>13.595663280543958</v>
      </c>
      <c r="P140" s="35">
        <v>11.2</v>
      </c>
      <c r="S140" s="182"/>
      <c r="T140" s="183"/>
      <c r="W140" s="182"/>
    </row>
    <row r="141" spans="14:23">
      <c r="N141" s="1346">
        <v>45062</v>
      </c>
      <c r="O141" s="1348">
        <v>14.153475305057793</v>
      </c>
      <c r="P141" s="35">
        <v>10.9</v>
      </c>
      <c r="S141" s="182"/>
      <c r="T141" s="183"/>
      <c r="W141" s="182"/>
    </row>
    <row r="142" spans="14:23">
      <c r="N142" s="1346">
        <v>45063</v>
      </c>
      <c r="O142" s="1348">
        <v>15.898762296599672</v>
      </c>
      <c r="P142" s="35">
        <v>8.5</v>
      </c>
      <c r="S142" s="182"/>
      <c r="T142" s="183"/>
      <c r="W142" s="182"/>
    </row>
    <row r="143" spans="14:23">
      <c r="N143" s="1346">
        <v>45064</v>
      </c>
      <c r="O143" s="1348">
        <v>15.161335749661456</v>
      </c>
      <c r="P143" s="35">
        <v>9.6999999999999993</v>
      </c>
      <c r="S143" s="182"/>
      <c r="T143" s="183"/>
      <c r="W143" s="182"/>
    </row>
    <row r="144" spans="14:23">
      <c r="N144" s="1346">
        <v>45065</v>
      </c>
      <c r="O144" s="1348">
        <v>13.301747127539455</v>
      </c>
      <c r="P144" s="35">
        <v>11.8</v>
      </c>
      <c r="S144" s="182"/>
      <c r="T144" s="183"/>
      <c r="W144" s="182"/>
    </row>
    <row r="145" spans="14:23">
      <c r="N145" s="1346">
        <v>45066</v>
      </c>
      <c r="O145" s="1348">
        <v>9.4914905294098482</v>
      </c>
      <c r="P145" s="35">
        <v>16</v>
      </c>
      <c r="S145" s="182"/>
      <c r="T145" s="183"/>
      <c r="W145" s="182"/>
    </row>
    <row r="146" spans="14:23">
      <c r="N146" s="1346">
        <v>45067</v>
      </c>
      <c r="O146" s="1348">
        <v>8.7244442810150282</v>
      </c>
      <c r="P146" s="35">
        <v>18.3</v>
      </c>
      <c r="S146" s="182"/>
      <c r="T146" s="183"/>
      <c r="W146" s="182"/>
    </row>
    <row r="147" spans="14:23">
      <c r="N147" s="1346">
        <v>45068</v>
      </c>
      <c r="O147" s="1348">
        <v>10.111377484614323</v>
      </c>
      <c r="P147" s="35">
        <v>18.399999999999999</v>
      </c>
      <c r="S147" s="182"/>
      <c r="T147" s="183"/>
      <c r="W147" s="182"/>
    </row>
    <row r="148" spans="14:23">
      <c r="N148" s="1346">
        <v>45069</v>
      </c>
      <c r="O148" s="1348">
        <v>10.197599430755572</v>
      </c>
      <c r="P148" s="35">
        <v>15.5</v>
      </c>
      <c r="S148" s="182"/>
      <c r="T148" s="183"/>
      <c r="W148" s="182"/>
    </row>
    <row r="149" spans="14:23">
      <c r="N149" s="1346">
        <v>45070</v>
      </c>
      <c r="O149" s="1348">
        <v>12.238440651604089</v>
      </c>
      <c r="P149" s="35">
        <v>11.4</v>
      </c>
      <c r="S149" s="182"/>
      <c r="T149" s="183"/>
      <c r="W149" s="182"/>
    </row>
    <row r="150" spans="14:23">
      <c r="N150" s="1346">
        <v>45071</v>
      </c>
      <c r="O150" s="1348">
        <v>12.02942547373363</v>
      </c>
      <c r="P150" s="35">
        <v>13.9</v>
      </c>
      <c r="S150" s="182"/>
      <c r="T150" s="183"/>
      <c r="W150" s="182"/>
    </row>
    <row r="151" spans="14:23">
      <c r="N151" s="1346">
        <v>45072</v>
      </c>
      <c r="O151" s="1348">
        <v>9.7087794973013732</v>
      </c>
      <c r="P151" s="35">
        <v>14.5</v>
      </c>
      <c r="S151" s="182"/>
      <c r="T151" s="183"/>
      <c r="W151" s="182"/>
    </row>
    <row r="152" spans="14:23">
      <c r="N152" s="1346">
        <v>45073</v>
      </c>
      <c r="O152" s="1348">
        <v>8.1264120810260714</v>
      </c>
      <c r="P152" s="35">
        <v>13.5</v>
      </c>
      <c r="S152" s="182"/>
      <c r="T152" s="183"/>
      <c r="W152" s="182"/>
    </row>
    <row r="153" spans="14:23">
      <c r="N153" s="1346">
        <v>45074</v>
      </c>
      <c r="O153" s="1348">
        <v>8.3647903561948258</v>
      </c>
      <c r="P153" s="35">
        <v>14.7</v>
      </c>
      <c r="S153" s="182"/>
      <c r="T153" s="183"/>
      <c r="W153" s="182"/>
    </row>
    <row r="154" spans="14:23">
      <c r="N154" s="1346">
        <v>45075</v>
      </c>
      <c r="O154" s="1348">
        <v>9.6960468722300206</v>
      </c>
      <c r="P154" s="35">
        <v>16</v>
      </c>
      <c r="S154" s="182"/>
      <c r="T154" s="183"/>
      <c r="W154" s="182"/>
    </row>
    <row r="155" spans="14:23">
      <c r="N155" s="1346">
        <v>45076</v>
      </c>
      <c r="O155" s="1348">
        <v>11.8402934465808</v>
      </c>
      <c r="P155" s="35">
        <v>15.1</v>
      </c>
      <c r="S155" s="182"/>
      <c r="T155" s="183"/>
      <c r="W155" s="182"/>
    </row>
    <row r="156" spans="14:23">
      <c r="N156" s="1346">
        <v>45077</v>
      </c>
      <c r="O156" s="1348">
        <v>11.100958447378897</v>
      </c>
      <c r="P156" s="35">
        <v>16.100000000000001</v>
      </c>
      <c r="S156" s="182"/>
      <c r="T156" s="183"/>
      <c r="W156" s="182"/>
    </row>
    <row r="157" spans="14:23">
      <c r="N157" s="1346">
        <v>45078</v>
      </c>
      <c r="O157" s="1348">
        <v>9.6595791430956019</v>
      </c>
      <c r="P157" s="35">
        <v>17.600000000000001</v>
      </c>
      <c r="S157" s="182"/>
      <c r="T157" s="183"/>
      <c r="W157" s="182"/>
    </row>
    <row r="158" spans="14:23">
      <c r="N158" s="1346">
        <v>45079</v>
      </c>
      <c r="O158" s="1348">
        <v>9.2858356247283727</v>
      </c>
      <c r="P158" s="35">
        <v>14.9</v>
      </c>
      <c r="S158" s="182"/>
      <c r="T158" s="183"/>
      <c r="W158" s="182"/>
    </row>
    <row r="159" spans="14:23">
      <c r="N159" s="1346">
        <v>45080</v>
      </c>
      <c r="O159" s="1348">
        <v>9.0777653564891967</v>
      </c>
      <c r="P159" s="35">
        <v>13.2</v>
      </c>
      <c r="S159" s="182"/>
      <c r="T159" s="183"/>
      <c r="W159" s="182"/>
    </row>
    <row r="160" spans="14:23">
      <c r="N160" s="1346">
        <v>45081</v>
      </c>
      <c r="O160" s="1348">
        <v>9.4401100015066568</v>
      </c>
      <c r="P160" s="35">
        <v>15.4</v>
      </c>
      <c r="S160" s="182"/>
      <c r="T160" s="183"/>
      <c r="W160" s="182"/>
    </row>
    <row r="161" spans="14:23">
      <c r="N161" s="1346">
        <v>45082</v>
      </c>
      <c r="O161" s="1348">
        <v>11.500367136831251</v>
      </c>
      <c r="P161" s="35">
        <v>15</v>
      </c>
      <c r="S161" s="182"/>
      <c r="T161" s="183"/>
      <c r="W161" s="182"/>
    </row>
    <row r="162" spans="14:23">
      <c r="N162" s="1346">
        <v>45083</v>
      </c>
      <c r="O162" s="1348">
        <v>12.793931463057971</v>
      </c>
      <c r="P162" s="35">
        <v>15.8</v>
      </c>
      <c r="S162" s="182"/>
      <c r="T162" s="183"/>
      <c r="W162" s="182"/>
    </row>
    <row r="163" spans="14:23">
      <c r="N163" s="1346">
        <v>45084</v>
      </c>
      <c r="O163" s="1348">
        <v>12.353429605714695</v>
      </c>
      <c r="P163" s="35">
        <v>17.100000000000001</v>
      </c>
      <c r="S163" s="182"/>
      <c r="T163" s="183"/>
      <c r="W163" s="182"/>
    </row>
    <row r="164" spans="14:23">
      <c r="N164" s="1346">
        <v>45085</v>
      </c>
      <c r="O164" s="1348">
        <v>10.995333270497115</v>
      </c>
      <c r="P164" s="35">
        <v>17.3</v>
      </c>
      <c r="S164" s="182"/>
      <c r="T164" s="183"/>
      <c r="W164" s="182"/>
    </row>
    <row r="165" spans="14:23">
      <c r="N165" s="1346">
        <v>45086</v>
      </c>
      <c r="O165" s="1348">
        <v>9.2172521863101693</v>
      </c>
      <c r="P165" s="35">
        <v>17.100000000000001</v>
      </c>
      <c r="S165" s="182"/>
      <c r="T165" s="183"/>
      <c r="W165" s="182"/>
    </row>
    <row r="166" spans="14:23">
      <c r="N166" s="1346">
        <v>45087</v>
      </c>
      <c r="O166" s="1348">
        <v>7.5763962278854988</v>
      </c>
      <c r="P166" s="35">
        <v>17.600000000000001</v>
      </c>
      <c r="S166" s="182"/>
      <c r="T166" s="183"/>
      <c r="W166" s="182"/>
    </row>
    <row r="167" spans="14:23">
      <c r="N167" s="1346">
        <v>45088</v>
      </c>
      <c r="O167" s="1348">
        <v>7.8062099607083635</v>
      </c>
      <c r="P167" s="35">
        <v>17.600000000000001</v>
      </c>
      <c r="S167" s="182"/>
      <c r="T167" s="183"/>
      <c r="W167" s="182"/>
    </row>
    <row r="168" spans="14:23">
      <c r="N168" s="1346">
        <v>45089</v>
      </c>
      <c r="O168" s="1348">
        <v>10.770338988123855</v>
      </c>
      <c r="P168" s="35">
        <v>15.5</v>
      </c>
      <c r="S168" s="182"/>
      <c r="T168" s="183"/>
      <c r="W168" s="182"/>
    </row>
    <row r="169" spans="14:23">
      <c r="N169" s="1346">
        <v>45090</v>
      </c>
      <c r="O169" s="1348">
        <v>12.445582788321197</v>
      </c>
      <c r="P169" s="35">
        <v>14.3</v>
      </c>
      <c r="S169" s="182"/>
      <c r="T169" s="183"/>
      <c r="W169" s="182"/>
    </row>
    <row r="170" spans="14:23">
      <c r="N170" s="1346">
        <v>45091</v>
      </c>
      <c r="O170" s="1348">
        <v>11.798594054128371</v>
      </c>
      <c r="P170" s="35">
        <v>14.2</v>
      </c>
      <c r="S170" s="182"/>
      <c r="T170" s="183"/>
      <c r="W170" s="182"/>
    </row>
    <row r="171" spans="14:23">
      <c r="N171" s="1346">
        <v>45092</v>
      </c>
      <c r="O171" s="1348">
        <v>11.700702502037206</v>
      </c>
      <c r="P171" s="35">
        <v>15</v>
      </c>
      <c r="S171" s="182"/>
      <c r="T171" s="183"/>
      <c r="W171" s="182"/>
    </row>
    <row r="172" spans="14:23">
      <c r="N172" s="1346">
        <v>45093</v>
      </c>
      <c r="O172" s="1348">
        <v>11.336572397719159</v>
      </c>
      <c r="P172" s="35">
        <v>15.4</v>
      </c>
      <c r="S172" s="182"/>
      <c r="T172" s="183"/>
      <c r="W172" s="182"/>
    </row>
    <row r="173" spans="14:23">
      <c r="N173" s="1346">
        <v>45094</v>
      </c>
      <c r="O173" s="1348">
        <v>9.7398181512829574</v>
      </c>
      <c r="P173" s="35">
        <v>15.4</v>
      </c>
      <c r="S173" s="182"/>
      <c r="T173" s="183"/>
      <c r="W173" s="182"/>
    </row>
    <row r="174" spans="14:23">
      <c r="N174" s="1346">
        <v>45095</v>
      </c>
      <c r="O174" s="1348">
        <v>8.4626920649326678</v>
      </c>
      <c r="P174" s="35">
        <v>18.399999999999999</v>
      </c>
      <c r="S174" s="182"/>
      <c r="T174" s="183"/>
      <c r="W174" s="182"/>
    </row>
    <row r="175" spans="14:23">
      <c r="N175" s="1346">
        <v>45096</v>
      </c>
      <c r="O175" s="1348">
        <v>11.320387541560853</v>
      </c>
      <c r="P175" s="35">
        <v>20.5</v>
      </c>
      <c r="S175" s="182"/>
      <c r="T175" s="183"/>
      <c r="W175" s="182"/>
    </row>
    <row r="176" spans="14:23">
      <c r="N176" s="1346">
        <v>45097</v>
      </c>
      <c r="O176" s="1348">
        <v>11.651402679115007</v>
      </c>
      <c r="P176" s="35">
        <v>23.5</v>
      </c>
      <c r="S176" s="182"/>
      <c r="T176" s="183"/>
      <c r="W176" s="182"/>
    </row>
    <row r="177" spans="14:23">
      <c r="N177" s="1346">
        <v>45098</v>
      </c>
      <c r="O177" s="1348">
        <v>12.089708807792453</v>
      </c>
      <c r="P177" s="35">
        <v>22.4</v>
      </c>
      <c r="S177" s="182"/>
      <c r="T177" s="183"/>
      <c r="W177" s="182"/>
    </row>
    <row r="178" spans="14:23">
      <c r="N178" s="1346">
        <v>45099</v>
      </c>
      <c r="O178" s="1348">
        <v>11.337873983406482</v>
      </c>
      <c r="P178" s="35">
        <v>24</v>
      </c>
      <c r="S178" s="182"/>
      <c r="T178" s="183"/>
      <c r="W178" s="182"/>
    </row>
    <row r="179" spans="14:23">
      <c r="N179" s="1346">
        <v>45100</v>
      </c>
      <c r="O179" s="1348">
        <v>10.003211785580282</v>
      </c>
      <c r="P179" s="35">
        <v>18.8</v>
      </c>
      <c r="S179" s="182"/>
      <c r="T179" s="183"/>
      <c r="W179" s="182"/>
    </row>
    <row r="180" spans="14:23">
      <c r="N180" s="1346">
        <v>45101</v>
      </c>
      <c r="O180" s="1348">
        <v>8.2126280614252281</v>
      </c>
      <c r="P180" s="35">
        <v>16.899999999999999</v>
      </c>
      <c r="S180" s="182"/>
      <c r="T180" s="183"/>
      <c r="W180" s="182"/>
    </row>
    <row r="181" spans="14:23">
      <c r="N181" s="1346">
        <v>45102</v>
      </c>
      <c r="O181" s="1348">
        <v>7.5400808956570335</v>
      </c>
      <c r="P181" s="35">
        <v>19.5</v>
      </c>
      <c r="S181" s="182"/>
      <c r="T181" s="183"/>
      <c r="W181" s="182"/>
    </row>
    <row r="182" spans="14:23">
      <c r="N182" s="1346">
        <v>45103</v>
      </c>
      <c r="O182" s="1348">
        <v>10.718962977410019</v>
      </c>
      <c r="P182" s="35">
        <v>21.8</v>
      </c>
      <c r="S182" s="182"/>
      <c r="T182" s="183"/>
      <c r="W182" s="182"/>
    </row>
    <row r="183" spans="14:23">
      <c r="N183" s="1346">
        <v>45104</v>
      </c>
      <c r="O183" s="1348">
        <v>10.967662253967395</v>
      </c>
      <c r="P183" s="35">
        <v>15.7</v>
      </c>
      <c r="S183" s="182"/>
      <c r="T183" s="183"/>
      <c r="W183" s="182"/>
    </row>
    <row r="184" spans="14:23">
      <c r="N184" s="1346">
        <v>45105</v>
      </c>
      <c r="O184" s="1348">
        <v>12.740533856847142</v>
      </c>
      <c r="P184" s="35">
        <v>15.9</v>
      </c>
      <c r="S184" s="182"/>
      <c r="T184" s="183"/>
      <c r="W184" s="182"/>
    </row>
    <row r="185" spans="14:23">
      <c r="N185" s="1346">
        <v>45106</v>
      </c>
      <c r="O185" s="1348">
        <v>10.862216197512931</v>
      </c>
      <c r="P185" s="35">
        <v>18.899999999999999</v>
      </c>
      <c r="S185" s="182"/>
      <c r="T185" s="183"/>
      <c r="W185" s="182"/>
    </row>
    <row r="186" spans="14:23">
      <c r="N186" s="1346">
        <v>45107</v>
      </c>
      <c r="O186" s="1348">
        <v>10.547929093100782</v>
      </c>
      <c r="P186" s="35">
        <v>19.100000000000001</v>
      </c>
      <c r="S186" s="182"/>
      <c r="T186" s="183"/>
      <c r="W186" s="182"/>
    </row>
    <row r="187" spans="14:23">
      <c r="N187" s="1346">
        <v>45108</v>
      </c>
      <c r="O187" s="1348">
        <v>7.0105728996139556</v>
      </c>
      <c r="P187" s="35">
        <v>19.3</v>
      </c>
      <c r="S187" s="182"/>
      <c r="T187" s="183"/>
      <c r="W187" s="182"/>
    </row>
    <row r="188" spans="14:23">
      <c r="N188" s="1346">
        <v>45109</v>
      </c>
      <c r="O188" s="1348">
        <v>7.3130145439857417</v>
      </c>
      <c r="P188" s="35">
        <v>18.2</v>
      </c>
      <c r="S188" s="182"/>
      <c r="T188" s="183"/>
      <c r="W188" s="182"/>
    </row>
    <row r="189" spans="14:23">
      <c r="N189" s="1346">
        <v>45110</v>
      </c>
      <c r="O189" s="1348">
        <v>8.6311556951664894</v>
      </c>
      <c r="P189" s="35">
        <v>18.899999999999999</v>
      </c>
      <c r="S189" s="182"/>
      <c r="T189" s="183"/>
      <c r="W189" s="182"/>
    </row>
    <row r="190" spans="14:23">
      <c r="N190" s="1346">
        <v>45111</v>
      </c>
      <c r="O190" s="1348">
        <v>9.7282805277234861</v>
      </c>
      <c r="P190" s="35">
        <v>19.3</v>
      </c>
      <c r="S190" s="182"/>
      <c r="T190" s="183"/>
      <c r="W190" s="182"/>
    </row>
    <row r="191" spans="14:23">
      <c r="N191" s="1346">
        <v>45112</v>
      </c>
      <c r="O191" s="1348">
        <v>7.43489185295621</v>
      </c>
      <c r="P191" s="35">
        <v>18.8</v>
      </c>
      <c r="S191" s="182"/>
      <c r="T191" s="183"/>
      <c r="W191" s="182"/>
    </row>
    <row r="192" spans="14:23">
      <c r="N192" s="1346">
        <v>45113</v>
      </c>
      <c r="O192" s="1348">
        <v>8.8810347796927029</v>
      </c>
      <c r="P192" s="35">
        <v>17.8</v>
      </c>
      <c r="S192" s="182"/>
      <c r="T192" s="183"/>
      <c r="W192" s="182"/>
    </row>
    <row r="193" spans="14:23">
      <c r="N193" s="1346">
        <v>45114</v>
      </c>
      <c r="O193" s="1348">
        <v>8.2638192045881631</v>
      </c>
      <c r="P193" s="35">
        <v>19.899999999999999</v>
      </c>
      <c r="S193" s="182"/>
      <c r="T193" s="183"/>
      <c r="W193" s="182"/>
    </row>
    <row r="194" spans="14:23">
      <c r="N194" s="1346">
        <v>45115</v>
      </c>
      <c r="O194" s="1348">
        <v>8.0423267293901581</v>
      </c>
      <c r="P194" s="35">
        <v>21.6</v>
      </c>
      <c r="S194" s="182"/>
      <c r="T194" s="183"/>
      <c r="W194" s="182"/>
    </row>
    <row r="195" spans="14:23">
      <c r="N195" s="1346">
        <v>45116</v>
      </c>
      <c r="O195" s="1348">
        <v>8.7553129883611707</v>
      </c>
      <c r="P195" s="35">
        <v>23.5</v>
      </c>
      <c r="S195" s="182"/>
      <c r="T195" s="183"/>
      <c r="W195" s="182"/>
    </row>
    <row r="196" spans="14:23">
      <c r="N196" s="1346">
        <v>45117</v>
      </c>
      <c r="O196" s="1348">
        <v>11.277511938229216</v>
      </c>
      <c r="P196" s="35">
        <v>22.1</v>
      </c>
      <c r="S196" s="182"/>
      <c r="T196" s="183"/>
      <c r="W196" s="182"/>
    </row>
    <row r="197" spans="14:23">
      <c r="N197" s="1346">
        <v>45118</v>
      </c>
      <c r="O197" s="1348">
        <v>10.483538631837545</v>
      </c>
      <c r="P197" s="35">
        <v>23.3</v>
      </c>
      <c r="S197" s="182"/>
      <c r="T197" s="183"/>
      <c r="W197" s="182"/>
    </row>
    <row r="198" spans="14:23">
      <c r="N198" s="1346">
        <v>45119</v>
      </c>
      <c r="O198" s="1348">
        <v>10.860060808425372</v>
      </c>
      <c r="P198" s="35">
        <v>22.9</v>
      </c>
      <c r="S198" s="182"/>
      <c r="T198" s="183"/>
      <c r="W198" s="182"/>
    </row>
    <row r="199" spans="14:23">
      <c r="N199" s="1346">
        <v>45120</v>
      </c>
      <c r="O199" s="1348">
        <v>12.314547654362787</v>
      </c>
      <c r="P199" s="35">
        <v>20</v>
      </c>
      <c r="S199" s="182"/>
      <c r="T199" s="183"/>
      <c r="W199" s="182"/>
    </row>
    <row r="200" spans="14:23">
      <c r="N200" s="1346">
        <v>45121</v>
      </c>
      <c r="O200" s="1348">
        <v>9.8885215605847687</v>
      </c>
      <c r="P200" s="35">
        <v>20.7</v>
      </c>
      <c r="S200" s="182"/>
      <c r="T200" s="183"/>
      <c r="W200" s="182"/>
    </row>
    <row r="201" spans="14:23">
      <c r="N201" s="1346">
        <v>45122</v>
      </c>
      <c r="O201" s="1348">
        <v>6.7790304039975</v>
      </c>
      <c r="P201" s="35">
        <v>26.1</v>
      </c>
      <c r="S201" s="182"/>
      <c r="T201" s="183"/>
      <c r="W201" s="182"/>
    </row>
    <row r="202" spans="14:23">
      <c r="N202" s="1346">
        <v>45123</v>
      </c>
      <c r="O202" s="1348">
        <v>8.8481143949653216</v>
      </c>
      <c r="P202" s="35">
        <v>22.8</v>
      </c>
      <c r="S202" s="182"/>
      <c r="T202" s="183"/>
      <c r="W202" s="182"/>
    </row>
    <row r="203" spans="14:23">
      <c r="N203" s="1346">
        <v>45124</v>
      </c>
      <c r="O203" s="1348">
        <v>10.936349280826077</v>
      </c>
      <c r="P203" s="35">
        <v>21.9</v>
      </c>
      <c r="S203" s="182"/>
      <c r="T203" s="183"/>
      <c r="W203" s="182"/>
    </row>
    <row r="204" spans="14:23">
      <c r="N204" s="1346">
        <v>45125</v>
      </c>
      <c r="O204" s="1348">
        <v>11.649674686289298</v>
      </c>
      <c r="P204" s="35">
        <v>21.2</v>
      </c>
      <c r="S204" s="182"/>
      <c r="T204" s="183"/>
      <c r="W204" s="182"/>
    </row>
    <row r="205" spans="14:23">
      <c r="N205" s="1346">
        <v>45126</v>
      </c>
      <c r="O205" s="1348">
        <v>10.982116239111503</v>
      </c>
      <c r="P205" s="35">
        <v>21.4</v>
      </c>
      <c r="S205" s="182"/>
      <c r="T205" s="183"/>
      <c r="W205" s="182"/>
    </row>
    <row r="206" spans="14:23">
      <c r="N206" s="1346">
        <v>45127</v>
      </c>
      <c r="O206" s="1348">
        <v>10.940200906153263</v>
      </c>
      <c r="P206" s="35">
        <v>18.100000000000001</v>
      </c>
      <c r="S206" s="182"/>
      <c r="T206" s="183"/>
      <c r="W206" s="182"/>
    </row>
    <row r="207" spans="14:23">
      <c r="N207" s="1346">
        <v>45128</v>
      </c>
      <c r="O207" s="1348">
        <v>10.423511025180465</v>
      </c>
      <c r="P207" s="35">
        <v>17.8</v>
      </c>
      <c r="S207" s="182"/>
      <c r="T207" s="183"/>
      <c r="W207" s="182"/>
    </row>
    <row r="208" spans="14:23">
      <c r="N208" s="1346">
        <v>45129</v>
      </c>
      <c r="O208" s="1348">
        <v>6.6174165961224212</v>
      </c>
      <c r="P208" s="35">
        <v>17.3</v>
      </c>
      <c r="S208" s="182"/>
      <c r="T208" s="183"/>
      <c r="W208" s="182"/>
    </row>
    <row r="209" spans="14:23">
      <c r="N209" s="1346">
        <v>45130</v>
      </c>
      <c r="O209" s="1348">
        <v>6.9354571470378987</v>
      </c>
      <c r="P209" s="35">
        <v>22.4</v>
      </c>
      <c r="S209" s="182"/>
      <c r="T209" s="183"/>
      <c r="W209" s="182"/>
    </row>
    <row r="210" spans="14:23">
      <c r="N210" s="1346">
        <v>45131</v>
      </c>
      <c r="O210" s="1348">
        <v>9.5181589375561568</v>
      </c>
      <c r="P210" s="35">
        <v>21.7</v>
      </c>
      <c r="S210" s="182"/>
      <c r="T210" s="183"/>
      <c r="W210" s="182"/>
    </row>
    <row r="211" spans="14:23">
      <c r="N211" s="1346">
        <v>45132</v>
      </c>
      <c r="O211" s="1348">
        <v>10.044740972109908</v>
      </c>
      <c r="P211" s="35">
        <v>16.8</v>
      </c>
      <c r="S211" s="182"/>
      <c r="T211" s="183"/>
      <c r="W211" s="182"/>
    </row>
    <row r="212" spans="14:23">
      <c r="N212" s="1346">
        <v>45133</v>
      </c>
      <c r="O212" s="1348">
        <v>8.488886285597955</v>
      </c>
      <c r="P212" s="35">
        <v>13.6</v>
      </c>
      <c r="S212" s="182"/>
      <c r="T212" s="183"/>
      <c r="W212" s="182"/>
    </row>
    <row r="213" spans="14:23">
      <c r="N213" s="1346">
        <v>45134</v>
      </c>
      <c r="O213" s="1348">
        <v>9.1813199799379053</v>
      </c>
      <c r="P213" s="35">
        <v>16.2</v>
      </c>
      <c r="S213" s="182"/>
      <c r="T213" s="183"/>
      <c r="W213" s="182"/>
    </row>
    <row r="214" spans="14:23">
      <c r="N214" s="1346">
        <v>45135</v>
      </c>
      <c r="O214" s="1348">
        <v>9.9957636089721156</v>
      </c>
      <c r="P214" s="35">
        <v>19</v>
      </c>
      <c r="S214" s="182"/>
      <c r="T214" s="183"/>
      <c r="W214" s="182"/>
    </row>
    <row r="215" spans="14:23">
      <c r="N215" s="1346">
        <v>45136</v>
      </c>
      <c r="O215" s="1348">
        <v>6.47601912628335</v>
      </c>
      <c r="P215" s="35">
        <v>18.8</v>
      </c>
      <c r="S215" s="182"/>
      <c r="T215" s="183"/>
      <c r="W215" s="182"/>
    </row>
    <row r="216" spans="14:23">
      <c r="N216" s="1346">
        <v>45137</v>
      </c>
      <c r="O216" s="1348">
        <v>6.5760652880305877</v>
      </c>
      <c r="P216" s="35">
        <v>17.399999999999999</v>
      </c>
      <c r="S216" s="182"/>
      <c r="T216" s="183"/>
      <c r="W216" s="182"/>
    </row>
    <row r="217" spans="14:23">
      <c r="N217" s="1346">
        <v>45138</v>
      </c>
      <c r="O217" s="1348">
        <v>7.8898885943322448</v>
      </c>
      <c r="P217" s="35">
        <v>18</v>
      </c>
      <c r="S217" s="182"/>
      <c r="T217" s="183"/>
      <c r="W217" s="182"/>
    </row>
    <row r="218" spans="14:23">
      <c r="N218" s="1346">
        <v>45139</v>
      </c>
      <c r="O218" s="1348">
        <v>8.1506919962794129</v>
      </c>
      <c r="P218" s="35">
        <v>16.399999999999999</v>
      </c>
      <c r="S218" s="182"/>
      <c r="T218" s="183"/>
      <c r="W218" s="182"/>
    </row>
    <row r="219" spans="14:23">
      <c r="N219" s="1346">
        <v>45140</v>
      </c>
      <c r="O219" s="1348">
        <v>8.2947158481941425</v>
      </c>
      <c r="P219" s="35">
        <v>18.3</v>
      </c>
      <c r="S219" s="182"/>
      <c r="T219" s="183"/>
      <c r="W219" s="182"/>
    </row>
    <row r="220" spans="14:23">
      <c r="N220" s="1346">
        <v>45141</v>
      </c>
      <c r="O220" s="1348">
        <v>8.4774214577062921</v>
      </c>
      <c r="P220" s="35">
        <v>18</v>
      </c>
      <c r="S220" s="182"/>
      <c r="T220" s="183"/>
      <c r="W220" s="182"/>
    </row>
    <row r="221" spans="14:23">
      <c r="N221" s="1346">
        <v>45142</v>
      </c>
      <c r="O221" s="1348">
        <v>9.2641983547376601</v>
      </c>
      <c r="P221" s="35">
        <v>18.100000000000001</v>
      </c>
      <c r="S221" s="182"/>
      <c r="T221" s="183"/>
      <c r="W221" s="182"/>
    </row>
    <row r="222" spans="14:23">
      <c r="N222" s="1346">
        <v>45143</v>
      </c>
      <c r="O222" s="1348">
        <v>6.9516737022551176</v>
      </c>
      <c r="P222" s="35">
        <v>15.6</v>
      </c>
      <c r="S222" s="182"/>
      <c r="T222" s="183"/>
      <c r="W222" s="182"/>
    </row>
    <row r="223" spans="14:23">
      <c r="N223" s="1346">
        <v>45144</v>
      </c>
      <c r="O223" s="1348">
        <v>7.4260625192770346</v>
      </c>
      <c r="P223" s="35">
        <v>14.1</v>
      </c>
      <c r="S223" s="182"/>
      <c r="T223" s="183"/>
      <c r="W223" s="182"/>
    </row>
    <row r="224" spans="14:23">
      <c r="N224" s="1346">
        <v>45145</v>
      </c>
      <c r="O224" s="1348">
        <v>9.2382422781397189</v>
      </c>
      <c r="P224" s="35">
        <v>12.9</v>
      </c>
      <c r="S224" s="182"/>
      <c r="T224" s="183"/>
      <c r="W224" s="182"/>
    </row>
    <row r="225" spans="14:23">
      <c r="N225" s="1346">
        <v>45146</v>
      </c>
      <c r="O225" s="1348">
        <v>9.1565221212196359</v>
      </c>
      <c r="P225" s="35">
        <v>14.8</v>
      </c>
      <c r="S225" s="182"/>
      <c r="T225" s="183"/>
      <c r="W225" s="182"/>
    </row>
    <row r="226" spans="14:23">
      <c r="N226" s="1346">
        <v>45147</v>
      </c>
      <c r="O226" s="1348">
        <v>10.513055998194877</v>
      </c>
      <c r="P226" s="35">
        <v>13.3</v>
      </c>
      <c r="S226" s="182"/>
      <c r="T226" s="183"/>
      <c r="W226" s="182"/>
    </row>
    <row r="227" spans="14:23">
      <c r="N227" s="1346">
        <v>45148</v>
      </c>
      <c r="O227" s="1348">
        <v>9.6366973955981639</v>
      </c>
      <c r="P227" s="35">
        <v>14.6</v>
      </c>
      <c r="S227" s="182"/>
      <c r="T227" s="183"/>
      <c r="W227" s="182"/>
    </row>
    <row r="228" spans="14:23">
      <c r="N228" s="1346">
        <v>45149</v>
      </c>
      <c r="O228" s="1348">
        <v>8.8724614958660606</v>
      </c>
      <c r="P228" s="35">
        <v>17.8</v>
      </c>
      <c r="S228" s="182"/>
      <c r="T228" s="183"/>
      <c r="W228" s="182"/>
    </row>
    <row r="229" spans="14:23">
      <c r="N229" s="1346">
        <v>45150</v>
      </c>
      <c r="O229" s="1348">
        <v>6.8885932892335724</v>
      </c>
      <c r="P229" s="35">
        <v>21.1</v>
      </c>
      <c r="S229" s="182"/>
      <c r="T229" s="183"/>
      <c r="W229" s="182"/>
    </row>
    <row r="230" spans="14:23">
      <c r="N230" s="1346">
        <v>45151</v>
      </c>
      <c r="O230" s="1348">
        <v>6.9873690699710203</v>
      </c>
      <c r="P230" s="35">
        <v>22.1</v>
      </c>
      <c r="S230" s="182"/>
      <c r="T230" s="183"/>
      <c r="W230" s="182"/>
    </row>
    <row r="231" spans="14:23">
      <c r="N231" s="1346">
        <v>45152</v>
      </c>
      <c r="O231" s="1348">
        <v>9.5580811148560247</v>
      </c>
      <c r="P231" s="35">
        <v>23.3</v>
      </c>
      <c r="S231" s="182"/>
      <c r="T231" s="183"/>
      <c r="W231" s="182"/>
    </row>
    <row r="232" spans="14:23">
      <c r="N232" s="1346">
        <v>45153</v>
      </c>
      <c r="O232" s="1348">
        <v>9.627706656082065</v>
      </c>
      <c r="P232" s="35">
        <v>23.3</v>
      </c>
      <c r="S232" s="182"/>
      <c r="T232" s="183"/>
      <c r="W232" s="182"/>
    </row>
    <row r="233" spans="14:23">
      <c r="N233" s="1346">
        <v>45154</v>
      </c>
      <c r="O233" s="1348">
        <v>10.499077705633033</v>
      </c>
      <c r="P233" s="35">
        <v>22.3</v>
      </c>
      <c r="S233" s="182"/>
      <c r="T233" s="183"/>
      <c r="W233" s="182"/>
    </row>
    <row r="234" spans="14:23">
      <c r="N234" s="1346">
        <v>45155</v>
      </c>
      <c r="O234" s="1348">
        <v>10.609288965718813</v>
      </c>
      <c r="P234" s="35">
        <v>21</v>
      </c>
      <c r="S234" s="182"/>
      <c r="T234" s="183"/>
      <c r="W234" s="182"/>
    </row>
    <row r="235" spans="14:23">
      <c r="N235" s="1346">
        <v>45156</v>
      </c>
      <c r="O235" s="1348">
        <v>9.2499969406520552</v>
      </c>
      <c r="P235" s="35">
        <v>21.3</v>
      </c>
      <c r="S235" s="182"/>
      <c r="T235" s="183"/>
      <c r="W235" s="182"/>
    </row>
    <row r="236" spans="14:23">
      <c r="N236" s="1346">
        <v>45157</v>
      </c>
      <c r="O236" s="1348">
        <v>7.4891690447967854</v>
      </c>
      <c r="P236" s="35">
        <v>22.8</v>
      </c>
      <c r="S236" s="182"/>
      <c r="T236" s="183"/>
      <c r="W236" s="182"/>
    </row>
    <row r="237" spans="14:23">
      <c r="N237" s="1346">
        <v>45158</v>
      </c>
      <c r="O237" s="1348">
        <v>8.0499509098720985</v>
      </c>
      <c r="P237" s="35">
        <v>23.9</v>
      </c>
      <c r="S237" s="182"/>
      <c r="T237" s="183"/>
      <c r="W237" s="182"/>
    </row>
    <row r="238" spans="14:23">
      <c r="N238" s="1346">
        <v>45159</v>
      </c>
      <c r="O238" s="1348">
        <v>9.4882894177117727</v>
      </c>
      <c r="P238" s="35">
        <v>24.4</v>
      </c>
      <c r="S238" s="182"/>
      <c r="T238" s="183"/>
      <c r="W238" s="182"/>
    </row>
    <row r="239" spans="14:23">
      <c r="N239" s="1346">
        <v>45160</v>
      </c>
      <c r="O239" s="1348">
        <v>10.577373268572751</v>
      </c>
      <c r="P239" s="35">
        <v>24.6</v>
      </c>
      <c r="S239" s="182"/>
      <c r="T239" s="183"/>
      <c r="W239" s="182"/>
    </row>
    <row r="240" spans="14:23">
      <c r="N240" s="1346">
        <v>45161</v>
      </c>
      <c r="O240" s="1348">
        <v>11.625616075063906</v>
      </c>
      <c r="P240" s="35">
        <v>21.6</v>
      </c>
      <c r="S240" s="182"/>
      <c r="T240" s="183"/>
      <c r="W240" s="182"/>
    </row>
    <row r="241" spans="14:23">
      <c r="N241" s="1346">
        <v>45162</v>
      </c>
      <c r="O241" s="1348">
        <v>10.868416787519752</v>
      </c>
      <c r="P241" s="35">
        <v>21.6</v>
      </c>
      <c r="S241" s="182"/>
      <c r="T241" s="183"/>
      <c r="W241" s="182"/>
    </row>
    <row r="242" spans="14:23">
      <c r="N242" s="1346">
        <v>45163</v>
      </c>
      <c r="O242" s="1348">
        <v>10.308888912106037</v>
      </c>
      <c r="P242" s="35">
        <v>23.1</v>
      </c>
      <c r="S242" s="182"/>
      <c r="T242" s="183"/>
      <c r="W242" s="182"/>
    </row>
    <row r="243" spans="14:23">
      <c r="N243" s="1346">
        <v>45164</v>
      </c>
      <c r="O243" s="1348">
        <v>6.5749575511406855</v>
      </c>
      <c r="P243" s="35">
        <v>20.9</v>
      </c>
      <c r="S243" s="182"/>
      <c r="T243" s="183"/>
      <c r="W243" s="182"/>
    </row>
    <row r="244" spans="14:23">
      <c r="N244" s="1346">
        <v>45165</v>
      </c>
      <c r="O244" s="1348">
        <v>7.2418541855804355</v>
      </c>
      <c r="P244" s="35">
        <v>17.7</v>
      </c>
      <c r="S244" s="182"/>
      <c r="T244" s="183"/>
      <c r="W244" s="182"/>
    </row>
    <row r="245" spans="14:23">
      <c r="N245" s="1346">
        <v>45166</v>
      </c>
      <c r="O245" s="1348">
        <v>11.470746056250597</v>
      </c>
      <c r="P245" s="35">
        <v>14.4</v>
      </c>
      <c r="S245" s="182"/>
      <c r="T245" s="183"/>
      <c r="W245" s="182"/>
    </row>
    <row r="246" spans="14:23">
      <c r="N246" s="1346">
        <v>45167</v>
      </c>
      <c r="O246" s="1348">
        <v>12.181436919114494</v>
      </c>
      <c r="P246" s="35">
        <v>13.5</v>
      </c>
      <c r="S246" s="182"/>
      <c r="T246" s="183"/>
      <c r="W246" s="182"/>
    </row>
    <row r="247" spans="14:23">
      <c r="N247" s="1346">
        <v>45168</v>
      </c>
      <c r="O247" s="1348">
        <v>11.278584195408481</v>
      </c>
      <c r="P247" s="35">
        <v>13.7</v>
      </c>
      <c r="S247" s="182"/>
      <c r="T247" s="183"/>
      <c r="W247" s="182"/>
    </row>
    <row r="248" spans="14:23">
      <c r="N248" s="1346">
        <v>45169</v>
      </c>
      <c r="O248" s="1348">
        <v>11.063750483372669</v>
      </c>
      <c r="P248" s="35">
        <v>13.5</v>
      </c>
      <c r="S248" s="182"/>
      <c r="T248" s="183"/>
      <c r="W248" s="182"/>
    </row>
    <row r="249" spans="14:23">
      <c r="N249" s="1346">
        <v>45170</v>
      </c>
      <c r="O249" s="1348">
        <v>10.825526461845286</v>
      </c>
      <c r="P249" s="35">
        <v>15.6</v>
      </c>
      <c r="S249" s="182"/>
      <c r="T249" s="183"/>
      <c r="W249" s="182"/>
    </row>
    <row r="250" spans="14:23">
      <c r="N250" s="1346">
        <v>45171</v>
      </c>
      <c r="O250" s="1348">
        <v>8.3037950856497105</v>
      </c>
      <c r="P250" s="35">
        <v>17.399999999999999</v>
      </c>
      <c r="S250" s="182"/>
      <c r="T250" s="183"/>
      <c r="W250" s="182"/>
    </row>
    <row r="251" spans="14:23">
      <c r="N251" s="1346">
        <v>45172</v>
      </c>
      <c r="O251" s="1348">
        <v>8.3577865521414783</v>
      </c>
      <c r="P251" s="35">
        <v>16.3</v>
      </c>
      <c r="S251" s="182"/>
      <c r="T251" s="183"/>
      <c r="W251" s="182"/>
    </row>
    <row r="252" spans="14:23">
      <c r="N252" s="1346">
        <v>45173</v>
      </c>
      <c r="O252" s="1348">
        <v>11.238347240467174</v>
      </c>
      <c r="P252" s="35">
        <v>15.5</v>
      </c>
      <c r="S252" s="182"/>
      <c r="T252" s="183"/>
      <c r="W252" s="182"/>
    </row>
    <row r="253" spans="14:23">
      <c r="N253" s="1346">
        <v>45174</v>
      </c>
      <c r="O253" s="1348">
        <v>12.298755578402785</v>
      </c>
      <c r="P253" s="35">
        <v>15.9</v>
      </c>
      <c r="S253" s="182"/>
      <c r="T253" s="183"/>
      <c r="W253" s="182"/>
    </row>
    <row r="254" spans="14:23">
      <c r="N254" s="1346">
        <v>45175</v>
      </c>
      <c r="O254" s="1348">
        <v>11.500973421595059</v>
      </c>
      <c r="P254" s="35">
        <v>17.2</v>
      </c>
      <c r="S254" s="182"/>
      <c r="T254" s="183"/>
      <c r="W254" s="182"/>
    </row>
    <row r="255" spans="14:23">
      <c r="N255" s="1346">
        <v>45176</v>
      </c>
      <c r="O255" s="1348">
        <v>11.178000433564289</v>
      </c>
      <c r="P255" s="35">
        <v>18.399999999999999</v>
      </c>
      <c r="S255" s="182"/>
      <c r="T255" s="183"/>
      <c r="W255" s="182"/>
    </row>
    <row r="256" spans="14:23">
      <c r="N256" s="1346">
        <v>45177</v>
      </c>
      <c r="O256" s="1348">
        <v>10.613341250818488</v>
      </c>
      <c r="P256" s="35">
        <v>18.100000000000001</v>
      </c>
      <c r="S256" s="182"/>
      <c r="T256" s="183"/>
      <c r="W256" s="182"/>
    </row>
    <row r="257" spans="14:23">
      <c r="N257" s="1346">
        <v>45178</v>
      </c>
      <c r="O257" s="1348">
        <v>7.9624067304390902</v>
      </c>
      <c r="P257" s="35">
        <v>18.5</v>
      </c>
      <c r="S257" s="182"/>
      <c r="T257" s="183"/>
      <c r="W257" s="182"/>
    </row>
    <row r="258" spans="14:23">
      <c r="N258" s="1346">
        <v>45179</v>
      </c>
      <c r="O258" s="1348">
        <v>8.7989907285796622</v>
      </c>
      <c r="P258" s="35">
        <v>19</v>
      </c>
      <c r="S258" s="182"/>
      <c r="T258" s="183"/>
      <c r="W258" s="182"/>
    </row>
    <row r="259" spans="14:23">
      <c r="N259" s="1346">
        <v>45180</v>
      </c>
      <c r="O259" s="1348">
        <v>11.363966930735497</v>
      </c>
      <c r="P259" s="35">
        <v>20</v>
      </c>
      <c r="S259" s="182"/>
      <c r="T259" s="183"/>
      <c r="W259" s="182"/>
    </row>
    <row r="260" spans="14:23">
      <c r="N260" s="1346">
        <v>45181</v>
      </c>
      <c r="O260" s="1348">
        <v>11.089463478289302</v>
      </c>
      <c r="P260" s="35">
        <v>20.5</v>
      </c>
      <c r="S260" s="182"/>
      <c r="T260" s="183"/>
      <c r="W260" s="182"/>
    </row>
    <row r="261" spans="14:23">
      <c r="N261" s="1346">
        <v>45182</v>
      </c>
      <c r="O261" s="1348">
        <v>11.255791117288727</v>
      </c>
      <c r="P261" s="35">
        <v>19.5</v>
      </c>
      <c r="S261" s="182"/>
      <c r="T261" s="183"/>
      <c r="W261" s="182"/>
    </row>
    <row r="262" spans="14:23">
      <c r="N262" s="1346">
        <v>45183</v>
      </c>
      <c r="O262" s="1348">
        <v>11.302909752297548</v>
      </c>
      <c r="P262" s="35">
        <v>15.2</v>
      </c>
      <c r="S262" s="182"/>
      <c r="T262" s="183"/>
      <c r="W262" s="182"/>
    </row>
    <row r="263" spans="14:23">
      <c r="N263" s="1346">
        <v>45184</v>
      </c>
      <c r="O263" s="1348">
        <v>10.385610796271925</v>
      </c>
      <c r="P263" s="35">
        <v>15</v>
      </c>
      <c r="S263" s="182"/>
      <c r="T263" s="183"/>
      <c r="W263" s="182"/>
    </row>
    <row r="264" spans="14:23">
      <c r="N264" s="1346">
        <v>45185</v>
      </c>
      <c r="O264" s="1348">
        <v>8.3173150194288077</v>
      </c>
      <c r="P264" s="35">
        <v>17.100000000000001</v>
      </c>
      <c r="S264" s="182"/>
      <c r="T264" s="183"/>
      <c r="W264" s="182"/>
    </row>
    <row r="265" spans="14:23">
      <c r="N265" s="1346">
        <v>45186</v>
      </c>
      <c r="O265" s="1348">
        <v>7.5720341163484735</v>
      </c>
      <c r="P265" s="35">
        <v>18.100000000000001</v>
      </c>
      <c r="S265" s="182"/>
      <c r="T265" s="183"/>
      <c r="W265" s="182"/>
    </row>
    <row r="266" spans="14:23">
      <c r="N266" s="1346">
        <v>45187</v>
      </c>
      <c r="O266" s="1348">
        <v>9.2478875103448726</v>
      </c>
      <c r="P266" s="35">
        <v>19.3</v>
      </c>
      <c r="S266" s="182"/>
      <c r="T266" s="183"/>
      <c r="W266" s="182"/>
    </row>
    <row r="267" spans="14:23">
      <c r="N267" s="1346">
        <v>45188</v>
      </c>
      <c r="O267" s="1348">
        <v>9.6410980796016919</v>
      </c>
      <c r="P267" s="35">
        <v>15.7</v>
      </c>
      <c r="S267" s="182"/>
      <c r="T267" s="183"/>
      <c r="W267" s="182"/>
    </row>
    <row r="268" spans="14:23">
      <c r="N268" s="1346">
        <v>45189</v>
      </c>
      <c r="O268" s="1348">
        <v>10.622425445298481</v>
      </c>
      <c r="P268" s="35">
        <v>16.7</v>
      </c>
      <c r="S268" s="182"/>
      <c r="T268" s="183"/>
      <c r="W268" s="182"/>
    </row>
    <row r="269" spans="14:23">
      <c r="N269" s="1346">
        <v>45190</v>
      </c>
      <c r="O269" s="1348">
        <v>10.827825186519988</v>
      </c>
      <c r="P269" s="35">
        <v>18.100000000000001</v>
      </c>
      <c r="S269" s="182"/>
      <c r="T269" s="183"/>
      <c r="W269" s="182"/>
    </row>
    <row r="270" spans="14:23">
      <c r="N270" s="1346">
        <v>45191</v>
      </c>
      <c r="O270" s="1348">
        <v>11.121804475146126</v>
      </c>
      <c r="P270" s="35">
        <v>15.4</v>
      </c>
      <c r="S270" s="182"/>
      <c r="T270" s="183"/>
      <c r="W270" s="182"/>
    </row>
    <row r="271" spans="14:23">
      <c r="N271" s="1346">
        <v>45192</v>
      </c>
      <c r="O271" s="1348">
        <v>8.0886164841947377</v>
      </c>
      <c r="P271" s="35">
        <v>12</v>
      </c>
      <c r="S271" s="182"/>
      <c r="T271" s="183"/>
      <c r="W271" s="182"/>
    </row>
    <row r="272" spans="14:23">
      <c r="N272" s="1346">
        <v>45193</v>
      </c>
      <c r="O272" s="1348">
        <v>8.8030781147450163</v>
      </c>
      <c r="P272" s="35">
        <v>11.5</v>
      </c>
      <c r="S272" s="182"/>
      <c r="T272" s="183"/>
      <c r="W272" s="182"/>
    </row>
    <row r="273" spans="14:23">
      <c r="N273" s="1346">
        <v>45194</v>
      </c>
      <c r="O273" s="1348">
        <v>11.548180528372047</v>
      </c>
      <c r="P273" s="35">
        <v>14.3</v>
      </c>
      <c r="S273" s="182"/>
      <c r="T273" s="183"/>
      <c r="W273" s="182"/>
    </row>
    <row r="274" spans="14:23">
      <c r="N274" s="1346">
        <v>45195</v>
      </c>
      <c r="O274" s="1348">
        <v>12.250270175214576</v>
      </c>
      <c r="P274" s="35">
        <v>17</v>
      </c>
      <c r="S274" s="182"/>
      <c r="T274" s="183"/>
      <c r="W274" s="182"/>
    </row>
    <row r="275" spans="14:23">
      <c r="N275" s="1346">
        <v>45196</v>
      </c>
      <c r="O275" s="1348">
        <v>11.093410370296201</v>
      </c>
      <c r="P275" s="35">
        <v>16.7</v>
      </c>
      <c r="S275" s="182"/>
      <c r="T275" s="183"/>
      <c r="W275" s="182"/>
    </row>
    <row r="276" spans="14:23">
      <c r="N276" s="1346">
        <v>45197</v>
      </c>
      <c r="O276" s="1348">
        <v>9.8050941558588267</v>
      </c>
      <c r="P276" s="35">
        <v>16</v>
      </c>
      <c r="S276" s="182"/>
      <c r="T276" s="183"/>
      <c r="W276" s="182"/>
    </row>
    <row r="277" spans="14:23">
      <c r="N277" s="1346">
        <v>45198</v>
      </c>
      <c r="O277" s="1348">
        <v>8.8269782070713241</v>
      </c>
      <c r="P277" s="35">
        <v>17</v>
      </c>
      <c r="S277" s="182"/>
      <c r="T277" s="183"/>
      <c r="W277" s="182"/>
    </row>
    <row r="278" spans="14:23">
      <c r="N278" s="1346">
        <v>45199</v>
      </c>
      <c r="O278" s="1348">
        <v>8.0268882855205312</v>
      </c>
      <c r="P278" s="35">
        <v>12.7</v>
      </c>
      <c r="S278" s="182"/>
      <c r="T278" s="183"/>
      <c r="W278" s="182"/>
    </row>
    <row r="279" spans="14:23">
      <c r="N279" s="1346">
        <v>45200</v>
      </c>
      <c r="O279" s="1348">
        <v>8.929855073545145</v>
      </c>
      <c r="P279" s="35">
        <v>13.3</v>
      </c>
      <c r="S279" s="182"/>
      <c r="T279" s="183"/>
      <c r="W279" s="182"/>
    </row>
    <row r="280" spans="14:23">
      <c r="N280" s="1346">
        <v>45201</v>
      </c>
      <c r="O280" s="1348">
        <v>12.062812235748469</v>
      </c>
      <c r="P280" s="35">
        <v>15.4</v>
      </c>
      <c r="S280" s="182"/>
      <c r="T280" s="183"/>
      <c r="W280" s="182"/>
    </row>
    <row r="281" spans="14:23">
      <c r="N281" s="1346">
        <v>45202</v>
      </c>
      <c r="O281" s="1348">
        <v>10.417507338787537</v>
      </c>
      <c r="P281" s="35">
        <v>17.600000000000001</v>
      </c>
      <c r="S281" s="182"/>
      <c r="T281" s="183"/>
      <c r="W281" s="182"/>
    </row>
    <row r="282" spans="14:23">
      <c r="N282" s="1346">
        <v>45203</v>
      </c>
      <c r="O282" s="1348">
        <v>12.229951677639118</v>
      </c>
      <c r="P282" s="35">
        <v>10.9</v>
      </c>
      <c r="S282" s="182"/>
      <c r="T282" s="183"/>
      <c r="W282" s="182"/>
    </row>
    <row r="283" spans="14:23">
      <c r="N283" s="1346">
        <v>45204</v>
      </c>
      <c r="O283" s="1348">
        <v>13.123405272308414</v>
      </c>
      <c r="P283" s="35">
        <v>10.3</v>
      </c>
      <c r="S283" s="182"/>
      <c r="T283" s="183"/>
      <c r="W283" s="182"/>
    </row>
    <row r="284" spans="14:23">
      <c r="N284" s="1346">
        <v>45205</v>
      </c>
      <c r="O284" s="1348">
        <v>12.403946535543922</v>
      </c>
      <c r="P284" s="35">
        <v>11.5</v>
      </c>
      <c r="S284" s="182"/>
      <c r="T284" s="183"/>
      <c r="W284" s="182"/>
    </row>
    <row r="285" spans="14:23">
      <c r="N285" s="1346">
        <v>45206</v>
      </c>
      <c r="O285" s="1348">
        <v>9.25290541585405</v>
      </c>
      <c r="P285" s="35">
        <v>15.5</v>
      </c>
      <c r="S285" s="182"/>
      <c r="T285" s="183"/>
      <c r="W285" s="182"/>
    </row>
    <row r="286" spans="14:23">
      <c r="N286" s="1346">
        <v>45207</v>
      </c>
      <c r="O286" s="1348">
        <v>11.933728760114823</v>
      </c>
      <c r="P286" s="35">
        <v>9.5</v>
      </c>
      <c r="S286" s="182"/>
      <c r="T286" s="183"/>
      <c r="W286" s="182"/>
    </row>
    <row r="287" spans="14:23">
      <c r="N287" s="1346">
        <v>45208</v>
      </c>
      <c r="O287" s="1348">
        <v>16.326771558405024</v>
      </c>
      <c r="P287" s="35">
        <v>10.8</v>
      </c>
      <c r="S287" s="182"/>
      <c r="T287" s="183"/>
      <c r="W287" s="182"/>
    </row>
    <row r="288" spans="14:23">
      <c r="N288" s="1346">
        <v>45209</v>
      </c>
      <c r="O288" s="1348">
        <v>15.156316557656224</v>
      </c>
      <c r="P288" s="35">
        <v>13.7</v>
      </c>
      <c r="S288" s="182"/>
      <c r="T288" s="183"/>
      <c r="W288" s="182"/>
    </row>
    <row r="289" spans="14:23">
      <c r="N289" s="1346">
        <v>45210</v>
      </c>
      <c r="O289" s="1348">
        <v>12.437021151208523</v>
      </c>
      <c r="P289" s="35">
        <v>15.7</v>
      </c>
      <c r="S289" s="182"/>
      <c r="T289" s="183"/>
      <c r="W289" s="182"/>
    </row>
    <row r="290" spans="14:23">
      <c r="N290" s="1346">
        <v>45211</v>
      </c>
      <c r="O290" s="1348">
        <v>13.147815052953604</v>
      </c>
      <c r="P290" s="35">
        <v>15.1</v>
      </c>
      <c r="S290" s="182"/>
      <c r="T290" s="183"/>
      <c r="W290" s="182"/>
    </row>
    <row r="291" spans="14:23">
      <c r="N291" s="1346">
        <v>45212</v>
      </c>
      <c r="O291" s="1348">
        <v>11.130423094627956</v>
      </c>
      <c r="P291" s="35">
        <v>16.899999999999999</v>
      </c>
      <c r="S291" s="182"/>
      <c r="T291" s="183"/>
      <c r="W291" s="182"/>
    </row>
    <row r="292" spans="14:23">
      <c r="N292" s="1346">
        <v>45213</v>
      </c>
      <c r="O292" s="1348">
        <v>10.479160617987162</v>
      </c>
      <c r="P292" s="35">
        <v>13.2</v>
      </c>
      <c r="S292" s="182"/>
      <c r="T292" s="183"/>
      <c r="W292" s="182"/>
    </row>
    <row r="293" spans="14:23">
      <c r="N293" s="1346">
        <v>45214</v>
      </c>
      <c r="O293" s="1348">
        <v>13.740037923208753</v>
      </c>
      <c r="P293" s="35">
        <v>6</v>
      </c>
      <c r="S293" s="182"/>
      <c r="T293" s="183"/>
      <c r="W293" s="182"/>
    </row>
    <row r="294" spans="14:23">
      <c r="N294" s="1346">
        <v>45215</v>
      </c>
      <c r="O294" s="1348">
        <v>19.821476779078072</v>
      </c>
      <c r="P294" s="35">
        <v>3.8</v>
      </c>
      <c r="S294" s="182"/>
      <c r="T294" s="183"/>
      <c r="W294" s="182"/>
    </row>
    <row r="295" spans="14:23">
      <c r="N295" s="1346">
        <v>45216</v>
      </c>
      <c r="O295" s="1348">
        <v>22.103488187778584</v>
      </c>
      <c r="P295" s="35">
        <v>3.4</v>
      </c>
      <c r="S295" s="182"/>
      <c r="T295" s="183"/>
      <c r="W295" s="182"/>
    </row>
    <row r="296" spans="14:23">
      <c r="N296" s="1346">
        <v>45217</v>
      </c>
      <c r="O296" s="1348">
        <v>20.846544775312559</v>
      </c>
      <c r="P296" s="35">
        <v>4.7</v>
      </c>
      <c r="S296" s="182"/>
      <c r="T296" s="183"/>
      <c r="W296" s="182"/>
    </row>
    <row r="297" spans="14:23">
      <c r="N297" s="1346">
        <v>45218</v>
      </c>
      <c r="O297" s="1348">
        <v>20.06029059341892</v>
      </c>
      <c r="P297" s="35">
        <v>8.8000000000000007</v>
      </c>
      <c r="S297" s="182"/>
      <c r="T297" s="183"/>
      <c r="W297" s="182"/>
    </row>
    <row r="298" spans="14:23">
      <c r="N298" s="1346">
        <v>45219</v>
      </c>
      <c r="O298" s="1348">
        <v>16.491520677012971</v>
      </c>
      <c r="P298" s="35">
        <v>14.2</v>
      </c>
      <c r="S298" s="182"/>
      <c r="T298" s="183"/>
      <c r="W298" s="182"/>
    </row>
    <row r="299" spans="14:23">
      <c r="N299" s="1346">
        <v>45220</v>
      </c>
      <c r="O299" s="1348">
        <v>12.30939242532777</v>
      </c>
      <c r="P299" s="35">
        <v>14.4</v>
      </c>
      <c r="S299" s="182"/>
      <c r="T299" s="183"/>
      <c r="W299" s="182"/>
    </row>
    <row r="300" spans="14:23">
      <c r="N300" s="1346">
        <v>45221</v>
      </c>
      <c r="O300" s="1348">
        <v>14.040369484690766</v>
      </c>
      <c r="P300" s="35">
        <v>10.5</v>
      </c>
      <c r="S300" s="182"/>
      <c r="T300" s="183"/>
      <c r="W300" s="182"/>
    </row>
    <row r="301" spans="14:23">
      <c r="N301" s="1346">
        <v>45222</v>
      </c>
      <c r="O301" s="1348">
        <v>18.499629474468904</v>
      </c>
      <c r="P301" s="35">
        <v>9.6999999999999993</v>
      </c>
      <c r="S301" s="182"/>
      <c r="T301" s="183"/>
      <c r="W301" s="182"/>
    </row>
    <row r="302" spans="14:23">
      <c r="N302" s="1346">
        <v>45223</v>
      </c>
      <c r="O302" s="1348">
        <v>19.052317791469893</v>
      </c>
      <c r="P302" s="35">
        <v>11.3</v>
      </c>
      <c r="S302" s="182"/>
      <c r="T302" s="183"/>
      <c r="W302" s="182"/>
    </row>
    <row r="303" spans="14:23">
      <c r="N303" s="1346">
        <v>45224</v>
      </c>
      <c r="O303" s="1348">
        <v>18.274536479276055</v>
      </c>
      <c r="P303" s="35">
        <v>10.7</v>
      </c>
      <c r="S303" s="182"/>
      <c r="T303" s="183"/>
      <c r="W303" s="182"/>
    </row>
    <row r="304" spans="14:23">
      <c r="N304" s="1346">
        <v>45225</v>
      </c>
      <c r="O304" s="1348">
        <v>18.554160421560582</v>
      </c>
      <c r="P304" s="35">
        <v>10.5</v>
      </c>
      <c r="S304" s="182"/>
      <c r="T304" s="183"/>
      <c r="W304" s="182"/>
    </row>
    <row r="305" spans="14:23">
      <c r="N305" s="1346">
        <v>45226</v>
      </c>
      <c r="O305" s="1348">
        <v>17.819283018567454</v>
      </c>
      <c r="P305" s="35">
        <v>9.1999999999999993</v>
      </c>
      <c r="S305" s="182"/>
      <c r="T305" s="183"/>
      <c r="W305" s="182"/>
    </row>
    <row r="306" spans="14:23">
      <c r="N306" s="1346">
        <v>45227</v>
      </c>
      <c r="O306" s="1348">
        <v>15.478195139288122</v>
      </c>
      <c r="P306" s="35">
        <v>9.6999999999999993</v>
      </c>
      <c r="S306" s="182"/>
      <c r="T306" s="183"/>
      <c r="W306" s="182"/>
    </row>
    <row r="307" spans="14:23">
      <c r="N307" s="1346">
        <v>45228</v>
      </c>
      <c r="O307" s="1348">
        <v>15.057345408074928</v>
      </c>
      <c r="P307" s="35">
        <v>10.3</v>
      </c>
      <c r="S307" s="182"/>
      <c r="T307" s="183"/>
      <c r="W307" s="182"/>
    </row>
    <row r="308" spans="14:23">
      <c r="N308" s="1346">
        <v>45229</v>
      </c>
      <c r="O308" s="1348">
        <v>16.636934210565837</v>
      </c>
      <c r="P308" s="35">
        <v>12.4</v>
      </c>
      <c r="S308" s="182"/>
      <c r="T308" s="183"/>
      <c r="W308" s="182"/>
    </row>
    <row r="309" spans="14:23">
      <c r="N309" s="1346">
        <v>45230</v>
      </c>
      <c r="O309" s="1348">
        <v>17.724311953808083</v>
      </c>
      <c r="P309" s="35">
        <v>10.1</v>
      </c>
      <c r="S309" s="182"/>
      <c r="T309" s="183"/>
      <c r="W309" s="182"/>
    </row>
    <row r="310" spans="14:23">
      <c r="N310" s="1346">
        <v>45231</v>
      </c>
      <c r="O310" s="1348">
        <v>18.179400337879667</v>
      </c>
      <c r="P310" s="35">
        <v>9.3000000000000007</v>
      </c>
      <c r="S310" s="182"/>
      <c r="T310" s="183"/>
      <c r="W310" s="182"/>
    </row>
    <row r="311" spans="14:23">
      <c r="N311" s="1346">
        <v>45232</v>
      </c>
      <c r="O311" s="1348">
        <v>18.376064867080689</v>
      </c>
      <c r="P311" s="35">
        <v>10.1</v>
      </c>
      <c r="S311" s="182"/>
      <c r="T311" s="183"/>
      <c r="W311" s="182"/>
    </row>
    <row r="312" spans="14:23">
      <c r="N312" s="1346">
        <v>45233</v>
      </c>
      <c r="O312" s="1348">
        <v>19.668276107255192</v>
      </c>
      <c r="P312" s="35">
        <v>6.8</v>
      </c>
      <c r="S312" s="182"/>
      <c r="T312" s="183"/>
      <c r="W312" s="182"/>
    </row>
    <row r="313" spans="14:23">
      <c r="N313" s="1346">
        <v>45234</v>
      </c>
      <c r="O313" s="1348">
        <v>16.736235842176235</v>
      </c>
      <c r="P313" s="35">
        <v>6.7</v>
      </c>
      <c r="S313" s="182"/>
      <c r="T313" s="183"/>
      <c r="W313" s="182"/>
    </row>
    <row r="314" spans="14:23">
      <c r="N314" s="1346">
        <v>45235</v>
      </c>
      <c r="O314" s="1348">
        <v>17.277206228474732</v>
      </c>
      <c r="P314" s="35">
        <v>9.3000000000000007</v>
      </c>
      <c r="S314" s="182"/>
      <c r="T314" s="183"/>
      <c r="W314" s="182"/>
    </row>
    <row r="315" spans="14:23">
      <c r="N315" s="1346">
        <v>45236</v>
      </c>
      <c r="O315" s="1348">
        <v>20.473369676415434</v>
      </c>
      <c r="P315" s="35">
        <v>8.3000000000000007</v>
      </c>
      <c r="S315" s="182"/>
      <c r="T315" s="183"/>
      <c r="W315" s="182"/>
    </row>
    <row r="316" spans="14:23">
      <c r="N316" s="1346">
        <v>45237</v>
      </c>
      <c r="O316" s="1348">
        <v>20.621394400286871</v>
      </c>
      <c r="P316" s="35">
        <v>7.5</v>
      </c>
      <c r="S316" s="182"/>
      <c r="T316" s="183"/>
      <c r="W316" s="182"/>
    </row>
    <row r="317" spans="14:23">
      <c r="N317" s="1346">
        <v>45238</v>
      </c>
      <c r="O317" s="1348">
        <v>22.328663200178383</v>
      </c>
      <c r="P317" s="35">
        <v>5.6</v>
      </c>
      <c r="S317" s="182"/>
      <c r="T317" s="183"/>
      <c r="W317" s="182"/>
    </row>
    <row r="318" spans="14:23">
      <c r="N318" s="1346">
        <v>45239</v>
      </c>
      <c r="O318" s="1348">
        <v>22.136606250270891</v>
      </c>
      <c r="P318" s="35">
        <v>5.5</v>
      </c>
      <c r="S318" s="182"/>
      <c r="T318" s="183"/>
      <c r="W318" s="182"/>
    </row>
    <row r="319" spans="14:23">
      <c r="N319" s="1346">
        <v>45240</v>
      </c>
      <c r="O319" s="1348">
        <v>22.000026035817402</v>
      </c>
      <c r="P319" s="35">
        <v>5.5</v>
      </c>
      <c r="S319" s="182"/>
      <c r="T319" s="183"/>
      <c r="W319" s="182"/>
    </row>
    <row r="320" spans="14:23">
      <c r="N320" s="1346">
        <v>45241</v>
      </c>
      <c r="O320" s="1348">
        <v>20.763316982202642</v>
      </c>
      <c r="P320" s="35">
        <v>3.8</v>
      </c>
      <c r="S320" s="182"/>
      <c r="T320" s="183"/>
      <c r="W320" s="182"/>
    </row>
    <row r="321" spans="14:23">
      <c r="N321" s="1346">
        <v>45242</v>
      </c>
      <c r="O321" s="1348">
        <v>21.483503133605726</v>
      </c>
      <c r="P321" s="35">
        <v>3.1</v>
      </c>
      <c r="S321" s="182"/>
      <c r="T321" s="183"/>
      <c r="W321" s="182"/>
    </row>
    <row r="322" spans="14:23">
      <c r="N322" s="1346">
        <v>45243</v>
      </c>
      <c r="O322" s="1348">
        <v>24.422353991711528</v>
      </c>
      <c r="P322" s="35">
        <v>5.0999999999999996</v>
      </c>
      <c r="S322" s="182"/>
      <c r="T322" s="183"/>
      <c r="W322" s="182"/>
    </row>
    <row r="323" spans="14:23">
      <c r="N323" s="1346">
        <v>45244</v>
      </c>
      <c r="O323" s="1348">
        <v>22.847879908340136</v>
      </c>
      <c r="P323" s="35">
        <v>9</v>
      </c>
      <c r="S323" s="182"/>
      <c r="T323" s="183"/>
      <c r="W323" s="182"/>
    </row>
    <row r="324" spans="14:23">
      <c r="N324" s="1346">
        <v>45245</v>
      </c>
      <c r="O324" s="1348">
        <v>22.714592065656358</v>
      </c>
      <c r="P324" s="35">
        <v>7.5</v>
      </c>
      <c r="S324" s="182"/>
      <c r="T324" s="183"/>
      <c r="W324" s="182"/>
    </row>
    <row r="325" spans="14:23">
      <c r="N325" s="1346">
        <v>45246</v>
      </c>
      <c r="O325" s="1348">
        <v>21.942599323061152</v>
      </c>
      <c r="P325" s="35">
        <v>5.9</v>
      </c>
      <c r="S325" s="182"/>
      <c r="T325" s="183"/>
      <c r="W325" s="182"/>
    </row>
    <row r="326" spans="14:23">
      <c r="N326" s="1346">
        <v>45247</v>
      </c>
      <c r="O326" s="1348">
        <v>22.477969257150139</v>
      </c>
      <c r="P326" s="35">
        <v>3</v>
      </c>
      <c r="S326" s="182"/>
      <c r="T326" s="183"/>
      <c r="W326" s="182"/>
    </row>
    <row r="327" spans="14:23">
      <c r="N327" s="1346">
        <v>45248</v>
      </c>
      <c r="O327" s="1348">
        <v>22.634366378232766</v>
      </c>
      <c r="P327" s="35">
        <v>1.9</v>
      </c>
      <c r="S327" s="182"/>
      <c r="T327" s="183"/>
      <c r="W327" s="182"/>
    </row>
    <row r="328" spans="14:23">
      <c r="N328" s="1346">
        <v>45249</v>
      </c>
      <c r="O328" s="1348">
        <v>22.975414709049652</v>
      </c>
      <c r="P328" s="35">
        <v>4.5999999999999996</v>
      </c>
      <c r="S328" s="182"/>
      <c r="T328" s="183"/>
      <c r="W328" s="182"/>
    </row>
    <row r="329" spans="14:23">
      <c r="N329" s="1346">
        <v>45250</v>
      </c>
      <c r="O329" s="1348">
        <v>24.550513073123387</v>
      </c>
      <c r="P329" s="35">
        <v>7.8</v>
      </c>
      <c r="S329" s="182"/>
      <c r="T329" s="183"/>
      <c r="W329" s="182"/>
    </row>
    <row r="330" spans="14:23">
      <c r="N330" s="1346">
        <v>45251</v>
      </c>
      <c r="O330" s="1348">
        <v>27.255315336305237</v>
      </c>
      <c r="P330" s="35">
        <v>4.9000000000000004</v>
      </c>
      <c r="S330" s="182"/>
      <c r="T330" s="183"/>
      <c r="W330" s="182"/>
    </row>
    <row r="331" spans="14:23">
      <c r="N331" s="1346">
        <v>45252</v>
      </c>
      <c r="O331" s="1348">
        <v>30.060828787453506</v>
      </c>
      <c r="P331" s="35">
        <v>-0.8</v>
      </c>
      <c r="S331" s="182"/>
      <c r="T331" s="183"/>
      <c r="W331" s="182"/>
    </row>
    <row r="332" spans="14:23">
      <c r="N332" s="1346">
        <v>45253</v>
      </c>
      <c r="O332" s="1348">
        <v>28.450975007324928</v>
      </c>
      <c r="P332" s="35">
        <v>3.8</v>
      </c>
      <c r="S332" s="182"/>
      <c r="T332" s="183"/>
      <c r="W332" s="182"/>
    </row>
    <row r="333" spans="14:23">
      <c r="N333" s="1346">
        <v>45254</v>
      </c>
      <c r="O333" s="1348">
        <v>27.652541818171439</v>
      </c>
      <c r="P333" s="35">
        <v>2</v>
      </c>
      <c r="S333" s="182"/>
      <c r="T333" s="183"/>
      <c r="W333" s="182"/>
    </row>
    <row r="334" spans="14:23">
      <c r="N334" s="1346">
        <v>45255</v>
      </c>
      <c r="O334" s="1348">
        <v>26.611339621931286</v>
      </c>
      <c r="P334" s="35">
        <v>-0.4</v>
      </c>
      <c r="S334" s="182"/>
      <c r="T334" s="183"/>
      <c r="W334" s="182"/>
    </row>
    <row r="335" spans="14:23">
      <c r="N335" s="1346">
        <v>45256</v>
      </c>
      <c r="O335" s="1348">
        <v>28.525140903380667</v>
      </c>
      <c r="P335" s="35">
        <v>-1.5</v>
      </c>
      <c r="S335" s="182"/>
      <c r="T335" s="183"/>
      <c r="W335" s="182"/>
    </row>
    <row r="336" spans="14:23">
      <c r="N336" s="1346">
        <v>45257</v>
      </c>
      <c r="O336" s="1348">
        <v>31.104195563483451</v>
      </c>
      <c r="P336" s="35">
        <v>0.5</v>
      </c>
      <c r="S336" s="182"/>
      <c r="T336" s="183"/>
      <c r="W336" s="182"/>
    </row>
    <row r="337" spans="14:23">
      <c r="N337" s="1346">
        <v>45258</v>
      </c>
      <c r="O337" s="1348">
        <v>34.537150667139947</v>
      </c>
      <c r="P337" s="35">
        <v>-1.5</v>
      </c>
      <c r="S337" s="182"/>
      <c r="T337" s="183"/>
      <c r="W337" s="182"/>
    </row>
    <row r="338" spans="14:23">
      <c r="N338" s="1346">
        <v>45259</v>
      </c>
      <c r="O338" s="1348">
        <v>36.353051660169854</v>
      </c>
      <c r="P338" s="35">
        <v>-3</v>
      </c>
      <c r="S338" s="182"/>
      <c r="T338" s="183"/>
      <c r="W338" s="182"/>
    </row>
    <row r="339" spans="14:23">
      <c r="N339" s="1346">
        <v>45260</v>
      </c>
      <c r="O339" s="1348">
        <v>35.953999113804926</v>
      </c>
      <c r="P339" s="35">
        <v>-1.8</v>
      </c>
      <c r="S339" s="182"/>
      <c r="T339" s="183"/>
      <c r="W339" s="182"/>
    </row>
    <row r="340" spans="14:23">
      <c r="N340" s="1346">
        <v>45261</v>
      </c>
      <c r="O340" s="1348">
        <v>34.917661119200325</v>
      </c>
      <c r="P340" s="35">
        <v>-1.6</v>
      </c>
      <c r="S340" s="182"/>
      <c r="T340" s="183"/>
      <c r="W340" s="182"/>
    </row>
    <row r="341" spans="14:23">
      <c r="N341" s="1346">
        <v>45262</v>
      </c>
      <c r="O341" s="1348">
        <v>33.603542442011751</v>
      </c>
      <c r="P341" s="35">
        <v>-3.6</v>
      </c>
      <c r="S341" s="182"/>
      <c r="T341" s="183"/>
      <c r="W341" s="182"/>
    </row>
    <row r="342" spans="14:23">
      <c r="N342" s="1346">
        <v>45263</v>
      </c>
      <c r="O342" s="1348">
        <v>33.849741997307547</v>
      </c>
      <c r="P342" s="35">
        <v>-4.8</v>
      </c>
      <c r="S342" s="182"/>
      <c r="T342" s="183"/>
      <c r="W342" s="182"/>
    </row>
    <row r="343" spans="14:23">
      <c r="N343" s="1346">
        <v>45264</v>
      </c>
      <c r="O343" s="1348">
        <v>39.884228110855915</v>
      </c>
      <c r="P343" s="35">
        <v>-5.7</v>
      </c>
      <c r="S343" s="182"/>
      <c r="T343" s="183"/>
      <c r="W343" s="182"/>
    </row>
    <row r="344" spans="14:23">
      <c r="N344" s="1346">
        <v>45265</v>
      </c>
      <c r="O344" s="1348">
        <v>38.519212017497978</v>
      </c>
      <c r="P344" s="35">
        <v>-2.9</v>
      </c>
      <c r="S344" s="182"/>
      <c r="T344" s="183"/>
      <c r="W344" s="182"/>
    </row>
    <row r="345" spans="14:23">
      <c r="N345" s="1346">
        <v>45266</v>
      </c>
      <c r="O345" s="1348">
        <v>37.299402586535344</v>
      </c>
      <c r="P345" s="35">
        <v>-0.8</v>
      </c>
      <c r="S345" s="182"/>
      <c r="T345" s="183"/>
      <c r="W345" s="182"/>
    </row>
    <row r="346" spans="14:23">
      <c r="N346" s="1346">
        <v>45267</v>
      </c>
      <c r="O346" s="1348">
        <v>36.38059778249756</v>
      </c>
      <c r="P346" s="35">
        <v>-0.9</v>
      </c>
      <c r="S346" s="182"/>
      <c r="T346" s="183"/>
      <c r="W346" s="182"/>
    </row>
    <row r="347" spans="14:23">
      <c r="N347" s="1346">
        <v>45268</v>
      </c>
      <c r="O347" s="1348">
        <v>33.60827941337665</v>
      </c>
      <c r="P347" s="35">
        <v>-2.1</v>
      </c>
      <c r="S347" s="182"/>
      <c r="T347" s="183"/>
      <c r="W347" s="182"/>
    </row>
    <row r="348" spans="14:23">
      <c r="N348" s="1346">
        <v>45269</v>
      </c>
      <c r="O348" s="1348">
        <v>29.979316136939627</v>
      </c>
      <c r="P348" s="35">
        <v>-0.3</v>
      </c>
      <c r="S348" s="182"/>
      <c r="T348" s="183"/>
      <c r="W348" s="182"/>
    </row>
    <row r="349" spans="14:23">
      <c r="N349" s="1346">
        <v>45270</v>
      </c>
      <c r="O349" s="1348">
        <v>29.204814777852757</v>
      </c>
      <c r="P349" s="35">
        <v>2</v>
      </c>
      <c r="S349" s="182"/>
      <c r="T349" s="183"/>
      <c r="W349" s="182"/>
    </row>
    <row r="350" spans="14:23">
      <c r="N350" s="1346">
        <v>45271</v>
      </c>
      <c r="O350" s="1348">
        <v>29.820165201635348</v>
      </c>
      <c r="P350" s="35">
        <v>4.8</v>
      </c>
      <c r="S350" s="182"/>
      <c r="T350" s="183"/>
      <c r="W350" s="182"/>
    </row>
    <row r="351" spans="14:23">
      <c r="N351" s="1346">
        <v>45272</v>
      </c>
      <c r="O351" s="1348">
        <v>30.23061368337455</v>
      </c>
      <c r="P351" s="35">
        <v>4.5999999999999996</v>
      </c>
      <c r="S351" s="182"/>
      <c r="T351" s="183"/>
      <c r="W351" s="182"/>
    </row>
    <row r="352" spans="14:23">
      <c r="N352" s="1346">
        <v>45273</v>
      </c>
      <c r="O352" s="1348">
        <v>29.795574936562303</v>
      </c>
      <c r="P352" s="35">
        <v>4.0999999999999996</v>
      </c>
      <c r="S352" s="182"/>
      <c r="T352" s="183"/>
      <c r="W352" s="182"/>
    </row>
    <row r="353" spans="14:23">
      <c r="N353" s="1346">
        <v>45274</v>
      </c>
      <c r="O353" s="1348">
        <v>30.027499420806084</v>
      </c>
      <c r="P353" s="35">
        <v>3.8</v>
      </c>
      <c r="S353" s="182"/>
      <c r="T353" s="183"/>
      <c r="W353" s="182"/>
    </row>
    <row r="354" spans="14:23">
      <c r="N354" s="1346">
        <v>45275</v>
      </c>
      <c r="O354" s="1348">
        <v>28.202358827793525</v>
      </c>
      <c r="P354" s="35">
        <v>1.8</v>
      </c>
      <c r="S354" s="182"/>
      <c r="T354" s="183"/>
      <c r="W354" s="182"/>
    </row>
    <row r="355" spans="14:23">
      <c r="N355" s="1346">
        <v>45276</v>
      </c>
      <c r="O355" s="1348">
        <v>25.219401818131008</v>
      </c>
      <c r="P355" s="35">
        <v>3.2</v>
      </c>
      <c r="S355" s="182"/>
      <c r="T355" s="183"/>
      <c r="W355" s="182"/>
    </row>
    <row r="356" spans="14:23">
      <c r="N356" s="1346">
        <v>45277</v>
      </c>
      <c r="O356" s="1348">
        <v>25.841403464617681</v>
      </c>
      <c r="P356" s="35">
        <v>2.9</v>
      </c>
      <c r="S356" s="182"/>
      <c r="T356" s="183"/>
      <c r="W356" s="182"/>
    </row>
    <row r="357" spans="14:23">
      <c r="N357" s="1346">
        <v>45278</v>
      </c>
      <c r="O357" s="1348">
        <v>28.652942793936802</v>
      </c>
      <c r="P357" s="35">
        <v>2.7</v>
      </c>
      <c r="S357" s="182"/>
      <c r="T357" s="183"/>
      <c r="W357" s="182"/>
    </row>
    <row r="358" spans="14:23">
      <c r="N358" s="1346">
        <v>45279</v>
      </c>
      <c r="O358" s="1348">
        <v>27.842058177709454</v>
      </c>
      <c r="P358" s="35">
        <v>4.3</v>
      </c>
      <c r="S358" s="182"/>
      <c r="T358" s="183"/>
      <c r="W358" s="182"/>
    </row>
    <row r="359" spans="14:23">
      <c r="N359" s="1346">
        <v>45280</v>
      </c>
      <c r="O359" s="1348">
        <v>27.724566708809629</v>
      </c>
      <c r="P359" s="35">
        <v>3.3</v>
      </c>
      <c r="S359" s="182"/>
      <c r="T359" s="183"/>
      <c r="W359" s="182"/>
    </row>
    <row r="360" spans="14:23">
      <c r="N360" s="1346">
        <v>45281</v>
      </c>
      <c r="O360" s="1348">
        <v>26.384415099855509</v>
      </c>
      <c r="P360" s="35">
        <v>4.9000000000000004</v>
      </c>
      <c r="S360" s="182"/>
      <c r="T360" s="183"/>
      <c r="W360" s="182"/>
    </row>
    <row r="361" spans="14:23">
      <c r="N361" s="1346">
        <v>45282</v>
      </c>
      <c r="O361" s="1348">
        <v>26.483177068915271</v>
      </c>
      <c r="P361" s="35">
        <v>1.9</v>
      </c>
      <c r="S361" s="182"/>
      <c r="T361" s="183"/>
      <c r="W361" s="182"/>
    </row>
    <row r="362" spans="14:23">
      <c r="N362" s="1346">
        <v>45283</v>
      </c>
      <c r="O362" s="1348">
        <v>25.448865010891677</v>
      </c>
      <c r="P362" s="35">
        <v>1.4</v>
      </c>
      <c r="S362" s="182"/>
      <c r="T362" s="183"/>
      <c r="W362" s="182"/>
    </row>
    <row r="363" spans="14:23">
      <c r="N363" s="1346">
        <v>45284</v>
      </c>
      <c r="O363" s="1348">
        <v>21.817656322225183</v>
      </c>
      <c r="P363" s="35">
        <v>6.4</v>
      </c>
      <c r="S363" s="182"/>
      <c r="T363" s="183"/>
      <c r="W363" s="182"/>
    </row>
    <row r="364" spans="14:23">
      <c r="N364" s="1346">
        <v>45285</v>
      </c>
      <c r="O364" s="1348">
        <v>19.571942022329342</v>
      </c>
      <c r="P364" s="35">
        <v>8.9</v>
      </c>
      <c r="S364" s="182"/>
      <c r="T364" s="183"/>
      <c r="W364" s="182"/>
    </row>
    <row r="365" spans="14:23">
      <c r="N365" s="1346">
        <v>45286</v>
      </c>
      <c r="O365" s="1348">
        <v>20.170741650466088</v>
      </c>
      <c r="P365" s="35">
        <v>7.4</v>
      </c>
      <c r="S365" s="182"/>
      <c r="T365" s="183"/>
      <c r="W365" s="182"/>
    </row>
    <row r="366" spans="14:23">
      <c r="N366" s="1346">
        <v>45287</v>
      </c>
      <c r="O366" s="1348">
        <v>22.419169942051493</v>
      </c>
      <c r="P366" s="35">
        <v>3.5</v>
      </c>
      <c r="S366" s="182"/>
      <c r="T366" s="183"/>
      <c r="W366" s="182"/>
    </row>
    <row r="367" spans="14:23">
      <c r="N367" s="1346">
        <v>45288</v>
      </c>
      <c r="O367" s="1348">
        <v>22.592299517552313</v>
      </c>
      <c r="P367" s="35">
        <v>5</v>
      </c>
      <c r="S367" s="182"/>
      <c r="T367" s="183"/>
      <c r="W367" s="182"/>
    </row>
    <row r="368" spans="14:23">
      <c r="N368" s="1346">
        <v>45289</v>
      </c>
      <c r="O368" s="1348">
        <v>21.158480038480359</v>
      </c>
      <c r="P368" s="35">
        <v>7.2</v>
      </c>
      <c r="S368" s="182"/>
      <c r="T368" s="183"/>
      <c r="W368" s="182"/>
    </row>
    <row r="369" spans="14:23">
      <c r="N369" s="1346">
        <v>45290</v>
      </c>
      <c r="O369" s="1348">
        <v>20.702898955004816</v>
      </c>
      <c r="P369" s="34">
        <v>5.5</v>
      </c>
      <c r="S369" s="182"/>
      <c r="T369" s="183"/>
      <c r="W369" s="182"/>
    </row>
    <row r="370" spans="14:23">
      <c r="N370" s="1346">
        <v>45291</v>
      </c>
      <c r="O370" s="1348">
        <v>22.417823742756688</v>
      </c>
      <c r="P370" s="34">
        <v>2.5</v>
      </c>
      <c r="S370" s="182"/>
      <c r="T370" s="183"/>
      <c r="W370" s="182"/>
    </row>
    <row r="371" spans="14:23">
      <c r="N371" s="1346"/>
      <c r="O371" s="1349">
        <f>SUM(O6:O370)</f>
        <v>6758.5731948039893</v>
      </c>
      <c r="P371" s="1349">
        <f>AVERAGE(P6:P370)</f>
        <v>9.9356164383561687</v>
      </c>
      <c r="Q371" s="182"/>
      <c r="S371" s="185"/>
    </row>
    <row r="372" spans="14:23">
      <c r="O372" s="1348"/>
    </row>
    <row r="376" spans="14:23">
      <c r="O376" s="1348"/>
    </row>
    <row r="377" spans="14:23">
      <c r="O377" s="1348"/>
    </row>
  </sheetData>
  <mergeCells count="13">
    <mergeCell ref="K5:M5"/>
    <mergeCell ref="Q16:Q20"/>
    <mergeCell ref="A2:M2"/>
    <mergeCell ref="B4:G4"/>
    <mergeCell ref="H4:M4"/>
    <mergeCell ref="B6:C6"/>
    <mergeCell ref="E6:F6"/>
    <mergeCell ref="H6:I6"/>
    <mergeCell ref="K6:L6"/>
    <mergeCell ref="B5:D5"/>
    <mergeCell ref="E5:G5"/>
    <mergeCell ref="H5:J5"/>
    <mergeCell ref="A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E69"/>
  <sheetViews>
    <sheetView showGridLines="0" topLeftCell="A22" zoomScaleNormal="100" zoomScaleSheetLayoutView="100" workbookViewId="0">
      <selection activeCell="D1" sqref="D1"/>
    </sheetView>
  </sheetViews>
  <sheetFormatPr defaultColWidth="9.140625" defaultRowHeight="12.75"/>
  <cols>
    <col min="1" max="1" width="5.42578125" style="904" customWidth="1"/>
    <col min="2" max="2" width="96.7109375" style="904" customWidth="1"/>
    <col min="3" max="3" width="3.140625" style="903" customWidth="1"/>
    <col min="4" max="4" width="10.140625" style="904" customWidth="1"/>
    <col min="5" max="5" width="10.140625" style="904" hidden="1" customWidth="1"/>
    <col min="6" max="6" width="10.140625" style="904" customWidth="1"/>
    <col min="7" max="16384" width="9.140625" style="904"/>
  </cols>
  <sheetData>
    <row r="1" spans="1:5" ht="18">
      <c r="A1" s="894" t="s">
        <v>88</v>
      </c>
      <c r="B1" s="894"/>
    </row>
    <row r="2" spans="1:5" ht="7.5" customHeight="1">
      <c r="A2" s="905"/>
    </row>
    <row r="3" spans="1:5" ht="15.95" customHeight="1">
      <c r="A3" s="906" t="str">
        <f>MID(E3,1,2+IF(MID(E3,3,1)&lt;&gt;" ",IF(MID(E3,4,1)&lt;&gt;" ",IF(MID(E3,5,1)&lt;&gt;" ",0,2),1),0))</f>
        <v xml:space="preserve">1 </v>
      </c>
      <c r="B3" s="907" t="str">
        <f>MID(E3,4+IF(MID(E3,3,1)&lt;&gt;" ",IF(MID(E3,4,1)&lt;&gt;" ",IF(MID(E3,5,1)&lt;&gt;" ",-1,2),1),0),100)</f>
        <v>ABBREVIATIONS AND DEFINITIONS</v>
      </c>
      <c r="C3" s="908">
        <v>4</v>
      </c>
      <c r="D3" s="906"/>
      <c r="E3" s="907" t="str">
        <f>'1'!A1</f>
        <v>1 ABBREVIATIONS AND DEFINITIONS</v>
      </c>
    </row>
    <row r="4" spans="1:5" ht="15.95" customHeight="1">
      <c r="A4" s="906" t="str">
        <f t="shared" ref="A4:A58" si="0">MID(E4,1,2+IF(MID(E4,3,1)&lt;&gt;" ",IF(MID(E4,4,1)&lt;&gt;" ",IF(MID(E4,5,1)&lt;&gt;" ",0,2),1),0))</f>
        <v xml:space="preserve">2 </v>
      </c>
      <c r="B4" s="907" t="str">
        <f t="shared" ref="B4:B58" si="1">MID(E4,4+IF(MID(E4,3,1)&lt;&gt;" ",IF(MID(E4,4,1)&lt;&gt;" ",IF(MID(E4,5,1)&lt;&gt;" ",-1,2),1),0),100)</f>
        <v>COMMENTARY</v>
      </c>
      <c r="C4" s="908">
        <v>6</v>
      </c>
      <c r="D4" s="906"/>
      <c r="E4" s="907" t="str">
        <f>'2'!A1</f>
        <v>2 COMMENTARY</v>
      </c>
    </row>
    <row r="5" spans="1:5" ht="15.95" customHeight="1">
      <c r="A5" s="906" t="str">
        <f t="shared" si="0"/>
        <v xml:space="preserve">3 </v>
      </c>
      <c r="B5" s="907" t="str">
        <f t="shared" si="1"/>
        <v>GAS SYSTEM</v>
      </c>
      <c r="C5" s="908">
        <v>8</v>
      </c>
      <c r="D5" s="906"/>
      <c r="E5" s="907" t="str">
        <f>'3.1'!A1</f>
        <v>3 GAS SYSTEM</v>
      </c>
    </row>
    <row r="6" spans="1:5" ht="14.1" customHeight="1">
      <c r="A6" s="909" t="str">
        <f t="shared" si="0"/>
        <v>3.1</v>
      </c>
      <c r="B6" s="910" t="str">
        <f t="shared" si="1"/>
        <v>Yearly balance in the Czech gas system</v>
      </c>
      <c r="C6" s="911">
        <v>8</v>
      </c>
      <c r="D6" s="909"/>
      <c r="E6" s="910" t="str">
        <f>'3.1'!A3</f>
        <v>3.1 Yearly balance in the Czech gas system</v>
      </c>
    </row>
    <row r="7" spans="1:5" ht="14.1" customHeight="1">
      <c r="A7" s="909" t="str">
        <f t="shared" si="0"/>
        <v>3.2</v>
      </c>
      <c r="B7" s="910" t="str">
        <f t="shared" si="1"/>
        <v>Yearly balance in the Czech gas system - diagram</v>
      </c>
      <c r="C7" s="911">
        <v>9</v>
      </c>
      <c r="D7" s="909"/>
      <c r="E7" s="910" t="str">
        <f>'3.2'!A1</f>
        <v>3.2 Yearly balance in the Czech gas system - diagram</v>
      </c>
    </row>
    <row r="8" spans="1:5" ht="14.1" customHeight="1">
      <c r="A8" s="909" t="str">
        <f t="shared" si="0"/>
        <v>3.3</v>
      </c>
      <c r="B8" s="910" t="str">
        <f t="shared" si="1"/>
        <v>Balance in the Czech gas system in 2023</v>
      </c>
      <c r="C8" s="911">
        <v>10</v>
      </c>
      <c r="D8" s="909"/>
      <c r="E8" s="910" t="str">
        <f>'3.3'!A1</f>
        <v>3.3 Balance in the Czech gas system in 2023</v>
      </c>
    </row>
    <row r="9" spans="1:5" ht="14.1" customHeight="1">
      <c r="A9" s="909" t="str">
        <f t="shared" si="0"/>
        <v>3.4</v>
      </c>
      <c r="B9" s="910" t="str">
        <f t="shared" si="1"/>
        <v>Balance in the Czech gas system over the last 10 years</v>
      </c>
      <c r="C9" s="911">
        <v>11</v>
      </c>
      <c r="D9" s="909"/>
      <c r="E9" s="910" t="str">
        <f>'3.4'!A1</f>
        <v>3.4 Balance in the Czech gas system over the last 10 years</v>
      </c>
    </row>
    <row r="10" spans="1:5" ht="14.1" customHeight="1">
      <c r="A10" s="909" t="str">
        <f t="shared" si="0"/>
        <v>3.5</v>
      </c>
      <c r="B10" s="910" t="str">
        <f t="shared" si="1"/>
        <v>Gas flow into/from the Czech gas system, including DS, by entry/exit country over the last 10 years</v>
      </c>
      <c r="C10" s="911">
        <v>12</v>
      </c>
      <c r="D10" s="909"/>
      <c r="E10" s="910" t="str">
        <f>'3.5'!A1</f>
        <v>3.5 Gas flow into/from the Czech gas system, including DS, by entry/exit country over the last 10 years</v>
      </c>
    </row>
    <row r="11" spans="1:5" ht="15.95" customHeight="1">
      <c r="A11" s="906" t="str">
        <f t="shared" si="0"/>
        <v xml:space="preserve">4 </v>
      </c>
      <c r="B11" s="907" t="str">
        <f t="shared" si="1"/>
        <v>UNDERGROUND GAS STORAGE FACILITIES</v>
      </c>
      <c r="C11" s="908">
        <v>13</v>
      </c>
      <c r="D11" s="906"/>
      <c r="E11" s="907" t="str">
        <f>'4.1'!A1</f>
        <v>4 UNDERGROUND GAS STORAGE FACILITIES</v>
      </c>
    </row>
    <row r="12" spans="1:5" ht="14.1" customHeight="1">
      <c r="A12" s="909" t="str">
        <f t="shared" si="0"/>
        <v>4.1</v>
      </c>
      <c r="B12" s="910" t="str">
        <f t="shared" si="1"/>
        <v>Gas flow from/into UGS that form part of the Czech gas system</v>
      </c>
      <c r="C12" s="911">
        <v>13</v>
      </c>
      <c r="D12" s="909"/>
      <c r="E12" s="910" t="str">
        <f>'4.1'!A3</f>
        <v>4.1 Gas flow from/into UGS that form part of the Czech gas system</v>
      </c>
    </row>
    <row r="13" spans="1:5" ht="14.1" customHeight="1">
      <c r="A13" s="909" t="str">
        <f t="shared" si="0"/>
        <v>4.2</v>
      </c>
      <c r="B13" s="910" t="str">
        <f t="shared" si="1"/>
        <v>Gas flow from/into UGS that form part of the Czech gas system over the last 10 years</v>
      </c>
      <c r="C13" s="911">
        <v>14</v>
      </c>
      <c r="D13" s="909"/>
      <c r="E13" s="910" t="str">
        <f>'4.2'!A1</f>
        <v>4.2 Gas flow from/into UGS that form part of the Czech gas system over the last 10 years</v>
      </c>
    </row>
    <row r="14" spans="1:5" ht="15.95" customHeight="1">
      <c r="A14" s="906" t="str">
        <f t="shared" si="0"/>
        <v xml:space="preserve">5 </v>
      </c>
      <c r="B14" s="907" t="str">
        <f t="shared" si="1"/>
        <v>PRODUCTION OF ALL GASES</v>
      </c>
      <c r="C14" s="908">
        <v>15</v>
      </c>
      <c r="D14" s="906"/>
      <c r="E14" s="907" t="str">
        <f>'5.1'!A1</f>
        <v>5 PRODUCTION OF ALL GASES</v>
      </c>
    </row>
    <row r="15" spans="1:5" ht="14.1" customHeight="1">
      <c r="A15" s="909" t="str">
        <f t="shared" si="0"/>
        <v>5.1</v>
      </c>
      <c r="B15" s="910" t="str">
        <f t="shared" si="1"/>
        <v>Production of all gases in the Czech Republic</v>
      </c>
      <c r="C15" s="911">
        <v>15</v>
      </c>
      <c r="D15" s="909"/>
      <c r="E15" s="910" t="str">
        <f>'5.1'!A3</f>
        <v>5.1 Production of all gases in the Czech Republic</v>
      </c>
    </row>
    <row r="16" spans="1:5" ht="14.1" customHeight="1">
      <c r="A16" s="909" t="str">
        <f t="shared" si="0"/>
        <v>5.2</v>
      </c>
      <c r="B16" s="910" t="str">
        <f t="shared" si="1"/>
        <v>Natural gas production in the Czech Republic over the last 10 years</v>
      </c>
      <c r="C16" s="911">
        <v>16</v>
      </c>
      <c r="D16" s="909"/>
      <c r="E16" s="910" t="str">
        <f>'5.2'!A1</f>
        <v>5.2 Natural gas production in the Czech Republic over the last 10 years</v>
      </c>
    </row>
    <row r="17" spans="1:5" ht="15.95" customHeight="1">
      <c r="A17" s="906" t="str">
        <f t="shared" si="0"/>
        <v xml:space="preserve">6 </v>
      </c>
      <c r="B17" s="907" t="str">
        <f t="shared" si="1"/>
        <v>NATURAL GAS CONSUMPTION</v>
      </c>
      <c r="C17" s="908">
        <v>17</v>
      </c>
      <c r="D17" s="906"/>
      <c r="E17" s="907" t="str">
        <f>'6.1'!A1</f>
        <v>6 NATURAL GAS CONSUMPTION</v>
      </c>
    </row>
    <row r="18" spans="1:5" ht="14.1" customHeight="1">
      <c r="A18" s="909" t="str">
        <f t="shared" si="0"/>
        <v>6.1</v>
      </c>
      <c r="B18" s="910" t="str">
        <f t="shared" si="1"/>
        <v>Natural gas consumption in the Czech Republic in 2023</v>
      </c>
      <c r="C18" s="911">
        <v>17</v>
      </c>
      <c r="D18" s="909"/>
      <c r="E18" s="910" t="str">
        <f>'6.1'!A3</f>
        <v>6.1 Natural gas consumption in the Czech Republic in 2023</v>
      </c>
    </row>
    <row r="19" spans="1:5" ht="14.1" customHeight="1">
      <c r="A19" s="909" t="str">
        <f t="shared" si="0"/>
        <v>6.2</v>
      </c>
      <c r="B19" s="910" t="str">
        <f t="shared" si="1"/>
        <v>Share of natural gas consumption in each period of the year in total annual consumption in the CR</v>
      </c>
      <c r="C19" s="911">
        <v>18</v>
      </c>
      <c r="D19" s="909"/>
      <c r="E19" s="910" t="str">
        <f>'6.2'!A1</f>
        <v>6.2 Share of natural gas consumption in each period of the year in total annual consumption in the CR</v>
      </c>
    </row>
    <row r="20" spans="1:5" ht="14.1" customHeight="1">
      <c r="A20" s="909" t="str">
        <f t="shared" si="0"/>
        <v>6.3</v>
      </c>
      <c r="B20" s="910" t="str">
        <f t="shared" si="1"/>
        <v>Air temperature in the Czech Republic in 2023</v>
      </c>
      <c r="C20" s="911">
        <v>19</v>
      </c>
      <c r="D20" s="909"/>
      <c r="E20" s="910" t="str">
        <f>'6.3'!A1</f>
        <v>6.3 Air temperature in the Czech Republic in 2023</v>
      </c>
    </row>
    <row r="21" spans="1:5" ht="14.1" customHeight="1">
      <c r="A21" s="909" t="str">
        <f t="shared" si="0"/>
        <v>6.4</v>
      </c>
      <c r="B21" s="910" t="str">
        <f t="shared" si="1"/>
        <v>Natural gas consumption in the Czech Republic over the last 10 years</v>
      </c>
      <c r="C21" s="911">
        <v>20</v>
      </c>
      <c r="D21" s="909"/>
      <c r="E21" s="910" t="str">
        <f>'6.4'!A1</f>
        <v>6.4 Natural gas consumption in the Czech Republic over the last 10 years</v>
      </c>
    </row>
    <row r="22" spans="1:5" ht="14.1" customHeight="1">
      <c r="A22" s="909" t="str">
        <f t="shared" si="0"/>
        <v>6.5</v>
      </c>
      <c r="B22" s="910" t="str">
        <f t="shared" si="1"/>
        <v>Daily maximum and minimum natural gas consumption in the Czech Republic in 2023</v>
      </c>
      <c r="C22" s="911">
        <v>21</v>
      </c>
      <c r="D22" s="909"/>
      <c r="E22" s="910" t="str">
        <f>'6.5'!A1</f>
        <v>6.5 Daily maximum and minimum natural gas consumption in the Czech Republic in 2023</v>
      </c>
    </row>
    <row r="23" spans="1:5" ht="14.1" customHeight="1">
      <c r="A23" s="909" t="str">
        <f t="shared" si="0"/>
        <v>6.6</v>
      </c>
      <c r="B23" s="910" t="str">
        <f t="shared" si="1"/>
        <v>Daily temperature gradient (DTG) and model natural gas consumption in the Czech Republic</v>
      </c>
      <c r="C23" s="911">
        <v>22</v>
      </c>
      <c r="D23" s="909"/>
      <c r="E23" s="910" t="str">
        <f>'6.6'!A1</f>
        <v>6.6 Daily temperature gradient (DTG) and model natural gas consumption in the Czech Republic</v>
      </c>
    </row>
    <row r="24" spans="1:5" ht="14.1" customHeight="1">
      <c r="A24" s="909" t="str">
        <f t="shared" si="0"/>
        <v>6.7</v>
      </c>
      <c r="B24" s="910" t="str">
        <f t="shared" si="1"/>
        <v>Daily natural gas consumption in the Czech Republic 
over the last 10 years</v>
      </c>
      <c r="C24" s="911">
        <v>23</v>
      </c>
      <c r="D24" s="909"/>
      <c r="E24" s="910" t="str">
        <f>'6.7'!A1</f>
        <v>6.7 Daily natural gas consumption in the Czech Republic 
over the last 10 years</v>
      </c>
    </row>
    <row r="25" spans="1:5" ht="15.95" customHeight="1">
      <c r="A25" s="906" t="str">
        <f t="shared" si="0"/>
        <v xml:space="preserve">7 </v>
      </c>
      <c r="B25" s="907" t="str">
        <f t="shared" si="1"/>
        <v>REFERENCE HOURLY READING</v>
      </c>
      <c r="C25" s="908">
        <v>24</v>
      </c>
      <c r="D25" s="906"/>
      <c r="E25" s="907" t="str">
        <f>'7.1'!A1</f>
        <v>7 REFERENCE HOURLY READING</v>
      </c>
    </row>
    <row r="26" spans="1:5" ht="14.1" customHeight="1">
      <c r="A26" s="909" t="str">
        <f t="shared" si="0"/>
        <v>7.1</v>
      </c>
      <c r="B26" s="910" t="str">
        <f t="shared" si="1"/>
        <v>Reference hourly reading broken down by distribution system in the CR</v>
      </c>
      <c r="C26" s="911">
        <v>24</v>
      </c>
      <c r="D26" s="909"/>
      <c r="E26" s="910" t="str">
        <f>'7.1'!A3</f>
        <v>7.1 Reference hourly reading broken down by distribution system in the CR</v>
      </c>
    </row>
    <row r="27" spans="1:5" ht="14.1" customHeight="1">
      <c r="A27" s="909" t="str">
        <f t="shared" si="0"/>
        <v>7.2</v>
      </c>
      <c r="B27" s="910" t="str">
        <f t="shared" si="1"/>
        <v>Balance in the Czech gas system on the KHO day</v>
      </c>
      <c r="C27" s="911">
        <v>25</v>
      </c>
      <c r="D27" s="909"/>
      <c r="E27" s="910" t="str">
        <f>'7.2'!A1</f>
        <v>7.2 Balance in the Czech gas system on the KHO day</v>
      </c>
    </row>
    <row r="28" spans="1:5" ht="14.1" customHeight="1">
      <c r="A28" s="909" t="str">
        <f t="shared" si="0"/>
        <v>7.3</v>
      </c>
      <c r="B28" s="910" t="str">
        <f t="shared" si="1"/>
        <v>Balance in the Czech gas system on the KHO day - diagram</v>
      </c>
      <c r="C28" s="911">
        <v>26</v>
      </c>
      <c r="D28" s="909"/>
      <c r="E28" s="910" t="str">
        <f>'7.3'!A1</f>
        <v>7.3 Balance in the Czech gas system on the KHO day - diagram</v>
      </c>
    </row>
    <row r="29" spans="1:5" ht="14.1" customHeight="1">
      <c r="A29" s="909" t="str">
        <f t="shared" si="0"/>
        <v>7.4</v>
      </c>
      <c r="B29" s="910" t="str">
        <f t="shared" si="1"/>
        <v>Reference hourly reading in the CR over the last 10 years</v>
      </c>
      <c r="C29" s="911">
        <v>27</v>
      </c>
      <c r="D29" s="909"/>
      <c r="E29" s="910" t="str">
        <f>'7.4'!A1</f>
        <v>7.4 Reference hourly reading in the CR over the last 10 years</v>
      </c>
    </row>
    <row r="30" spans="1:5" ht="14.1" customHeight="1">
      <c r="A30" s="909" t="str">
        <f t="shared" si="0"/>
        <v>7.5</v>
      </c>
      <c r="B30" s="910" t="str">
        <f t="shared" si="1"/>
        <v>Reference hourly reading in the CR over the last 10 years - charts</v>
      </c>
      <c r="C30" s="911">
        <v>28</v>
      </c>
      <c r="D30" s="909"/>
      <c r="E30" s="910" t="str">
        <f>'7.5'!A1</f>
        <v>7.5 Reference hourly reading in the CR over the last 10 years - charts</v>
      </c>
    </row>
    <row r="31" spans="1:5" ht="15.95" customHeight="1">
      <c r="A31" s="906" t="str">
        <f t="shared" si="0"/>
        <v xml:space="preserve">8 </v>
      </c>
      <c r="B31" s="907" t="str">
        <f t="shared" si="1"/>
        <v>NATURAL GAS CONSUMPTION BY CUSTOMER CATEGORY AND BY WAY OF USE</v>
      </c>
      <c r="C31" s="908">
        <v>29</v>
      </c>
      <c r="D31" s="906"/>
      <c r="E31" s="907" t="str">
        <f>'8.1'!A1</f>
        <v>8 NATURAL GAS CONSUMPTION BY CUSTOMER CATEGORY AND BY WAY OF USE</v>
      </c>
    </row>
    <row r="32" spans="1:5" ht="14.1" customHeight="1">
      <c r="A32" s="909" t="str">
        <f t="shared" si="0"/>
        <v>8.1</v>
      </c>
      <c r="B32" s="910" t="str">
        <f t="shared" si="1"/>
        <v>Natural gas consumption in the Czech Republic in 2023 and over the last 10 years</v>
      </c>
      <c r="C32" s="911">
        <v>29</v>
      </c>
      <c r="D32" s="909"/>
      <c r="E32" s="910" t="str">
        <f>'8.1'!A3</f>
        <v>8.1 Natural gas consumption in the Czech Republic in 2023 and over the last 10 years</v>
      </c>
    </row>
    <row r="33" spans="1:5" ht="14.1" customHeight="1">
      <c r="A33" s="909" t="str">
        <f t="shared" si="0"/>
        <v>8.2</v>
      </c>
      <c r="B33" s="910" t="str">
        <f t="shared" si="1"/>
        <v>Natural gas consumption in the HD_C category in 2023 and over the last 10 years</v>
      </c>
      <c r="C33" s="911">
        <v>30</v>
      </c>
      <c r="D33" s="909"/>
      <c r="E33" s="910" t="str">
        <f>'8.2'!A1</f>
        <v>8.2 Natural gas consumption in the HD_C category in 2023 and over the last 10 years</v>
      </c>
    </row>
    <row r="34" spans="1:5" ht="14.1" customHeight="1">
      <c r="A34" s="909" t="str">
        <f t="shared" si="0"/>
        <v>8.3</v>
      </c>
      <c r="B34" s="910" t="str">
        <f t="shared" si="1"/>
        <v>Natural gas consumption in the MD_C category in 2023 and over the last 10 years</v>
      </c>
      <c r="C34" s="911">
        <v>31</v>
      </c>
      <c r="D34" s="909"/>
      <c r="E34" s="910" t="str">
        <f>'8.3'!A1</f>
        <v>8.3 Natural gas consumption in the MD_C category in 2023 and over the last 10 years</v>
      </c>
    </row>
    <row r="35" spans="1:5" ht="14.1" customHeight="1">
      <c r="A35" s="909" t="str">
        <f t="shared" si="0"/>
        <v>8.4</v>
      </c>
      <c r="B35" s="910" t="str">
        <f t="shared" si="1"/>
        <v>Natural gas consumption in the LD_C category in 2023 and over the last 10 years</v>
      </c>
      <c r="C35" s="911">
        <v>32</v>
      </c>
      <c r="D35" s="909"/>
      <c r="E35" s="910" t="str">
        <f>'8.4'!A1</f>
        <v>8.4 Natural gas consumption in the LD_C category in 2023 and over the last 10 years</v>
      </c>
    </row>
    <row r="36" spans="1:5" ht="14.1" customHeight="1">
      <c r="A36" s="909" t="str">
        <f t="shared" si="0"/>
        <v>8.5</v>
      </c>
      <c r="B36" s="910" t="str">
        <f t="shared" si="1"/>
        <v>Natural gas consumption in the DOM category in 2023 and over the last 10 years</v>
      </c>
      <c r="C36" s="911">
        <v>33</v>
      </c>
      <c r="D36" s="909"/>
      <c r="E36" s="910" t="str">
        <f>'8.5'!A1</f>
        <v>8.5 Natural gas consumption in the DOM category in 2023 and over the last 10 years</v>
      </c>
    </row>
    <row r="37" spans="1:5" ht="14.1" customHeight="1">
      <c r="A37" s="909" t="str">
        <f t="shared" si="0"/>
        <v>8.6</v>
      </c>
      <c r="B37" s="910" t="str">
        <f t="shared" si="1"/>
        <v>Natural gas supply to CNG stations in the Czech Republic in 2023 and over the last 10 years</v>
      </c>
      <c r="C37" s="911">
        <v>34</v>
      </c>
      <c r="D37" s="909"/>
      <c r="E37" s="910" t="str">
        <f>'8.6'!A1</f>
        <v>8.6 Natural gas supply to CNG stations in the Czech Republic in 2023 and over the last 10 years</v>
      </c>
    </row>
    <row r="38" spans="1:5" ht="14.1" customHeight="1">
      <c r="A38" s="909" t="str">
        <f t="shared" si="0"/>
        <v>8.7</v>
      </c>
      <c r="B38" s="910" t="str">
        <f t="shared" si="1"/>
        <v>Natural gas consumption in the CR for electricity generation in 2023 and over the last 10 years</v>
      </c>
      <c r="C38" s="911">
        <v>35</v>
      </c>
      <c r="D38" s="909"/>
      <c r="E38" s="910" t="str">
        <f>'8.7'!A1</f>
        <v>8.7 Natural gas consumption in the CR for electricity generation in 2023 and over the last 10 years</v>
      </c>
    </row>
    <row r="39" spans="1:5" ht="14.1" customHeight="1">
      <c r="A39" s="909" t="str">
        <f t="shared" si="0"/>
        <v>8.8</v>
      </c>
      <c r="B39" s="910" t="str">
        <f t="shared" si="1"/>
        <v>Natural gas consumption in the CR by customer category in 2023 and over the last 10 years</v>
      </c>
      <c r="C39" s="911">
        <v>36</v>
      </c>
      <c r="D39" s="909"/>
      <c r="E39" s="910" t="str">
        <f>'8.8'!A1</f>
        <v>8.8 Natural gas consumption in the CR by customer category in 2023 and over the last 10 years</v>
      </c>
    </row>
    <row r="40" spans="1:5" ht="14.1" customHeight="1">
      <c r="A40" s="909" t="str">
        <f t="shared" si="0"/>
        <v>8.9</v>
      </c>
      <c r="B40" s="910" t="str">
        <f t="shared" si="1"/>
        <v>Natural gas consumption broken down by customer category and way of use in the Czech Republic</v>
      </c>
      <c r="C40" s="911">
        <v>37</v>
      </c>
      <c r="D40" s="909"/>
      <c r="E40" s="910" t="str">
        <f>'8.9'!A1</f>
        <v>8.9 Natural gas consumption broken down by customer category and way of use in the Czech Republic</v>
      </c>
    </row>
    <row r="41" spans="1:5" ht="15.95" customHeight="1">
      <c r="A41" s="906" t="str">
        <f t="shared" si="0"/>
        <v xml:space="preserve">9 </v>
      </c>
      <c r="B41" s="907" t="str">
        <f t="shared" si="1"/>
        <v>NATURAL GAS CONSUMPTION BY DISTRIBUTION SYSTEM</v>
      </c>
      <c r="C41" s="908">
        <v>38</v>
      </c>
      <c r="D41" s="906"/>
      <c r="E41" s="907" t="str">
        <f>'9.1'!A1</f>
        <v>9 NATURAL GAS CONSUMPTION BY DISTRIBUTION SYSTEM</v>
      </c>
    </row>
    <row r="42" spans="1:5" ht="14.1" customHeight="1">
      <c r="A42" s="909" t="str">
        <f t="shared" si="0"/>
        <v>9.1</v>
      </c>
      <c r="B42" s="910" t="str">
        <f t="shared" si="1"/>
        <v>Natural gas consumption by gas system, customer category, and CNG in the Czech Republic</v>
      </c>
      <c r="C42" s="911">
        <v>38</v>
      </c>
      <c r="D42" s="909"/>
      <c r="E42" s="910" t="str">
        <f>'9.1'!A3</f>
        <v>9.1 Natural gas consumption by gas system, customer category, and CNG in the Czech Republic</v>
      </c>
    </row>
    <row r="43" spans="1:5" ht="14.1" customHeight="1">
      <c r="A43" s="909" t="str">
        <f t="shared" si="0"/>
        <v>9.2</v>
      </c>
      <c r="B43" s="910" t="str">
        <f t="shared" si="1"/>
        <v>Natural gas consumption by gas system in the Czech Republic in 2023</v>
      </c>
      <c r="C43" s="911">
        <v>39</v>
      </c>
      <c r="D43" s="909"/>
      <c r="E43" s="910" t="str">
        <f>'9.2'!A1</f>
        <v>9.2 Natural gas consumption by gas system in the Czech Republic in 2023</v>
      </c>
    </row>
    <row r="44" spans="1:5" ht="14.1" customHeight="1">
      <c r="A44" s="909" t="str">
        <f t="shared" si="0"/>
        <v>9.3</v>
      </c>
      <c r="B44" s="910" t="str">
        <f t="shared" si="1"/>
        <v>Gas quantities distributed through local distribution systems in the Czech Republic</v>
      </c>
      <c r="C44" s="911">
        <v>40</v>
      </c>
      <c r="D44" s="909"/>
      <c r="E44" s="910" t="str">
        <f>'9.3'!A1</f>
        <v>9.3 Gas quantities distributed through local distribution systems in the Czech Republic</v>
      </c>
    </row>
    <row r="45" spans="1:5" ht="14.1" customHeight="1">
      <c r="A45" s="909" t="str">
        <f t="shared" si="0"/>
        <v>9.4</v>
      </c>
      <c r="B45" s="910" t="str">
        <f t="shared" si="1"/>
        <v>Gas pipeline lengths of gas systems in the Czech Republic by pressure</v>
      </c>
      <c r="C45" s="911">
        <v>41</v>
      </c>
      <c r="D45" s="909"/>
      <c r="E45" s="910" t="str">
        <f>'9.4'!A1</f>
        <v>9.4 Gas pipeline lengths of gas systems in the Czech Republic by pressure</v>
      </c>
    </row>
    <row r="46" spans="1:5" ht="14.1" customHeight="1">
      <c r="A46" s="909" t="str">
        <f t="shared" si="0"/>
        <v>9.5</v>
      </c>
      <c r="B46" s="910" t="str">
        <f t="shared" si="1"/>
        <v>Pipeline lengths of gas systems in the Czech Republic by pressure level over the last 10 years</v>
      </c>
      <c r="C46" s="911">
        <v>42</v>
      </c>
      <c r="D46" s="909"/>
      <c r="E46" s="910" t="str">
        <f>'9.5'!A1</f>
        <v>9.5 Pipeline lengths of gas systems in the Czech Republic by pressure level over the last 10 years</v>
      </c>
    </row>
    <row r="47" spans="1:5" ht="32.1" customHeight="1">
      <c r="A47" s="1460" t="str">
        <f t="shared" si="0"/>
        <v>10</v>
      </c>
      <c r="B47" s="1461" t="str">
        <f t="shared" si="1"/>
        <v>TARIFF STATISTICS BY DEMAND CATEGORY AND OFF-TAKE BAND IN THE CZECH REPUBLIC OVER THE LAST 10 YEARS</v>
      </c>
      <c r="C47" s="908">
        <v>43</v>
      </c>
      <c r="D47" s="906"/>
      <c r="E47" s="907" t="str">
        <f>'10'!A1</f>
        <v>10 TARIFF STATISTICS BY DEMAND CATEGORY AND OFF-TAKE BAND IN THE CZECH REPUBLIC OVER THE LAST 10 YEARS</v>
      </c>
    </row>
    <row r="48" spans="1:5" ht="15.95" customHeight="1">
      <c r="A48" s="906" t="str">
        <f t="shared" si="0"/>
        <v>11</v>
      </c>
      <c r="B48" s="907" t="str">
        <f t="shared" si="1"/>
        <v>NATURAL GAS CONSUMPTION BY REGION</v>
      </c>
      <c r="C48" s="908">
        <v>45</v>
      </c>
      <c r="D48" s="906"/>
      <c r="E48" s="907" t="str">
        <f>'11.1'!A1</f>
        <v>11 NATURAL GAS CONSUMPTION BY REGION</v>
      </c>
    </row>
    <row r="49" spans="1:5" s="914" customFormat="1" ht="14.1" customHeight="1">
      <c r="A49" s="909" t="str">
        <f t="shared" si="0"/>
        <v>11.1</v>
      </c>
      <c r="B49" s="910" t="str">
        <f t="shared" si="1"/>
        <v>Natural gas consumption by Region, customer category, and CNG in the Czech Republic</v>
      </c>
      <c r="C49" s="911">
        <v>45</v>
      </c>
      <c r="D49" s="912"/>
      <c r="E49" s="913" t="str">
        <f>'11.1'!A3</f>
        <v>11.1 Natural gas consumption by Region, customer category, and CNG in the Czech Republic</v>
      </c>
    </row>
    <row r="50" spans="1:5" ht="14.1" customHeight="1">
      <c r="A50" s="909" t="str">
        <f t="shared" si="0"/>
        <v>11.2</v>
      </c>
      <c r="B50" s="910" t="str">
        <f t="shared" si="1"/>
        <v>Natural gas consumption and customer numbers by Region in the Czech Republic</v>
      </c>
      <c r="C50" s="911">
        <v>47</v>
      </c>
      <c r="D50" s="915"/>
      <c r="E50" s="916" t="str">
        <f>'11.2'!A1</f>
        <v>11.2 Natural gas consumption and customer numbers by Region in the Czech Republic</v>
      </c>
    </row>
    <row r="51" spans="1:5" ht="14.1" customHeight="1">
      <c r="A51" s="909" t="str">
        <f t="shared" si="0"/>
        <v>11.3</v>
      </c>
      <c r="B51" s="910" t="str">
        <f t="shared" si="1"/>
        <v>Numbers of customers by Region (R.), customer category, 
and CNG in the Czech Republic</v>
      </c>
      <c r="C51" s="911">
        <v>48</v>
      </c>
      <c r="D51" s="915"/>
      <c r="E51" s="916" t="str">
        <f>'11.3'!A1</f>
        <v>11.3 Numbers of customers by Region (R.), customer category, 
and CNG in the Czech Republic</v>
      </c>
    </row>
    <row r="52" spans="1:5" ht="14.1" customHeight="1">
      <c r="A52" s="909" t="str">
        <f t="shared" si="0"/>
        <v>11.4</v>
      </c>
      <c r="B52" s="910" t="str">
        <f t="shared" si="1"/>
        <v>Natural gas consumption by Region (R.) in 2023 and over the last 10 years</v>
      </c>
      <c r="C52" s="911">
        <v>49</v>
      </c>
      <c r="D52" s="917"/>
      <c r="E52" s="918" t="str">
        <f>'11.4'!A1</f>
        <v>11.4 Natural gas consumption by Region (R.) in 2023 and over the last 10 years</v>
      </c>
    </row>
    <row r="53" spans="1:5" ht="14.1" customHeight="1">
      <c r="A53" s="909" t="str">
        <f t="shared" si="0"/>
        <v>11.5</v>
      </c>
      <c r="B53" s="910" t="str">
        <f t="shared" si="1"/>
        <v>Air temperature by Region (R.) in 2023 and over the last 10 years</v>
      </c>
      <c r="C53" s="911">
        <v>51</v>
      </c>
      <c r="D53" s="919"/>
      <c r="E53" s="920" t="str">
        <f>'11.5'!A1</f>
        <v>11.5 Air temperature by Region (R.) in 2023 and over the last 10 years</v>
      </c>
    </row>
    <row r="54" spans="1:5" ht="15.95" customHeight="1">
      <c r="A54" s="906" t="str">
        <f t="shared" si="0"/>
        <v>12</v>
      </c>
      <c r="B54" s="907" t="str">
        <f t="shared" si="1"/>
        <v>HISTORICAL DATA</v>
      </c>
      <c r="C54" s="908">
        <v>52</v>
      </c>
      <c r="D54" s="921"/>
      <c r="E54" s="922" t="str">
        <f>'12.1'!A1</f>
        <v>12 HISTORICAL DATA</v>
      </c>
    </row>
    <row r="55" spans="1:5" ht="14.1" customHeight="1">
      <c r="A55" s="909" t="str">
        <f t="shared" si="0"/>
        <v>12.1</v>
      </c>
      <c r="B55" s="910" t="str">
        <f t="shared" si="1"/>
        <v>Natural gas and town gas consumption in the Czech Republic over the last 70 years</v>
      </c>
      <c r="C55" s="911">
        <v>52</v>
      </c>
      <c r="D55" s="923"/>
      <c r="E55" s="924" t="str">
        <f>'12.1'!A3</f>
        <v>12.1 Natural gas and town gas consumption in the Czech Republic over the last 70 years</v>
      </c>
    </row>
    <row r="56" spans="1:5" ht="14.1" customHeight="1">
      <c r="A56" s="909" t="str">
        <f t="shared" si="0"/>
        <v>12.2</v>
      </c>
      <c r="B56" s="910" t="str">
        <f t="shared" si="1"/>
        <v>Natural gas consumption by demand category in the Czech Republic over the last 70 years</v>
      </c>
      <c r="C56" s="911">
        <v>54</v>
      </c>
      <c r="D56" s="923"/>
      <c r="E56" s="924" t="str">
        <f>'12.2'!A1</f>
        <v>12.2 Natural gas consumption by demand category in the Czech Republic over the last 70 years</v>
      </c>
    </row>
    <row r="57" spans="1:5" ht="14.1" customHeight="1">
      <c r="A57" s="909" t="str">
        <f t="shared" si="0"/>
        <v>12.3</v>
      </c>
      <c r="B57" s="910" t="str">
        <f t="shared" si="1"/>
        <v>Average air temperature in the Czech Republic over the last 30 years</v>
      </c>
      <c r="C57" s="911">
        <v>57</v>
      </c>
      <c r="D57" s="923"/>
      <c r="E57" s="924" t="str">
        <f>'12.3'!A1</f>
        <v>12.3 Average air temperature in the Czech Republic over the last 30 years</v>
      </c>
    </row>
    <row r="58" spans="1:5" ht="15.95" customHeight="1">
      <c r="A58" s="906" t="str">
        <f t="shared" si="0"/>
        <v>13</v>
      </c>
      <c r="B58" s="907" t="str">
        <f t="shared" si="1"/>
        <v>MAP OF THE CZECH GAS SYSTEM</v>
      </c>
      <c r="C58" s="908">
        <v>58</v>
      </c>
      <c r="D58" s="923"/>
      <c r="E58" s="922" t="str">
        <f>'13'!A1</f>
        <v>13 MAP OF THE CZECH GAS SYSTEM</v>
      </c>
    </row>
    <row r="59" spans="1:5" ht="12" customHeight="1">
      <c r="C59" s="925"/>
    </row>
    <row r="60" spans="1:5" ht="12" customHeight="1">
      <c r="C60" s="925"/>
    </row>
    <row r="61" spans="1:5" ht="12" customHeight="1">
      <c r="C61" s="925"/>
    </row>
    <row r="62" spans="1:5" ht="12" customHeight="1">
      <c r="C62" s="925"/>
    </row>
    <row r="63" spans="1:5" ht="12" customHeight="1"/>
    <row r="64" spans="1:5" ht="12" customHeight="1"/>
    <row r="65" ht="12" customHeight="1"/>
    <row r="66" ht="12" customHeight="1"/>
    <row r="67" ht="12" customHeight="1"/>
    <row r="68" ht="12" customHeight="1"/>
    <row r="69" ht="12" customHeight="1"/>
  </sheetData>
  <pageMargins left="0.59055118110236227" right="0.59055118110236227" top="0.39370078740157483" bottom="0.59055118110236227" header="0.31496062992125984" footer="0.19685039370078741"/>
  <pageSetup paperSize="9" scale="87"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S352"/>
  <sheetViews>
    <sheetView showGridLines="0" zoomScaleNormal="100" zoomScaleSheetLayoutView="100" workbookViewId="0">
      <selection activeCell="D1" sqref="D1"/>
    </sheetView>
  </sheetViews>
  <sheetFormatPr defaultColWidth="9.140625" defaultRowHeight="12.75"/>
  <cols>
    <col min="1" max="1" width="14.42578125" style="181" customWidth="1"/>
    <col min="2" max="9" width="9.7109375" style="184" customWidth="1"/>
    <col min="10" max="11" width="9.140625" style="181"/>
    <col min="12" max="12" width="7.7109375" style="181" customWidth="1"/>
    <col min="13" max="13" width="2.85546875" style="181" customWidth="1"/>
    <col min="14" max="16384" width="9.140625" style="181"/>
  </cols>
  <sheetData>
    <row r="1" spans="1:19" ht="18" customHeight="1">
      <c r="A1" s="1623" t="s">
        <v>297</v>
      </c>
      <c r="B1" s="1623"/>
      <c r="C1" s="1623"/>
      <c r="D1" s="1623"/>
      <c r="E1" s="1623"/>
      <c r="F1" s="1623"/>
      <c r="G1" s="1623"/>
      <c r="H1" s="1623"/>
      <c r="I1" s="1623"/>
      <c r="J1" s="205"/>
      <c r="K1" s="205"/>
    </row>
    <row r="2" spans="1:19" ht="5.0999999999999996" customHeight="1">
      <c r="A2" s="1623"/>
      <c r="B2" s="1623"/>
      <c r="C2" s="1623"/>
      <c r="D2" s="1623"/>
      <c r="E2" s="1623"/>
      <c r="F2" s="1623"/>
      <c r="G2" s="1623"/>
      <c r="H2" s="1623"/>
      <c r="I2" s="1623"/>
      <c r="J2" s="205"/>
      <c r="K2" s="205"/>
    </row>
    <row r="3" spans="1:19" ht="15" customHeight="1">
      <c r="A3" s="1624"/>
      <c r="B3" s="1624"/>
      <c r="C3" s="1624"/>
      <c r="D3" s="1624"/>
      <c r="E3" s="1624"/>
      <c r="F3" s="1624"/>
      <c r="G3" s="1624"/>
      <c r="H3" s="1624"/>
      <c r="I3" s="1624"/>
      <c r="J3" s="205"/>
      <c r="K3" s="205"/>
    </row>
    <row r="4" spans="1:19" ht="20.25" customHeight="1">
      <c r="A4" s="1243">
        <v>2023</v>
      </c>
      <c r="B4" s="1625" t="s">
        <v>301</v>
      </c>
      <c r="C4" s="1625"/>
      <c r="D4" s="1625" t="s">
        <v>302</v>
      </c>
      <c r="E4" s="1625"/>
      <c r="F4" s="1625" t="s">
        <v>303</v>
      </c>
      <c r="G4" s="1625"/>
      <c r="H4" s="1625"/>
      <c r="I4" s="1625"/>
      <c r="N4" s="194"/>
      <c r="O4" s="182"/>
      <c r="P4" s="183"/>
      <c r="S4" s="182"/>
    </row>
    <row r="5" spans="1:19" ht="16.5" customHeight="1">
      <c r="A5" s="1244"/>
      <c r="B5" s="1622" t="s">
        <v>304</v>
      </c>
      <c r="C5" s="1622"/>
      <c r="D5" s="1622" t="s">
        <v>304</v>
      </c>
      <c r="E5" s="1622"/>
      <c r="F5" s="1621" t="s">
        <v>305</v>
      </c>
      <c r="G5" s="1621"/>
      <c r="H5" s="1621" t="s">
        <v>306</v>
      </c>
      <c r="I5" s="1621"/>
      <c r="N5" s="194"/>
      <c r="O5" s="182"/>
      <c r="P5" s="183"/>
      <c r="S5" s="182"/>
    </row>
    <row r="6" spans="1:19" ht="12.95" customHeight="1">
      <c r="A6" s="1245"/>
      <c r="B6" s="669" t="s">
        <v>183</v>
      </c>
      <c r="C6" s="669" t="s">
        <v>27</v>
      </c>
      <c r="D6" s="669" t="s">
        <v>183</v>
      </c>
      <c r="E6" s="669" t="s">
        <v>27</v>
      </c>
      <c r="F6" s="669" t="s">
        <v>183</v>
      </c>
      <c r="G6" s="669" t="s">
        <v>27</v>
      </c>
      <c r="H6" s="669" t="s">
        <v>183</v>
      </c>
      <c r="I6" s="669" t="s">
        <v>27</v>
      </c>
      <c r="N6" s="194"/>
      <c r="O6" s="182"/>
      <c r="P6" s="183"/>
      <c r="S6" s="182"/>
    </row>
    <row r="7" spans="1:19" ht="12.95" customHeight="1">
      <c r="A7" s="1246" t="str">
        <f>'6.1'!A9</f>
        <v>January</v>
      </c>
      <c r="B7" s="1167">
        <v>1.4210455989283441</v>
      </c>
      <c r="C7" s="1167">
        <v>15.480095237474623</v>
      </c>
      <c r="D7" s="1167">
        <v>1.1955912689534558</v>
      </c>
      <c r="E7" s="1167">
        <v>13.024118805511945</v>
      </c>
      <c r="F7" s="1167">
        <v>33.011083701444903</v>
      </c>
      <c r="G7" s="1167">
        <v>359.60473047169347</v>
      </c>
      <c r="H7" s="1167">
        <v>50.063630888585031</v>
      </c>
      <c r="I7" s="1167">
        <v>545.3658733213889</v>
      </c>
      <c r="N7" s="194"/>
      <c r="O7" s="182"/>
      <c r="P7" s="183"/>
      <c r="S7" s="182"/>
    </row>
    <row r="8" spans="1:19" ht="12.95" customHeight="1">
      <c r="A8" s="1247" t="str">
        <f>'6.1'!A10</f>
        <v>February</v>
      </c>
      <c r="B8" s="1168">
        <v>1.15333614543107</v>
      </c>
      <c r="C8" s="1168">
        <v>12.516461501418775</v>
      </c>
      <c r="D8" s="1168">
        <v>1.1434304425861284</v>
      </c>
      <c r="E8" s="1168">
        <v>12.408960883498866</v>
      </c>
      <c r="F8" s="1168">
        <v>33.626953271314093</v>
      </c>
      <c r="G8" s="1168">
        <v>364.93304029164824</v>
      </c>
      <c r="H8" s="1168">
        <v>47.466987016486932</v>
      </c>
      <c r="I8" s="1168">
        <v>515.13057830867353</v>
      </c>
      <c r="N8" s="194"/>
      <c r="O8" s="182"/>
      <c r="P8" s="183"/>
      <c r="S8" s="182"/>
    </row>
    <row r="9" spans="1:19" ht="12.95" customHeight="1">
      <c r="A9" s="1248" t="str">
        <f>'6.1'!A11</f>
        <v>March</v>
      </c>
      <c r="B9" s="1169">
        <v>1.0037653646321432</v>
      </c>
      <c r="C9" s="1169">
        <v>10.88232090231033</v>
      </c>
      <c r="D9" s="1169">
        <v>1.0393869045804702</v>
      </c>
      <c r="E9" s="1169">
        <v>11.268511781584415</v>
      </c>
      <c r="F9" s="1169">
        <v>30.775395188388888</v>
      </c>
      <c r="G9" s="1169">
        <v>333.65140712760206</v>
      </c>
      <c r="H9" s="1169">
        <v>42.820579563974604</v>
      </c>
      <c r="I9" s="1169">
        <v>464.23925795532597</v>
      </c>
      <c r="N9" s="194"/>
      <c r="O9" s="182"/>
      <c r="P9" s="183"/>
      <c r="S9" s="182"/>
    </row>
    <row r="10" spans="1:19" ht="12.95" customHeight="1">
      <c r="A10" s="1246" t="str">
        <f>'6.1'!A12</f>
        <v>April</v>
      </c>
      <c r="B10" s="1167">
        <v>1.1023320035721369</v>
      </c>
      <c r="C10" s="1167">
        <v>12.02454855835002</v>
      </c>
      <c r="D10" s="1167">
        <v>1.0998482117833908</v>
      </c>
      <c r="E10" s="1167">
        <v>11.997454656625472</v>
      </c>
      <c r="F10" s="1167">
        <v>28.562866324510722</v>
      </c>
      <c r="G10" s="1167">
        <v>311.57180592758135</v>
      </c>
      <c r="H10" s="1167">
        <v>41.790850367376365</v>
      </c>
      <c r="I10" s="1167">
        <v>455.86638862778159</v>
      </c>
      <c r="N10" s="194"/>
      <c r="O10" s="182"/>
      <c r="P10" s="183"/>
      <c r="S10" s="182"/>
    </row>
    <row r="11" spans="1:19" ht="12.95" customHeight="1">
      <c r="A11" s="1247" t="str">
        <f>'6.1'!A13</f>
        <v>May</v>
      </c>
      <c r="B11" s="1168">
        <v>0.64745573724515637</v>
      </c>
      <c r="C11" s="1168">
        <v>7.0886311247983391</v>
      </c>
      <c r="D11" s="1168">
        <v>0.73141914970906741</v>
      </c>
      <c r="E11" s="1168">
        <v>8.0078996163687464</v>
      </c>
      <c r="F11" s="1168" t="s">
        <v>45</v>
      </c>
      <c r="G11" s="1168" t="s">
        <v>45</v>
      </c>
      <c r="H11" s="1168" t="s">
        <v>45</v>
      </c>
      <c r="I11" s="1168" t="s">
        <v>45</v>
      </c>
      <c r="N11" s="194"/>
      <c r="O11" s="182"/>
      <c r="P11" s="183"/>
      <c r="S11" s="182"/>
    </row>
    <row r="12" spans="1:19" ht="12.95" customHeight="1">
      <c r="A12" s="1248" t="str">
        <f>'6.1'!A14</f>
        <v>June</v>
      </c>
      <c r="B12" s="1169">
        <v>1.9200875351560145E-2</v>
      </c>
      <c r="C12" s="1169">
        <v>0.21032465107893406</v>
      </c>
      <c r="D12" s="1169">
        <v>9.0453059433328667E-2</v>
      </c>
      <c r="E12" s="1169">
        <v>0.99081462777118245</v>
      </c>
      <c r="F12" s="1169" t="s">
        <v>45</v>
      </c>
      <c r="G12" s="1169" t="s">
        <v>45</v>
      </c>
      <c r="H12" s="1169" t="s">
        <v>45</v>
      </c>
      <c r="I12" s="1169" t="s">
        <v>45</v>
      </c>
      <c r="N12" s="194"/>
      <c r="O12" s="182"/>
      <c r="P12" s="183"/>
      <c r="S12" s="182"/>
    </row>
    <row r="13" spans="1:19" ht="12.95" customHeight="1">
      <c r="A13" s="1247" t="str">
        <f>'6.1'!A15</f>
        <v>July</v>
      </c>
      <c r="B13" s="1168">
        <v>0.24597697240402899</v>
      </c>
      <c r="C13" s="1168">
        <v>2.6960673951563741</v>
      </c>
      <c r="D13" s="1168">
        <v>0.18338498975826356</v>
      </c>
      <c r="E13" s="1168">
        <v>2.010018607905435</v>
      </c>
      <c r="F13" s="1168" t="s">
        <v>45</v>
      </c>
      <c r="G13" s="1168" t="s">
        <v>45</v>
      </c>
      <c r="H13" s="1168" t="s">
        <v>45</v>
      </c>
      <c r="I13" s="1168" t="s">
        <v>45</v>
      </c>
      <c r="N13" s="194"/>
      <c r="O13" s="182"/>
      <c r="P13" s="183"/>
      <c r="S13" s="182"/>
    </row>
    <row r="14" spans="1:19" ht="12.95" customHeight="1">
      <c r="A14" s="1247" t="str">
        <f>'6.1'!A16</f>
        <v>August</v>
      </c>
      <c r="B14" s="1168">
        <v>2.4685358360966789E-2</v>
      </c>
      <c r="C14" s="1168">
        <v>0.27077767722445673</v>
      </c>
      <c r="D14" s="1168">
        <v>0.1338356496039384</v>
      </c>
      <c r="E14" s="1168">
        <v>1.4680648261069609</v>
      </c>
      <c r="F14" s="1168" t="s">
        <v>45</v>
      </c>
      <c r="G14" s="1168" t="s">
        <v>45</v>
      </c>
      <c r="H14" s="1168" t="s">
        <v>45</v>
      </c>
      <c r="I14" s="1168" t="s">
        <v>45</v>
      </c>
      <c r="N14" s="194"/>
      <c r="O14" s="182"/>
      <c r="P14" s="183"/>
      <c r="S14" s="182"/>
    </row>
    <row r="15" spans="1:19" ht="12.95" customHeight="1">
      <c r="A15" s="1247" t="str">
        <f>'6.1'!A17</f>
        <v>September</v>
      </c>
      <c r="B15" s="1168">
        <v>4.6075000995610987E-2</v>
      </c>
      <c r="C15" s="1168">
        <v>0.50612260037585954</v>
      </c>
      <c r="D15" s="1168">
        <v>0.49825459210199652</v>
      </c>
      <c r="E15" s="1168">
        <v>5.4732046522993594</v>
      </c>
      <c r="F15" s="1168" t="s">
        <v>45</v>
      </c>
      <c r="G15" s="1168" t="s">
        <v>45</v>
      </c>
      <c r="H15" s="1168" t="s">
        <v>45</v>
      </c>
      <c r="I15" s="1168" t="s">
        <v>45</v>
      </c>
      <c r="N15" s="194"/>
      <c r="O15" s="182"/>
      <c r="P15" s="183"/>
      <c r="S15" s="182"/>
    </row>
    <row r="16" spans="1:19" ht="12.95" customHeight="1">
      <c r="A16" s="1246" t="str">
        <f>'6.1'!A18</f>
        <v>October</v>
      </c>
      <c r="B16" s="1167">
        <v>0.7387821327236832</v>
      </c>
      <c r="C16" s="1167">
        <v>8.1070737868823031</v>
      </c>
      <c r="D16" s="1167">
        <v>0.96032629624990151</v>
      </c>
      <c r="E16" s="1167">
        <v>10.538203075483999</v>
      </c>
      <c r="F16" s="1167">
        <v>24.389909862733148</v>
      </c>
      <c r="G16" s="1167">
        <v>267.64426229910009</v>
      </c>
      <c r="H16" s="1167">
        <v>33.255295455417347</v>
      </c>
      <c r="I16" s="1167">
        <v>364.92914774168776</v>
      </c>
      <c r="N16" s="194"/>
      <c r="O16" s="182"/>
      <c r="P16" s="183"/>
      <c r="S16" s="182"/>
    </row>
    <row r="17" spans="1:19" ht="12.95" customHeight="1">
      <c r="A17" s="1247" t="str">
        <f>'6.1'!A19</f>
        <v>November</v>
      </c>
      <c r="B17" s="1168">
        <v>1.3362051799952006</v>
      </c>
      <c r="C17" s="1168">
        <v>14.606617286438887</v>
      </c>
      <c r="D17" s="1168">
        <v>1.3200761939480175</v>
      </c>
      <c r="E17" s="1168">
        <v>14.430304598884147</v>
      </c>
      <c r="F17" s="1168">
        <v>31.551328801450481</v>
      </c>
      <c r="G17" s="1168">
        <v>344.90076193465961</v>
      </c>
      <c r="H17" s="1168">
        <v>47.585790961392888</v>
      </c>
      <c r="I17" s="1168">
        <v>520.18016937192624</v>
      </c>
      <c r="N17" s="194"/>
      <c r="O17" s="182"/>
      <c r="P17" s="183"/>
      <c r="S17" s="182"/>
    </row>
    <row r="18" spans="1:19" ht="12.95" customHeight="1">
      <c r="A18" s="1249" t="str">
        <f>'6.1'!A20</f>
        <v>December</v>
      </c>
      <c r="B18" s="1170">
        <v>1.398391729852152</v>
      </c>
      <c r="C18" s="1170">
        <v>15.252354322161464</v>
      </c>
      <c r="D18" s="1170">
        <v>1.1844034225842079</v>
      </c>
      <c r="E18" s="1170">
        <v>12.918369206563479</v>
      </c>
      <c r="F18" s="1170">
        <v>32.891671000465415</v>
      </c>
      <c r="G18" s="1170">
        <v>358.75170714868449</v>
      </c>
      <c r="H18" s="1170">
        <v>49.672371758691241</v>
      </c>
      <c r="I18" s="1170">
        <v>541.77995901462214</v>
      </c>
      <c r="K18" s="1330"/>
      <c r="L18" s="1330"/>
      <c r="N18" s="194"/>
      <c r="O18" s="182"/>
      <c r="P18" s="183"/>
      <c r="S18" s="182"/>
    </row>
    <row r="19" spans="1:19" ht="5.0999999999999996" customHeight="1">
      <c r="A19" s="184"/>
      <c r="B19" s="198"/>
      <c r="C19" s="198"/>
      <c r="D19" s="198"/>
      <c r="E19" s="198"/>
      <c r="F19" s="198"/>
      <c r="G19" s="198"/>
      <c r="H19" s="198"/>
      <c r="I19" s="198"/>
      <c r="N19" s="194"/>
      <c r="O19" s="182"/>
      <c r="P19" s="183"/>
      <c r="S19" s="182"/>
    </row>
    <row r="20" spans="1:19" ht="15" customHeight="1">
      <c r="B20" s="185"/>
      <c r="N20" s="203"/>
      <c r="O20" s="182"/>
      <c r="P20" s="183"/>
      <c r="S20" s="182"/>
    </row>
    <row r="21" spans="1:19" ht="15" customHeight="1">
      <c r="N21" s="194"/>
      <c r="O21" s="182"/>
      <c r="P21" s="183"/>
      <c r="S21" s="182"/>
    </row>
    <row r="22" spans="1:19" ht="15" customHeight="1">
      <c r="N22" s="194"/>
      <c r="O22" s="182"/>
      <c r="P22" s="183"/>
      <c r="S22" s="182"/>
    </row>
    <row r="23" spans="1:19" ht="15" customHeight="1">
      <c r="N23" s="194"/>
      <c r="O23" s="182"/>
      <c r="P23" s="183"/>
      <c r="S23" s="182"/>
    </row>
    <row r="24" spans="1:19" ht="15" customHeight="1">
      <c r="C24" s="184" t="str">
        <f>B4</f>
        <v>Current DTG</v>
      </c>
      <c r="D24" s="184" t="str">
        <f>D4</f>
        <v>Long-term DTG</v>
      </c>
      <c r="N24" s="194"/>
      <c r="O24" s="182"/>
      <c r="P24" s="183"/>
      <c r="S24" s="182"/>
    </row>
    <row r="25" spans="1:19" ht="15" customHeight="1">
      <c r="B25" s="184" t="str">
        <f>A7</f>
        <v>January</v>
      </c>
      <c r="C25" s="185">
        <f>B7</f>
        <v>1.4210455989283441</v>
      </c>
      <c r="D25" s="204">
        <f>D7</f>
        <v>1.1955912689534558</v>
      </c>
      <c r="E25" s="185"/>
      <c r="G25" s="188"/>
      <c r="N25" s="194"/>
      <c r="O25" s="182"/>
      <c r="P25" s="183"/>
      <c r="S25" s="182"/>
    </row>
    <row r="26" spans="1:19" ht="15" customHeight="1">
      <c r="B26" s="184" t="str">
        <f t="shared" ref="B26:C36" si="0">A8</f>
        <v>February</v>
      </c>
      <c r="C26" s="185">
        <f t="shared" si="0"/>
        <v>1.15333614543107</v>
      </c>
      <c r="D26" s="204">
        <f t="shared" ref="D26:D35" si="1">D8</f>
        <v>1.1434304425861284</v>
      </c>
      <c r="E26" s="185"/>
      <c r="G26" s="188"/>
      <c r="N26" s="194"/>
      <c r="O26" s="182"/>
      <c r="P26" s="183"/>
      <c r="S26" s="182"/>
    </row>
    <row r="27" spans="1:19" ht="15" customHeight="1">
      <c r="B27" s="184" t="str">
        <f t="shared" si="0"/>
        <v>March</v>
      </c>
      <c r="C27" s="185">
        <f t="shared" si="0"/>
        <v>1.0037653646321432</v>
      </c>
      <c r="D27" s="204">
        <f t="shared" si="1"/>
        <v>1.0393869045804702</v>
      </c>
      <c r="E27" s="185"/>
      <c r="N27" s="194"/>
      <c r="O27" s="182"/>
      <c r="P27" s="183"/>
      <c r="S27" s="182"/>
    </row>
    <row r="28" spans="1:19" ht="15" customHeight="1">
      <c r="B28" s="184" t="str">
        <f t="shared" si="0"/>
        <v>April</v>
      </c>
      <c r="C28" s="185">
        <f t="shared" si="0"/>
        <v>1.1023320035721369</v>
      </c>
      <c r="D28" s="204">
        <f t="shared" si="1"/>
        <v>1.0998482117833908</v>
      </c>
      <c r="E28" s="185"/>
      <c r="N28" s="194"/>
      <c r="O28" s="182"/>
      <c r="P28" s="183"/>
      <c r="S28" s="182"/>
    </row>
    <row r="29" spans="1:19" ht="15" customHeight="1">
      <c r="B29" s="184" t="str">
        <f t="shared" si="0"/>
        <v>May</v>
      </c>
      <c r="C29" s="185">
        <f>B11</f>
        <v>0.64745573724515637</v>
      </c>
      <c r="D29" s="204">
        <f t="shared" si="1"/>
        <v>0.73141914970906741</v>
      </c>
      <c r="E29" s="185"/>
      <c r="G29" s="189"/>
      <c r="N29" s="194"/>
      <c r="O29" s="182"/>
      <c r="P29" s="183"/>
      <c r="S29" s="182"/>
    </row>
    <row r="30" spans="1:19" ht="15" customHeight="1">
      <c r="B30" s="184" t="str">
        <f t="shared" si="0"/>
        <v>June</v>
      </c>
      <c r="C30" s="185">
        <f t="shared" si="0"/>
        <v>1.9200875351560145E-2</v>
      </c>
      <c r="D30" s="204">
        <f t="shared" si="1"/>
        <v>9.0453059433328667E-2</v>
      </c>
      <c r="E30" s="185"/>
      <c r="G30" s="189"/>
      <c r="N30" s="194"/>
      <c r="O30" s="182"/>
      <c r="P30" s="183"/>
      <c r="S30" s="182"/>
    </row>
    <row r="31" spans="1:19" ht="15" customHeight="1">
      <c r="B31" s="184" t="str">
        <f t="shared" si="0"/>
        <v>July</v>
      </c>
      <c r="C31" s="185">
        <f t="shared" si="0"/>
        <v>0.24597697240402899</v>
      </c>
      <c r="D31" s="204">
        <f t="shared" si="1"/>
        <v>0.18338498975826356</v>
      </c>
      <c r="E31" s="185"/>
      <c r="G31" s="189"/>
      <c r="N31" s="194"/>
      <c r="O31" s="182"/>
      <c r="P31" s="183"/>
      <c r="S31" s="182"/>
    </row>
    <row r="32" spans="1:19" ht="15" customHeight="1">
      <c r="B32" s="184" t="str">
        <f t="shared" si="0"/>
        <v>August</v>
      </c>
      <c r="C32" s="185">
        <f t="shared" si="0"/>
        <v>2.4685358360966789E-2</v>
      </c>
      <c r="D32" s="204">
        <f t="shared" si="1"/>
        <v>0.1338356496039384</v>
      </c>
      <c r="E32" s="185"/>
      <c r="G32" s="189"/>
      <c r="N32" s="194"/>
      <c r="O32" s="182"/>
      <c r="P32" s="183"/>
      <c r="S32" s="182"/>
    </row>
    <row r="33" spans="1:19" ht="15" customHeight="1">
      <c r="B33" s="184" t="str">
        <f t="shared" si="0"/>
        <v>September</v>
      </c>
      <c r="C33" s="185">
        <f t="shared" si="0"/>
        <v>4.6075000995610987E-2</v>
      </c>
      <c r="D33" s="204">
        <f t="shared" si="1"/>
        <v>0.49825459210199652</v>
      </c>
      <c r="E33" s="185"/>
      <c r="G33" s="189"/>
      <c r="N33" s="194"/>
      <c r="O33" s="182"/>
      <c r="P33" s="183"/>
      <c r="S33" s="182"/>
    </row>
    <row r="34" spans="1:19" ht="15" customHeight="1">
      <c r="B34" s="184" t="str">
        <f t="shared" si="0"/>
        <v>October</v>
      </c>
      <c r="C34" s="185">
        <f t="shared" si="0"/>
        <v>0.7387821327236832</v>
      </c>
      <c r="D34" s="204">
        <f t="shared" si="1"/>
        <v>0.96032629624990151</v>
      </c>
      <c r="E34" s="185"/>
      <c r="G34" s="189"/>
      <c r="N34" s="194"/>
      <c r="O34" s="182"/>
      <c r="P34" s="183"/>
      <c r="S34" s="182"/>
    </row>
    <row r="35" spans="1:19" ht="15" customHeight="1">
      <c r="B35" s="184" t="str">
        <f t="shared" si="0"/>
        <v>November</v>
      </c>
      <c r="C35" s="185">
        <f t="shared" si="0"/>
        <v>1.3362051799952006</v>
      </c>
      <c r="D35" s="204">
        <f t="shared" si="1"/>
        <v>1.3200761939480175</v>
      </c>
      <c r="E35" s="185"/>
      <c r="G35" s="189"/>
      <c r="N35" s="194"/>
      <c r="O35" s="182"/>
      <c r="P35" s="183"/>
      <c r="S35" s="182"/>
    </row>
    <row r="36" spans="1:19" ht="15" customHeight="1">
      <c r="B36" s="184" t="str">
        <f t="shared" si="0"/>
        <v>December</v>
      </c>
      <c r="C36" s="185">
        <f>B18</f>
        <v>1.398391729852152</v>
      </c>
      <c r="D36" s="204">
        <f>D18</f>
        <v>1.1844034225842079</v>
      </c>
      <c r="E36" s="185"/>
      <c r="G36" s="189"/>
      <c r="N36" s="194"/>
      <c r="O36" s="182"/>
      <c r="P36" s="183"/>
      <c r="S36" s="182"/>
    </row>
    <row r="37" spans="1:19" ht="15" customHeight="1">
      <c r="B37" s="185"/>
      <c r="C37" s="185"/>
      <c r="D37" s="185"/>
      <c r="E37" s="185"/>
      <c r="F37" s="189"/>
      <c r="G37" s="189"/>
      <c r="N37" s="194"/>
      <c r="O37" s="182"/>
      <c r="P37" s="183"/>
      <c r="S37" s="182"/>
    </row>
    <row r="38" spans="1:19" ht="15" customHeight="1">
      <c r="B38" s="185"/>
      <c r="C38" s="185"/>
      <c r="D38" s="185"/>
      <c r="E38" s="185"/>
      <c r="F38" s="189"/>
      <c r="G38" s="189"/>
      <c r="N38" s="194"/>
      <c r="O38" s="182"/>
      <c r="P38" s="183"/>
      <c r="S38" s="182"/>
    </row>
    <row r="39" spans="1:19" ht="15" customHeight="1">
      <c r="B39" s="185"/>
      <c r="C39" s="185"/>
      <c r="D39" s="185"/>
      <c r="E39" s="185"/>
      <c r="F39" s="189"/>
      <c r="G39" s="189"/>
      <c r="N39" s="194"/>
      <c r="O39" s="182"/>
      <c r="P39" s="183"/>
      <c r="S39" s="182"/>
    </row>
    <row r="40" spans="1:19" ht="15" customHeight="1">
      <c r="B40" s="185"/>
      <c r="C40" s="185"/>
      <c r="D40" s="185"/>
      <c r="E40" s="185"/>
      <c r="F40" s="189"/>
      <c r="G40" s="189"/>
      <c r="N40" s="194"/>
      <c r="O40" s="182"/>
      <c r="P40" s="183"/>
      <c r="S40" s="182"/>
    </row>
    <row r="41" spans="1:19" ht="15" customHeight="1">
      <c r="B41" s="185"/>
      <c r="C41" s="185"/>
      <c r="D41" s="1627" t="s">
        <v>307</v>
      </c>
      <c r="E41" s="1627"/>
      <c r="F41" s="1627"/>
      <c r="G41" s="1627"/>
      <c r="H41" s="1627"/>
      <c r="I41" s="1627"/>
      <c r="N41" s="194"/>
      <c r="O41" s="182"/>
      <c r="P41" s="183"/>
      <c r="S41" s="182"/>
    </row>
    <row r="42" spans="1:19" ht="12.75" customHeight="1">
      <c r="A42" s="584" t="s">
        <v>46</v>
      </c>
      <c r="B42" s="1620" t="str">
        <f>B4</f>
        <v>Current DTG</v>
      </c>
      <c r="C42" s="1620"/>
      <c r="D42" s="1627"/>
      <c r="E42" s="1627"/>
      <c r="F42" s="1627"/>
      <c r="G42" s="1627"/>
      <c r="H42" s="1627"/>
      <c r="I42" s="1627"/>
      <c r="N42" s="194"/>
      <c r="O42" s="182"/>
      <c r="P42" s="183"/>
      <c r="S42" s="182"/>
    </row>
    <row r="43" spans="1:19">
      <c r="A43" s="497"/>
      <c r="B43" s="1626" t="s">
        <v>304</v>
      </c>
      <c r="C43" s="1626"/>
      <c r="D43" s="201"/>
      <c r="E43" s="201"/>
      <c r="F43" s="202"/>
      <c r="G43" s="202"/>
      <c r="H43" s="192"/>
      <c r="I43" s="192"/>
      <c r="N43" s="194"/>
      <c r="O43" s="182"/>
      <c r="P43" s="183"/>
      <c r="S43" s="182"/>
    </row>
    <row r="44" spans="1:19" ht="15.75" customHeight="1">
      <c r="A44" s="1250"/>
      <c r="B44" s="1619"/>
      <c r="C44" s="1619"/>
      <c r="D44" s="201"/>
      <c r="E44" s="201"/>
      <c r="F44" s="192"/>
      <c r="G44" s="192"/>
      <c r="H44" s="192"/>
      <c r="I44" s="192"/>
      <c r="N44" s="194"/>
      <c r="O44" s="182"/>
      <c r="P44" s="183"/>
      <c r="S44" s="182"/>
    </row>
    <row r="45" spans="1:19" ht="13.5" customHeight="1">
      <c r="A45" s="1408" t="s">
        <v>208</v>
      </c>
      <c r="B45" s="669" t="s">
        <v>183</v>
      </c>
      <c r="C45" s="492" t="s">
        <v>27</v>
      </c>
      <c r="D45" s="192"/>
      <c r="E45" s="192"/>
      <c r="F45" s="192"/>
      <c r="G45" s="192"/>
      <c r="H45" s="192"/>
      <c r="I45" s="192"/>
      <c r="N45" s="194"/>
      <c r="O45" s="182"/>
      <c r="P45" s="183"/>
      <c r="S45" s="182"/>
    </row>
    <row r="46" spans="1:19">
      <c r="A46" s="1251">
        <v>2014</v>
      </c>
      <c r="B46" s="490">
        <v>1.562740852404906</v>
      </c>
      <c r="C46" s="490">
        <v>16.616973537572306</v>
      </c>
      <c r="D46" s="191"/>
      <c r="E46" s="191"/>
      <c r="F46" s="192"/>
      <c r="G46" s="193"/>
      <c r="H46" s="193" t="s">
        <v>304</v>
      </c>
      <c r="I46" s="192"/>
      <c r="N46" s="194"/>
      <c r="O46" s="182"/>
      <c r="P46" s="183"/>
      <c r="S46" s="182"/>
    </row>
    <row r="47" spans="1:19">
      <c r="A47" s="1252">
        <v>2015</v>
      </c>
      <c r="B47" s="180">
        <v>1.3110234890123738</v>
      </c>
      <c r="C47" s="180">
        <v>13.940306194205844</v>
      </c>
      <c r="D47" s="191"/>
      <c r="E47" s="191"/>
      <c r="F47" s="192"/>
      <c r="G47" s="195">
        <f t="shared" ref="G47:G56" si="2">A46</f>
        <v>2014</v>
      </c>
      <c r="H47" s="196">
        <f t="shared" ref="H47:H56" si="3">B46</f>
        <v>1.562740852404906</v>
      </c>
      <c r="I47" s="192"/>
      <c r="N47" s="194"/>
      <c r="O47" s="182"/>
      <c r="P47" s="183"/>
      <c r="S47" s="182"/>
    </row>
    <row r="48" spans="1:19">
      <c r="A48" s="1253">
        <v>2016</v>
      </c>
      <c r="B48" s="496">
        <v>1.2362613856031661</v>
      </c>
      <c r="C48" s="496">
        <v>13.202877199633219</v>
      </c>
      <c r="D48" s="191"/>
      <c r="E48" s="191"/>
      <c r="F48" s="192"/>
      <c r="G48" s="195">
        <f t="shared" si="2"/>
        <v>2015</v>
      </c>
      <c r="H48" s="196">
        <f t="shared" si="3"/>
        <v>1.3110234890123738</v>
      </c>
      <c r="I48" s="192"/>
      <c r="N48" s="194"/>
      <c r="O48" s="182"/>
      <c r="P48" s="183"/>
      <c r="S48" s="182"/>
    </row>
    <row r="49" spans="1:19">
      <c r="A49" s="1254">
        <v>2017</v>
      </c>
      <c r="B49" s="491">
        <v>1.5155658384541011</v>
      </c>
      <c r="C49" s="491">
        <v>16.172331611721351</v>
      </c>
      <c r="D49" s="191"/>
      <c r="E49" s="191"/>
      <c r="F49" s="192"/>
      <c r="G49" s="195">
        <f t="shared" si="2"/>
        <v>2016</v>
      </c>
      <c r="H49" s="196">
        <f t="shared" si="3"/>
        <v>1.2362613856031661</v>
      </c>
      <c r="I49" s="192"/>
      <c r="N49" s="194"/>
      <c r="O49" s="182"/>
      <c r="P49" s="183"/>
      <c r="S49" s="182"/>
    </row>
    <row r="50" spans="1:19">
      <c r="A50" s="1252">
        <v>2018</v>
      </c>
      <c r="B50" s="180">
        <v>1.4656444905275772</v>
      </c>
      <c r="C50" s="180">
        <v>15.628867144768725</v>
      </c>
      <c r="D50" s="191"/>
      <c r="E50" s="191"/>
      <c r="F50" s="192"/>
      <c r="G50" s="195">
        <f t="shared" si="2"/>
        <v>2017</v>
      </c>
      <c r="H50" s="196">
        <f t="shared" si="3"/>
        <v>1.5155658384541011</v>
      </c>
      <c r="I50" s="192"/>
      <c r="N50" s="194"/>
      <c r="O50" s="182"/>
      <c r="P50" s="183"/>
      <c r="S50" s="182"/>
    </row>
    <row r="51" spans="1:19">
      <c r="A51" s="1252">
        <v>2019</v>
      </c>
      <c r="B51" s="180">
        <v>1.3011590525315615</v>
      </c>
      <c r="C51" s="180">
        <v>13.899274705863569</v>
      </c>
      <c r="D51" s="191"/>
      <c r="E51" s="191"/>
      <c r="F51" s="192"/>
      <c r="G51" s="195">
        <f t="shared" si="2"/>
        <v>2018</v>
      </c>
      <c r="H51" s="196">
        <f t="shared" si="3"/>
        <v>1.4656444905275772</v>
      </c>
      <c r="I51" s="192"/>
      <c r="N51" s="194"/>
      <c r="O51" s="182"/>
      <c r="P51" s="183"/>
      <c r="S51" s="182"/>
    </row>
    <row r="52" spans="1:19">
      <c r="A52" s="1253">
        <v>2020</v>
      </c>
      <c r="B52" s="496">
        <v>1.3636592140842247</v>
      </c>
      <c r="C52" s="496">
        <v>14.570563241233346</v>
      </c>
      <c r="D52" s="191"/>
      <c r="E52" s="191"/>
      <c r="F52" s="192"/>
      <c r="G52" s="195">
        <f t="shared" si="2"/>
        <v>2019</v>
      </c>
      <c r="H52" s="196">
        <f t="shared" si="3"/>
        <v>1.3011590525315615</v>
      </c>
      <c r="I52" s="192"/>
      <c r="N52" s="194"/>
      <c r="O52" s="182"/>
      <c r="P52" s="183"/>
      <c r="S52" s="182"/>
    </row>
    <row r="53" spans="1:19">
      <c r="A53" s="1254">
        <v>2021</v>
      </c>
      <c r="B53" s="491">
        <v>1.5122630492900766</v>
      </c>
      <c r="C53" s="491">
        <v>16.147919728538827</v>
      </c>
      <c r="D53" s="191"/>
      <c r="E53" s="191"/>
      <c r="F53" s="192"/>
      <c r="G53" s="195">
        <f t="shared" si="2"/>
        <v>2020</v>
      </c>
      <c r="H53" s="196">
        <f t="shared" si="3"/>
        <v>1.3636592140842247</v>
      </c>
      <c r="I53" s="192"/>
      <c r="N53" s="194"/>
      <c r="O53" s="182"/>
      <c r="P53" s="183"/>
      <c r="S53" s="182"/>
    </row>
    <row r="54" spans="1:19">
      <c r="A54" s="1252">
        <v>2022</v>
      </c>
      <c r="B54" s="180">
        <v>1.5239699211799647</v>
      </c>
      <c r="C54" s="180">
        <v>16.605959582146873</v>
      </c>
      <c r="D54" s="191"/>
      <c r="E54" s="191"/>
      <c r="F54" s="192"/>
      <c r="G54" s="195">
        <f t="shared" si="2"/>
        <v>2021</v>
      </c>
      <c r="H54" s="196">
        <f t="shared" si="3"/>
        <v>1.5122630492900766</v>
      </c>
      <c r="I54" s="192"/>
      <c r="N54" s="194"/>
      <c r="O54" s="182"/>
      <c r="P54" s="183"/>
      <c r="S54" s="182"/>
    </row>
    <row r="55" spans="1:19">
      <c r="A55" s="1254">
        <v>2023</v>
      </c>
      <c r="B55" s="491">
        <v>1.4210455989283441</v>
      </c>
      <c r="C55" s="491">
        <v>15.480095237474623</v>
      </c>
      <c r="D55" s="191"/>
      <c r="E55" s="191"/>
      <c r="F55" s="192"/>
      <c r="G55" s="195">
        <f t="shared" si="2"/>
        <v>2022</v>
      </c>
      <c r="H55" s="196">
        <f t="shared" si="3"/>
        <v>1.5239699211799647</v>
      </c>
      <c r="I55" s="192"/>
      <c r="N55" s="194"/>
      <c r="O55" s="182"/>
      <c r="P55" s="183"/>
      <c r="S55" s="182"/>
    </row>
    <row r="56" spans="1:19" ht="5.0999999999999996" customHeight="1">
      <c r="A56" s="197"/>
      <c r="B56" s="198"/>
      <c r="C56" s="198"/>
      <c r="D56" s="198"/>
      <c r="E56" s="198"/>
      <c r="F56" s="185"/>
      <c r="G56" s="199">
        <f t="shared" si="2"/>
        <v>2023</v>
      </c>
      <c r="H56" s="200">
        <f t="shared" si="3"/>
        <v>1.4210455989283441</v>
      </c>
      <c r="N56" s="194"/>
      <c r="O56" s="182"/>
      <c r="P56" s="183"/>
      <c r="S56" s="182"/>
    </row>
    <row r="57" spans="1:19">
      <c r="A57" s="184"/>
      <c r="B57" s="198"/>
      <c r="C57" s="198"/>
      <c r="D57" s="198"/>
      <c r="E57" s="198"/>
      <c r="F57" s="185"/>
      <c r="G57" s="200"/>
      <c r="H57" s="1457"/>
      <c r="N57" s="194"/>
      <c r="O57" s="182"/>
      <c r="P57" s="183"/>
      <c r="S57" s="182"/>
    </row>
    <row r="58" spans="1:19">
      <c r="A58" s="184"/>
      <c r="B58" s="198"/>
      <c r="C58" s="198"/>
      <c r="D58" s="198"/>
      <c r="E58" s="198"/>
      <c r="F58" s="185"/>
      <c r="G58" s="1456"/>
      <c r="H58" s="187"/>
      <c r="N58" s="194"/>
      <c r="O58" s="182"/>
      <c r="P58" s="183"/>
      <c r="S58" s="182"/>
    </row>
    <row r="59" spans="1:19">
      <c r="F59" s="185"/>
      <c r="G59" s="185"/>
      <c r="N59" s="194"/>
      <c r="O59" s="182"/>
      <c r="P59" s="183"/>
      <c r="S59" s="182"/>
    </row>
    <row r="60" spans="1:19">
      <c r="F60" s="185"/>
      <c r="G60" s="185"/>
      <c r="N60" s="194"/>
      <c r="O60" s="182"/>
      <c r="P60" s="183"/>
      <c r="S60" s="182"/>
    </row>
    <row r="61" spans="1:19">
      <c r="N61" s="194"/>
      <c r="O61" s="182"/>
      <c r="P61" s="183"/>
      <c r="S61" s="182"/>
    </row>
    <row r="62" spans="1:19">
      <c r="N62" s="194"/>
      <c r="O62" s="182"/>
      <c r="P62" s="183"/>
      <c r="S62" s="182"/>
    </row>
    <row r="63" spans="1:19">
      <c r="N63" s="194"/>
      <c r="O63" s="182"/>
      <c r="P63" s="183"/>
      <c r="S63" s="182"/>
    </row>
    <row r="64" spans="1:19">
      <c r="N64" s="194"/>
      <c r="O64" s="182"/>
      <c r="P64" s="183"/>
      <c r="S64" s="182"/>
    </row>
    <row r="65" spans="14:19">
      <c r="N65" s="194"/>
      <c r="O65" s="182"/>
      <c r="P65" s="183"/>
      <c r="S65" s="182"/>
    </row>
    <row r="66" spans="14:19">
      <c r="N66" s="194"/>
      <c r="O66" s="182"/>
      <c r="P66" s="183"/>
      <c r="S66" s="182"/>
    </row>
    <row r="67" spans="14:19">
      <c r="N67" s="194"/>
      <c r="O67" s="182"/>
      <c r="P67" s="183"/>
      <c r="S67" s="182"/>
    </row>
    <row r="68" spans="14:19">
      <c r="N68" s="194"/>
      <c r="O68" s="182"/>
      <c r="P68" s="183"/>
      <c r="S68" s="182"/>
    </row>
    <row r="69" spans="14:19">
      <c r="N69" s="194"/>
      <c r="O69" s="182"/>
      <c r="P69" s="183"/>
      <c r="S69" s="182"/>
    </row>
    <row r="70" spans="14:19">
      <c r="N70" s="194"/>
      <c r="O70" s="182"/>
      <c r="P70" s="183"/>
      <c r="S70" s="182"/>
    </row>
    <row r="71" spans="14:19">
      <c r="N71" s="194"/>
      <c r="O71" s="182"/>
      <c r="P71" s="183"/>
      <c r="S71" s="182"/>
    </row>
    <row r="72" spans="14:19">
      <c r="N72" s="194"/>
      <c r="O72" s="182"/>
      <c r="P72" s="183"/>
      <c r="S72" s="182"/>
    </row>
    <row r="73" spans="14:19">
      <c r="N73" s="194"/>
      <c r="O73" s="182"/>
      <c r="P73" s="183"/>
      <c r="S73" s="182"/>
    </row>
    <row r="74" spans="14:19">
      <c r="N74" s="194"/>
      <c r="O74" s="182"/>
      <c r="P74" s="183"/>
      <c r="S74" s="182"/>
    </row>
    <row r="75" spans="14:19">
      <c r="N75" s="194"/>
      <c r="O75" s="182"/>
      <c r="P75" s="183"/>
      <c r="S75" s="182"/>
    </row>
    <row r="76" spans="14:19">
      <c r="N76" s="194"/>
      <c r="O76" s="182"/>
      <c r="P76" s="183"/>
      <c r="S76" s="182"/>
    </row>
    <row r="77" spans="14:19">
      <c r="N77" s="194"/>
      <c r="O77" s="182"/>
      <c r="P77" s="183"/>
      <c r="S77" s="182"/>
    </row>
    <row r="78" spans="14:19">
      <c r="N78" s="194"/>
      <c r="O78" s="182"/>
      <c r="P78" s="183"/>
      <c r="S78" s="182"/>
    </row>
    <row r="79" spans="14:19">
      <c r="N79" s="194"/>
      <c r="O79" s="182"/>
      <c r="P79" s="183"/>
      <c r="S79" s="182"/>
    </row>
    <row r="80" spans="14:19">
      <c r="N80" s="194"/>
      <c r="O80" s="182"/>
      <c r="P80" s="183"/>
      <c r="S80" s="182"/>
    </row>
    <row r="81" spans="14:19">
      <c r="N81" s="194"/>
      <c r="O81" s="182"/>
      <c r="P81" s="183"/>
      <c r="S81" s="182"/>
    </row>
    <row r="82" spans="14:19">
      <c r="N82" s="194"/>
      <c r="O82" s="182"/>
      <c r="P82" s="183"/>
      <c r="S82" s="182"/>
    </row>
    <row r="83" spans="14:19">
      <c r="N83" s="194"/>
      <c r="O83" s="182"/>
      <c r="P83" s="183"/>
      <c r="S83" s="182"/>
    </row>
    <row r="84" spans="14:19">
      <c r="N84" s="194"/>
      <c r="O84" s="182"/>
      <c r="P84" s="183"/>
      <c r="S84" s="182"/>
    </row>
    <row r="85" spans="14:19">
      <c r="N85" s="194"/>
      <c r="O85" s="182"/>
      <c r="P85" s="183"/>
      <c r="S85" s="182"/>
    </row>
    <row r="86" spans="14:19">
      <c r="N86" s="194"/>
      <c r="O86" s="182"/>
      <c r="P86" s="183"/>
      <c r="S86" s="182"/>
    </row>
    <row r="87" spans="14:19">
      <c r="N87" s="194"/>
      <c r="O87" s="182"/>
      <c r="P87" s="183"/>
      <c r="S87" s="182"/>
    </row>
    <row r="88" spans="14:19">
      <c r="N88" s="194"/>
      <c r="O88" s="182"/>
      <c r="P88" s="183"/>
      <c r="S88" s="182"/>
    </row>
    <row r="89" spans="14:19">
      <c r="N89" s="194"/>
      <c r="O89" s="182"/>
      <c r="P89" s="183"/>
      <c r="S89" s="182"/>
    </row>
    <row r="90" spans="14:19">
      <c r="N90" s="194"/>
      <c r="O90" s="182"/>
      <c r="P90" s="183"/>
      <c r="S90" s="182"/>
    </row>
    <row r="91" spans="14:19">
      <c r="N91" s="194"/>
      <c r="O91" s="182"/>
      <c r="P91" s="183"/>
      <c r="S91" s="182"/>
    </row>
    <row r="92" spans="14:19">
      <c r="N92" s="194"/>
      <c r="O92" s="182"/>
      <c r="P92" s="183"/>
      <c r="S92" s="182"/>
    </row>
    <row r="93" spans="14:19">
      <c r="N93" s="194"/>
      <c r="O93" s="182"/>
      <c r="P93" s="183"/>
      <c r="S93" s="182"/>
    </row>
    <row r="94" spans="14:19">
      <c r="N94" s="194"/>
      <c r="O94" s="182"/>
      <c r="P94" s="183"/>
      <c r="S94" s="182"/>
    </row>
    <row r="95" spans="14:19">
      <c r="N95" s="194"/>
      <c r="O95" s="182"/>
      <c r="P95" s="183"/>
      <c r="S95" s="182"/>
    </row>
    <row r="96" spans="14:19">
      <c r="N96" s="194"/>
      <c r="O96" s="182"/>
      <c r="P96" s="183"/>
      <c r="S96" s="182"/>
    </row>
    <row r="97" spans="14:19">
      <c r="N97" s="194"/>
      <c r="O97" s="182"/>
      <c r="P97" s="183"/>
      <c r="S97" s="182"/>
    </row>
    <row r="98" spans="14:19">
      <c r="N98" s="194"/>
      <c r="O98" s="182"/>
      <c r="P98" s="183"/>
      <c r="S98" s="182"/>
    </row>
    <row r="99" spans="14:19">
      <c r="N99" s="194"/>
      <c r="O99" s="182"/>
      <c r="P99" s="183"/>
      <c r="S99" s="182"/>
    </row>
    <row r="100" spans="14:19">
      <c r="N100" s="194"/>
      <c r="O100" s="182"/>
      <c r="P100" s="183"/>
      <c r="S100" s="182"/>
    </row>
    <row r="101" spans="14:19">
      <c r="N101" s="194"/>
      <c r="O101" s="182"/>
      <c r="P101" s="183"/>
      <c r="S101" s="182"/>
    </row>
    <row r="102" spans="14:19">
      <c r="N102" s="194"/>
      <c r="O102" s="182"/>
      <c r="P102" s="183"/>
      <c r="S102" s="182"/>
    </row>
    <row r="103" spans="14:19">
      <c r="N103" s="194"/>
      <c r="O103" s="182"/>
      <c r="P103" s="183"/>
      <c r="S103" s="182"/>
    </row>
    <row r="104" spans="14:19">
      <c r="N104" s="194"/>
      <c r="O104" s="182"/>
      <c r="P104" s="183"/>
      <c r="S104" s="182"/>
    </row>
    <row r="105" spans="14:19">
      <c r="N105" s="194"/>
      <c r="O105" s="182"/>
      <c r="P105" s="183"/>
      <c r="S105" s="182"/>
    </row>
    <row r="106" spans="14:19">
      <c r="N106" s="194"/>
      <c r="O106" s="182"/>
      <c r="P106" s="183"/>
      <c r="S106" s="182"/>
    </row>
    <row r="107" spans="14:19">
      <c r="N107" s="194"/>
      <c r="O107" s="182"/>
      <c r="P107" s="183"/>
      <c r="S107" s="182"/>
    </row>
    <row r="108" spans="14:19">
      <c r="N108" s="194"/>
      <c r="O108" s="182"/>
      <c r="P108" s="183"/>
      <c r="S108" s="182"/>
    </row>
    <row r="109" spans="14:19">
      <c r="N109" s="194"/>
      <c r="O109" s="182"/>
      <c r="P109" s="183"/>
      <c r="S109" s="182"/>
    </row>
    <row r="110" spans="14:19">
      <c r="N110" s="194"/>
      <c r="O110" s="182"/>
      <c r="P110" s="183"/>
      <c r="S110" s="182"/>
    </row>
    <row r="111" spans="14:19">
      <c r="N111" s="194"/>
      <c r="O111" s="182"/>
      <c r="P111" s="183"/>
      <c r="S111" s="182"/>
    </row>
    <row r="112" spans="14:19">
      <c r="N112" s="194"/>
      <c r="O112" s="182"/>
      <c r="P112" s="183"/>
      <c r="S112" s="182"/>
    </row>
    <row r="113" spans="14:19">
      <c r="N113" s="194"/>
      <c r="O113" s="182"/>
      <c r="P113" s="183"/>
      <c r="S113" s="182"/>
    </row>
    <row r="114" spans="14:19">
      <c r="N114" s="194"/>
      <c r="O114" s="182"/>
      <c r="P114" s="183"/>
      <c r="S114" s="182"/>
    </row>
    <row r="115" spans="14:19">
      <c r="N115" s="194"/>
      <c r="O115" s="182"/>
      <c r="P115" s="183"/>
      <c r="S115" s="182"/>
    </row>
    <row r="116" spans="14:19">
      <c r="N116" s="194"/>
      <c r="O116" s="182"/>
      <c r="P116" s="183"/>
      <c r="S116" s="182"/>
    </row>
    <row r="117" spans="14:19">
      <c r="N117" s="194"/>
      <c r="O117" s="182"/>
      <c r="P117" s="183"/>
      <c r="S117" s="182"/>
    </row>
    <row r="118" spans="14:19">
      <c r="N118" s="194"/>
      <c r="O118" s="182"/>
      <c r="P118" s="183"/>
      <c r="S118" s="182"/>
    </row>
    <row r="119" spans="14:19">
      <c r="N119" s="194"/>
      <c r="O119" s="182"/>
      <c r="P119" s="183"/>
      <c r="S119" s="182"/>
    </row>
    <row r="120" spans="14:19">
      <c r="N120" s="194"/>
      <c r="O120" s="182"/>
      <c r="P120" s="183"/>
      <c r="S120" s="182"/>
    </row>
    <row r="121" spans="14:19">
      <c r="N121" s="194"/>
      <c r="O121" s="182"/>
      <c r="P121" s="183"/>
      <c r="S121" s="182"/>
    </row>
    <row r="122" spans="14:19">
      <c r="N122" s="194"/>
      <c r="O122" s="182"/>
      <c r="P122" s="183"/>
      <c r="S122" s="182"/>
    </row>
    <row r="123" spans="14:19">
      <c r="N123" s="194"/>
      <c r="O123" s="182"/>
      <c r="P123" s="183"/>
      <c r="S123" s="182"/>
    </row>
    <row r="124" spans="14:19">
      <c r="N124" s="194"/>
      <c r="O124" s="182"/>
      <c r="P124" s="183"/>
      <c r="S124" s="182"/>
    </row>
    <row r="125" spans="14:19">
      <c r="N125" s="194"/>
      <c r="O125" s="182"/>
      <c r="P125" s="183"/>
      <c r="S125" s="182"/>
    </row>
    <row r="126" spans="14:19">
      <c r="N126" s="194"/>
      <c r="O126" s="182"/>
      <c r="P126" s="183"/>
      <c r="S126" s="182"/>
    </row>
    <row r="127" spans="14:19">
      <c r="N127" s="194"/>
      <c r="O127" s="182"/>
      <c r="P127" s="183"/>
      <c r="S127" s="182"/>
    </row>
    <row r="128" spans="14:19">
      <c r="N128" s="194"/>
      <c r="O128" s="182"/>
      <c r="P128" s="183"/>
      <c r="S128" s="182"/>
    </row>
    <row r="129" spans="14:19">
      <c r="N129" s="194"/>
      <c r="O129" s="182"/>
      <c r="P129" s="183"/>
      <c r="S129" s="182"/>
    </row>
    <row r="130" spans="14:19">
      <c r="N130" s="194"/>
      <c r="O130" s="182"/>
      <c r="P130" s="183"/>
      <c r="S130" s="182"/>
    </row>
    <row r="131" spans="14:19">
      <c r="N131" s="194"/>
      <c r="O131" s="182"/>
      <c r="P131" s="183"/>
      <c r="S131" s="182"/>
    </row>
    <row r="132" spans="14:19">
      <c r="N132" s="194"/>
      <c r="O132" s="182"/>
      <c r="P132" s="183"/>
      <c r="S132" s="182"/>
    </row>
    <row r="133" spans="14:19">
      <c r="N133" s="194"/>
      <c r="O133" s="182"/>
      <c r="P133" s="183"/>
      <c r="S133" s="182"/>
    </row>
    <row r="134" spans="14:19">
      <c r="N134" s="194"/>
      <c r="O134" s="182"/>
      <c r="P134" s="183"/>
      <c r="S134" s="182"/>
    </row>
    <row r="135" spans="14:19">
      <c r="N135" s="194"/>
      <c r="O135" s="182"/>
      <c r="P135" s="183"/>
      <c r="S135" s="182"/>
    </row>
    <row r="136" spans="14:19">
      <c r="N136" s="194"/>
      <c r="O136" s="182"/>
      <c r="P136" s="183"/>
      <c r="S136" s="182"/>
    </row>
    <row r="137" spans="14:19">
      <c r="N137" s="194"/>
      <c r="O137" s="182"/>
      <c r="P137" s="183"/>
      <c r="S137" s="182"/>
    </row>
    <row r="138" spans="14:19">
      <c r="N138" s="194"/>
      <c r="O138" s="182"/>
      <c r="P138" s="183"/>
      <c r="S138" s="182"/>
    </row>
    <row r="139" spans="14:19">
      <c r="N139" s="194"/>
      <c r="O139" s="182"/>
      <c r="P139" s="183"/>
      <c r="S139" s="182"/>
    </row>
    <row r="140" spans="14:19">
      <c r="N140" s="194"/>
      <c r="O140" s="182"/>
      <c r="P140" s="183"/>
      <c r="S140" s="182"/>
    </row>
    <row r="141" spans="14:19">
      <c r="N141" s="194"/>
      <c r="O141" s="182"/>
      <c r="P141" s="183"/>
      <c r="S141" s="182"/>
    </row>
    <row r="142" spans="14:19">
      <c r="N142" s="194"/>
      <c r="O142" s="182"/>
      <c r="P142" s="183"/>
      <c r="S142" s="182"/>
    </row>
    <row r="143" spans="14:19">
      <c r="N143" s="194"/>
      <c r="O143" s="182"/>
      <c r="P143" s="183"/>
      <c r="S143" s="182"/>
    </row>
    <row r="144" spans="14:19">
      <c r="N144" s="194"/>
      <c r="O144" s="182"/>
      <c r="P144" s="183"/>
      <c r="S144" s="182"/>
    </row>
    <row r="145" spans="14:19">
      <c r="N145" s="194"/>
      <c r="O145" s="182"/>
      <c r="P145" s="183"/>
      <c r="S145" s="182"/>
    </row>
    <row r="146" spans="14:19">
      <c r="N146" s="194"/>
      <c r="O146" s="182"/>
      <c r="P146" s="183"/>
      <c r="S146" s="182"/>
    </row>
    <row r="147" spans="14:19">
      <c r="N147" s="194"/>
      <c r="O147" s="182"/>
      <c r="P147" s="183"/>
      <c r="S147" s="182"/>
    </row>
    <row r="148" spans="14:19">
      <c r="N148" s="194"/>
      <c r="O148" s="182"/>
      <c r="P148" s="183"/>
      <c r="S148" s="182"/>
    </row>
    <row r="149" spans="14:19">
      <c r="N149" s="194"/>
      <c r="O149" s="182"/>
      <c r="P149" s="183"/>
      <c r="S149" s="182"/>
    </row>
    <row r="150" spans="14:19">
      <c r="N150" s="194"/>
      <c r="O150" s="182"/>
      <c r="P150" s="183"/>
      <c r="S150" s="182"/>
    </row>
    <row r="151" spans="14:19">
      <c r="N151" s="194"/>
      <c r="O151" s="182"/>
      <c r="P151" s="183"/>
      <c r="S151" s="182"/>
    </row>
    <row r="152" spans="14:19">
      <c r="N152" s="194"/>
      <c r="O152" s="182"/>
      <c r="P152" s="183"/>
      <c r="S152" s="182"/>
    </row>
    <row r="153" spans="14:19">
      <c r="N153" s="194"/>
      <c r="O153" s="182"/>
      <c r="P153" s="183"/>
      <c r="S153" s="182"/>
    </row>
    <row r="154" spans="14:19">
      <c r="N154" s="194"/>
      <c r="O154" s="182"/>
      <c r="P154" s="183"/>
      <c r="S154" s="182"/>
    </row>
    <row r="155" spans="14:19">
      <c r="N155" s="194"/>
      <c r="O155" s="182"/>
      <c r="P155" s="183"/>
      <c r="S155" s="182"/>
    </row>
    <row r="156" spans="14:19">
      <c r="N156" s="194"/>
      <c r="O156" s="182"/>
      <c r="P156" s="183"/>
      <c r="S156" s="182"/>
    </row>
    <row r="157" spans="14:19">
      <c r="N157" s="194"/>
      <c r="O157" s="182"/>
      <c r="P157" s="183"/>
      <c r="S157" s="182"/>
    </row>
    <row r="158" spans="14:19">
      <c r="N158" s="194"/>
      <c r="O158" s="182"/>
      <c r="P158" s="183"/>
      <c r="S158" s="182"/>
    </row>
    <row r="159" spans="14:19">
      <c r="N159" s="194"/>
      <c r="O159" s="182"/>
      <c r="P159" s="183"/>
      <c r="S159" s="182"/>
    </row>
    <row r="160" spans="14:19">
      <c r="N160" s="194"/>
      <c r="O160" s="182"/>
      <c r="P160" s="183"/>
      <c r="S160" s="182"/>
    </row>
    <row r="161" spans="14:19">
      <c r="N161" s="194"/>
      <c r="O161" s="182"/>
      <c r="P161" s="183"/>
      <c r="S161" s="182"/>
    </row>
    <row r="162" spans="14:19">
      <c r="N162" s="194"/>
      <c r="O162" s="182"/>
      <c r="P162" s="183"/>
      <c r="S162" s="182"/>
    </row>
    <row r="163" spans="14:19">
      <c r="N163" s="194"/>
      <c r="O163" s="182"/>
      <c r="P163" s="183"/>
      <c r="S163" s="182"/>
    </row>
    <row r="164" spans="14:19">
      <c r="N164" s="194"/>
      <c r="O164" s="182"/>
      <c r="P164" s="183"/>
      <c r="S164" s="182"/>
    </row>
    <row r="165" spans="14:19">
      <c r="N165" s="194"/>
      <c r="O165" s="182"/>
      <c r="P165" s="183"/>
      <c r="S165" s="182"/>
    </row>
    <row r="166" spans="14:19">
      <c r="N166" s="194"/>
      <c r="O166" s="182"/>
      <c r="P166" s="183"/>
      <c r="S166" s="182"/>
    </row>
    <row r="167" spans="14:19">
      <c r="N167" s="194"/>
      <c r="O167" s="182"/>
      <c r="P167" s="183"/>
      <c r="S167" s="182"/>
    </row>
    <row r="168" spans="14:19">
      <c r="N168" s="194"/>
      <c r="O168" s="182"/>
      <c r="P168" s="183"/>
      <c r="S168" s="182"/>
    </row>
    <row r="169" spans="14:19">
      <c r="N169" s="194"/>
      <c r="O169" s="182"/>
      <c r="P169" s="183"/>
      <c r="S169" s="182"/>
    </row>
    <row r="170" spans="14:19">
      <c r="N170" s="194"/>
      <c r="O170" s="182"/>
      <c r="P170" s="183"/>
      <c r="S170" s="182"/>
    </row>
    <row r="171" spans="14:19">
      <c r="N171" s="194"/>
      <c r="O171" s="182"/>
      <c r="P171" s="183"/>
      <c r="S171" s="182"/>
    </row>
    <row r="172" spans="14:19">
      <c r="N172" s="194"/>
      <c r="O172" s="182"/>
      <c r="P172" s="183"/>
      <c r="S172" s="182"/>
    </row>
    <row r="173" spans="14:19">
      <c r="N173" s="194"/>
      <c r="O173" s="182"/>
      <c r="P173" s="183"/>
      <c r="S173" s="182"/>
    </row>
    <row r="174" spans="14:19">
      <c r="N174" s="194"/>
      <c r="O174" s="182"/>
      <c r="P174" s="183"/>
      <c r="S174" s="182"/>
    </row>
    <row r="175" spans="14:19">
      <c r="N175" s="194"/>
      <c r="O175" s="182"/>
      <c r="P175" s="183"/>
      <c r="S175" s="182"/>
    </row>
    <row r="176" spans="14:19">
      <c r="N176" s="194"/>
      <c r="O176" s="182"/>
      <c r="P176" s="183"/>
      <c r="S176" s="182"/>
    </row>
    <row r="177" spans="14:19">
      <c r="N177" s="194"/>
      <c r="O177" s="182"/>
      <c r="P177" s="183"/>
      <c r="S177" s="182"/>
    </row>
    <row r="178" spans="14:19">
      <c r="N178" s="194"/>
      <c r="O178" s="182"/>
      <c r="P178" s="183"/>
      <c r="S178" s="182"/>
    </row>
    <row r="179" spans="14:19">
      <c r="N179" s="194"/>
      <c r="O179" s="182"/>
      <c r="P179" s="183"/>
      <c r="S179" s="182"/>
    </row>
    <row r="180" spans="14:19">
      <c r="N180" s="194"/>
      <c r="O180" s="182"/>
      <c r="P180" s="183"/>
      <c r="S180" s="182"/>
    </row>
    <row r="181" spans="14:19">
      <c r="N181" s="194"/>
      <c r="O181" s="182"/>
      <c r="P181" s="183"/>
      <c r="S181" s="182"/>
    </row>
    <row r="182" spans="14:19">
      <c r="N182" s="194"/>
      <c r="O182" s="182"/>
      <c r="P182" s="183"/>
      <c r="S182" s="182"/>
    </row>
    <row r="183" spans="14:19">
      <c r="N183" s="194"/>
      <c r="O183" s="182"/>
      <c r="P183" s="183"/>
      <c r="S183" s="182"/>
    </row>
    <row r="184" spans="14:19">
      <c r="N184" s="194"/>
      <c r="O184" s="182"/>
      <c r="P184" s="183"/>
      <c r="S184" s="182"/>
    </row>
    <row r="185" spans="14:19">
      <c r="N185" s="194"/>
      <c r="O185" s="182"/>
      <c r="P185" s="183"/>
      <c r="S185" s="182"/>
    </row>
    <row r="186" spans="14:19">
      <c r="N186" s="194"/>
      <c r="O186" s="182"/>
      <c r="P186" s="183"/>
      <c r="S186" s="182"/>
    </row>
    <row r="187" spans="14:19">
      <c r="N187" s="194"/>
      <c r="O187" s="182"/>
      <c r="P187" s="183"/>
      <c r="S187" s="182"/>
    </row>
    <row r="188" spans="14:19">
      <c r="N188" s="194"/>
      <c r="O188" s="182"/>
      <c r="P188" s="183"/>
      <c r="S188" s="182"/>
    </row>
    <row r="189" spans="14:19">
      <c r="N189" s="194"/>
      <c r="O189" s="182"/>
      <c r="P189" s="183"/>
      <c r="S189" s="182"/>
    </row>
    <row r="190" spans="14:19">
      <c r="N190" s="194"/>
      <c r="O190" s="182"/>
      <c r="P190" s="183"/>
      <c r="S190" s="182"/>
    </row>
    <row r="191" spans="14:19">
      <c r="N191" s="194"/>
      <c r="O191" s="182"/>
      <c r="P191" s="183"/>
      <c r="S191" s="182"/>
    </row>
    <row r="192" spans="14:19">
      <c r="N192" s="194"/>
      <c r="O192" s="182"/>
      <c r="P192" s="183"/>
      <c r="S192" s="182"/>
    </row>
    <row r="193" spans="14:19">
      <c r="N193" s="194"/>
      <c r="O193" s="182"/>
      <c r="P193" s="183"/>
      <c r="S193" s="182"/>
    </row>
    <row r="194" spans="14:19">
      <c r="N194" s="194"/>
      <c r="O194" s="182"/>
      <c r="P194" s="183"/>
      <c r="S194" s="182"/>
    </row>
    <row r="195" spans="14:19">
      <c r="N195" s="194"/>
      <c r="O195" s="182"/>
      <c r="P195" s="183"/>
      <c r="S195" s="182"/>
    </row>
    <row r="196" spans="14:19">
      <c r="N196" s="194"/>
      <c r="O196" s="182"/>
      <c r="P196" s="183"/>
      <c r="S196" s="182"/>
    </row>
    <row r="197" spans="14:19">
      <c r="N197" s="194"/>
      <c r="O197" s="182"/>
      <c r="P197" s="183"/>
      <c r="S197" s="182"/>
    </row>
    <row r="198" spans="14:19">
      <c r="N198" s="194"/>
      <c r="O198" s="182"/>
      <c r="P198" s="183"/>
      <c r="S198" s="182"/>
    </row>
    <row r="199" spans="14:19">
      <c r="N199" s="194"/>
      <c r="O199" s="182"/>
      <c r="P199" s="183"/>
      <c r="S199" s="182"/>
    </row>
    <row r="200" spans="14:19">
      <c r="N200" s="194"/>
      <c r="O200" s="182"/>
      <c r="P200" s="183"/>
      <c r="S200" s="182"/>
    </row>
    <row r="201" spans="14:19">
      <c r="N201" s="194"/>
      <c r="O201" s="182"/>
      <c r="P201" s="183"/>
      <c r="S201" s="182"/>
    </row>
    <row r="202" spans="14:19">
      <c r="N202" s="194"/>
      <c r="O202" s="182"/>
      <c r="P202" s="183"/>
      <c r="S202" s="182"/>
    </row>
    <row r="203" spans="14:19">
      <c r="N203" s="194"/>
      <c r="O203" s="182"/>
      <c r="P203" s="183"/>
      <c r="S203" s="182"/>
    </row>
    <row r="204" spans="14:19">
      <c r="N204" s="194"/>
      <c r="O204" s="182"/>
      <c r="P204" s="183"/>
      <c r="S204" s="182"/>
    </row>
    <row r="205" spans="14:19">
      <c r="N205" s="194"/>
      <c r="O205" s="182"/>
      <c r="P205" s="183"/>
      <c r="S205" s="182"/>
    </row>
    <row r="206" spans="14:19">
      <c r="N206" s="194"/>
      <c r="O206" s="182"/>
      <c r="P206" s="183"/>
      <c r="S206" s="182"/>
    </row>
    <row r="207" spans="14:19">
      <c r="N207" s="194"/>
      <c r="O207" s="182"/>
      <c r="P207" s="183"/>
      <c r="S207" s="182"/>
    </row>
    <row r="208" spans="14:19">
      <c r="N208" s="194"/>
      <c r="O208" s="182"/>
      <c r="P208" s="183"/>
      <c r="S208" s="182"/>
    </row>
    <row r="209" spans="14:19">
      <c r="N209" s="194"/>
      <c r="O209" s="182"/>
      <c r="P209" s="183"/>
      <c r="S209" s="182"/>
    </row>
    <row r="210" spans="14:19">
      <c r="N210" s="194"/>
      <c r="O210" s="182"/>
      <c r="P210" s="183"/>
      <c r="S210" s="182"/>
    </row>
    <row r="211" spans="14:19">
      <c r="N211" s="194"/>
      <c r="O211" s="182"/>
      <c r="P211" s="183"/>
      <c r="S211" s="182"/>
    </row>
    <row r="212" spans="14:19">
      <c r="N212" s="194"/>
      <c r="O212" s="182"/>
      <c r="P212" s="183"/>
      <c r="S212" s="182"/>
    </row>
    <row r="213" spans="14:19">
      <c r="N213" s="194"/>
      <c r="O213" s="182"/>
      <c r="P213" s="183"/>
      <c r="S213" s="182"/>
    </row>
    <row r="214" spans="14:19">
      <c r="N214" s="194"/>
      <c r="O214" s="182"/>
      <c r="P214" s="183"/>
      <c r="S214" s="182"/>
    </row>
    <row r="215" spans="14:19">
      <c r="N215" s="194"/>
      <c r="O215" s="182"/>
      <c r="P215" s="183"/>
      <c r="S215" s="182"/>
    </row>
    <row r="216" spans="14:19">
      <c r="N216" s="194"/>
      <c r="O216" s="182"/>
      <c r="P216" s="183"/>
      <c r="S216" s="182"/>
    </row>
    <row r="217" spans="14:19">
      <c r="N217" s="194"/>
      <c r="O217" s="182"/>
      <c r="P217" s="183"/>
      <c r="S217" s="182"/>
    </row>
    <row r="218" spans="14:19">
      <c r="N218" s="194"/>
      <c r="O218" s="182"/>
      <c r="P218" s="183"/>
      <c r="S218" s="182"/>
    </row>
    <row r="219" spans="14:19">
      <c r="N219" s="194"/>
      <c r="O219" s="182"/>
      <c r="P219" s="183"/>
      <c r="S219" s="182"/>
    </row>
    <row r="220" spans="14:19">
      <c r="N220" s="194"/>
      <c r="O220" s="182"/>
      <c r="P220" s="183"/>
      <c r="S220" s="182"/>
    </row>
    <row r="221" spans="14:19">
      <c r="N221" s="194"/>
      <c r="O221" s="182"/>
      <c r="P221" s="183"/>
      <c r="S221" s="182"/>
    </row>
    <row r="222" spans="14:19">
      <c r="N222" s="194"/>
      <c r="O222" s="182"/>
      <c r="P222" s="183"/>
      <c r="S222" s="182"/>
    </row>
    <row r="223" spans="14:19">
      <c r="N223" s="194"/>
      <c r="O223" s="182"/>
      <c r="P223" s="183"/>
      <c r="S223" s="182"/>
    </row>
    <row r="224" spans="14:19">
      <c r="N224" s="194"/>
      <c r="O224" s="182"/>
      <c r="P224" s="183"/>
      <c r="S224" s="182"/>
    </row>
    <row r="225" spans="14:19">
      <c r="N225" s="194"/>
      <c r="O225" s="182"/>
      <c r="P225" s="183"/>
      <c r="S225" s="182"/>
    </row>
    <row r="226" spans="14:19">
      <c r="N226" s="194"/>
      <c r="O226" s="182"/>
      <c r="P226" s="183"/>
      <c r="S226" s="182"/>
    </row>
    <row r="227" spans="14:19">
      <c r="N227" s="194"/>
      <c r="O227" s="182"/>
      <c r="P227" s="183"/>
      <c r="S227" s="182"/>
    </row>
    <row r="228" spans="14:19">
      <c r="N228" s="194"/>
      <c r="O228" s="182"/>
      <c r="P228" s="183"/>
      <c r="S228" s="182"/>
    </row>
    <row r="229" spans="14:19">
      <c r="N229" s="194"/>
      <c r="O229" s="182"/>
      <c r="P229" s="183"/>
      <c r="S229" s="182"/>
    </row>
    <row r="230" spans="14:19">
      <c r="N230" s="194"/>
      <c r="O230" s="182"/>
      <c r="P230" s="183"/>
      <c r="S230" s="182"/>
    </row>
    <row r="231" spans="14:19">
      <c r="N231" s="194"/>
      <c r="O231" s="182"/>
      <c r="P231" s="183"/>
      <c r="S231" s="182"/>
    </row>
    <row r="232" spans="14:19">
      <c r="N232" s="194"/>
      <c r="O232" s="182"/>
      <c r="P232" s="183"/>
      <c r="S232" s="182"/>
    </row>
    <row r="233" spans="14:19">
      <c r="N233" s="194"/>
      <c r="O233" s="182"/>
      <c r="P233" s="183"/>
      <c r="S233" s="182"/>
    </row>
    <row r="234" spans="14:19">
      <c r="N234" s="194"/>
      <c r="O234" s="182"/>
      <c r="P234" s="183"/>
      <c r="S234" s="182"/>
    </row>
    <row r="235" spans="14:19">
      <c r="N235" s="194"/>
      <c r="O235" s="182"/>
      <c r="P235" s="183"/>
      <c r="S235" s="182"/>
    </row>
    <row r="236" spans="14:19">
      <c r="N236" s="194"/>
      <c r="O236" s="182"/>
      <c r="P236" s="183"/>
      <c r="S236" s="182"/>
    </row>
    <row r="237" spans="14:19">
      <c r="N237" s="194"/>
      <c r="O237" s="182"/>
      <c r="P237" s="183"/>
      <c r="S237" s="182"/>
    </row>
    <row r="238" spans="14:19">
      <c r="N238" s="194"/>
      <c r="O238" s="182"/>
      <c r="P238" s="183"/>
      <c r="S238" s="182"/>
    </row>
    <row r="239" spans="14:19">
      <c r="N239" s="194"/>
      <c r="O239" s="182"/>
      <c r="P239" s="183"/>
      <c r="S239" s="182"/>
    </row>
    <row r="240" spans="14:19">
      <c r="N240" s="194"/>
      <c r="O240" s="182"/>
      <c r="P240" s="183"/>
      <c r="S240" s="182"/>
    </row>
    <row r="241" spans="14:19">
      <c r="N241" s="194"/>
      <c r="O241" s="182"/>
      <c r="P241" s="183"/>
      <c r="S241" s="182"/>
    </row>
    <row r="242" spans="14:19">
      <c r="N242" s="194"/>
      <c r="O242" s="182"/>
      <c r="P242" s="183"/>
      <c r="S242" s="182"/>
    </row>
    <row r="243" spans="14:19">
      <c r="N243" s="194"/>
      <c r="O243" s="182"/>
      <c r="P243" s="183"/>
      <c r="S243" s="182"/>
    </row>
    <row r="244" spans="14:19">
      <c r="N244" s="194"/>
      <c r="O244" s="182"/>
      <c r="P244" s="183"/>
      <c r="S244" s="182"/>
    </row>
    <row r="245" spans="14:19">
      <c r="N245" s="194"/>
      <c r="O245" s="182"/>
      <c r="P245" s="183"/>
      <c r="S245" s="182"/>
    </row>
    <row r="246" spans="14:19">
      <c r="N246" s="194"/>
      <c r="O246" s="182"/>
      <c r="P246" s="183"/>
      <c r="S246" s="182"/>
    </row>
    <row r="247" spans="14:19">
      <c r="N247" s="194"/>
      <c r="O247" s="182"/>
      <c r="P247" s="183"/>
      <c r="S247" s="182"/>
    </row>
    <row r="248" spans="14:19">
      <c r="N248" s="194"/>
      <c r="O248" s="182"/>
      <c r="P248" s="183"/>
      <c r="S248" s="182"/>
    </row>
    <row r="249" spans="14:19">
      <c r="N249" s="194"/>
      <c r="O249" s="182"/>
      <c r="P249" s="183"/>
      <c r="S249" s="182"/>
    </row>
    <row r="250" spans="14:19">
      <c r="N250" s="194"/>
      <c r="O250" s="182"/>
      <c r="P250" s="183"/>
      <c r="S250" s="182"/>
    </row>
    <row r="251" spans="14:19">
      <c r="N251" s="194"/>
      <c r="O251" s="182"/>
      <c r="P251" s="183"/>
      <c r="S251" s="182"/>
    </row>
    <row r="252" spans="14:19">
      <c r="N252" s="194"/>
      <c r="O252" s="182"/>
      <c r="P252" s="183"/>
      <c r="S252" s="182"/>
    </row>
    <row r="253" spans="14:19">
      <c r="N253" s="194"/>
      <c r="O253" s="182"/>
      <c r="P253" s="183"/>
      <c r="S253" s="182"/>
    </row>
    <row r="254" spans="14:19">
      <c r="N254" s="194"/>
      <c r="O254" s="182"/>
      <c r="P254" s="183"/>
      <c r="S254" s="182"/>
    </row>
    <row r="255" spans="14:19">
      <c r="N255" s="194"/>
      <c r="O255" s="182"/>
      <c r="P255" s="183"/>
      <c r="S255" s="182"/>
    </row>
    <row r="256" spans="14:19">
      <c r="N256" s="194"/>
      <c r="O256" s="182"/>
      <c r="P256" s="183"/>
      <c r="S256" s="182"/>
    </row>
    <row r="257" spans="14:19">
      <c r="N257" s="194"/>
      <c r="O257" s="182"/>
      <c r="P257" s="183"/>
      <c r="S257" s="182"/>
    </row>
    <row r="258" spans="14:19">
      <c r="N258" s="194"/>
      <c r="O258" s="182"/>
      <c r="P258" s="183"/>
      <c r="S258" s="182"/>
    </row>
    <row r="259" spans="14:19">
      <c r="N259" s="194"/>
      <c r="O259" s="182"/>
      <c r="P259" s="183"/>
      <c r="S259" s="182"/>
    </row>
    <row r="260" spans="14:19">
      <c r="N260" s="194"/>
      <c r="O260" s="182"/>
      <c r="P260" s="183"/>
      <c r="S260" s="182"/>
    </row>
    <row r="261" spans="14:19">
      <c r="N261" s="194"/>
      <c r="O261" s="182"/>
      <c r="P261" s="183"/>
      <c r="S261" s="182"/>
    </row>
    <row r="262" spans="14:19">
      <c r="N262" s="194"/>
      <c r="O262" s="182"/>
      <c r="P262" s="183"/>
      <c r="S262" s="182"/>
    </row>
    <row r="263" spans="14:19">
      <c r="N263" s="194"/>
      <c r="O263" s="182"/>
      <c r="P263" s="183"/>
      <c r="S263" s="182"/>
    </row>
    <row r="264" spans="14:19">
      <c r="N264" s="194"/>
      <c r="O264" s="182"/>
      <c r="P264" s="183"/>
      <c r="S264" s="182"/>
    </row>
    <row r="265" spans="14:19">
      <c r="N265" s="194"/>
      <c r="O265" s="182"/>
      <c r="P265" s="183"/>
      <c r="S265" s="182"/>
    </row>
    <row r="266" spans="14:19">
      <c r="N266" s="194"/>
      <c r="O266" s="182"/>
      <c r="P266" s="183"/>
      <c r="S266" s="182"/>
    </row>
    <row r="267" spans="14:19">
      <c r="N267" s="194"/>
      <c r="O267" s="182"/>
      <c r="P267" s="183"/>
      <c r="S267" s="182"/>
    </row>
    <row r="268" spans="14:19">
      <c r="N268" s="194"/>
      <c r="O268" s="182"/>
      <c r="P268" s="183"/>
      <c r="S268" s="182"/>
    </row>
    <row r="269" spans="14:19">
      <c r="N269" s="194"/>
      <c r="O269" s="182"/>
      <c r="P269" s="183"/>
      <c r="S269" s="182"/>
    </row>
    <row r="270" spans="14:19">
      <c r="N270" s="194"/>
      <c r="O270" s="182"/>
      <c r="P270" s="183"/>
      <c r="S270" s="182"/>
    </row>
    <row r="271" spans="14:19">
      <c r="N271" s="194"/>
      <c r="O271" s="182"/>
      <c r="P271" s="183"/>
      <c r="S271" s="182"/>
    </row>
    <row r="272" spans="14:19">
      <c r="N272" s="194"/>
      <c r="O272" s="182"/>
      <c r="P272" s="183"/>
      <c r="S272" s="182"/>
    </row>
    <row r="273" spans="14:19">
      <c r="N273" s="194"/>
      <c r="O273" s="182"/>
      <c r="P273" s="183"/>
      <c r="S273" s="182"/>
    </row>
    <row r="274" spans="14:19">
      <c r="N274" s="194"/>
      <c r="O274" s="182"/>
      <c r="P274" s="183"/>
      <c r="S274" s="182"/>
    </row>
    <row r="275" spans="14:19">
      <c r="N275" s="194"/>
      <c r="O275" s="182"/>
      <c r="P275" s="183"/>
      <c r="S275" s="182"/>
    </row>
    <row r="276" spans="14:19">
      <c r="N276" s="194"/>
      <c r="O276" s="182"/>
      <c r="P276" s="183"/>
      <c r="S276" s="182"/>
    </row>
    <row r="277" spans="14:19">
      <c r="N277" s="194"/>
      <c r="O277" s="182"/>
      <c r="P277" s="183"/>
      <c r="S277" s="182"/>
    </row>
    <row r="278" spans="14:19">
      <c r="N278" s="194"/>
      <c r="O278" s="182"/>
      <c r="P278" s="183"/>
      <c r="S278" s="182"/>
    </row>
    <row r="279" spans="14:19">
      <c r="N279" s="194"/>
      <c r="O279" s="182"/>
      <c r="P279" s="183"/>
      <c r="S279" s="182"/>
    </row>
    <row r="280" spans="14:19">
      <c r="N280" s="194"/>
      <c r="O280" s="182"/>
      <c r="P280" s="183"/>
      <c r="S280" s="182"/>
    </row>
    <row r="281" spans="14:19">
      <c r="N281" s="194"/>
      <c r="O281" s="182"/>
      <c r="P281" s="183"/>
      <c r="S281" s="182"/>
    </row>
    <row r="282" spans="14:19">
      <c r="N282" s="194"/>
      <c r="O282" s="182"/>
      <c r="P282" s="183"/>
      <c r="S282" s="182"/>
    </row>
    <row r="283" spans="14:19">
      <c r="N283" s="194"/>
      <c r="O283" s="182"/>
      <c r="P283" s="183"/>
      <c r="S283" s="182"/>
    </row>
    <row r="284" spans="14:19">
      <c r="N284" s="194"/>
      <c r="O284" s="182"/>
      <c r="P284" s="183"/>
      <c r="S284" s="182"/>
    </row>
    <row r="285" spans="14:19">
      <c r="N285" s="194"/>
      <c r="O285" s="182"/>
      <c r="P285" s="183"/>
      <c r="S285" s="182"/>
    </row>
    <row r="286" spans="14:19">
      <c r="N286" s="194"/>
      <c r="O286" s="182"/>
      <c r="P286" s="183"/>
      <c r="S286" s="182"/>
    </row>
    <row r="287" spans="14:19">
      <c r="N287" s="194"/>
      <c r="O287" s="182"/>
      <c r="P287" s="183"/>
      <c r="S287" s="182"/>
    </row>
    <row r="288" spans="14:19">
      <c r="N288" s="194"/>
      <c r="O288" s="182"/>
      <c r="P288" s="183"/>
      <c r="S288" s="182"/>
    </row>
    <row r="289" spans="14:19">
      <c r="N289" s="194"/>
      <c r="O289" s="182"/>
      <c r="P289" s="183"/>
      <c r="S289" s="182"/>
    </row>
    <row r="290" spans="14:19">
      <c r="N290" s="194"/>
      <c r="O290" s="182"/>
      <c r="P290" s="183"/>
      <c r="S290" s="182"/>
    </row>
    <row r="291" spans="14:19">
      <c r="N291" s="194"/>
      <c r="O291" s="182"/>
      <c r="P291" s="183"/>
      <c r="S291" s="182"/>
    </row>
    <row r="292" spans="14:19">
      <c r="N292" s="194"/>
      <c r="O292" s="182"/>
      <c r="P292" s="183"/>
      <c r="S292" s="182"/>
    </row>
    <row r="293" spans="14:19">
      <c r="N293" s="194"/>
      <c r="O293" s="182"/>
      <c r="P293" s="183"/>
      <c r="S293" s="182"/>
    </row>
    <row r="294" spans="14:19">
      <c r="N294" s="194"/>
      <c r="O294" s="182"/>
      <c r="P294" s="183"/>
      <c r="S294" s="182"/>
    </row>
    <row r="295" spans="14:19">
      <c r="N295" s="194"/>
      <c r="O295" s="182"/>
      <c r="P295" s="183"/>
      <c r="S295" s="182"/>
    </row>
    <row r="296" spans="14:19">
      <c r="N296" s="194"/>
      <c r="O296" s="182"/>
      <c r="P296" s="183"/>
      <c r="S296" s="182"/>
    </row>
    <row r="297" spans="14:19">
      <c r="N297" s="194"/>
      <c r="O297" s="182"/>
      <c r="P297" s="183"/>
      <c r="S297" s="182"/>
    </row>
    <row r="298" spans="14:19">
      <c r="N298" s="194"/>
      <c r="O298" s="182"/>
      <c r="P298" s="183"/>
      <c r="S298" s="182"/>
    </row>
    <row r="299" spans="14:19">
      <c r="N299" s="194"/>
      <c r="O299" s="182"/>
      <c r="P299" s="183"/>
      <c r="S299" s="182"/>
    </row>
    <row r="300" spans="14:19">
      <c r="N300" s="194"/>
      <c r="O300" s="182"/>
      <c r="P300" s="183"/>
      <c r="S300" s="182"/>
    </row>
    <row r="301" spans="14:19">
      <c r="N301" s="194"/>
      <c r="O301" s="182"/>
      <c r="P301" s="183"/>
      <c r="S301" s="182"/>
    </row>
    <row r="302" spans="14:19">
      <c r="N302" s="194"/>
      <c r="O302" s="182"/>
      <c r="P302" s="183"/>
      <c r="S302" s="182"/>
    </row>
    <row r="303" spans="14:19">
      <c r="N303" s="194"/>
      <c r="O303" s="182"/>
      <c r="P303" s="183"/>
      <c r="S303" s="182"/>
    </row>
    <row r="304" spans="14:19">
      <c r="N304" s="194"/>
      <c r="O304" s="182"/>
      <c r="P304" s="183"/>
      <c r="S304" s="182"/>
    </row>
    <row r="305" spans="14:19">
      <c r="N305" s="194"/>
      <c r="O305" s="182"/>
      <c r="P305" s="183"/>
      <c r="S305" s="182"/>
    </row>
    <row r="306" spans="14:19">
      <c r="N306" s="194"/>
      <c r="O306" s="182"/>
      <c r="P306" s="183"/>
      <c r="S306" s="182"/>
    </row>
    <row r="307" spans="14:19">
      <c r="N307" s="194"/>
      <c r="O307" s="182"/>
      <c r="P307" s="183"/>
      <c r="S307" s="182"/>
    </row>
    <row r="308" spans="14:19">
      <c r="N308" s="194"/>
      <c r="O308" s="182"/>
      <c r="P308" s="183"/>
      <c r="S308" s="182"/>
    </row>
    <row r="309" spans="14:19">
      <c r="N309" s="194"/>
      <c r="O309" s="182"/>
      <c r="P309" s="183"/>
      <c r="S309" s="182"/>
    </row>
    <row r="310" spans="14:19">
      <c r="N310" s="194"/>
      <c r="O310" s="182"/>
      <c r="P310" s="183"/>
      <c r="S310" s="182"/>
    </row>
    <row r="311" spans="14:19">
      <c r="N311" s="194"/>
      <c r="O311" s="182"/>
      <c r="P311" s="183"/>
      <c r="S311" s="182"/>
    </row>
    <row r="312" spans="14:19">
      <c r="N312" s="194"/>
      <c r="O312" s="182"/>
      <c r="P312" s="183"/>
      <c r="S312" s="182"/>
    </row>
    <row r="313" spans="14:19">
      <c r="N313" s="194"/>
      <c r="O313" s="182"/>
      <c r="P313" s="183"/>
      <c r="S313" s="182"/>
    </row>
    <row r="314" spans="14:19">
      <c r="N314" s="194"/>
      <c r="O314" s="182"/>
      <c r="P314" s="183"/>
      <c r="S314" s="182"/>
    </row>
    <row r="315" spans="14:19">
      <c r="N315" s="194"/>
      <c r="O315" s="182"/>
      <c r="P315" s="183"/>
      <c r="S315" s="182"/>
    </row>
    <row r="316" spans="14:19">
      <c r="N316" s="194"/>
      <c r="O316" s="182"/>
      <c r="P316" s="183"/>
      <c r="S316" s="182"/>
    </row>
    <row r="317" spans="14:19">
      <c r="N317" s="194"/>
      <c r="O317" s="182"/>
      <c r="P317" s="183"/>
      <c r="S317" s="182"/>
    </row>
    <row r="318" spans="14:19">
      <c r="N318" s="194"/>
      <c r="O318" s="182"/>
      <c r="P318" s="183"/>
      <c r="S318" s="182"/>
    </row>
    <row r="319" spans="14:19">
      <c r="N319" s="194"/>
      <c r="O319" s="182"/>
      <c r="P319" s="183"/>
      <c r="S319" s="182"/>
    </row>
    <row r="320" spans="14:19">
      <c r="N320" s="194"/>
      <c r="O320" s="182"/>
      <c r="P320" s="183"/>
      <c r="S320" s="182"/>
    </row>
    <row r="321" spans="14:19">
      <c r="N321" s="194"/>
      <c r="O321" s="182"/>
      <c r="P321" s="183"/>
      <c r="S321" s="182"/>
    </row>
    <row r="322" spans="14:19">
      <c r="N322" s="194"/>
      <c r="O322" s="182"/>
      <c r="P322" s="183"/>
      <c r="S322" s="182"/>
    </row>
    <row r="323" spans="14:19">
      <c r="N323" s="194"/>
      <c r="O323" s="182"/>
      <c r="P323" s="183"/>
      <c r="S323" s="182"/>
    </row>
    <row r="324" spans="14:19">
      <c r="N324" s="194"/>
      <c r="O324" s="182"/>
      <c r="P324" s="183"/>
      <c r="S324" s="182"/>
    </row>
    <row r="325" spans="14:19">
      <c r="N325" s="194"/>
      <c r="O325" s="182"/>
      <c r="P325" s="183"/>
      <c r="S325" s="182"/>
    </row>
    <row r="326" spans="14:19">
      <c r="N326" s="194"/>
      <c r="O326" s="182"/>
      <c r="P326" s="183"/>
      <c r="S326" s="182"/>
    </row>
    <row r="327" spans="14:19">
      <c r="N327" s="194"/>
      <c r="O327" s="182"/>
      <c r="P327" s="183"/>
      <c r="S327" s="182"/>
    </row>
    <row r="328" spans="14:19">
      <c r="N328" s="194"/>
      <c r="O328" s="182"/>
      <c r="P328" s="183"/>
      <c r="S328" s="182"/>
    </row>
    <row r="329" spans="14:19">
      <c r="N329" s="194"/>
      <c r="O329" s="182"/>
      <c r="P329" s="183"/>
      <c r="S329" s="182"/>
    </row>
    <row r="330" spans="14:19">
      <c r="N330" s="194"/>
      <c r="O330" s="182"/>
      <c r="P330" s="183"/>
      <c r="S330" s="182"/>
    </row>
    <row r="331" spans="14:19">
      <c r="N331" s="194"/>
      <c r="O331" s="182"/>
      <c r="P331" s="183"/>
      <c r="S331" s="182"/>
    </row>
    <row r="332" spans="14:19">
      <c r="N332" s="194"/>
      <c r="O332" s="182"/>
      <c r="P332" s="183"/>
      <c r="S332" s="182"/>
    </row>
    <row r="333" spans="14:19">
      <c r="N333" s="194"/>
      <c r="O333" s="182"/>
      <c r="P333" s="183"/>
      <c r="S333" s="182"/>
    </row>
    <row r="334" spans="14:19">
      <c r="N334" s="194"/>
      <c r="O334" s="182"/>
      <c r="P334" s="183"/>
      <c r="S334" s="182"/>
    </row>
    <row r="335" spans="14:19">
      <c r="N335" s="194"/>
      <c r="O335" s="182"/>
      <c r="P335" s="183"/>
      <c r="S335" s="182"/>
    </row>
    <row r="336" spans="14:19">
      <c r="N336" s="194"/>
      <c r="O336" s="182"/>
      <c r="P336" s="183"/>
      <c r="S336" s="182"/>
    </row>
    <row r="337" spans="14:19">
      <c r="N337" s="194"/>
      <c r="O337" s="182"/>
      <c r="P337" s="183"/>
      <c r="S337" s="182"/>
    </row>
    <row r="338" spans="14:19">
      <c r="N338" s="194"/>
      <c r="O338" s="182"/>
      <c r="P338" s="183"/>
      <c r="S338" s="182"/>
    </row>
    <row r="339" spans="14:19">
      <c r="N339" s="194"/>
      <c r="O339" s="182"/>
      <c r="P339" s="183"/>
      <c r="S339" s="182"/>
    </row>
    <row r="340" spans="14:19">
      <c r="N340" s="194"/>
      <c r="O340" s="182"/>
      <c r="P340" s="183"/>
      <c r="S340" s="182"/>
    </row>
    <row r="341" spans="14:19">
      <c r="N341" s="194"/>
      <c r="O341" s="182"/>
      <c r="P341" s="183"/>
      <c r="S341" s="182"/>
    </row>
    <row r="342" spans="14:19">
      <c r="N342" s="194"/>
      <c r="O342" s="182"/>
      <c r="P342" s="183"/>
      <c r="S342" s="182"/>
    </row>
    <row r="343" spans="14:19">
      <c r="N343" s="194"/>
      <c r="O343" s="182"/>
      <c r="P343" s="183"/>
      <c r="S343" s="182"/>
    </row>
    <row r="344" spans="14:19">
      <c r="N344" s="194"/>
      <c r="O344" s="182"/>
      <c r="P344" s="183"/>
      <c r="S344" s="182"/>
    </row>
    <row r="345" spans="14:19">
      <c r="N345" s="194"/>
      <c r="O345" s="182"/>
      <c r="P345" s="183"/>
      <c r="S345" s="182"/>
    </row>
    <row r="346" spans="14:19">
      <c r="N346" s="194"/>
      <c r="O346" s="182"/>
      <c r="P346" s="183"/>
      <c r="S346" s="182"/>
    </row>
    <row r="347" spans="14:19">
      <c r="N347" s="194"/>
      <c r="O347" s="182"/>
      <c r="P347" s="183"/>
      <c r="S347" s="182"/>
    </row>
    <row r="348" spans="14:19">
      <c r="N348" s="194"/>
      <c r="O348" s="182"/>
      <c r="P348" s="183"/>
      <c r="S348" s="182"/>
    </row>
    <row r="349" spans="14:19">
      <c r="N349" s="194"/>
      <c r="O349" s="182"/>
      <c r="P349" s="183"/>
      <c r="S349" s="182"/>
    </row>
    <row r="350" spans="14:19">
      <c r="N350" s="194"/>
      <c r="O350" s="182"/>
      <c r="P350" s="183"/>
      <c r="S350" s="182"/>
    </row>
    <row r="351" spans="14:19">
      <c r="N351" s="194"/>
      <c r="O351" s="182"/>
      <c r="P351" s="183"/>
      <c r="S351" s="182"/>
    </row>
    <row r="352" spans="14:19">
      <c r="N352" s="194"/>
      <c r="O352" s="185"/>
    </row>
  </sheetData>
  <mergeCells count="12">
    <mergeCell ref="A1:I3"/>
    <mergeCell ref="B4:C4"/>
    <mergeCell ref="F4:I4"/>
    <mergeCell ref="D4:E4"/>
    <mergeCell ref="B43:C43"/>
    <mergeCell ref="D41:I42"/>
    <mergeCell ref="B44:C44"/>
    <mergeCell ref="B42:C42"/>
    <mergeCell ref="F5:G5"/>
    <mergeCell ref="H5:I5"/>
    <mergeCell ref="B5:C5"/>
    <mergeCell ref="D5:E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P371"/>
  <sheetViews>
    <sheetView showGridLines="0" zoomScaleNormal="100" zoomScaleSheetLayoutView="100" workbookViewId="0">
      <selection activeCell="D1" sqref="D1"/>
    </sheetView>
  </sheetViews>
  <sheetFormatPr defaultColWidth="9.140625" defaultRowHeight="12.75"/>
  <cols>
    <col min="1" max="1" width="11.42578125" style="51" customWidth="1"/>
    <col min="2" max="7" width="7.7109375" style="51" customWidth="1"/>
    <col min="8" max="9" width="5.7109375" style="51" customWidth="1"/>
    <col min="10" max="12" width="7.7109375" style="51" customWidth="1"/>
    <col min="13" max="13" width="9.140625" style="51"/>
    <col min="14" max="15" width="9.140625" style="190"/>
    <col min="16" max="16384" width="9.140625" style="51"/>
  </cols>
  <sheetData>
    <row r="1" spans="1:15" s="9" customFormat="1" ht="39.950000000000003" customHeight="1">
      <c r="A1" s="1632" t="s">
        <v>308</v>
      </c>
      <c r="B1" s="1496"/>
      <c r="C1" s="1496"/>
      <c r="D1" s="1496"/>
      <c r="E1" s="1496"/>
      <c r="F1" s="1496"/>
      <c r="G1" s="1496"/>
      <c r="H1" s="1496"/>
      <c r="I1" s="1496"/>
      <c r="J1" s="1496"/>
      <c r="K1" s="1496"/>
      <c r="L1" s="1496"/>
      <c r="N1" s="392"/>
      <c r="O1" s="392"/>
    </row>
    <row r="2" spans="1:15" ht="5.0999999999999996" customHeight="1"/>
    <row r="3" spans="1:15" ht="17.45" customHeight="1">
      <c r="A3" s="1634" t="str">
        <f>'6.1'!A27</f>
        <v>Year</v>
      </c>
      <c r="B3" s="1492" t="s">
        <v>309</v>
      </c>
      <c r="C3" s="1493"/>
      <c r="D3" s="1510"/>
      <c r="E3" s="1492" t="s">
        <v>310</v>
      </c>
      <c r="F3" s="1493"/>
      <c r="G3" s="1510"/>
      <c r="H3" s="1493" t="s">
        <v>311</v>
      </c>
      <c r="I3" s="1493"/>
      <c r="J3" s="1492" t="s">
        <v>312</v>
      </c>
      <c r="K3" s="1493"/>
      <c r="L3" s="1493"/>
    </row>
    <row r="4" spans="1:15" ht="32.1" customHeight="1">
      <c r="A4" s="1592"/>
      <c r="B4" s="1635" t="s">
        <v>183</v>
      </c>
      <c r="C4" s="1628" t="s">
        <v>27</v>
      </c>
      <c r="D4" s="1637" t="s">
        <v>313</v>
      </c>
      <c r="E4" s="1635" t="s">
        <v>183</v>
      </c>
      <c r="F4" s="1628" t="s">
        <v>27</v>
      </c>
      <c r="G4" s="1637" t="s">
        <v>313</v>
      </c>
      <c r="H4" s="1633"/>
      <c r="I4" s="1633"/>
      <c r="J4" s="1635" t="s">
        <v>183</v>
      </c>
      <c r="K4" s="1628" t="s">
        <v>27</v>
      </c>
      <c r="L4" s="1630" t="s">
        <v>313</v>
      </c>
    </row>
    <row r="5" spans="1:15" ht="16.149999999999999" customHeight="1">
      <c r="A5" s="1593"/>
      <c r="B5" s="1636"/>
      <c r="C5" s="1629"/>
      <c r="D5" s="1638"/>
      <c r="E5" s="1636"/>
      <c r="F5" s="1629"/>
      <c r="G5" s="1638"/>
      <c r="H5" s="1595"/>
      <c r="I5" s="1595"/>
      <c r="J5" s="1636"/>
      <c r="K5" s="1629"/>
      <c r="L5" s="1631"/>
    </row>
    <row r="6" spans="1:15" ht="15" customHeight="1">
      <c r="A6" s="600">
        <v>2014</v>
      </c>
      <c r="B6" s="992">
        <v>44.959295144984566</v>
      </c>
      <c r="C6" s="884">
        <v>478.87262393100002</v>
      </c>
      <c r="D6" s="993">
        <v>-4.0999999999999996</v>
      </c>
      <c r="E6" s="992">
        <v>7.0910306035338895</v>
      </c>
      <c r="F6" s="884">
        <v>75.69005817548387</v>
      </c>
      <c r="G6" s="993">
        <v>21</v>
      </c>
      <c r="H6" s="885">
        <v>6.3403047679104123</v>
      </c>
      <c r="I6" s="886" t="s">
        <v>47</v>
      </c>
      <c r="J6" s="992">
        <v>19.946355478354565</v>
      </c>
      <c r="K6" s="884">
        <v>212.07977965750626</v>
      </c>
      <c r="L6" s="884">
        <v>9.6999999999999993</v>
      </c>
      <c r="M6" s="46"/>
      <c r="N6" s="35">
        <v>8.3000000000000007</v>
      </c>
      <c r="O6" s="206">
        <v>19.489936950539033</v>
      </c>
    </row>
    <row r="7" spans="1:15" ht="15" customHeight="1">
      <c r="A7" s="606">
        <v>2015</v>
      </c>
      <c r="B7" s="994">
        <v>42.621557004484409</v>
      </c>
      <c r="C7" s="881">
        <v>453.14177378571429</v>
      </c>
      <c r="D7" s="995">
        <v>-3.4</v>
      </c>
      <c r="E7" s="994">
        <v>6.9156343597705554</v>
      </c>
      <c r="F7" s="881">
        <v>74.112511445161289</v>
      </c>
      <c r="G7" s="995">
        <v>27.4</v>
      </c>
      <c r="H7" s="882">
        <v>6.1630726535256688</v>
      </c>
      <c r="I7" s="883" t="s">
        <v>47</v>
      </c>
      <c r="J7" s="994">
        <v>20.842642829986129</v>
      </c>
      <c r="K7" s="881">
        <v>222.10383951719771</v>
      </c>
      <c r="L7" s="881">
        <v>9.8000000000000007</v>
      </c>
      <c r="M7" s="46"/>
      <c r="N7" s="35">
        <v>6.7</v>
      </c>
      <c r="O7" s="206">
        <v>23.025179508911428</v>
      </c>
    </row>
    <row r="8" spans="1:15" ht="15" customHeight="1">
      <c r="A8" s="600">
        <v>2016</v>
      </c>
      <c r="B8" s="992">
        <v>49.288893022251862</v>
      </c>
      <c r="C8" s="884">
        <v>525.63792570967735</v>
      </c>
      <c r="D8" s="993">
        <v>-8.8000000000000007</v>
      </c>
      <c r="E8" s="992">
        <v>7.1494485742285718</v>
      </c>
      <c r="F8" s="884">
        <v>76.604392309677422</v>
      </c>
      <c r="G8" s="993">
        <v>21</v>
      </c>
      <c r="H8" s="885">
        <v>6.8940831604722961</v>
      </c>
      <c r="I8" s="886" t="s">
        <v>47</v>
      </c>
      <c r="J8" s="992">
        <v>22.555011567032395</v>
      </c>
      <c r="K8" s="884">
        <v>241.10154977377047</v>
      </c>
      <c r="L8" s="884">
        <v>9</v>
      </c>
      <c r="M8" s="46"/>
      <c r="N8" s="35">
        <v>3.8</v>
      </c>
      <c r="O8" s="206">
        <v>25.427770756562538</v>
      </c>
    </row>
    <row r="9" spans="1:15" ht="15" customHeight="1">
      <c r="A9" s="606">
        <v>2017</v>
      </c>
      <c r="B9" s="994">
        <v>54.886108595098101</v>
      </c>
      <c r="C9" s="881">
        <v>585.93818417870966</v>
      </c>
      <c r="D9" s="995">
        <v>-11.5</v>
      </c>
      <c r="E9" s="994">
        <v>7.2249207554083377</v>
      </c>
      <c r="F9" s="881">
        <v>77.011085225451623</v>
      </c>
      <c r="G9" s="995">
        <v>22.7</v>
      </c>
      <c r="H9" s="882">
        <v>7.5967765534330836</v>
      </c>
      <c r="I9" s="883" t="s">
        <v>47</v>
      </c>
      <c r="J9" s="994">
        <v>23.362966447723064</v>
      </c>
      <c r="K9" s="881">
        <v>249.30471706021859</v>
      </c>
      <c r="L9" s="881">
        <v>8.8000000000000007</v>
      </c>
      <c r="M9" s="46"/>
      <c r="N9" s="35">
        <v>4.5999999999999996</v>
      </c>
      <c r="O9" s="206">
        <v>26.364464612626996</v>
      </c>
    </row>
    <row r="10" spans="1:15" ht="15" customHeight="1">
      <c r="A10" s="600">
        <v>2018</v>
      </c>
      <c r="B10" s="992">
        <v>55.898593761343584</v>
      </c>
      <c r="C10" s="884">
        <v>596.21835162664274</v>
      </c>
      <c r="D10" s="993">
        <v>-11.8</v>
      </c>
      <c r="E10" s="992">
        <v>7.2741977688729067</v>
      </c>
      <c r="F10" s="884">
        <v>77.649389409829027</v>
      </c>
      <c r="G10" s="993">
        <v>24.7</v>
      </c>
      <c r="H10" s="885">
        <v>7.6845028878015693</v>
      </c>
      <c r="I10" s="886" t="s">
        <v>47</v>
      </c>
      <c r="J10" s="992">
        <v>22.418479986269201</v>
      </c>
      <c r="K10" s="884">
        <v>239.19527838476901</v>
      </c>
      <c r="L10" s="884">
        <v>9.9</v>
      </c>
      <c r="M10" s="46"/>
      <c r="N10" s="35">
        <v>7.7</v>
      </c>
      <c r="O10" s="206">
        <v>24.037980669667835</v>
      </c>
    </row>
    <row r="11" spans="1:15" ht="15" customHeight="1">
      <c r="A11" s="606">
        <v>2019</v>
      </c>
      <c r="B11" s="994">
        <v>50.80354749922563</v>
      </c>
      <c r="C11" s="881">
        <v>543.10955680158054</v>
      </c>
      <c r="D11" s="995">
        <v>-6.9</v>
      </c>
      <c r="E11" s="994">
        <v>8.122681606990195</v>
      </c>
      <c r="F11" s="881">
        <v>86.54271345483906</v>
      </c>
      <c r="G11" s="995">
        <v>22.4</v>
      </c>
      <c r="H11" s="882">
        <v>6.25452897913729</v>
      </c>
      <c r="I11" s="883" t="s">
        <v>47</v>
      </c>
      <c r="J11" s="994">
        <v>23.46473828386079</v>
      </c>
      <c r="K11" s="881">
        <v>250.40447599780524</v>
      </c>
      <c r="L11" s="881">
        <v>9.8000000000000007</v>
      </c>
      <c r="M11" s="46"/>
      <c r="N11" s="35">
        <v>6.6</v>
      </c>
      <c r="O11" s="206">
        <v>23.468950756873415</v>
      </c>
    </row>
    <row r="12" spans="1:15" ht="15" customHeight="1">
      <c r="A12" s="600">
        <v>2020</v>
      </c>
      <c r="B12" s="992">
        <v>47.306818891744392</v>
      </c>
      <c r="C12" s="884">
        <v>505.62823346823734</v>
      </c>
      <c r="D12" s="993">
        <v>-3.1</v>
      </c>
      <c r="E12" s="992">
        <v>8.6922619126193883</v>
      </c>
      <c r="F12" s="884">
        <v>93.069827102193557</v>
      </c>
      <c r="G12" s="993">
        <v>21.3</v>
      </c>
      <c r="H12" s="885">
        <v>5.4424060580899614</v>
      </c>
      <c r="I12" s="886" t="s">
        <v>47</v>
      </c>
      <c r="J12" s="992">
        <v>23.754697194593113</v>
      </c>
      <c r="K12" s="884">
        <v>253.80992172681246</v>
      </c>
      <c r="L12" s="884">
        <v>9.3390104966717846</v>
      </c>
      <c r="M12" s="46"/>
      <c r="N12" s="35">
        <v>5</v>
      </c>
      <c r="O12" s="206">
        <v>21.386902421199895</v>
      </c>
    </row>
    <row r="13" spans="1:15" ht="15" customHeight="1">
      <c r="A13" s="606">
        <v>2021</v>
      </c>
      <c r="B13" s="994">
        <v>55.065441922179161</v>
      </c>
      <c r="C13" s="881">
        <v>588.37675065014275</v>
      </c>
      <c r="D13" s="995">
        <v>-8.6</v>
      </c>
      <c r="E13" s="994">
        <v>9.1882917687932117</v>
      </c>
      <c r="F13" s="881">
        <v>98.211240756333112</v>
      </c>
      <c r="G13" s="995">
        <v>19.8</v>
      </c>
      <c r="H13" s="882">
        <v>5.9930010177954376</v>
      </c>
      <c r="I13" s="883" t="s">
        <v>47</v>
      </c>
      <c r="J13" s="994">
        <v>25.845847248773403</v>
      </c>
      <c r="K13" s="881">
        <v>275.9930875716413</v>
      </c>
      <c r="L13" s="881">
        <v>8.2528539426523277</v>
      </c>
      <c r="M13" s="46"/>
      <c r="N13" s="35">
        <v>3.5</v>
      </c>
      <c r="O13" s="206">
        <v>23.559443496651863</v>
      </c>
    </row>
    <row r="14" spans="1:15" ht="15" customHeight="1">
      <c r="A14" s="600">
        <v>2022</v>
      </c>
      <c r="B14" s="992">
        <v>44.045334403713248</v>
      </c>
      <c r="C14" s="884">
        <v>470.5378870240645</v>
      </c>
      <c r="D14" s="993">
        <v>-3.8</v>
      </c>
      <c r="E14" s="992">
        <v>7.0903694354779025</v>
      </c>
      <c r="F14" s="884">
        <v>77.102303815870968</v>
      </c>
      <c r="G14" s="993">
        <v>22</v>
      </c>
      <c r="H14" s="885">
        <v>6.2119942838697124</v>
      </c>
      <c r="I14" s="886" t="s">
        <v>47</v>
      </c>
      <c r="J14" s="992">
        <v>20.667841872792586</v>
      </c>
      <c r="K14" s="884">
        <v>223.41561181599178</v>
      </c>
      <c r="L14" s="884">
        <v>9.426741551459294</v>
      </c>
      <c r="M14" s="46"/>
      <c r="N14" s="35">
        <v>4</v>
      </c>
      <c r="O14" s="206">
        <v>26.169172545552122</v>
      </c>
    </row>
    <row r="15" spans="1:15" ht="15" customHeight="1">
      <c r="A15" s="606">
        <v>2023</v>
      </c>
      <c r="B15" s="994">
        <v>41.449790897036067</v>
      </c>
      <c r="C15" s="881">
        <v>450.00564896425004</v>
      </c>
      <c r="D15" s="995">
        <v>-6.1</v>
      </c>
      <c r="E15" s="994">
        <v>6.47601912628335</v>
      </c>
      <c r="F15" s="881">
        <v>70.972730160806449</v>
      </c>
      <c r="G15" s="995">
        <v>18.8</v>
      </c>
      <c r="H15" s="882">
        <f>B15/E15</f>
        <v>6.4005047064807705</v>
      </c>
      <c r="I15" s="883" t="s">
        <v>47</v>
      </c>
      <c r="J15" s="994">
        <v>18.516638889873942</v>
      </c>
      <c r="K15" s="881">
        <v>202.03410326606954</v>
      </c>
      <c r="L15" s="881">
        <v>9.8809274193548386</v>
      </c>
      <c r="N15" s="35">
        <v>3.2</v>
      </c>
      <c r="O15" s="206">
        <v>27.234545527082368</v>
      </c>
    </row>
    <row r="16" spans="1:15" ht="4.5" customHeight="1">
      <c r="A16" s="620"/>
      <c r="B16" s="680"/>
      <c r="C16" s="680"/>
      <c r="D16" s="680"/>
      <c r="E16" s="680"/>
      <c r="F16" s="680"/>
      <c r="G16" s="681"/>
      <c r="H16" s="681"/>
      <c r="I16" s="681"/>
      <c r="J16" s="680"/>
      <c r="K16" s="680"/>
      <c r="L16" s="681"/>
      <c r="N16" s="35">
        <v>3.5</v>
      </c>
      <c r="O16" s="207">
        <v>27.297799515078896</v>
      </c>
    </row>
    <row r="17" spans="1:15" ht="12.95" customHeight="1">
      <c r="A17" s="620"/>
      <c r="B17" s="682"/>
      <c r="C17" s="683"/>
      <c r="D17" s="682"/>
      <c r="E17" s="682"/>
      <c r="F17" s="680"/>
      <c r="G17" s="680"/>
      <c r="H17" s="620"/>
      <c r="I17" s="620"/>
      <c r="J17" s="620"/>
      <c r="K17" s="620"/>
      <c r="L17" s="620"/>
      <c r="N17" s="35">
        <v>5.5</v>
      </c>
      <c r="O17" s="206">
        <v>26.066172027312703</v>
      </c>
    </row>
    <row r="18" spans="1:15" ht="13.5">
      <c r="B18" s="29"/>
      <c r="N18" s="35">
        <v>5.9</v>
      </c>
      <c r="O18" s="206">
        <v>24.512211092522151</v>
      </c>
    </row>
    <row r="19" spans="1:15" ht="13.5">
      <c r="B19" s="29"/>
      <c r="N19" s="35">
        <v>5.3</v>
      </c>
      <c r="O19" s="206">
        <v>21.809352853994113</v>
      </c>
    </row>
    <row r="20" spans="1:15" ht="13.5">
      <c r="B20" s="29"/>
      <c r="C20" s="208"/>
      <c r="D20" s="209" t="str">
        <f>B3</f>
        <v>Maximum gas consumption</v>
      </c>
      <c r="E20" s="208"/>
      <c r="F20" s="209"/>
      <c r="N20" s="35">
        <v>4.2</v>
      </c>
      <c r="O20" s="206">
        <v>24.15866365605066</v>
      </c>
    </row>
    <row r="21" spans="1:15" ht="13.5">
      <c r="B21" s="29"/>
      <c r="C21" s="208">
        <f t="shared" ref="C21:C30" si="0">A6</f>
        <v>2014</v>
      </c>
      <c r="D21" s="209">
        <f t="shared" ref="D21:D30" si="1">B6</f>
        <v>44.959295144984566</v>
      </c>
      <c r="E21" s="209">
        <f>$D$25-D21</f>
        <v>10.939298616359018</v>
      </c>
      <c r="F21" s="209"/>
      <c r="N21" s="35">
        <v>2.2000000000000002</v>
      </c>
      <c r="O21" s="206">
        <v>27.27182543841532</v>
      </c>
    </row>
    <row r="22" spans="1:15" ht="13.5">
      <c r="B22" s="29"/>
      <c r="C22" s="208">
        <f t="shared" si="0"/>
        <v>2015</v>
      </c>
      <c r="D22" s="209">
        <f t="shared" si="1"/>
        <v>42.621557004484409</v>
      </c>
      <c r="E22" s="209">
        <f t="shared" ref="E22:E30" si="2">$D$25-D22</f>
        <v>13.277036756859175</v>
      </c>
      <c r="F22" s="209"/>
      <c r="N22" s="35">
        <v>1.4</v>
      </c>
      <c r="O22" s="206">
        <v>29.666967695818759</v>
      </c>
    </row>
    <row r="23" spans="1:15" ht="13.5">
      <c r="B23" s="29"/>
      <c r="C23" s="208">
        <f t="shared" si="0"/>
        <v>2016</v>
      </c>
      <c r="D23" s="209">
        <f t="shared" si="1"/>
        <v>49.288893022251862</v>
      </c>
      <c r="E23" s="209">
        <f t="shared" si="2"/>
        <v>6.6097007390917213</v>
      </c>
      <c r="F23" s="209"/>
      <c r="N23" s="35">
        <v>0.4</v>
      </c>
      <c r="O23" s="206">
        <v>31.676432091643548</v>
      </c>
    </row>
    <row r="24" spans="1:15" ht="13.5">
      <c r="B24" s="29"/>
      <c r="C24" s="208">
        <f t="shared" si="0"/>
        <v>2017</v>
      </c>
      <c r="D24" s="209">
        <f t="shared" si="1"/>
        <v>54.886108595098101</v>
      </c>
      <c r="E24" s="209">
        <f t="shared" si="2"/>
        <v>1.012485166245483</v>
      </c>
      <c r="F24" s="209"/>
      <c r="N24" s="35">
        <v>-1.9</v>
      </c>
      <c r="O24" s="206">
        <v>32.132872494793745</v>
      </c>
    </row>
    <row r="25" spans="1:15" ht="13.5">
      <c r="B25" s="29"/>
      <c r="C25" s="208">
        <f t="shared" si="0"/>
        <v>2018</v>
      </c>
      <c r="D25" s="209">
        <f t="shared" si="1"/>
        <v>55.898593761343584</v>
      </c>
      <c r="E25" s="209">
        <f t="shared" si="2"/>
        <v>0</v>
      </c>
      <c r="F25" s="209"/>
      <c r="N25" s="35">
        <v>-1.9</v>
      </c>
      <c r="O25" s="206">
        <v>34.740171469990962</v>
      </c>
    </row>
    <row r="26" spans="1:15" ht="13.5">
      <c r="B26" s="29"/>
      <c r="C26" s="208">
        <f t="shared" si="0"/>
        <v>2019</v>
      </c>
      <c r="D26" s="209">
        <f t="shared" si="1"/>
        <v>50.80354749922563</v>
      </c>
      <c r="E26" s="209">
        <f t="shared" si="2"/>
        <v>5.095046262117954</v>
      </c>
      <c r="F26" s="209"/>
      <c r="N26" s="35">
        <v>-1.7</v>
      </c>
      <c r="O26" s="206">
        <v>29.938668023895037</v>
      </c>
    </row>
    <row r="27" spans="1:15" ht="13.5">
      <c r="B27" s="29"/>
      <c r="C27" s="208">
        <f t="shared" si="0"/>
        <v>2020</v>
      </c>
      <c r="D27" s="209">
        <f t="shared" si="1"/>
        <v>47.306818891744392</v>
      </c>
      <c r="E27" s="209">
        <f t="shared" si="2"/>
        <v>8.5917748695991918</v>
      </c>
      <c r="F27" s="209"/>
      <c r="N27" s="35">
        <v>-1</v>
      </c>
      <c r="O27" s="206">
        <v>30.609308096982542</v>
      </c>
    </row>
    <row r="28" spans="1:15" ht="13.5">
      <c r="B28" s="29"/>
      <c r="C28" s="208">
        <f t="shared" si="0"/>
        <v>2021</v>
      </c>
      <c r="D28" s="209">
        <f t="shared" si="1"/>
        <v>55.065441922179161</v>
      </c>
      <c r="E28" s="209">
        <f t="shared" si="2"/>
        <v>0.83315183916442237</v>
      </c>
      <c r="F28" s="209"/>
      <c r="N28" s="35">
        <v>0.2</v>
      </c>
      <c r="O28" s="206">
        <v>35.702425991756705</v>
      </c>
    </row>
    <row r="29" spans="1:15" ht="13.5">
      <c r="B29" s="29"/>
      <c r="C29" s="208">
        <f t="shared" si="0"/>
        <v>2022</v>
      </c>
      <c r="D29" s="209">
        <f t="shared" si="1"/>
        <v>44.045334403713248</v>
      </c>
      <c r="E29" s="209">
        <f t="shared" si="2"/>
        <v>11.853259357630336</v>
      </c>
      <c r="F29" s="209"/>
      <c r="N29" s="35">
        <v>0.4</v>
      </c>
      <c r="O29" s="206">
        <v>35.049412673105344</v>
      </c>
    </row>
    <row r="30" spans="1:15" ht="13.5">
      <c r="B30" s="29"/>
      <c r="C30" s="208">
        <f t="shared" si="0"/>
        <v>2023</v>
      </c>
      <c r="D30" s="209">
        <f t="shared" si="1"/>
        <v>41.449790897036067</v>
      </c>
      <c r="E30" s="209">
        <f t="shared" si="2"/>
        <v>14.448802864307517</v>
      </c>
      <c r="F30" s="209"/>
      <c r="N30" s="35">
        <v>-0.5</v>
      </c>
      <c r="O30" s="206">
        <v>35.545398163848184</v>
      </c>
    </row>
    <row r="31" spans="1:15" ht="13.5">
      <c r="B31" s="29"/>
      <c r="C31" s="208"/>
      <c r="D31" s="209"/>
      <c r="E31" s="209"/>
      <c r="F31" s="209"/>
      <c r="N31" s="35">
        <v>-1.5</v>
      </c>
      <c r="O31" s="206">
        <v>35.520423935591289</v>
      </c>
    </row>
    <row r="32" spans="1:15" ht="13.5">
      <c r="B32" s="29"/>
      <c r="C32" s="208"/>
      <c r="D32" s="209"/>
      <c r="E32" s="209"/>
      <c r="F32" s="209"/>
      <c r="N32" s="35">
        <v>-1.6</v>
      </c>
      <c r="O32" s="206">
        <v>35.670619179333876</v>
      </c>
    </row>
    <row r="33" spans="2:16" ht="13.5">
      <c r="B33" s="29"/>
      <c r="C33" s="208"/>
      <c r="D33" s="209"/>
      <c r="E33" s="209"/>
      <c r="F33" s="209"/>
      <c r="N33" s="35">
        <v>-2.2999999999999998</v>
      </c>
      <c r="O33" s="206">
        <v>33.720116282744996</v>
      </c>
    </row>
    <row r="34" spans="2:16" ht="13.5">
      <c r="C34" s="208"/>
      <c r="D34" s="209"/>
      <c r="E34" s="209"/>
      <c r="F34" s="209"/>
      <c r="N34" s="35">
        <v>-4.2</v>
      </c>
      <c r="O34" s="206">
        <v>33.0527541073522</v>
      </c>
    </row>
    <row r="35" spans="2:16" ht="13.5">
      <c r="C35" s="208"/>
      <c r="D35" s="209"/>
      <c r="E35" s="209"/>
      <c r="F35" s="209"/>
      <c r="M35" s="190"/>
      <c r="N35" s="35">
        <v>0.4</v>
      </c>
      <c r="O35" s="206">
        <v>34.674630603435794</v>
      </c>
      <c r="P35" s="190"/>
    </row>
    <row r="36" spans="2:16" ht="13.5">
      <c r="C36" s="208"/>
      <c r="D36" s="209"/>
      <c r="E36" s="209"/>
      <c r="F36" s="209"/>
      <c r="M36" s="190"/>
      <c r="N36" s="35">
        <v>1.7</v>
      </c>
      <c r="O36" s="206">
        <v>32.799298256303764</v>
      </c>
      <c r="P36" s="190"/>
    </row>
    <row r="37" spans="2:16" ht="13.5">
      <c r="C37" s="208"/>
      <c r="D37" s="209"/>
      <c r="E37" s="209"/>
      <c r="F37" s="209"/>
      <c r="M37" s="190"/>
      <c r="N37" s="35">
        <v>2.2999999999999998</v>
      </c>
      <c r="O37" s="206">
        <v>32.156479030556866</v>
      </c>
      <c r="P37" s="190"/>
    </row>
    <row r="38" spans="2:16" ht="13.5">
      <c r="C38" s="208"/>
      <c r="D38" s="209"/>
      <c r="E38" s="209"/>
      <c r="F38" s="209"/>
      <c r="M38" s="190"/>
      <c r="N38" s="35">
        <v>1.6</v>
      </c>
      <c r="O38" s="206">
        <v>33.596197552663405</v>
      </c>
      <c r="P38" s="190"/>
    </row>
    <row r="39" spans="2:16" ht="13.5">
      <c r="C39" s="208"/>
      <c r="D39" s="209"/>
      <c r="E39" s="209"/>
      <c r="F39" s="209"/>
      <c r="M39" s="190"/>
      <c r="N39" s="35">
        <v>3</v>
      </c>
      <c r="O39" s="206">
        <v>30.713766757963004</v>
      </c>
      <c r="P39" s="190"/>
    </row>
    <row r="40" spans="2:16" ht="13.5">
      <c r="C40" s="208"/>
      <c r="D40" s="209"/>
      <c r="E40" s="209"/>
      <c r="F40" s="209"/>
      <c r="M40" s="190"/>
      <c r="N40" s="35">
        <v>-0.9</v>
      </c>
      <c r="O40" s="206">
        <v>30.115571040395658</v>
      </c>
      <c r="P40" s="190"/>
    </row>
    <row r="41" spans="2:16" ht="13.5">
      <c r="C41" s="208"/>
      <c r="D41" s="209"/>
      <c r="E41" s="209"/>
      <c r="F41" s="209"/>
      <c r="M41" s="190"/>
      <c r="N41" s="35">
        <v>-4.9000000000000004</v>
      </c>
      <c r="O41" s="206">
        <v>33.091746979040053</v>
      </c>
      <c r="P41" s="190"/>
    </row>
    <row r="42" spans="2:16" ht="13.5">
      <c r="C42" s="208"/>
      <c r="D42" s="209"/>
      <c r="E42" s="209"/>
      <c r="F42" s="209"/>
      <c r="M42" s="190"/>
      <c r="N42" s="35">
        <v>-6.1</v>
      </c>
      <c r="O42" s="206">
        <v>40.787531464911098</v>
      </c>
      <c r="P42" s="190"/>
    </row>
    <row r="43" spans="2:16" ht="13.5">
      <c r="M43" s="190"/>
      <c r="N43" s="35">
        <v>-6.1</v>
      </c>
      <c r="O43" s="206">
        <v>41.449790897036067</v>
      </c>
      <c r="P43" s="190"/>
    </row>
    <row r="44" spans="2:16" ht="13.5">
      <c r="M44" s="190"/>
      <c r="N44" s="35">
        <v>-4.7</v>
      </c>
      <c r="O44" s="206">
        <v>39.925510603225824</v>
      </c>
      <c r="P44" s="190"/>
    </row>
    <row r="45" spans="2:16" ht="13.5">
      <c r="M45" s="190"/>
      <c r="N45" s="35">
        <v>-3.3</v>
      </c>
      <c r="O45" s="206">
        <v>37.162993264022006</v>
      </c>
      <c r="P45" s="190"/>
    </row>
    <row r="46" spans="2:16" ht="13.5">
      <c r="M46" s="190"/>
      <c r="N46" s="35">
        <v>-2.8</v>
      </c>
      <c r="O46" s="206">
        <v>35.848110061500044</v>
      </c>
      <c r="P46" s="190"/>
    </row>
    <row r="47" spans="2:16" ht="13.5">
      <c r="M47" s="190"/>
      <c r="N47" s="35">
        <v>1.8</v>
      </c>
      <c r="O47" s="206">
        <v>29.764395281363061</v>
      </c>
      <c r="P47" s="190"/>
    </row>
    <row r="48" spans="2:16" ht="13.5">
      <c r="M48" s="190"/>
      <c r="N48" s="35">
        <v>3.2</v>
      </c>
      <c r="O48" s="206">
        <v>28.035422689484932</v>
      </c>
      <c r="P48" s="190"/>
    </row>
    <row r="49" spans="13:16" ht="13.5">
      <c r="M49" s="190"/>
      <c r="N49" s="35">
        <v>2.8</v>
      </c>
      <c r="O49" s="206">
        <v>32.051979933488006</v>
      </c>
      <c r="P49" s="190"/>
    </row>
    <row r="50" spans="13:16" ht="13.5">
      <c r="M50" s="190"/>
      <c r="N50" s="35">
        <v>1.5</v>
      </c>
      <c r="O50" s="206">
        <v>32.531143172356138</v>
      </c>
      <c r="P50" s="190"/>
    </row>
    <row r="51" spans="13:16" ht="13.5">
      <c r="M51" s="190"/>
      <c r="N51" s="35">
        <v>-0.5</v>
      </c>
      <c r="O51" s="206">
        <v>33.517234006424957</v>
      </c>
      <c r="P51" s="190"/>
    </row>
    <row r="52" spans="13:16" ht="13.5">
      <c r="M52" s="190"/>
      <c r="N52" s="35">
        <v>1.2</v>
      </c>
      <c r="O52" s="206">
        <v>30.157341034877128</v>
      </c>
      <c r="P52" s="190"/>
    </row>
    <row r="53" spans="13:16" ht="13.5">
      <c r="M53" s="190"/>
      <c r="N53" s="35">
        <v>7.2</v>
      </c>
      <c r="O53" s="206">
        <v>26.60601810086003</v>
      </c>
      <c r="P53" s="190"/>
    </row>
    <row r="54" spans="13:16" ht="13.5">
      <c r="M54" s="190"/>
      <c r="N54" s="35">
        <v>9</v>
      </c>
      <c r="O54" s="206">
        <v>21.409995788146325</v>
      </c>
      <c r="P54" s="190"/>
    </row>
    <row r="55" spans="13:16" ht="13.5">
      <c r="M55" s="190"/>
      <c r="N55" s="35">
        <v>4.5</v>
      </c>
      <c r="O55" s="206">
        <v>24.057502752090947</v>
      </c>
      <c r="P55" s="190"/>
    </row>
    <row r="56" spans="13:16" ht="13.5">
      <c r="M56" s="190"/>
      <c r="N56" s="35">
        <v>7.3</v>
      </c>
      <c r="O56" s="206">
        <v>25.208629624052378</v>
      </c>
      <c r="P56" s="190"/>
    </row>
    <row r="57" spans="13:16" ht="13.5">
      <c r="M57" s="190"/>
      <c r="N57" s="35">
        <v>8</v>
      </c>
      <c r="O57" s="206">
        <v>25.78336716655518</v>
      </c>
      <c r="P57" s="190"/>
    </row>
    <row r="58" spans="13:16" ht="13.5">
      <c r="N58" s="35">
        <v>6.2</v>
      </c>
      <c r="O58" s="206">
        <v>26.474665552426181</v>
      </c>
    </row>
    <row r="59" spans="13:16" ht="13.5">
      <c r="N59" s="35">
        <v>6.2</v>
      </c>
      <c r="O59" s="206">
        <v>25.573461543385893</v>
      </c>
    </row>
    <row r="60" spans="13:16" ht="13.5">
      <c r="N60" s="35">
        <v>6.3</v>
      </c>
      <c r="O60" s="206">
        <v>22.780241097751802</v>
      </c>
    </row>
    <row r="61" spans="13:16" ht="13.5">
      <c r="N61" s="35">
        <v>0.8</v>
      </c>
      <c r="O61" s="206">
        <v>24.171531176942644</v>
      </c>
    </row>
    <row r="62" spans="13:16" ht="13.5">
      <c r="N62" s="35">
        <v>-1.4</v>
      </c>
      <c r="O62" s="206">
        <v>28.03024616101435</v>
      </c>
    </row>
    <row r="63" spans="13:16" ht="13.5">
      <c r="N63" s="35">
        <v>-1.9</v>
      </c>
      <c r="O63" s="206">
        <v>35.922272221599371</v>
      </c>
    </row>
    <row r="64" spans="13:16" ht="13.5">
      <c r="N64" s="35">
        <v>-1.8</v>
      </c>
      <c r="O64" s="206">
        <v>33.844258101246446</v>
      </c>
    </row>
    <row r="65" spans="14:15" ht="13.5">
      <c r="N65" s="35">
        <v>-0.3</v>
      </c>
      <c r="O65" s="206">
        <v>33.043990822876374</v>
      </c>
    </row>
    <row r="66" spans="14:15" ht="13.5">
      <c r="N66" s="35">
        <v>1.3</v>
      </c>
      <c r="O66" s="206">
        <v>32.51024620384711</v>
      </c>
    </row>
    <row r="67" spans="14:15" ht="13.5">
      <c r="N67" s="35">
        <v>-0.2</v>
      </c>
      <c r="O67" s="206">
        <v>31.162067904202729</v>
      </c>
    </row>
    <row r="68" spans="14:15" ht="13.5">
      <c r="N68" s="35">
        <v>0.5</v>
      </c>
      <c r="O68" s="206">
        <v>27.113992482871023</v>
      </c>
    </row>
    <row r="69" spans="14:15" ht="13.5">
      <c r="N69" s="35">
        <v>0.8</v>
      </c>
      <c r="O69" s="206">
        <v>29.244106032945883</v>
      </c>
    </row>
    <row r="70" spans="14:15" ht="13.5">
      <c r="N70" s="35">
        <v>0.8</v>
      </c>
      <c r="O70" s="206">
        <v>32.67676434577519</v>
      </c>
    </row>
    <row r="71" spans="14:15" ht="13.5">
      <c r="N71" s="35">
        <v>3</v>
      </c>
      <c r="O71" s="206">
        <v>30.271857406860128</v>
      </c>
    </row>
    <row r="72" spans="14:15" ht="13.5">
      <c r="N72" s="35">
        <v>4</v>
      </c>
      <c r="O72" s="206">
        <v>29.926022656131263</v>
      </c>
    </row>
    <row r="73" spans="14:15" ht="13.5">
      <c r="N73" s="35">
        <v>7.5</v>
      </c>
      <c r="O73" s="206">
        <v>27.294582144314973</v>
      </c>
    </row>
    <row r="74" spans="14:15" ht="13.5">
      <c r="N74" s="35">
        <v>8</v>
      </c>
      <c r="O74" s="206">
        <v>24.347292598533443</v>
      </c>
    </row>
    <row r="75" spans="14:15" ht="13.5">
      <c r="N75" s="35">
        <v>-0.6</v>
      </c>
      <c r="O75" s="206">
        <v>26.148067991035859</v>
      </c>
    </row>
    <row r="76" spans="14:15" ht="13.5">
      <c r="N76" s="35">
        <v>1.8</v>
      </c>
      <c r="O76" s="206">
        <v>24.910793979392576</v>
      </c>
    </row>
    <row r="77" spans="14:15" ht="13.5">
      <c r="N77" s="35">
        <v>8.8000000000000007</v>
      </c>
      <c r="O77" s="206">
        <v>24.170563264034833</v>
      </c>
    </row>
    <row r="78" spans="14:15" ht="13.5">
      <c r="N78" s="35">
        <v>7</v>
      </c>
      <c r="O78" s="206">
        <v>24.288836191050027</v>
      </c>
    </row>
    <row r="79" spans="14:15" ht="13.5">
      <c r="N79" s="35">
        <v>1.1000000000000001</v>
      </c>
      <c r="O79" s="206">
        <v>27.108775892728822</v>
      </c>
    </row>
    <row r="80" spans="14:15" ht="13.5">
      <c r="N80" s="35">
        <v>0.9</v>
      </c>
      <c r="O80" s="206">
        <v>26.838077496860155</v>
      </c>
    </row>
    <row r="81" spans="14:15" ht="13.5">
      <c r="N81" s="35">
        <v>5</v>
      </c>
      <c r="O81" s="206">
        <v>24.040144964347043</v>
      </c>
    </row>
    <row r="82" spans="14:15" ht="13.5">
      <c r="N82" s="35">
        <v>5.6</v>
      </c>
      <c r="O82" s="206">
        <v>21.590192754871669</v>
      </c>
    </row>
    <row r="83" spans="14:15" ht="13.5">
      <c r="N83" s="35">
        <v>7.1</v>
      </c>
      <c r="O83" s="206">
        <v>21.133964417028523</v>
      </c>
    </row>
    <row r="84" spans="14:15" ht="13.5">
      <c r="N84" s="35">
        <v>8.9</v>
      </c>
      <c r="O84" s="206">
        <v>23.42047852961668</v>
      </c>
    </row>
    <row r="85" spans="14:15" ht="13.5">
      <c r="N85" s="35">
        <v>9.3000000000000007</v>
      </c>
      <c r="O85" s="206">
        <v>21.338978756029956</v>
      </c>
    </row>
    <row r="86" spans="14:15" ht="13.5">
      <c r="N86" s="35">
        <v>11</v>
      </c>
      <c r="O86" s="206">
        <v>17.846943912091664</v>
      </c>
    </row>
    <row r="87" spans="14:15" ht="13.5">
      <c r="N87" s="35">
        <v>12.9</v>
      </c>
      <c r="O87" s="206">
        <v>16.825493351349749</v>
      </c>
    </row>
    <row r="88" spans="14:15" ht="13.5">
      <c r="N88" s="35">
        <v>11.6</v>
      </c>
      <c r="O88" s="206">
        <v>16.150357673469976</v>
      </c>
    </row>
    <row r="89" spans="14:15" ht="13.5">
      <c r="N89" s="35">
        <v>7.7</v>
      </c>
      <c r="O89" s="206">
        <v>15.366428033082405</v>
      </c>
    </row>
    <row r="90" spans="14:15" ht="13.5">
      <c r="N90" s="35">
        <v>6.6</v>
      </c>
      <c r="O90" s="206">
        <v>18.084729368588643</v>
      </c>
    </row>
    <row r="91" spans="14:15" ht="13.5">
      <c r="N91" s="35">
        <v>1.3</v>
      </c>
      <c r="O91" s="206">
        <v>25.189612754179137</v>
      </c>
    </row>
    <row r="92" spans="14:15" ht="13.5">
      <c r="N92" s="35">
        <v>0.1</v>
      </c>
      <c r="O92" s="206">
        <v>27.221281422171021</v>
      </c>
    </row>
    <row r="93" spans="14:15" ht="13.5">
      <c r="N93" s="35">
        <v>3.9</v>
      </c>
      <c r="O93" s="206">
        <v>26.014739139955225</v>
      </c>
    </row>
    <row r="94" spans="14:15" ht="13.5">
      <c r="N94" s="35">
        <v>7.8</v>
      </c>
      <c r="O94" s="206">
        <v>23.545312279222475</v>
      </c>
    </row>
    <row r="95" spans="14:15" ht="13.5">
      <c r="N95" s="35">
        <v>8</v>
      </c>
      <c r="O95" s="206">
        <v>20.44342474756456</v>
      </c>
    </row>
    <row r="96" spans="14:15" ht="13.5">
      <c r="N96" s="35">
        <v>8.3000000000000007</v>
      </c>
      <c r="O96" s="206">
        <v>17.969826770784991</v>
      </c>
    </row>
    <row r="97" spans="14:15" ht="13.5">
      <c r="N97" s="35">
        <v>3.7</v>
      </c>
      <c r="O97" s="206">
        <v>21.985030137650252</v>
      </c>
    </row>
    <row r="98" spans="14:15" ht="13.5">
      <c r="N98" s="35">
        <v>0.8</v>
      </c>
      <c r="O98" s="206">
        <v>27.039196543897681</v>
      </c>
    </row>
    <row r="99" spans="14:15" ht="13.5">
      <c r="N99" s="35">
        <v>-0.4</v>
      </c>
      <c r="O99" s="206">
        <v>29.977184981210051</v>
      </c>
    </row>
    <row r="100" spans="14:15" ht="13.5">
      <c r="N100" s="35">
        <v>0.2</v>
      </c>
      <c r="O100" s="206">
        <v>29.609716355053298</v>
      </c>
    </row>
    <row r="101" spans="14:15" ht="13.5">
      <c r="N101" s="35">
        <v>2.2000000000000002</v>
      </c>
      <c r="O101" s="206">
        <v>24.867965126136109</v>
      </c>
    </row>
    <row r="102" spans="14:15" ht="13.5">
      <c r="N102" s="35">
        <v>3.5</v>
      </c>
      <c r="O102" s="206">
        <v>22.626221192284287</v>
      </c>
    </row>
    <row r="103" spans="14:15" ht="13.5">
      <c r="N103" s="35">
        <v>3.9</v>
      </c>
      <c r="O103" s="206">
        <v>21.326653022798808</v>
      </c>
    </row>
    <row r="104" spans="14:15" ht="13.5">
      <c r="N104" s="35">
        <v>5.4</v>
      </c>
      <c r="O104" s="206">
        <v>19.950803028820467</v>
      </c>
    </row>
    <row r="105" spans="14:15" ht="13.5">
      <c r="N105" s="35">
        <v>7</v>
      </c>
      <c r="O105" s="206">
        <v>18.850614328334178</v>
      </c>
    </row>
    <row r="106" spans="14:15" ht="13.5">
      <c r="N106" s="35">
        <v>5.2</v>
      </c>
      <c r="O106" s="206">
        <v>22.993714404883722</v>
      </c>
    </row>
    <row r="107" spans="14:15" ht="13.5">
      <c r="N107" s="35">
        <v>7.2</v>
      </c>
      <c r="O107" s="206">
        <v>21.010400449578245</v>
      </c>
    </row>
    <row r="108" spans="14:15" ht="13.5">
      <c r="N108" s="35">
        <v>6.8</v>
      </c>
      <c r="O108" s="206">
        <v>22.653851832291341</v>
      </c>
    </row>
    <row r="109" spans="14:15" ht="13.5">
      <c r="N109" s="35">
        <v>6.1</v>
      </c>
      <c r="O109" s="206">
        <v>24.334543764991835</v>
      </c>
    </row>
    <row r="110" spans="14:15" ht="13.5">
      <c r="N110" s="35">
        <v>5.8</v>
      </c>
      <c r="O110" s="206">
        <v>19.204316494856265</v>
      </c>
    </row>
    <row r="111" spans="14:15" ht="13.5">
      <c r="N111" s="35">
        <v>8.1</v>
      </c>
      <c r="O111" s="206">
        <v>17.847787302985651</v>
      </c>
    </row>
    <row r="112" spans="14:15" ht="13.5">
      <c r="N112" s="35">
        <v>8.8000000000000007</v>
      </c>
      <c r="O112" s="206">
        <v>20.793925585679695</v>
      </c>
    </row>
    <row r="113" spans="14:15" ht="13.5">
      <c r="N113" s="35">
        <v>9.1999999999999993</v>
      </c>
      <c r="O113" s="206">
        <v>19.767204504787173</v>
      </c>
    </row>
    <row r="114" spans="14:15" ht="13.5">
      <c r="N114" s="35">
        <v>5.7</v>
      </c>
      <c r="O114" s="206">
        <v>20.934473092335985</v>
      </c>
    </row>
    <row r="115" spans="14:15" ht="13.5">
      <c r="N115" s="35">
        <v>8.4</v>
      </c>
      <c r="O115" s="206">
        <v>20.227872644001884</v>
      </c>
    </row>
    <row r="116" spans="14:15" ht="13.5">
      <c r="N116" s="35">
        <v>11.1</v>
      </c>
      <c r="O116" s="206">
        <v>16.203281356968592</v>
      </c>
    </row>
    <row r="117" spans="14:15" ht="13.5">
      <c r="N117" s="35">
        <v>12.4</v>
      </c>
      <c r="O117" s="206">
        <v>12.561242829915278</v>
      </c>
    </row>
    <row r="118" spans="14:15" ht="13.5">
      <c r="N118" s="35">
        <v>12.6</v>
      </c>
      <c r="O118" s="206">
        <v>13.076723009597281</v>
      </c>
    </row>
    <row r="119" spans="14:15" ht="13.5">
      <c r="N119" s="35">
        <v>10.199999999999999</v>
      </c>
      <c r="O119" s="206">
        <v>16.405690115553789</v>
      </c>
    </row>
    <row r="120" spans="14:15" ht="13.5">
      <c r="N120" s="35">
        <v>7.2</v>
      </c>
      <c r="O120" s="206">
        <v>18.106386013611075</v>
      </c>
    </row>
    <row r="121" spans="14:15" ht="13.5">
      <c r="N121" s="35">
        <v>4.9000000000000004</v>
      </c>
      <c r="O121" s="206">
        <v>21.073744181699748</v>
      </c>
    </row>
    <row r="122" spans="14:15" ht="13.5">
      <c r="N122" s="35">
        <v>6.2</v>
      </c>
      <c r="O122" s="206">
        <v>20.570139488285662</v>
      </c>
    </row>
    <row r="123" spans="14:15" ht="13.5">
      <c r="N123" s="35">
        <v>9.3000000000000007</v>
      </c>
      <c r="O123" s="206">
        <v>17.297881810506894</v>
      </c>
    </row>
    <row r="124" spans="14:15" ht="13.5">
      <c r="N124" s="35">
        <v>10.9</v>
      </c>
      <c r="O124" s="206">
        <v>14.080182639745303</v>
      </c>
    </row>
    <row r="125" spans="14:15" ht="13.5">
      <c r="N125" s="35">
        <v>9.6999999999999993</v>
      </c>
      <c r="O125" s="206">
        <v>13.121181505996201</v>
      </c>
    </row>
    <row r="126" spans="14:15" ht="13.5">
      <c r="N126" s="35">
        <v>12.3</v>
      </c>
      <c r="O126" s="206">
        <v>12.666011329497316</v>
      </c>
    </row>
    <row r="127" spans="14:15" ht="13.5">
      <c r="N127" s="35">
        <v>11.5</v>
      </c>
      <c r="O127" s="206">
        <v>13.889357301595428</v>
      </c>
    </row>
    <row r="128" spans="14:15" ht="13.5">
      <c r="N128" s="35">
        <v>9</v>
      </c>
      <c r="O128" s="206">
        <v>15.236391141396357</v>
      </c>
    </row>
    <row r="129" spans="14:15" ht="13.5">
      <c r="N129" s="35">
        <v>11.1</v>
      </c>
      <c r="O129" s="206">
        <v>13.789672435077184</v>
      </c>
    </row>
    <row r="130" spans="14:15" ht="13.5">
      <c r="N130" s="35">
        <v>14.6</v>
      </c>
      <c r="O130" s="206">
        <v>11.483963869675494</v>
      </c>
    </row>
    <row r="131" spans="14:15" ht="13.5">
      <c r="N131" s="35">
        <v>13</v>
      </c>
      <c r="O131" s="206">
        <v>10.012756999839588</v>
      </c>
    </row>
    <row r="132" spans="14:15" ht="13.5">
      <c r="N132" s="35">
        <v>9.3000000000000007</v>
      </c>
      <c r="O132" s="206">
        <v>11.332465476336763</v>
      </c>
    </row>
    <row r="133" spans="14:15" ht="13.5">
      <c r="N133" s="35">
        <v>9.4</v>
      </c>
      <c r="O133" s="206">
        <v>12.519098801497218</v>
      </c>
    </row>
    <row r="134" spans="14:15" ht="13.5">
      <c r="N134" s="35">
        <v>11.1</v>
      </c>
      <c r="O134" s="206">
        <v>13.707202247545707</v>
      </c>
    </row>
    <row r="135" spans="14:15" ht="13.5">
      <c r="N135" s="35">
        <v>12.8</v>
      </c>
      <c r="O135" s="206">
        <v>13.013559969180745</v>
      </c>
    </row>
    <row r="136" spans="14:15" ht="13.5">
      <c r="N136" s="35">
        <v>13.4</v>
      </c>
      <c r="O136" s="206">
        <v>12.777083029218746</v>
      </c>
    </row>
    <row r="137" spans="14:15" ht="13.5">
      <c r="N137" s="35">
        <v>11.9</v>
      </c>
      <c r="O137" s="206">
        <v>12.173236434049802</v>
      </c>
    </row>
    <row r="138" spans="14:15" ht="13.5">
      <c r="N138" s="35">
        <v>11.2</v>
      </c>
      <c r="O138" s="206">
        <v>10.970693083446925</v>
      </c>
    </row>
    <row r="139" spans="14:15" ht="13.5">
      <c r="N139" s="35">
        <v>11.1</v>
      </c>
      <c r="O139" s="206">
        <v>11.541041498055364</v>
      </c>
    </row>
    <row r="140" spans="14:15" ht="13.5">
      <c r="N140" s="35">
        <v>11.2</v>
      </c>
      <c r="O140" s="206">
        <v>13.595663280543958</v>
      </c>
    </row>
    <row r="141" spans="14:15" ht="13.5">
      <c r="N141" s="35">
        <v>10.9</v>
      </c>
      <c r="O141" s="206">
        <v>14.153475305057793</v>
      </c>
    </row>
    <row r="142" spans="14:15" ht="13.5">
      <c r="N142" s="35">
        <v>8.5</v>
      </c>
      <c r="O142" s="206">
        <v>15.898762296599672</v>
      </c>
    </row>
    <row r="143" spans="14:15" ht="13.5">
      <c r="N143" s="35">
        <v>9.6999999999999993</v>
      </c>
      <c r="O143" s="206">
        <v>15.161335749661456</v>
      </c>
    </row>
    <row r="144" spans="14:15" ht="13.5">
      <c r="N144" s="35">
        <v>11.8</v>
      </c>
      <c r="O144" s="206">
        <v>13.301747127539455</v>
      </c>
    </row>
    <row r="145" spans="14:15" ht="13.5">
      <c r="N145" s="35">
        <v>16</v>
      </c>
      <c r="O145" s="206">
        <v>9.4914905294098482</v>
      </c>
    </row>
    <row r="146" spans="14:15" ht="13.5">
      <c r="N146" s="35">
        <v>18.3</v>
      </c>
      <c r="O146" s="206">
        <v>8.7244442810150282</v>
      </c>
    </row>
    <row r="147" spans="14:15" ht="13.5">
      <c r="N147" s="35">
        <v>18.399999999999999</v>
      </c>
      <c r="O147" s="206">
        <v>10.111377484614323</v>
      </c>
    </row>
    <row r="148" spans="14:15" ht="13.5">
      <c r="N148" s="35">
        <v>15.5</v>
      </c>
      <c r="O148" s="206">
        <v>10.197599430755572</v>
      </c>
    </row>
    <row r="149" spans="14:15" ht="13.5">
      <c r="N149" s="35">
        <v>11.4</v>
      </c>
      <c r="O149" s="206">
        <v>12.238440651604089</v>
      </c>
    </row>
    <row r="150" spans="14:15" ht="13.5">
      <c r="N150" s="35">
        <v>13.9</v>
      </c>
      <c r="O150" s="206">
        <v>12.02942547373363</v>
      </c>
    </row>
    <row r="151" spans="14:15" ht="13.5">
      <c r="N151" s="35">
        <v>14.5</v>
      </c>
      <c r="O151" s="206">
        <v>9.7087794973013732</v>
      </c>
    </row>
    <row r="152" spans="14:15" ht="13.5">
      <c r="N152" s="35">
        <v>13.5</v>
      </c>
      <c r="O152" s="206">
        <v>8.1264120810260714</v>
      </c>
    </row>
    <row r="153" spans="14:15" ht="13.5">
      <c r="N153" s="35">
        <v>14.7</v>
      </c>
      <c r="O153" s="206">
        <v>8.3647903561948258</v>
      </c>
    </row>
    <row r="154" spans="14:15" ht="13.5">
      <c r="N154" s="35">
        <v>16</v>
      </c>
      <c r="O154" s="206">
        <v>9.6960468722300206</v>
      </c>
    </row>
    <row r="155" spans="14:15" ht="13.5">
      <c r="N155" s="35">
        <v>15.1</v>
      </c>
      <c r="O155" s="206">
        <v>11.8402934465808</v>
      </c>
    </row>
    <row r="156" spans="14:15" ht="13.5">
      <c r="N156" s="35">
        <v>16.100000000000001</v>
      </c>
      <c r="O156" s="206">
        <v>11.100958447378897</v>
      </c>
    </row>
    <row r="157" spans="14:15" ht="13.5">
      <c r="N157" s="35">
        <v>17.600000000000001</v>
      </c>
      <c r="O157" s="206">
        <v>9.6595791430956019</v>
      </c>
    </row>
    <row r="158" spans="14:15" ht="13.5">
      <c r="N158" s="35">
        <v>14.9</v>
      </c>
      <c r="O158" s="206">
        <v>9.2858356247283727</v>
      </c>
    </row>
    <row r="159" spans="14:15" ht="13.5">
      <c r="N159" s="35">
        <v>13.2</v>
      </c>
      <c r="O159" s="206">
        <v>9.0777653564891967</v>
      </c>
    </row>
    <row r="160" spans="14:15" ht="13.5">
      <c r="N160" s="35">
        <v>15.4</v>
      </c>
      <c r="O160" s="206">
        <v>9.4401100015066568</v>
      </c>
    </row>
    <row r="161" spans="14:15" ht="13.5">
      <c r="N161" s="35">
        <v>15</v>
      </c>
      <c r="O161" s="206">
        <v>11.500367136831251</v>
      </c>
    </row>
    <row r="162" spans="14:15" ht="13.5">
      <c r="N162" s="35">
        <v>15.8</v>
      </c>
      <c r="O162" s="206">
        <v>12.793931463057971</v>
      </c>
    </row>
    <row r="163" spans="14:15" ht="13.5">
      <c r="N163" s="35">
        <v>17.100000000000001</v>
      </c>
      <c r="O163" s="206">
        <v>12.353429605714695</v>
      </c>
    </row>
    <row r="164" spans="14:15" ht="13.5">
      <c r="N164" s="35">
        <v>17.3</v>
      </c>
      <c r="O164" s="206">
        <v>10.995333270497115</v>
      </c>
    </row>
    <row r="165" spans="14:15" ht="13.5">
      <c r="N165" s="35">
        <v>17.100000000000001</v>
      </c>
      <c r="O165" s="206">
        <v>9.2172521863101693</v>
      </c>
    </row>
    <row r="166" spans="14:15" ht="13.5">
      <c r="N166" s="35">
        <v>17.600000000000001</v>
      </c>
      <c r="O166" s="206">
        <v>7.5763962278854988</v>
      </c>
    </row>
    <row r="167" spans="14:15" ht="13.5">
      <c r="N167" s="35">
        <v>17.600000000000001</v>
      </c>
      <c r="O167" s="206">
        <v>7.8062099607083635</v>
      </c>
    </row>
    <row r="168" spans="14:15" ht="13.5">
      <c r="N168" s="35">
        <v>15.5</v>
      </c>
      <c r="O168" s="206">
        <v>10.770338988123855</v>
      </c>
    </row>
    <row r="169" spans="14:15" ht="13.5">
      <c r="N169" s="35">
        <v>14.3</v>
      </c>
      <c r="O169" s="206">
        <v>12.445582788321197</v>
      </c>
    </row>
    <row r="170" spans="14:15" ht="13.5">
      <c r="N170" s="35">
        <v>14.2</v>
      </c>
      <c r="O170" s="206">
        <v>11.798594054128371</v>
      </c>
    </row>
    <row r="171" spans="14:15" ht="13.5">
      <c r="N171" s="35">
        <v>15</v>
      </c>
      <c r="O171" s="206">
        <v>11.700702502037206</v>
      </c>
    </row>
    <row r="172" spans="14:15" ht="13.5">
      <c r="N172" s="35">
        <v>15.4</v>
      </c>
      <c r="O172" s="206">
        <v>11.336572397719159</v>
      </c>
    </row>
    <row r="173" spans="14:15" ht="13.5">
      <c r="N173" s="35">
        <v>15.4</v>
      </c>
      <c r="O173" s="206">
        <v>9.7398181512829574</v>
      </c>
    </row>
    <row r="174" spans="14:15" ht="13.5">
      <c r="N174" s="35">
        <v>18.399999999999999</v>
      </c>
      <c r="O174" s="206">
        <v>8.4626920649326678</v>
      </c>
    </row>
    <row r="175" spans="14:15" ht="13.5">
      <c r="N175" s="35">
        <v>20.5</v>
      </c>
      <c r="O175" s="206">
        <v>11.320387541560853</v>
      </c>
    </row>
    <row r="176" spans="14:15" ht="13.5">
      <c r="N176" s="35">
        <v>23.5</v>
      </c>
      <c r="O176" s="206">
        <v>11.651402679115007</v>
      </c>
    </row>
    <row r="177" spans="14:15" ht="13.5">
      <c r="N177" s="35">
        <v>22.4</v>
      </c>
      <c r="O177" s="206">
        <v>12.089708807792453</v>
      </c>
    </row>
    <row r="178" spans="14:15" ht="13.5">
      <c r="N178" s="35">
        <v>24</v>
      </c>
      <c r="O178" s="206">
        <v>11.337873983406482</v>
      </c>
    </row>
    <row r="179" spans="14:15" ht="13.5">
      <c r="N179" s="35">
        <v>18.8</v>
      </c>
      <c r="O179" s="206">
        <v>10.003211785580282</v>
      </c>
    </row>
    <row r="180" spans="14:15" ht="13.5">
      <c r="N180" s="35">
        <v>16.899999999999999</v>
      </c>
      <c r="O180" s="206">
        <v>8.2126280614252281</v>
      </c>
    </row>
    <row r="181" spans="14:15" ht="13.5">
      <c r="N181" s="35">
        <v>19.5</v>
      </c>
      <c r="O181" s="206">
        <v>7.5400808956570335</v>
      </c>
    </row>
    <row r="182" spans="14:15" ht="13.5">
      <c r="N182" s="35">
        <v>21.8</v>
      </c>
      <c r="O182" s="206">
        <v>10.718962977410019</v>
      </c>
    </row>
    <row r="183" spans="14:15" ht="13.5">
      <c r="N183" s="35">
        <v>15.7</v>
      </c>
      <c r="O183" s="206">
        <v>10.967662253967395</v>
      </c>
    </row>
    <row r="184" spans="14:15" ht="13.5">
      <c r="N184" s="35">
        <v>15.9</v>
      </c>
      <c r="O184" s="206">
        <v>12.740533856847142</v>
      </c>
    </row>
    <row r="185" spans="14:15" ht="13.5">
      <c r="N185" s="35">
        <v>18.899999999999999</v>
      </c>
      <c r="O185" s="206">
        <v>10.862216197512931</v>
      </c>
    </row>
    <row r="186" spans="14:15" ht="13.5">
      <c r="N186" s="35">
        <v>19.100000000000001</v>
      </c>
      <c r="O186" s="206">
        <v>10.547929093100782</v>
      </c>
    </row>
    <row r="187" spans="14:15" ht="13.5">
      <c r="N187" s="35">
        <v>19.3</v>
      </c>
      <c r="O187" s="206">
        <v>7.0105728996139556</v>
      </c>
    </row>
    <row r="188" spans="14:15" ht="13.5">
      <c r="N188" s="35">
        <v>18.2</v>
      </c>
      <c r="O188" s="206">
        <v>7.3130145439857417</v>
      </c>
    </row>
    <row r="189" spans="14:15" ht="13.5">
      <c r="N189" s="35">
        <v>18.899999999999999</v>
      </c>
      <c r="O189" s="206">
        <v>8.6311556951664894</v>
      </c>
    </row>
    <row r="190" spans="14:15" ht="13.5">
      <c r="N190" s="35">
        <v>19.3</v>
      </c>
      <c r="O190" s="206">
        <v>9.7282805277234861</v>
      </c>
    </row>
    <row r="191" spans="14:15" ht="13.5">
      <c r="N191" s="35">
        <v>18.8</v>
      </c>
      <c r="O191" s="206">
        <v>7.43489185295621</v>
      </c>
    </row>
    <row r="192" spans="14:15" ht="13.5">
      <c r="N192" s="35">
        <v>17.8</v>
      </c>
      <c r="O192" s="206">
        <v>8.8810347796927029</v>
      </c>
    </row>
    <row r="193" spans="14:15" ht="13.5">
      <c r="N193" s="35">
        <v>19.899999999999999</v>
      </c>
      <c r="O193" s="206">
        <v>8.2638192045881631</v>
      </c>
    </row>
    <row r="194" spans="14:15" ht="13.5">
      <c r="N194" s="35">
        <v>21.6</v>
      </c>
      <c r="O194" s="206">
        <v>8.0423267293901581</v>
      </c>
    </row>
    <row r="195" spans="14:15" ht="13.5">
      <c r="N195" s="35">
        <v>23.5</v>
      </c>
      <c r="O195" s="206">
        <v>8.7553129883611707</v>
      </c>
    </row>
    <row r="196" spans="14:15" ht="13.5">
      <c r="N196" s="35">
        <v>22.1</v>
      </c>
      <c r="O196" s="206">
        <v>11.277511938229216</v>
      </c>
    </row>
    <row r="197" spans="14:15" ht="13.5">
      <c r="N197" s="35">
        <v>23.3</v>
      </c>
      <c r="O197" s="206">
        <v>10.483538631837545</v>
      </c>
    </row>
    <row r="198" spans="14:15" ht="13.5">
      <c r="N198" s="35">
        <v>22.9</v>
      </c>
      <c r="O198" s="206">
        <v>10.860060808425372</v>
      </c>
    </row>
    <row r="199" spans="14:15" ht="13.5">
      <c r="N199" s="35">
        <v>20</v>
      </c>
      <c r="O199" s="206">
        <v>12.314547654362787</v>
      </c>
    </row>
    <row r="200" spans="14:15" ht="13.5">
      <c r="N200" s="35">
        <v>20.7</v>
      </c>
      <c r="O200" s="206">
        <v>9.8885215605847687</v>
      </c>
    </row>
    <row r="201" spans="14:15" ht="13.5">
      <c r="N201" s="35">
        <v>26.1</v>
      </c>
      <c r="O201" s="206">
        <v>6.7790304039975</v>
      </c>
    </row>
    <row r="202" spans="14:15" ht="13.5">
      <c r="N202" s="35">
        <v>22.8</v>
      </c>
      <c r="O202" s="206">
        <v>8.8481143949653216</v>
      </c>
    </row>
    <row r="203" spans="14:15" ht="13.5">
      <c r="N203" s="35">
        <v>21.9</v>
      </c>
      <c r="O203" s="206">
        <v>10.936349280826077</v>
      </c>
    </row>
    <row r="204" spans="14:15" ht="13.5">
      <c r="N204" s="35">
        <v>21.2</v>
      </c>
      <c r="O204" s="206">
        <v>11.649674686289298</v>
      </c>
    </row>
    <row r="205" spans="14:15" ht="13.5">
      <c r="N205" s="35">
        <v>21.4</v>
      </c>
      <c r="O205" s="206">
        <v>10.982116239111503</v>
      </c>
    </row>
    <row r="206" spans="14:15" ht="13.5">
      <c r="N206" s="35">
        <v>18.100000000000001</v>
      </c>
      <c r="O206" s="206">
        <v>10.940200906153263</v>
      </c>
    </row>
    <row r="207" spans="14:15" ht="13.5">
      <c r="N207" s="35">
        <v>17.8</v>
      </c>
      <c r="O207" s="206">
        <v>10.423511025180465</v>
      </c>
    </row>
    <row r="208" spans="14:15" ht="13.5">
      <c r="N208" s="35">
        <v>17.3</v>
      </c>
      <c r="O208" s="206">
        <v>6.6174165961224212</v>
      </c>
    </row>
    <row r="209" spans="14:15" ht="13.5">
      <c r="N209" s="35">
        <v>22.4</v>
      </c>
      <c r="O209" s="206">
        <v>6.9354571470378987</v>
      </c>
    </row>
    <row r="210" spans="14:15" ht="13.5">
      <c r="N210" s="35">
        <v>21.7</v>
      </c>
      <c r="O210" s="206">
        <v>9.5181589375561568</v>
      </c>
    </row>
    <row r="211" spans="14:15" ht="13.5">
      <c r="N211" s="35">
        <v>16.8</v>
      </c>
      <c r="O211" s="206">
        <v>10.044740972109908</v>
      </c>
    </row>
    <row r="212" spans="14:15" ht="13.5">
      <c r="N212" s="35">
        <v>13.6</v>
      </c>
      <c r="O212" s="206">
        <v>8.488886285597955</v>
      </c>
    </row>
    <row r="213" spans="14:15" ht="13.5">
      <c r="N213" s="35">
        <v>16.2</v>
      </c>
      <c r="O213" s="206">
        <v>9.1813199799379053</v>
      </c>
    </row>
    <row r="214" spans="14:15" ht="13.5">
      <c r="N214" s="35">
        <v>19</v>
      </c>
      <c r="O214" s="206">
        <v>9.9957636089721156</v>
      </c>
    </row>
    <row r="215" spans="14:15" ht="13.5">
      <c r="N215" s="35">
        <v>18.8</v>
      </c>
      <c r="O215" s="206">
        <v>6.47601912628335</v>
      </c>
    </row>
    <row r="216" spans="14:15" ht="13.5">
      <c r="N216" s="35">
        <v>17.399999999999999</v>
      </c>
      <c r="O216" s="206">
        <v>6.5760652880305877</v>
      </c>
    </row>
    <row r="217" spans="14:15" ht="13.5">
      <c r="N217" s="35">
        <v>18</v>
      </c>
      <c r="O217" s="206">
        <v>7.8898885943322448</v>
      </c>
    </row>
    <row r="218" spans="14:15" ht="13.5">
      <c r="N218" s="35">
        <v>16.399999999999999</v>
      </c>
      <c r="O218" s="206">
        <v>8.1506919962794129</v>
      </c>
    </row>
    <row r="219" spans="14:15" ht="13.5">
      <c r="N219" s="35">
        <v>18.3</v>
      </c>
      <c r="O219" s="206">
        <v>8.2947158481941425</v>
      </c>
    </row>
    <row r="220" spans="14:15" ht="13.5">
      <c r="N220" s="35">
        <v>18</v>
      </c>
      <c r="O220" s="206">
        <v>8.4774214577062921</v>
      </c>
    </row>
    <row r="221" spans="14:15" ht="13.5">
      <c r="N221" s="35">
        <v>18.100000000000001</v>
      </c>
      <c r="O221" s="206">
        <v>9.2641983547376601</v>
      </c>
    </row>
    <row r="222" spans="14:15" ht="13.5">
      <c r="N222" s="35">
        <v>15.6</v>
      </c>
      <c r="O222" s="206">
        <v>6.9516737022551176</v>
      </c>
    </row>
    <row r="223" spans="14:15" ht="13.5">
      <c r="N223" s="35">
        <v>14.1</v>
      </c>
      <c r="O223" s="206">
        <v>7.4260625192770346</v>
      </c>
    </row>
    <row r="224" spans="14:15" ht="13.5">
      <c r="N224" s="35">
        <v>12.9</v>
      </c>
      <c r="O224" s="206">
        <v>9.2382422781397189</v>
      </c>
    </row>
    <row r="225" spans="14:15" ht="13.5">
      <c r="N225" s="35">
        <v>14.8</v>
      </c>
      <c r="O225" s="206">
        <v>9.1565221212196359</v>
      </c>
    </row>
    <row r="226" spans="14:15" ht="13.5">
      <c r="N226" s="35">
        <v>13.3</v>
      </c>
      <c r="O226" s="206">
        <v>10.513055998194877</v>
      </c>
    </row>
    <row r="227" spans="14:15" ht="13.5">
      <c r="N227" s="35">
        <v>14.6</v>
      </c>
      <c r="O227" s="206">
        <v>9.6366973955981639</v>
      </c>
    </row>
    <row r="228" spans="14:15" ht="13.5">
      <c r="N228" s="35">
        <v>17.8</v>
      </c>
      <c r="O228" s="206">
        <v>8.8724614958660606</v>
      </c>
    </row>
    <row r="229" spans="14:15" ht="13.5">
      <c r="N229" s="35">
        <v>21.1</v>
      </c>
      <c r="O229" s="206">
        <v>6.8885932892335724</v>
      </c>
    </row>
    <row r="230" spans="14:15" ht="13.5">
      <c r="N230" s="35">
        <v>22.1</v>
      </c>
      <c r="O230" s="206">
        <v>6.9873690699710203</v>
      </c>
    </row>
    <row r="231" spans="14:15" ht="13.5">
      <c r="N231" s="35">
        <v>23.3</v>
      </c>
      <c r="O231" s="206">
        <v>9.5580811148560247</v>
      </c>
    </row>
    <row r="232" spans="14:15" ht="13.5">
      <c r="N232" s="35">
        <v>23.3</v>
      </c>
      <c r="O232" s="206">
        <v>9.627706656082065</v>
      </c>
    </row>
    <row r="233" spans="14:15" ht="13.5">
      <c r="N233" s="35">
        <v>22.3</v>
      </c>
      <c r="O233" s="206">
        <v>10.499077705633033</v>
      </c>
    </row>
    <row r="234" spans="14:15" ht="13.5">
      <c r="N234" s="35">
        <v>21</v>
      </c>
      <c r="O234" s="206">
        <v>10.609288965718813</v>
      </c>
    </row>
    <row r="235" spans="14:15" ht="13.5">
      <c r="N235" s="35">
        <v>21.3</v>
      </c>
      <c r="O235" s="206">
        <v>9.2499969406520552</v>
      </c>
    </row>
    <row r="236" spans="14:15" ht="13.5">
      <c r="N236" s="35">
        <v>22.8</v>
      </c>
      <c r="O236" s="206">
        <v>7.4891690447967854</v>
      </c>
    </row>
    <row r="237" spans="14:15" ht="13.5">
      <c r="N237" s="35">
        <v>23.9</v>
      </c>
      <c r="O237" s="206">
        <v>8.0499509098720985</v>
      </c>
    </row>
    <row r="238" spans="14:15" ht="13.5">
      <c r="N238" s="35">
        <v>24.4</v>
      </c>
      <c r="O238" s="206">
        <v>9.4882894177117727</v>
      </c>
    </row>
    <row r="239" spans="14:15" ht="13.5">
      <c r="N239" s="35">
        <v>24.6</v>
      </c>
      <c r="O239" s="206">
        <v>10.577373268572751</v>
      </c>
    </row>
    <row r="240" spans="14:15" ht="13.5">
      <c r="N240" s="35">
        <v>21.6</v>
      </c>
      <c r="O240" s="206">
        <v>11.625616075063906</v>
      </c>
    </row>
    <row r="241" spans="14:15" ht="13.5">
      <c r="N241" s="35">
        <v>21.6</v>
      </c>
      <c r="O241" s="206">
        <v>10.868416787519752</v>
      </c>
    </row>
    <row r="242" spans="14:15" ht="13.5">
      <c r="N242" s="35">
        <v>23.1</v>
      </c>
      <c r="O242" s="206">
        <v>10.308888912106037</v>
      </c>
    </row>
    <row r="243" spans="14:15" ht="13.5">
      <c r="N243" s="35">
        <v>20.9</v>
      </c>
      <c r="O243" s="206">
        <v>6.5749575511406855</v>
      </c>
    </row>
    <row r="244" spans="14:15" ht="13.5">
      <c r="N244" s="35">
        <v>17.7</v>
      </c>
      <c r="O244" s="206">
        <v>7.2418541855804355</v>
      </c>
    </row>
    <row r="245" spans="14:15" ht="13.5">
      <c r="N245" s="35">
        <v>14.4</v>
      </c>
      <c r="O245" s="206">
        <v>11.470746056250597</v>
      </c>
    </row>
    <row r="246" spans="14:15" ht="13.5">
      <c r="N246" s="35">
        <v>13.5</v>
      </c>
      <c r="O246" s="206">
        <v>12.181436919114494</v>
      </c>
    </row>
    <row r="247" spans="14:15" ht="13.5">
      <c r="N247" s="35">
        <v>13.7</v>
      </c>
      <c r="O247" s="206">
        <v>11.278584195408481</v>
      </c>
    </row>
    <row r="248" spans="14:15" ht="13.5">
      <c r="N248" s="35">
        <v>13.5</v>
      </c>
      <c r="O248" s="206">
        <v>11.063750483372669</v>
      </c>
    </row>
    <row r="249" spans="14:15" ht="13.5">
      <c r="N249" s="35">
        <v>15.6</v>
      </c>
      <c r="O249" s="206">
        <v>10.825526461845286</v>
      </c>
    </row>
    <row r="250" spans="14:15" ht="13.5">
      <c r="N250" s="35">
        <v>17.399999999999999</v>
      </c>
      <c r="O250" s="206">
        <v>8.3037950856497105</v>
      </c>
    </row>
    <row r="251" spans="14:15" ht="13.5">
      <c r="N251" s="35">
        <v>16.3</v>
      </c>
      <c r="O251" s="206">
        <v>8.3577865521414783</v>
      </c>
    </row>
    <row r="252" spans="14:15" ht="13.5">
      <c r="N252" s="35">
        <v>15.5</v>
      </c>
      <c r="O252" s="206">
        <v>11.238347240467174</v>
      </c>
    </row>
    <row r="253" spans="14:15" ht="13.5">
      <c r="N253" s="35">
        <v>15.9</v>
      </c>
      <c r="O253" s="206">
        <v>12.298755578402785</v>
      </c>
    </row>
    <row r="254" spans="14:15" ht="13.5">
      <c r="N254" s="35">
        <v>17.2</v>
      </c>
      <c r="O254" s="206">
        <v>11.500973421595059</v>
      </c>
    </row>
    <row r="255" spans="14:15" ht="13.5">
      <c r="N255" s="35">
        <v>18.399999999999999</v>
      </c>
      <c r="O255" s="206">
        <v>11.178000433564289</v>
      </c>
    </row>
    <row r="256" spans="14:15" ht="13.5">
      <c r="N256" s="35">
        <v>18.100000000000001</v>
      </c>
      <c r="O256" s="206">
        <v>10.613341250818488</v>
      </c>
    </row>
    <row r="257" spans="14:15" ht="13.5">
      <c r="N257" s="35">
        <v>18.5</v>
      </c>
      <c r="O257" s="206">
        <v>7.9624067304390902</v>
      </c>
    </row>
    <row r="258" spans="14:15" ht="13.5">
      <c r="N258" s="35">
        <v>19</v>
      </c>
      <c r="O258" s="206">
        <v>8.7989907285796622</v>
      </c>
    </row>
    <row r="259" spans="14:15" ht="13.5">
      <c r="N259" s="35">
        <v>20</v>
      </c>
      <c r="O259" s="206">
        <v>11.363966930735497</v>
      </c>
    </row>
    <row r="260" spans="14:15" ht="13.5">
      <c r="N260" s="35">
        <v>20.5</v>
      </c>
      <c r="O260" s="206">
        <v>11.089463478289302</v>
      </c>
    </row>
    <row r="261" spans="14:15" ht="13.5">
      <c r="N261" s="35">
        <v>19.5</v>
      </c>
      <c r="O261" s="206">
        <v>11.255791117288727</v>
      </c>
    </row>
    <row r="262" spans="14:15" ht="13.5">
      <c r="N262" s="35">
        <v>15.2</v>
      </c>
      <c r="O262" s="206">
        <v>11.302909752297548</v>
      </c>
    </row>
    <row r="263" spans="14:15" ht="13.5">
      <c r="N263" s="35">
        <v>15</v>
      </c>
      <c r="O263" s="206">
        <v>10.385610796271925</v>
      </c>
    </row>
    <row r="264" spans="14:15" ht="13.5">
      <c r="N264" s="35">
        <v>17.100000000000001</v>
      </c>
      <c r="O264" s="206">
        <v>8.3173150194288077</v>
      </c>
    </row>
    <row r="265" spans="14:15" ht="13.5">
      <c r="N265" s="35">
        <v>18.100000000000001</v>
      </c>
      <c r="O265" s="206">
        <v>7.5720341163484735</v>
      </c>
    </row>
    <row r="266" spans="14:15" ht="13.5">
      <c r="N266" s="35">
        <v>19.3</v>
      </c>
      <c r="O266" s="206">
        <v>9.2478875103448726</v>
      </c>
    </row>
    <row r="267" spans="14:15" ht="13.5">
      <c r="N267" s="35">
        <v>15.7</v>
      </c>
      <c r="O267" s="206">
        <v>9.6410980796016919</v>
      </c>
    </row>
    <row r="268" spans="14:15" ht="13.5">
      <c r="N268" s="35">
        <v>16.7</v>
      </c>
      <c r="O268" s="206">
        <v>10.622425445298481</v>
      </c>
    </row>
    <row r="269" spans="14:15" ht="13.5">
      <c r="N269" s="35">
        <v>18.100000000000001</v>
      </c>
      <c r="O269" s="206">
        <v>10.827825186519988</v>
      </c>
    </row>
    <row r="270" spans="14:15" ht="13.5">
      <c r="N270" s="35">
        <v>15.4</v>
      </c>
      <c r="O270" s="206">
        <v>11.121804475146126</v>
      </c>
    </row>
    <row r="271" spans="14:15" ht="13.5">
      <c r="N271" s="35">
        <v>12</v>
      </c>
      <c r="O271" s="206">
        <v>8.0886164841947377</v>
      </c>
    </row>
    <row r="272" spans="14:15" ht="13.5">
      <c r="N272" s="35">
        <v>11.5</v>
      </c>
      <c r="O272" s="206">
        <v>8.8030781147450163</v>
      </c>
    </row>
    <row r="273" spans="14:15" ht="13.5">
      <c r="N273" s="35">
        <v>14.3</v>
      </c>
      <c r="O273" s="206">
        <v>11.548180528372047</v>
      </c>
    </row>
    <row r="274" spans="14:15" ht="13.5">
      <c r="N274" s="35">
        <v>17</v>
      </c>
      <c r="O274" s="206">
        <v>12.250270175214576</v>
      </c>
    </row>
    <row r="275" spans="14:15" ht="13.5">
      <c r="N275" s="35">
        <v>16.7</v>
      </c>
      <c r="O275" s="206">
        <v>11.093410370296201</v>
      </c>
    </row>
    <row r="276" spans="14:15" ht="13.5">
      <c r="N276" s="35">
        <v>16</v>
      </c>
      <c r="O276" s="206">
        <v>9.8050941558588267</v>
      </c>
    </row>
    <row r="277" spans="14:15" ht="13.5">
      <c r="N277" s="35">
        <v>17</v>
      </c>
      <c r="O277" s="206">
        <v>8.8269782070713241</v>
      </c>
    </row>
    <row r="278" spans="14:15" ht="13.5">
      <c r="N278" s="35">
        <v>12.7</v>
      </c>
      <c r="O278" s="206">
        <v>8.0268882855205312</v>
      </c>
    </row>
    <row r="279" spans="14:15" ht="13.5">
      <c r="N279" s="35">
        <v>13.3</v>
      </c>
      <c r="O279" s="206">
        <v>8.929855073545145</v>
      </c>
    </row>
    <row r="280" spans="14:15" ht="13.5">
      <c r="N280" s="35">
        <v>15.4</v>
      </c>
      <c r="O280" s="206">
        <v>12.062812235748469</v>
      </c>
    </row>
    <row r="281" spans="14:15" ht="13.5">
      <c r="N281" s="35">
        <v>17.600000000000001</v>
      </c>
      <c r="O281" s="206">
        <v>10.417507338787537</v>
      </c>
    </row>
    <row r="282" spans="14:15" ht="13.5">
      <c r="N282" s="35">
        <v>10.9</v>
      </c>
      <c r="O282" s="206">
        <v>12.229951677639118</v>
      </c>
    </row>
    <row r="283" spans="14:15" ht="13.5">
      <c r="N283" s="35">
        <v>10.3</v>
      </c>
      <c r="O283" s="206">
        <v>13.123405272308414</v>
      </c>
    </row>
    <row r="284" spans="14:15" ht="13.5">
      <c r="N284" s="35">
        <v>11.5</v>
      </c>
      <c r="O284" s="206">
        <v>12.403946535543922</v>
      </c>
    </row>
    <row r="285" spans="14:15" ht="13.5">
      <c r="N285" s="35">
        <v>15.5</v>
      </c>
      <c r="O285" s="206">
        <v>9.25290541585405</v>
      </c>
    </row>
    <row r="286" spans="14:15" ht="13.5">
      <c r="N286" s="35">
        <v>9.5</v>
      </c>
      <c r="O286" s="206">
        <v>11.933728760114823</v>
      </c>
    </row>
    <row r="287" spans="14:15" ht="13.5">
      <c r="N287" s="35">
        <v>10.8</v>
      </c>
      <c r="O287" s="206">
        <v>16.326771558405024</v>
      </c>
    </row>
    <row r="288" spans="14:15" ht="13.5">
      <c r="N288" s="35">
        <v>13.7</v>
      </c>
      <c r="O288" s="206">
        <v>15.156316557656224</v>
      </c>
    </row>
    <row r="289" spans="14:15" ht="13.5">
      <c r="N289" s="35">
        <v>15.7</v>
      </c>
      <c r="O289" s="206">
        <v>12.437021151208523</v>
      </c>
    </row>
    <row r="290" spans="14:15" ht="13.5">
      <c r="N290" s="35">
        <v>15.1</v>
      </c>
      <c r="O290" s="206">
        <v>13.147815052953604</v>
      </c>
    </row>
    <row r="291" spans="14:15" ht="13.5">
      <c r="N291" s="35">
        <v>16.899999999999999</v>
      </c>
      <c r="O291" s="206">
        <v>11.130423094627956</v>
      </c>
    </row>
    <row r="292" spans="14:15" ht="13.5">
      <c r="N292" s="35">
        <v>13.2</v>
      </c>
      <c r="O292" s="206">
        <v>10.479160617987162</v>
      </c>
    </row>
    <row r="293" spans="14:15" ht="13.5">
      <c r="N293" s="35">
        <v>6</v>
      </c>
      <c r="O293" s="206">
        <v>13.740037923208753</v>
      </c>
    </row>
    <row r="294" spans="14:15" ht="13.5">
      <c r="N294" s="35">
        <v>3.8</v>
      </c>
      <c r="O294" s="206">
        <v>19.821476779078072</v>
      </c>
    </row>
    <row r="295" spans="14:15" ht="13.5">
      <c r="N295" s="35">
        <v>3.4</v>
      </c>
      <c r="O295" s="206">
        <v>22.103488187778584</v>
      </c>
    </row>
    <row r="296" spans="14:15" ht="13.5">
      <c r="N296" s="35">
        <v>4.7</v>
      </c>
      <c r="O296" s="206">
        <v>20.846544775312559</v>
      </c>
    </row>
    <row r="297" spans="14:15" ht="13.5">
      <c r="N297" s="35">
        <v>8.8000000000000007</v>
      </c>
      <c r="O297" s="206">
        <v>20.06029059341892</v>
      </c>
    </row>
    <row r="298" spans="14:15" ht="13.5">
      <c r="N298" s="35">
        <v>14.2</v>
      </c>
      <c r="O298" s="206">
        <v>16.491520677012971</v>
      </c>
    </row>
    <row r="299" spans="14:15" ht="13.5">
      <c r="N299" s="35">
        <v>14.4</v>
      </c>
      <c r="O299" s="206">
        <v>12.30939242532777</v>
      </c>
    </row>
    <row r="300" spans="14:15" ht="13.5">
      <c r="N300" s="35">
        <v>10.5</v>
      </c>
      <c r="O300" s="206">
        <v>14.040369484690766</v>
      </c>
    </row>
    <row r="301" spans="14:15" ht="13.5">
      <c r="N301" s="35">
        <v>9.6999999999999993</v>
      </c>
      <c r="O301" s="206">
        <v>18.499629474468904</v>
      </c>
    </row>
    <row r="302" spans="14:15" ht="13.5">
      <c r="N302" s="35">
        <v>11.3</v>
      </c>
      <c r="O302" s="206">
        <v>19.052317791469893</v>
      </c>
    </row>
    <row r="303" spans="14:15" ht="13.5">
      <c r="N303" s="35">
        <v>10.7</v>
      </c>
      <c r="O303" s="206">
        <v>18.274536479276055</v>
      </c>
    </row>
    <row r="304" spans="14:15" ht="13.5">
      <c r="N304" s="35">
        <v>10.5</v>
      </c>
      <c r="O304" s="206">
        <v>18.554160421560582</v>
      </c>
    </row>
    <row r="305" spans="13:15" ht="13.5">
      <c r="N305" s="35">
        <v>9.1999999999999993</v>
      </c>
      <c r="O305" s="206">
        <v>17.819283018567454</v>
      </c>
    </row>
    <row r="306" spans="13:15" ht="13.5">
      <c r="N306" s="35">
        <v>9.6999999999999993</v>
      </c>
      <c r="O306" s="206">
        <v>15.478195139288122</v>
      </c>
    </row>
    <row r="307" spans="13:15" ht="13.5">
      <c r="N307" s="35">
        <v>10.3</v>
      </c>
      <c r="O307" s="206">
        <v>15.057345408074928</v>
      </c>
    </row>
    <row r="308" spans="13:15" ht="13.5">
      <c r="N308" s="35">
        <v>12.4</v>
      </c>
      <c r="O308" s="206">
        <v>16.636934210565837</v>
      </c>
    </row>
    <row r="309" spans="13:15" ht="13.5">
      <c r="N309" s="35">
        <v>10.1</v>
      </c>
      <c r="O309" s="206">
        <v>17.724311953808083</v>
      </c>
    </row>
    <row r="310" spans="13:15" ht="13.5">
      <c r="N310" s="35">
        <v>9.3000000000000007</v>
      </c>
      <c r="O310" s="206">
        <v>18.179400337879667</v>
      </c>
    </row>
    <row r="311" spans="13:15" ht="13.5">
      <c r="M311" s="210"/>
      <c r="N311" s="35">
        <v>10.1</v>
      </c>
      <c r="O311" s="206">
        <v>18.376064867080689</v>
      </c>
    </row>
    <row r="312" spans="13:15" ht="13.5">
      <c r="M312" s="210"/>
      <c r="N312" s="35">
        <v>6.8</v>
      </c>
      <c r="O312" s="206">
        <v>19.668276107255192</v>
      </c>
    </row>
    <row r="313" spans="13:15" ht="13.5">
      <c r="M313" s="210"/>
      <c r="N313" s="35">
        <v>6.7</v>
      </c>
      <c r="O313" s="206">
        <v>16.736235842176235</v>
      </c>
    </row>
    <row r="314" spans="13:15" ht="13.5">
      <c r="M314" s="210"/>
      <c r="N314" s="35">
        <v>9.3000000000000007</v>
      </c>
      <c r="O314" s="206">
        <v>17.277206228474732</v>
      </c>
    </row>
    <row r="315" spans="13:15" ht="13.5">
      <c r="M315" s="210"/>
      <c r="N315" s="35">
        <v>8.3000000000000007</v>
      </c>
      <c r="O315" s="206">
        <v>20.473369676415434</v>
      </c>
    </row>
    <row r="316" spans="13:15" ht="13.5">
      <c r="M316" s="210"/>
      <c r="N316" s="35">
        <v>7.5</v>
      </c>
      <c r="O316" s="206">
        <v>20.621394400286871</v>
      </c>
    </row>
    <row r="317" spans="13:15" ht="13.5">
      <c r="M317" s="210"/>
      <c r="N317" s="35">
        <v>5.6</v>
      </c>
      <c r="O317" s="206">
        <v>22.328663200178383</v>
      </c>
    </row>
    <row r="318" spans="13:15" ht="13.5">
      <c r="M318" s="210"/>
      <c r="N318" s="35">
        <v>5.5</v>
      </c>
      <c r="O318" s="206">
        <v>22.136606250270891</v>
      </c>
    </row>
    <row r="319" spans="13:15" ht="13.5">
      <c r="M319" s="210"/>
      <c r="N319" s="35">
        <v>5.5</v>
      </c>
      <c r="O319" s="206">
        <v>22.000026035817402</v>
      </c>
    </row>
    <row r="320" spans="13:15" ht="13.5">
      <c r="M320" s="210"/>
      <c r="N320" s="35">
        <v>3.8</v>
      </c>
      <c r="O320" s="206">
        <v>20.763316982202642</v>
      </c>
    </row>
    <row r="321" spans="13:15" ht="13.5">
      <c r="M321" s="210"/>
      <c r="N321" s="35">
        <v>3.1</v>
      </c>
      <c r="O321" s="206">
        <v>21.483503133605726</v>
      </c>
    </row>
    <row r="322" spans="13:15" ht="13.5">
      <c r="M322" s="210"/>
      <c r="N322" s="35">
        <v>5.0999999999999996</v>
      </c>
      <c r="O322" s="206">
        <v>24.422353991711528</v>
      </c>
    </row>
    <row r="323" spans="13:15" ht="13.5">
      <c r="M323" s="210"/>
      <c r="N323" s="35">
        <v>9</v>
      </c>
      <c r="O323" s="206">
        <v>22.847879908340136</v>
      </c>
    </row>
    <row r="324" spans="13:15" ht="13.5">
      <c r="M324" s="210"/>
      <c r="N324" s="35">
        <v>7.5</v>
      </c>
      <c r="O324" s="206">
        <v>22.714592065656358</v>
      </c>
    </row>
    <row r="325" spans="13:15" ht="13.5">
      <c r="M325" s="210"/>
      <c r="N325" s="35">
        <v>5.9</v>
      </c>
      <c r="O325" s="206">
        <v>21.942599323061152</v>
      </c>
    </row>
    <row r="326" spans="13:15" ht="13.5">
      <c r="M326" s="210"/>
      <c r="N326" s="35">
        <v>3</v>
      </c>
      <c r="O326" s="206">
        <v>22.477969257150139</v>
      </c>
    </row>
    <row r="327" spans="13:15" ht="13.5">
      <c r="M327" s="210"/>
      <c r="N327" s="35">
        <v>1.9</v>
      </c>
      <c r="O327" s="206">
        <v>22.634366378232766</v>
      </c>
    </row>
    <row r="328" spans="13:15" ht="13.5">
      <c r="M328" s="210"/>
      <c r="N328" s="35">
        <v>4.5999999999999996</v>
      </c>
      <c r="O328" s="206">
        <v>22.975414709049652</v>
      </c>
    </row>
    <row r="329" spans="13:15" ht="13.5">
      <c r="M329" s="210"/>
      <c r="N329" s="35">
        <v>7.8</v>
      </c>
      <c r="O329" s="206">
        <v>24.550513073123387</v>
      </c>
    </row>
    <row r="330" spans="13:15" ht="13.5">
      <c r="M330" s="210"/>
      <c r="N330" s="35">
        <v>4.9000000000000004</v>
      </c>
      <c r="O330" s="206">
        <v>27.255315336305237</v>
      </c>
    </row>
    <row r="331" spans="13:15" ht="13.5">
      <c r="M331" s="210"/>
      <c r="N331" s="35">
        <v>-0.8</v>
      </c>
      <c r="O331" s="206">
        <v>30.060828787453506</v>
      </c>
    </row>
    <row r="332" spans="13:15" ht="13.5">
      <c r="M332" s="210"/>
      <c r="N332" s="35">
        <v>3.8</v>
      </c>
      <c r="O332" s="206">
        <v>28.450975007324928</v>
      </c>
    </row>
    <row r="333" spans="13:15" ht="13.5">
      <c r="M333" s="210"/>
      <c r="N333" s="35">
        <v>2</v>
      </c>
      <c r="O333" s="206">
        <v>27.652541818171439</v>
      </c>
    </row>
    <row r="334" spans="13:15" ht="13.5">
      <c r="M334" s="210"/>
      <c r="N334" s="35">
        <v>-0.4</v>
      </c>
      <c r="O334" s="206">
        <v>26.611339621931286</v>
      </c>
    </row>
    <row r="335" spans="13:15" ht="13.5">
      <c r="M335" s="210"/>
      <c r="N335" s="35">
        <v>-1.5</v>
      </c>
      <c r="O335" s="206">
        <v>28.525140903380667</v>
      </c>
    </row>
    <row r="336" spans="13:15" ht="13.5">
      <c r="M336" s="210"/>
      <c r="N336" s="35">
        <v>0.5</v>
      </c>
      <c r="O336" s="206">
        <v>31.104195563483451</v>
      </c>
    </row>
    <row r="337" spans="13:15" ht="13.5">
      <c r="M337" s="210"/>
      <c r="N337" s="35">
        <v>-1.5</v>
      </c>
      <c r="O337" s="206">
        <v>34.537150667139947</v>
      </c>
    </row>
    <row r="338" spans="13:15" ht="13.5">
      <c r="M338" s="210"/>
      <c r="N338" s="35">
        <v>-3</v>
      </c>
      <c r="O338" s="206">
        <v>36.353051660169854</v>
      </c>
    </row>
    <row r="339" spans="13:15" ht="13.5">
      <c r="M339" s="210"/>
      <c r="N339" s="35">
        <v>-1.8</v>
      </c>
      <c r="O339" s="206">
        <v>35.953999113804926</v>
      </c>
    </row>
    <row r="340" spans="13:15" ht="13.5">
      <c r="M340" s="210"/>
      <c r="N340" s="35">
        <v>-1.6</v>
      </c>
      <c r="O340" s="206">
        <v>34.917661119200325</v>
      </c>
    </row>
    <row r="341" spans="13:15" ht="13.5">
      <c r="M341" s="210"/>
      <c r="N341" s="35">
        <v>-3.6</v>
      </c>
      <c r="O341" s="206">
        <v>33.603542442011751</v>
      </c>
    </row>
    <row r="342" spans="13:15" ht="13.5">
      <c r="M342" s="210"/>
      <c r="N342" s="35">
        <v>-4.8</v>
      </c>
      <c r="O342" s="206">
        <v>33.849741997307547</v>
      </c>
    </row>
    <row r="343" spans="13:15" ht="13.5">
      <c r="M343" s="210"/>
      <c r="N343" s="35">
        <v>-5.7</v>
      </c>
      <c r="O343" s="206">
        <v>39.884228110855915</v>
      </c>
    </row>
    <row r="344" spans="13:15" ht="13.5">
      <c r="M344" s="210"/>
      <c r="N344" s="35">
        <v>-2.9</v>
      </c>
      <c r="O344" s="206">
        <v>38.519212017497978</v>
      </c>
    </row>
    <row r="345" spans="13:15" ht="13.5">
      <c r="M345" s="210"/>
      <c r="N345" s="35">
        <v>-0.8</v>
      </c>
      <c r="O345" s="206">
        <v>37.299402586535344</v>
      </c>
    </row>
    <row r="346" spans="13:15" ht="13.5">
      <c r="M346" s="210"/>
      <c r="N346" s="35">
        <v>-0.9</v>
      </c>
      <c r="O346" s="206">
        <v>36.38059778249756</v>
      </c>
    </row>
    <row r="347" spans="13:15" ht="13.5">
      <c r="M347" s="210"/>
      <c r="N347" s="35">
        <v>-2.1</v>
      </c>
      <c r="O347" s="206">
        <v>33.60827941337665</v>
      </c>
    </row>
    <row r="348" spans="13:15" ht="13.5">
      <c r="M348" s="210"/>
      <c r="N348" s="35">
        <v>-0.3</v>
      </c>
      <c r="O348" s="206">
        <v>29.979316136939627</v>
      </c>
    </row>
    <row r="349" spans="13:15" ht="13.5">
      <c r="M349" s="210"/>
      <c r="N349" s="35">
        <v>2</v>
      </c>
      <c r="O349" s="206">
        <v>29.204814777852757</v>
      </c>
    </row>
    <row r="350" spans="13:15" ht="13.5">
      <c r="M350" s="210"/>
      <c r="N350" s="35">
        <v>4.8</v>
      </c>
      <c r="O350" s="206">
        <v>29.820165201635348</v>
      </c>
    </row>
    <row r="351" spans="13:15" ht="13.5">
      <c r="M351" s="210"/>
      <c r="N351" s="35">
        <v>4.5999999999999996</v>
      </c>
      <c r="O351" s="206">
        <v>30.23061368337455</v>
      </c>
    </row>
    <row r="352" spans="13:15" ht="13.5">
      <c r="M352" s="210"/>
      <c r="N352" s="35">
        <v>4.0999999999999996</v>
      </c>
      <c r="O352" s="206">
        <v>29.795574936562303</v>
      </c>
    </row>
    <row r="353" spans="13:15" ht="13.5">
      <c r="M353" s="210"/>
      <c r="N353" s="35">
        <v>3.8</v>
      </c>
      <c r="O353" s="206">
        <v>30.027499420806084</v>
      </c>
    </row>
    <row r="354" spans="13:15" ht="13.5">
      <c r="M354" s="210"/>
      <c r="N354" s="35">
        <v>1.8</v>
      </c>
      <c r="O354" s="206">
        <v>28.202358827793525</v>
      </c>
    </row>
    <row r="355" spans="13:15" ht="13.5">
      <c r="M355" s="210"/>
      <c r="N355" s="35">
        <v>3.2</v>
      </c>
      <c r="O355" s="206">
        <v>25.219401818131008</v>
      </c>
    </row>
    <row r="356" spans="13:15" ht="13.5">
      <c r="M356" s="210"/>
      <c r="N356" s="35">
        <v>2.9</v>
      </c>
      <c r="O356" s="206">
        <v>25.841403464617681</v>
      </c>
    </row>
    <row r="357" spans="13:15" ht="13.5">
      <c r="M357" s="210"/>
      <c r="N357" s="35">
        <v>2.7</v>
      </c>
      <c r="O357" s="206">
        <v>28.652942793936802</v>
      </c>
    </row>
    <row r="358" spans="13:15" ht="13.5">
      <c r="M358" s="210"/>
      <c r="N358" s="35">
        <v>4.3</v>
      </c>
      <c r="O358" s="206">
        <v>27.842058177709454</v>
      </c>
    </row>
    <row r="359" spans="13:15" ht="13.5">
      <c r="M359" s="210"/>
      <c r="N359" s="35">
        <v>3.3</v>
      </c>
      <c r="O359" s="206">
        <v>27.724566708809629</v>
      </c>
    </row>
    <row r="360" spans="13:15" ht="13.5">
      <c r="M360" s="210"/>
      <c r="N360" s="35">
        <v>4.9000000000000004</v>
      </c>
      <c r="O360" s="206">
        <v>26.384415099855509</v>
      </c>
    </row>
    <row r="361" spans="13:15" ht="13.5">
      <c r="M361" s="210"/>
      <c r="N361" s="35">
        <v>1.9</v>
      </c>
      <c r="O361" s="206">
        <v>26.483177068915271</v>
      </c>
    </row>
    <row r="362" spans="13:15" ht="13.5">
      <c r="M362" s="210"/>
      <c r="N362" s="35">
        <v>1.4</v>
      </c>
      <c r="O362" s="206">
        <v>25.448865010891677</v>
      </c>
    </row>
    <row r="363" spans="13:15" ht="13.5">
      <c r="M363" s="210"/>
      <c r="N363" s="35">
        <v>6.4</v>
      </c>
      <c r="O363" s="206">
        <v>21.817656322225183</v>
      </c>
    </row>
    <row r="364" spans="13:15" ht="13.5">
      <c r="M364" s="210"/>
      <c r="N364" s="35">
        <v>8.9</v>
      </c>
      <c r="O364" s="206">
        <v>19.571942022329342</v>
      </c>
    </row>
    <row r="365" spans="13:15" ht="13.5">
      <c r="M365" s="210"/>
      <c r="N365" s="35">
        <v>7.4</v>
      </c>
      <c r="O365" s="206">
        <v>20.170741650466088</v>
      </c>
    </row>
    <row r="366" spans="13:15" ht="13.5">
      <c r="M366" s="210"/>
      <c r="N366" s="35">
        <v>3.5</v>
      </c>
      <c r="O366" s="206">
        <v>22.419169942051493</v>
      </c>
    </row>
    <row r="367" spans="13:15" ht="13.5">
      <c r="M367" s="210"/>
      <c r="N367" s="35">
        <v>5</v>
      </c>
      <c r="O367" s="206">
        <v>22.592299517552313</v>
      </c>
    </row>
    <row r="368" spans="13:15" ht="13.5">
      <c r="M368" s="210"/>
      <c r="N368" s="35">
        <v>7.2</v>
      </c>
      <c r="O368" s="206">
        <v>21.158480038480359</v>
      </c>
    </row>
    <row r="369" spans="13:15" ht="13.5">
      <c r="M369" s="210"/>
      <c r="N369" s="35">
        <v>5.5</v>
      </c>
      <c r="O369" s="206">
        <v>20.702898955004816</v>
      </c>
    </row>
    <row r="370" spans="13:15" ht="13.5">
      <c r="M370" s="210"/>
      <c r="N370" s="35">
        <v>2.5</v>
      </c>
      <c r="O370" s="206">
        <v>22.417823742756688</v>
      </c>
    </row>
    <row r="371" spans="13:15" ht="13.5">
      <c r="M371" s="210"/>
      <c r="N371" s="35">
        <v>9.4671232876712423</v>
      </c>
      <c r="O371" s="206">
        <v>7543.781732737898</v>
      </c>
    </row>
  </sheetData>
  <mergeCells count="15">
    <mergeCell ref="K4:K5"/>
    <mergeCell ref="L4:L5"/>
    <mergeCell ref="A1:L1"/>
    <mergeCell ref="H3:I5"/>
    <mergeCell ref="B3:D3"/>
    <mergeCell ref="E3:G3"/>
    <mergeCell ref="J3:L3"/>
    <mergeCell ref="A3:A5"/>
    <mergeCell ref="B4:B5"/>
    <mergeCell ref="C4:C5"/>
    <mergeCell ref="D4:D5"/>
    <mergeCell ref="E4:E5"/>
    <mergeCell ref="F4:F5"/>
    <mergeCell ref="G4:G5"/>
    <mergeCell ref="J4:J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dimension ref="A1:X55"/>
  <sheetViews>
    <sheetView showGridLines="0" zoomScaleNormal="100" zoomScaleSheetLayoutView="100" workbookViewId="0">
      <selection activeCell="D1" sqref="D1"/>
    </sheetView>
  </sheetViews>
  <sheetFormatPr defaultRowHeight="11.25"/>
  <cols>
    <col min="1" max="1" width="8.140625" style="213" customWidth="1"/>
    <col min="2" max="12" width="7.7109375" style="213" customWidth="1"/>
    <col min="13" max="15" width="9.7109375" style="213" customWidth="1"/>
    <col min="16" max="16" width="13.5703125" style="213" customWidth="1"/>
    <col min="17" max="17" width="1.7109375" style="213" customWidth="1"/>
    <col min="18" max="254" width="9.140625" style="213"/>
    <col min="255" max="255" width="3" style="213" customWidth="1"/>
    <col min="256" max="256" width="4.5703125" style="213" customWidth="1"/>
    <col min="257" max="266" width="11.7109375" style="213" customWidth="1"/>
    <col min="267" max="510" width="9.140625" style="213"/>
    <col min="511" max="511" width="3" style="213" customWidth="1"/>
    <col min="512" max="512" width="4.5703125" style="213" customWidth="1"/>
    <col min="513" max="522" width="11.7109375" style="213" customWidth="1"/>
    <col min="523" max="766" width="9.140625" style="213"/>
    <col min="767" max="767" width="3" style="213" customWidth="1"/>
    <col min="768" max="768" width="4.5703125" style="213" customWidth="1"/>
    <col min="769" max="778" width="11.7109375" style="213" customWidth="1"/>
    <col min="779" max="1022" width="9.140625" style="213"/>
    <col min="1023" max="1023" width="3" style="213" customWidth="1"/>
    <col min="1024" max="1024" width="4.5703125" style="213" customWidth="1"/>
    <col min="1025" max="1034" width="11.7109375" style="213" customWidth="1"/>
    <col min="1035" max="1278" width="9.140625" style="213"/>
    <col min="1279" max="1279" width="3" style="213" customWidth="1"/>
    <col min="1280" max="1280" width="4.5703125" style="213" customWidth="1"/>
    <col min="1281" max="1290" width="11.7109375" style="213" customWidth="1"/>
    <col min="1291" max="1534" width="9.140625" style="213"/>
    <col min="1535" max="1535" width="3" style="213" customWidth="1"/>
    <col min="1536" max="1536" width="4.5703125" style="213" customWidth="1"/>
    <col min="1537" max="1546" width="11.7109375" style="213" customWidth="1"/>
    <col min="1547" max="1790" width="9.140625" style="213"/>
    <col min="1791" max="1791" width="3" style="213" customWidth="1"/>
    <col min="1792" max="1792" width="4.5703125" style="213" customWidth="1"/>
    <col min="1793" max="1802" width="11.7109375" style="213" customWidth="1"/>
    <col min="1803" max="2046" width="9.140625" style="213"/>
    <col min="2047" max="2047" width="3" style="213" customWidth="1"/>
    <col min="2048" max="2048" width="4.5703125" style="213" customWidth="1"/>
    <col min="2049" max="2058" width="11.7109375" style="213" customWidth="1"/>
    <col min="2059" max="2302" width="9.140625" style="213"/>
    <col min="2303" max="2303" width="3" style="213" customWidth="1"/>
    <col min="2304" max="2304" width="4.5703125" style="213" customWidth="1"/>
    <col min="2305" max="2314" width="11.7109375" style="213" customWidth="1"/>
    <col min="2315" max="2558" width="9.140625" style="213"/>
    <col min="2559" max="2559" width="3" style="213" customWidth="1"/>
    <col min="2560" max="2560" width="4.5703125" style="213" customWidth="1"/>
    <col min="2561" max="2570" width="11.7109375" style="213" customWidth="1"/>
    <col min="2571" max="2814" width="9.140625" style="213"/>
    <col min="2815" max="2815" width="3" style="213" customWidth="1"/>
    <col min="2816" max="2816" width="4.5703125" style="213" customWidth="1"/>
    <col min="2817" max="2826" width="11.7109375" style="213" customWidth="1"/>
    <col min="2827" max="3070" width="9.140625" style="213"/>
    <col min="3071" max="3071" width="3" style="213" customWidth="1"/>
    <col min="3072" max="3072" width="4.5703125" style="213" customWidth="1"/>
    <col min="3073" max="3082" width="11.7109375" style="213" customWidth="1"/>
    <col min="3083" max="3326" width="9.140625" style="213"/>
    <col min="3327" max="3327" width="3" style="213" customWidth="1"/>
    <col min="3328" max="3328" width="4.5703125" style="213" customWidth="1"/>
    <col min="3329" max="3338" width="11.7109375" style="213" customWidth="1"/>
    <col min="3339" max="3582" width="9.140625" style="213"/>
    <col min="3583" max="3583" width="3" style="213" customWidth="1"/>
    <col min="3584" max="3584" width="4.5703125" style="213" customWidth="1"/>
    <col min="3585" max="3594" width="11.7109375" style="213" customWidth="1"/>
    <col min="3595" max="3838" width="9.140625" style="213"/>
    <col min="3839" max="3839" width="3" style="213" customWidth="1"/>
    <col min="3840" max="3840" width="4.5703125" style="213" customWidth="1"/>
    <col min="3841" max="3850" width="11.7109375" style="213" customWidth="1"/>
    <col min="3851" max="4094" width="9.140625" style="213"/>
    <col min="4095" max="4095" width="3" style="213" customWidth="1"/>
    <col min="4096" max="4096" width="4.5703125" style="213" customWidth="1"/>
    <col min="4097" max="4106" width="11.7109375" style="213" customWidth="1"/>
    <col min="4107" max="4350" width="9.140625" style="213"/>
    <col min="4351" max="4351" width="3" style="213" customWidth="1"/>
    <col min="4352" max="4352" width="4.5703125" style="213" customWidth="1"/>
    <col min="4353" max="4362" width="11.7109375" style="213" customWidth="1"/>
    <col min="4363" max="4606" width="9.140625" style="213"/>
    <col min="4607" max="4607" width="3" style="213" customWidth="1"/>
    <col min="4608" max="4608" width="4.5703125" style="213" customWidth="1"/>
    <col min="4609" max="4618" width="11.7109375" style="213" customWidth="1"/>
    <col min="4619" max="4862" width="9.140625" style="213"/>
    <col min="4863" max="4863" width="3" style="213" customWidth="1"/>
    <col min="4864" max="4864" width="4.5703125" style="213" customWidth="1"/>
    <col min="4865" max="4874" width="11.7109375" style="213" customWidth="1"/>
    <col min="4875" max="5118" width="9.140625" style="213"/>
    <col min="5119" max="5119" width="3" style="213" customWidth="1"/>
    <col min="5120" max="5120" width="4.5703125" style="213" customWidth="1"/>
    <col min="5121" max="5130" width="11.7109375" style="213" customWidth="1"/>
    <col min="5131" max="5374" width="9.140625" style="213"/>
    <col min="5375" max="5375" width="3" style="213" customWidth="1"/>
    <col min="5376" max="5376" width="4.5703125" style="213" customWidth="1"/>
    <col min="5377" max="5386" width="11.7109375" style="213" customWidth="1"/>
    <col min="5387" max="5630" width="9.140625" style="213"/>
    <col min="5631" max="5631" width="3" style="213" customWidth="1"/>
    <col min="5632" max="5632" width="4.5703125" style="213" customWidth="1"/>
    <col min="5633" max="5642" width="11.7109375" style="213" customWidth="1"/>
    <col min="5643" max="5886" width="9.140625" style="213"/>
    <col min="5887" max="5887" width="3" style="213" customWidth="1"/>
    <col min="5888" max="5888" width="4.5703125" style="213" customWidth="1"/>
    <col min="5889" max="5898" width="11.7109375" style="213" customWidth="1"/>
    <col min="5899" max="6142" width="9.140625" style="213"/>
    <col min="6143" max="6143" width="3" style="213" customWidth="1"/>
    <col min="6144" max="6144" width="4.5703125" style="213" customWidth="1"/>
    <col min="6145" max="6154" width="11.7109375" style="213" customWidth="1"/>
    <col min="6155" max="6398" width="9.140625" style="213"/>
    <col min="6399" max="6399" width="3" style="213" customWidth="1"/>
    <col min="6400" max="6400" width="4.5703125" style="213" customWidth="1"/>
    <col min="6401" max="6410" width="11.7109375" style="213" customWidth="1"/>
    <col min="6411" max="6654" width="9.140625" style="213"/>
    <col min="6655" max="6655" width="3" style="213" customWidth="1"/>
    <col min="6656" max="6656" width="4.5703125" style="213" customWidth="1"/>
    <col min="6657" max="6666" width="11.7109375" style="213" customWidth="1"/>
    <col min="6667" max="6910" width="9.140625" style="213"/>
    <col min="6911" max="6911" width="3" style="213" customWidth="1"/>
    <col min="6912" max="6912" width="4.5703125" style="213" customWidth="1"/>
    <col min="6913" max="6922" width="11.7109375" style="213" customWidth="1"/>
    <col min="6923" max="7166" width="9.140625" style="213"/>
    <col min="7167" max="7167" width="3" style="213" customWidth="1"/>
    <col min="7168" max="7168" width="4.5703125" style="213" customWidth="1"/>
    <col min="7169" max="7178" width="11.7109375" style="213" customWidth="1"/>
    <col min="7179" max="7422" width="9.140625" style="213"/>
    <col min="7423" max="7423" width="3" style="213" customWidth="1"/>
    <col min="7424" max="7424" width="4.5703125" style="213" customWidth="1"/>
    <col min="7425" max="7434" width="11.7109375" style="213" customWidth="1"/>
    <col min="7435" max="7678" width="9.140625" style="213"/>
    <col min="7679" max="7679" width="3" style="213" customWidth="1"/>
    <col min="7680" max="7680" width="4.5703125" style="213" customWidth="1"/>
    <col min="7681" max="7690" width="11.7109375" style="213" customWidth="1"/>
    <col min="7691" max="7934" width="9.140625" style="213"/>
    <col min="7935" max="7935" width="3" style="213" customWidth="1"/>
    <col min="7936" max="7936" width="4.5703125" style="213" customWidth="1"/>
    <col min="7937" max="7946" width="11.7109375" style="213" customWidth="1"/>
    <col min="7947" max="8190" width="9.140625" style="213"/>
    <col min="8191" max="8191" width="3" style="213" customWidth="1"/>
    <col min="8192" max="8192" width="4.5703125" style="213" customWidth="1"/>
    <col min="8193" max="8202" width="11.7109375" style="213" customWidth="1"/>
    <col min="8203" max="8446" width="9.140625" style="213"/>
    <col min="8447" max="8447" width="3" style="213" customWidth="1"/>
    <col min="8448" max="8448" width="4.5703125" style="213" customWidth="1"/>
    <col min="8449" max="8458" width="11.7109375" style="213" customWidth="1"/>
    <col min="8459" max="8702" width="9.140625" style="213"/>
    <col min="8703" max="8703" width="3" style="213" customWidth="1"/>
    <col min="8704" max="8704" width="4.5703125" style="213" customWidth="1"/>
    <col min="8705" max="8714" width="11.7109375" style="213" customWidth="1"/>
    <col min="8715" max="8958" width="9.140625" style="213"/>
    <col min="8959" max="8959" width="3" style="213" customWidth="1"/>
    <col min="8960" max="8960" width="4.5703125" style="213" customWidth="1"/>
    <col min="8961" max="8970" width="11.7109375" style="213" customWidth="1"/>
    <col min="8971" max="9214" width="9.140625" style="213"/>
    <col min="9215" max="9215" width="3" style="213" customWidth="1"/>
    <col min="9216" max="9216" width="4.5703125" style="213" customWidth="1"/>
    <col min="9217" max="9226" width="11.7109375" style="213" customWidth="1"/>
    <col min="9227" max="9470" width="9.140625" style="213"/>
    <col min="9471" max="9471" width="3" style="213" customWidth="1"/>
    <col min="9472" max="9472" width="4.5703125" style="213" customWidth="1"/>
    <col min="9473" max="9482" width="11.7109375" style="213" customWidth="1"/>
    <col min="9483" max="9726" width="9.140625" style="213"/>
    <col min="9727" max="9727" width="3" style="213" customWidth="1"/>
    <col min="9728" max="9728" width="4.5703125" style="213" customWidth="1"/>
    <col min="9729" max="9738" width="11.7109375" style="213" customWidth="1"/>
    <col min="9739" max="9982" width="9.140625" style="213"/>
    <col min="9983" max="9983" width="3" style="213" customWidth="1"/>
    <col min="9984" max="9984" width="4.5703125" style="213" customWidth="1"/>
    <col min="9985" max="9994" width="11.7109375" style="213" customWidth="1"/>
    <col min="9995" max="10238" width="9.140625" style="213"/>
    <col min="10239" max="10239" width="3" style="213" customWidth="1"/>
    <col min="10240" max="10240" width="4.5703125" style="213" customWidth="1"/>
    <col min="10241" max="10250" width="11.7109375" style="213" customWidth="1"/>
    <col min="10251" max="10494" width="9.140625" style="213"/>
    <col min="10495" max="10495" width="3" style="213" customWidth="1"/>
    <col min="10496" max="10496" width="4.5703125" style="213" customWidth="1"/>
    <col min="10497" max="10506" width="11.7109375" style="213" customWidth="1"/>
    <col min="10507" max="10750" width="9.140625" style="213"/>
    <col min="10751" max="10751" width="3" style="213" customWidth="1"/>
    <col min="10752" max="10752" width="4.5703125" style="213" customWidth="1"/>
    <col min="10753" max="10762" width="11.7109375" style="213" customWidth="1"/>
    <col min="10763" max="11006" width="9.140625" style="213"/>
    <col min="11007" max="11007" width="3" style="213" customWidth="1"/>
    <col min="11008" max="11008" width="4.5703125" style="213" customWidth="1"/>
    <col min="11009" max="11018" width="11.7109375" style="213" customWidth="1"/>
    <col min="11019" max="11262" width="9.140625" style="213"/>
    <col min="11263" max="11263" width="3" style="213" customWidth="1"/>
    <col min="11264" max="11264" width="4.5703125" style="213" customWidth="1"/>
    <col min="11265" max="11274" width="11.7109375" style="213" customWidth="1"/>
    <col min="11275" max="11518" width="9.140625" style="213"/>
    <col min="11519" max="11519" width="3" style="213" customWidth="1"/>
    <col min="11520" max="11520" width="4.5703125" style="213" customWidth="1"/>
    <col min="11521" max="11530" width="11.7109375" style="213" customWidth="1"/>
    <col min="11531" max="11774" width="9.140625" style="213"/>
    <col min="11775" max="11775" width="3" style="213" customWidth="1"/>
    <col min="11776" max="11776" width="4.5703125" style="213" customWidth="1"/>
    <col min="11777" max="11786" width="11.7109375" style="213" customWidth="1"/>
    <col min="11787" max="12030" width="9.140625" style="213"/>
    <col min="12031" max="12031" width="3" style="213" customWidth="1"/>
    <col min="12032" max="12032" width="4.5703125" style="213" customWidth="1"/>
    <col min="12033" max="12042" width="11.7109375" style="213" customWidth="1"/>
    <col min="12043" max="12286" width="9.140625" style="213"/>
    <col min="12287" max="12287" width="3" style="213" customWidth="1"/>
    <col min="12288" max="12288" width="4.5703125" style="213" customWidth="1"/>
    <col min="12289" max="12298" width="11.7109375" style="213" customWidth="1"/>
    <col min="12299" max="12542" width="9.140625" style="213"/>
    <col min="12543" max="12543" width="3" style="213" customWidth="1"/>
    <col min="12544" max="12544" width="4.5703125" style="213" customWidth="1"/>
    <col min="12545" max="12554" width="11.7109375" style="213" customWidth="1"/>
    <col min="12555" max="12798" width="9.140625" style="213"/>
    <col min="12799" max="12799" width="3" style="213" customWidth="1"/>
    <col min="12800" max="12800" width="4.5703125" style="213" customWidth="1"/>
    <col min="12801" max="12810" width="11.7109375" style="213" customWidth="1"/>
    <col min="12811" max="13054" width="9.140625" style="213"/>
    <col min="13055" max="13055" width="3" style="213" customWidth="1"/>
    <col min="13056" max="13056" width="4.5703125" style="213" customWidth="1"/>
    <col min="13057" max="13066" width="11.7109375" style="213" customWidth="1"/>
    <col min="13067" max="13310" width="9.140625" style="213"/>
    <col min="13311" max="13311" width="3" style="213" customWidth="1"/>
    <col min="13312" max="13312" width="4.5703125" style="213" customWidth="1"/>
    <col min="13313" max="13322" width="11.7109375" style="213" customWidth="1"/>
    <col min="13323" max="13566" width="9.140625" style="213"/>
    <col min="13567" max="13567" width="3" style="213" customWidth="1"/>
    <col min="13568" max="13568" width="4.5703125" style="213" customWidth="1"/>
    <col min="13569" max="13578" width="11.7109375" style="213" customWidth="1"/>
    <col min="13579" max="13822" width="9.140625" style="213"/>
    <col min="13823" max="13823" width="3" style="213" customWidth="1"/>
    <col min="13824" max="13824" width="4.5703125" style="213" customWidth="1"/>
    <col min="13825" max="13834" width="11.7109375" style="213" customWidth="1"/>
    <col min="13835" max="14078" width="9.140625" style="213"/>
    <col min="14079" max="14079" width="3" style="213" customWidth="1"/>
    <col min="14080" max="14080" width="4.5703125" style="213" customWidth="1"/>
    <col min="14081" max="14090" width="11.7109375" style="213" customWidth="1"/>
    <col min="14091" max="14334" width="9.140625" style="213"/>
    <col min="14335" max="14335" width="3" style="213" customWidth="1"/>
    <col min="14336" max="14336" width="4.5703125" style="213" customWidth="1"/>
    <col min="14337" max="14346" width="11.7109375" style="213" customWidth="1"/>
    <col min="14347" max="14590" width="9.140625" style="213"/>
    <col min="14591" max="14591" width="3" style="213" customWidth="1"/>
    <col min="14592" max="14592" width="4.5703125" style="213" customWidth="1"/>
    <col min="14593" max="14602" width="11.7109375" style="213" customWidth="1"/>
    <col min="14603" max="14846" width="9.140625" style="213"/>
    <col min="14847" max="14847" width="3" style="213" customWidth="1"/>
    <col min="14848" max="14848" width="4.5703125" style="213" customWidth="1"/>
    <col min="14849" max="14858" width="11.7109375" style="213" customWidth="1"/>
    <col min="14859" max="15102" width="9.140625" style="213"/>
    <col min="15103" max="15103" width="3" style="213" customWidth="1"/>
    <col min="15104" max="15104" width="4.5703125" style="213" customWidth="1"/>
    <col min="15105" max="15114" width="11.7109375" style="213" customWidth="1"/>
    <col min="15115" max="15358" width="9.140625" style="213"/>
    <col min="15359" max="15359" width="3" style="213" customWidth="1"/>
    <col min="15360" max="15360" width="4.5703125" style="213" customWidth="1"/>
    <col min="15361" max="15370" width="11.7109375" style="213" customWidth="1"/>
    <col min="15371" max="15614" width="9.140625" style="213"/>
    <col min="15615" max="15615" width="3" style="213" customWidth="1"/>
    <col min="15616" max="15616" width="4.5703125" style="213" customWidth="1"/>
    <col min="15617" max="15626" width="11.7109375" style="213" customWidth="1"/>
    <col min="15627" max="15870" width="9.140625" style="213"/>
    <col min="15871" max="15871" width="3" style="213" customWidth="1"/>
    <col min="15872" max="15872" width="4.5703125" style="213" customWidth="1"/>
    <col min="15873" max="15882" width="11.7109375" style="213" customWidth="1"/>
    <col min="15883" max="16126" width="9.140625" style="213"/>
    <col min="16127" max="16127" width="3" style="213" customWidth="1"/>
    <col min="16128" max="16128" width="4.5703125" style="213" customWidth="1"/>
    <col min="16129" max="16138" width="11.7109375" style="213" customWidth="1"/>
    <col min="16139" max="16383" width="9.140625" style="213"/>
    <col min="16384" max="16384" width="9.140625" style="213" customWidth="1"/>
  </cols>
  <sheetData>
    <row r="1" spans="1:24" ht="20.25">
      <c r="A1" s="556" t="s">
        <v>314</v>
      </c>
      <c r="B1" s="222"/>
      <c r="C1" s="222"/>
      <c r="D1" s="222"/>
      <c r="E1" s="222"/>
      <c r="F1" s="222"/>
      <c r="G1" s="222"/>
      <c r="H1" s="222"/>
      <c r="I1" s="222"/>
      <c r="J1" s="223"/>
      <c r="K1" s="224"/>
      <c r="L1" s="225"/>
    </row>
    <row r="2" spans="1:24" ht="5.0999999999999996" customHeight="1">
      <c r="A2" s="226"/>
      <c r="B2" s="226"/>
      <c r="C2" s="226"/>
      <c r="D2" s="226"/>
      <c r="E2" s="226"/>
      <c r="F2" s="226"/>
      <c r="G2" s="226"/>
      <c r="H2" s="226"/>
      <c r="I2" s="226"/>
      <c r="J2" s="227"/>
      <c r="L2" s="228"/>
    </row>
    <row r="3" spans="1:24" ht="18">
      <c r="A3" s="561" t="s">
        <v>315</v>
      </c>
      <c r="B3" s="561"/>
      <c r="C3" s="561"/>
      <c r="D3" s="561"/>
      <c r="E3" s="561"/>
      <c r="F3" s="561"/>
      <c r="G3" s="561"/>
      <c r="H3" s="561"/>
      <c r="I3" s="561"/>
      <c r="J3" s="561"/>
      <c r="K3" s="8"/>
      <c r="L3" s="229"/>
      <c r="M3" s="230"/>
      <c r="N3" s="230"/>
      <c r="P3" s="231"/>
      <c r="Q3" s="231"/>
    </row>
    <row r="4" spans="1:24" ht="5.0999999999999996" customHeight="1">
      <c r="A4" s="221"/>
      <c r="C4" s="221"/>
      <c r="D4" s="221"/>
      <c r="E4" s="221"/>
      <c r="F4" s="221"/>
      <c r="G4" s="221"/>
      <c r="H4" s="221"/>
      <c r="I4" s="221"/>
      <c r="J4" s="221"/>
      <c r="K4" s="221"/>
      <c r="L4" s="221"/>
      <c r="M4" s="221"/>
      <c r="N4" s="221"/>
      <c r="O4" s="221"/>
      <c r="P4" s="221"/>
      <c r="Q4" s="221"/>
    </row>
    <row r="5" spans="1:24" ht="15" customHeight="1">
      <c r="A5" s="515"/>
      <c r="B5" s="1641" t="s">
        <v>324</v>
      </c>
      <c r="C5" s="1641"/>
      <c r="D5" s="1641"/>
      <c r="E5" s="1641"/>
      <c r="F5" s="1641"/>
      <c r="G5" s="1641"/>
      <c r="H5" s="1641"/>
      <c r="I5" s="1641"/>
      <c r="J5" s="1641"/>
      <c r="K5" s="1641"/>
      <c r="L5" s="1641"/>
      <c r="M5" s="221"/>
      <c r="N5" s="221"/>
      <c r="O5" s="221"/>
      <c r="P5" s="221"/>
      <c r="Q5" s="221"/>
    </row>
    <row r="6" spans="1:24" ht="15" customHeight="1">
      <c r="A6" s="1646" t="s">
        <v>316</v>
      </c>
      <c r="B6" s="1642" t="s">
        <v>317</v>
      </c>
      <c r="C6" s="1643"/>
      <c r="D6" s="1643"/>
      <c r="E6" s="1643"/>
      <c r="F6" s="1644"/>
      <c r="G6" s="1643" t="s">
        <v>318</v>
      </c>
      <c r="H6" s="1643"/>
      <c r="I6" s="1643"/>
      <c r="J6" s="1643"/>
      <c r="K6" s="1643"/>
      <c r="L6" s="1197" t="s">
        <v>43</v>
      </c>
      <c r="M6" s="9"/>
      <c r="N6" s="9"/>
      <c r="O6" s="9"/>
      <c r="P6" s="9"/>
    </row>
    <row r="7" spans="1:24" ht="63.75" customHeight="1">
      <c r="A7" s="1647"/>
      <c r="B7" s="996" t="s">
        <v>48</v>
      </c>
      <c r="C7" s="1409" t="s">
        <v>49</v>
      </c>
      <c r="D7" s="1409" t="s">
        <v>54</v>
      </c>
      <c r="E7" s="1409" t="s">
        <v>132</v>
      </c>
      <c r="F7" s="1410" t="s">
        <v>164</v>
      </c>
      <c r="G7" s="996" t="s">
        <v>48</v>
      </c>
      <c r="H7" s="1409" t="s">
        <v>49</v>
      </c>
      <c r="I7" s="1409" t="s">
        <v>54</v>
      </c>
      <c r="J7" s="1409" t="s">
        <v>132</v>
      </c>
      <c r="K7" s="1410" t="s">
        <v>164</v>
      </c>
      <c r="L7" s="1419" t="s">
        <v>319</v>
      </c>
      <c r="S7" s="1640"/>
      <c r="T7" s="1640"/>
      <c r="U7" s="1640"/>
      <c r="V7" s="1640"/>
    </row>
    <row r="8" spans="1:24" ht="12.95" customHeight="1">
      <c r="A8" s="901">
        <v>0.29166666666666669</v>
      </c>
      <c r="B8" s="927">
        <v>238.40542503123061</v>
      </c>
      <c r="C8" s="601">
        <v>1496.8524946026064</v>
      </c>
      <c r="D8" s="602">
        <v>90.973505078975307</v>
      </c>
      <c r="E8" s="602">
        <v>149.34015433035668</v>
      </c>
      <c r="F8" s="931">
        <f>SUM(B8:E8)</f>
        <v>1975.5715790431689</v>
      </c>
      <c r="G8" s="601">
        <v>2607.7281523333336</v>
      </c>
      <c r="H8" s="601">
        <v>16136.915505833327</v>
      </c>
      <c r="I8" s="602">
        <v>961.53225895833361</v>
      </c>
      <c r="J8" s="602">
        <v>1642.3061429270913</v>
      </c>
      <c r="K8" s="602">
        <f>SUM(G8:J8)</f>
        <v>21348.482060052087</v>
      </c>
      <c r="L8" s="1003">
        <v>-9.8000000000000007</v>
      </c>
      <c r="M8" s="220"/>
      <c r="N8" s="219"/>
      <c r="O8" s="219"/>
      <c r="P8" s="217"/>
      <c r="Q8" s="217"/>
      <c r="R8" s="217"/>
      <c r="S8" s="217"/>
      <c r="T8" s="217"/>
      <c r="U8" s="217"/>
      <c r="V8" s="217"/>
      <c r="W8" s="217"/>
      <c r="X8" s="217"/>
    </row>
    <row r="9" spans="1:24" ht="12.95" customHeight="1">
      <c r="A9" s="694">
        <v>0.33333333333333298</v>
      </c>
      <c r="B9" s="928">
        <v>251.19242503123058</v>
      </c>
      <c r="C9" s="604">
        <v>1557.5464946026066</v>
      </c>
      <c r="D9" s="605">
        <v>97.840505078975312</v>
      </c>
      <c r="E9" s="605">
        <v>156.25115433035668</v>
      </c>
      <c r="F9" s="932">
        <f t="shared" ref="F9:F31" si="0">SUM(B9:E9)</f>
        <v>2062.8305790431691</v>
      </c>
      <c r="G9" s="604">
        <v>2748.9525313333334</v>
      </c>
      <c r="H9" s="604">
        <v>16761.694780833328</v>
      </c>
      <c r="I9" s="605">
        <v>1035.5423069583335</v>
      </c>
      <c r="J9" s="605">
        <v>1717.9264889270912</v>
      </c>
      <c r="K9" s="605">
        <f t="shared" ref="K9:K31" si="1">SUM(G9:J9)</f>
        <v>22264.116108052087</v>
      </c>
      <c r="L9" s="1004">
        <v>-9.5</v>
      </c>
      <c r="M9" s="219"/>
      <c r="N9" s="219"/>
      <c r="O9" s="219"/>
      <c r="P9" s="217"/>
      <c r="Q9" s="217"/>
      <c r="R9" s="217"/>
      <c r="S9" s="217"/>
      <c r="T9" s="217"/>
      <c r="U9" s="217"/>
      <c r="V9" s="217"/>
      <c r="W9" s="217"/>
    </row>
    <row r="10" spans="1:24" ht="12.95" customHeight="1">
      <c r="A10" s="694">
        <v>0.375</v>
      </c>
      <c r="B10" s="928">
        <v>245.83442503123061</v>
      </c>
      <c r="C10" s="604">
        <v>1604.3994946026066</v>
      </c>
      <c r="D10" s="605">
        <v>97.990505078975318</v>
      </c>
      <c r="E10" s="605">
        <v>156.1351543303567</v>
      </c>
      <c r="F10" s="932">
        <f t="shared" si="0"/>
        <v>2104.3595790431691</v>
      </c>
      <c r="G10" s="604">
        <v>2693.3682543333334</v>
      </c>
      <c r="H10" s="604">
        <v>17263.191246833328</v>
      </c>
      <c r="I10" s="605">
        <v>1035.9621269583336</v>
      </c>
      <c r="J10" s="605">
        <v>1716.4918159270912</v>
      </c>
      <c r="K10" s="605">
        <f>SUM(G10:J10)</f>
        <v>22709.013444052089</v>
      </c>
      <c r="L10" s="1004">
        <v>-9.1</v>
      </c>
      <c r="M10" s="219"/>
      <c r="N10" s="219"/>
      <c r="O10" s="219"/>
      <c r="P10" s="217"/>
      <c r="Q10" s="217"/>
      <c r="R10" s="217"/>
      <c r="S10" s="217"/>
      <c r="T10" s="217"/>
      <c r="U10" s="217"/>
      <c r="V10" s="217"/>
      <c r="W10" s="217"/>
    </row>
    <row r="11" spans="1:24" ht="12.95" customHeight="1">
      <c r="A11" s="694">
        <v>0.41666666666666702</v>
      </c>
      <c r="B11" s="928">
        <v>224.31642503123061</v>
      </c>
      <c r="C11" s="604">
        <v>1610.9204946026066</v>
      </c>
      <c r="D11" s="605">
        <v>91.612505078975317</v>
      </c>
      <c r="E11" s="605">
        <v>155.18415433035668</v>
      </c>
      <c r="F11" s="932">
        <f t="shared" si="0"/>
        <v>2082.0335790431691</v>
      </c>
      <c r="G11" s="604">
        <v>2459.8309833333333</v>
      </c>
      <c r="H11" s="604">
        <v>17392.171619833331</v>
      </c>
      <c r="I11" s="605">
        <v>975.15965895833347</v>
      </c>
      <c r="J11" s="605">
        <v>1705.2729539270913</v>
      </c>
      <c r="K11" s="605">
        <f t="shared" si="1"/>
        <v>22532.43521605209</v>
      </c>
      <c r="L11" s="1004">
        <v>-8.6</v>
      </c>
      <c r="M11" s="219"/>
      <c r="N11" s="219"/>
      <c r="O11" s="219"/>
      <c r="P11" s="217"/>
      <c r="Q11" s="217"/>
      <c r="R11" s="217"/>
      <c r="S11" s="217"/>
      <c r="T11" s="217"/>
      <c r="U11" s="217"/>
      <c r="V11" s="217"/>
      <c r="W11" s="217"/>
    </row>
    <row r="12" spans="1:24" ht="12.95" customHeight="1">
      <c r="A12" s="694">
        <v>0.45833333333333298</v>
      </c>
      <c r="B12" s="928">
        <v>203.8504250312306</v>
      </c>
      <c r="C12" s="604">
        <v>1528.1604946026066</v>
      </c>
      <c r="D12" s="605">
        <v>81.656505078975314</v>
      </c>
      <c r="E12" s="605">
        <v>151.23315433035668</v>
      </c>
      <c r="F12" s="932">
        <f t="shared" si="0"/>
        <v>1964.900579043169</v>
      </c>
      <c r="G12" s="604">
        <v>2236.4180013333335</v>
      </c>
      <c r="H12" s="604">
        <v>16526.081797833329</v>
      </c>
      <c r="I12" s="605">
        <v>877.3079739583336</v>
      </c>
      <c r="J12" s="605">
        <v>1661.8377649270913</v>
      </c>
      <c r="K12" s="605">
        <f t="shared" si="1"/>
        <v>21301.645538052086</v>
      </c>
      <c r="L12" s="1004">
        <v>-7.9</v>
      </c>
      <c r="M12" s="217"/>
      <c r="N12" s="217"/>
      <c r="O12" s="217"/>
      <c r="P12" s="217"/>
      <c r="Q12" s="217"/>
      <c r="R12" s="217"/>
      <c r="S12" s="217"/>
      <c r="T12" s="217"/>
      <c r="U12" s="217"/>
      <c r="V12" s="217"/>
      <c r="W12" s="217"/>
    </row>
    <row r="13" spans="1:24" ht="12.95" customHeight="1">
      <c r="A13" s="694">
        <v>0.5</v>
      </c>
      <c r="B13" s="928">
        <v>194.8744250312306</v>
      </c>
      <c r="C13" s="604">
        <v>1472.8374946026065</v>
      </c>
      <c r="D13" s="605">
        <v>75.264505078975318</v>
      </c>
      <c r="E13" s="605">
        <v>152.59115433035669</v>
      </c>
      <c r="F13" s="932">
        <f t="shared" si="0"/>
        <v>1895.5675790431692</v>
      </c>
      <c r="G13" s="604">
        <v>2132.3234413333334</v>
      </c>
      <c r="H13" s="604">
        <v>15953.632450833327</v>
      </c>
      <c r="I13" s="605">
        <v>813.02666895833352</v>
      </c>
      <c r="J13" s="605">
        <v>1676.0329429270914</v>
      </c>
      <c r="K13" s="605">
        <f t="shared" si="1"/>
        <v>20575.015504052084</v>
      </c>
      <c r="L13" s="1004">
        <v>-6.5</v>
      </c>
      <c r="M13" s="217"/>
      <c r="N13" s="217"/>
      <c r="O13" s="217"/>
      <c r="P13" s="217"/>
      <c r="Q13" s="217"/>
      <c r="R13" s="217"/>
      <c r="S13" s="217"/>
      <c r="T13" s="217"/>
      <c r="U13" s="217"/>
      <c r="V13" s="217"/>
      <c r="W13" s="217"/>
    </row>
    <row r="14" spans="1:24" ht="12.95" customHeight="1">
      <c r="A14" s="694">
        <v>0.54166666666666696</v>
      </c>
      <c r="B14" s="928">
        <v>185.89942503123061</v>
      </c>
      <c r="C14" s="604">
        <v>1393.8484946026067</v>
      </c>
      <c r="D14" s="605">
        <v>68.841505078975317</v>
      </c>
      <c r="E14" s="605">
        <v>148.5451543303567</v>
      </c>
      <c r="F14" s="932">
        <f t="shared" si="0"/>
        <v>1797.1345790431692</v>
      </c>
      <c r="G14" s="604">
        <v>2030.4802853333333</v>
      </c>
      <c r="H14" s="604">
        <v>15129.957859833328</v>
      </c>
      <c r="I14" s="605">
        <v>748.64604095833351</v>
      </c>
      <c r="J14" s="605">
        <v>1631.2963229270913</v>
      </c>
      <c r="K14" s="605">
        <f t="shared" si="1"/>
        <v>19540.380509052087</v>
      </c>
      <c r="L14" s="1004">
        <v>-5.4</v>
      </c>
      <c r="M14" s="217"/>
      <c r="N14" s="217"/>
      <c r="O14" s="217"/>
      <c r="P14" s="217"/>
      <c r="Q14" s="217"/>
      <c r="R14" s="217"/>
      <c r="S14" s="217"/>
      <c r="T14" s="217"/>
      <c r="U14" s="217"/>
      <c r="V14" s="217"/>
      <c r="W14" s="217"/>
    </row>
    <row r="15" spans="1:24" ht="12.95" customHeight="1">
      <c r="A15" s="694">
        <v>0.58333333333333304</v>
      </c>
      <c r="B15" s="928">
        <v>178.6544250312306</v>
      </c>
      <c r="C15" s="604">
        <v>1323.3714946026064</v>
      </c>
      <c r="D15" s="605">
        <v>65.929505078975311</v>
      </c>
      <c r="E15" s="605">
        <v>148.35215433035668</v>
      </c>
      <c r="F15" s="932">
        <f t="shared" si="0"/>
        <v>1716.307579043169</v>
      </c>
      <c r="G15" s="604">
        <v>1943.5594103333333</v>
      </c>
      <c r="H15" s="604">
        <v>14392.18320683333</v>
      </c>
      <c r="I15" s="605">
        <v>721.27040795833364</v>
      </c>
      <c r="J15" s="605">
        <v>1629.0214199270913</v>
      </c>
      <c r="K15" s="605">
        <f t="shared" si="1"/>
        <v>18686.03444505209</v>
      </c>
      <c r="L15" s="1004">
        <v>-4.2</v>
      </c>
      <c r="M15" s="217"/>
      <c r="N15" s="217"/>
      <c r="O15" s="217"/>
      <c r="P15" s="217"/>
      <c r="Q15" s="217"/>
      <c r="R15" s="217"/>
      <c r="S15" s="217"/>
      <c r="T15" s="217"/>
      <c r="U15" s="217"/>
      <c r="V15" s="217"/>
      <c r="W15" s="217"/>
    </row>
    <row r="16" spans="1:24" ht="12.95" customHeight="1">
      <c r="A16" s="901">
        <v>0.625</v>
      </c>
      <c r="B16" s="927">
        <v>174.98842503123061</v>
      </c>
      <c r="C16" s="601">
        <v>1297.1104946026064</v>
      </c>
      <c r="D16" s="602">
        <v>62.500505078975308</v>
      </c>
      <c r="E16" s="602">
        <v>149.89415433035668</v>
      </c>
      <c r="F16" s="931">
        <f t="shared" si="0"/>
        <v>1684.4935790431691</v>
      </c>
      <c r="G16" s="601">
        <v>1902.0279953333334</v>
      </c>
      <c r="H16" s="601">
        <v>14111.86704783333</v>
      </c>
      <c r="I16" s="602">
        <v>686.6397489583336</v>
      </c>
      <c r="J16" s="602">
        <v>1645.9832689270913</v>
      </c>
      <c r="K16" s="602">
        <f t="shared" si="1"/>
        <v>18346.518061052087</v>
      </c>
      <c r="L16" s="1003">
        <v>-3.8</v>
      </c>
      <c r="M16" s="217"/>
      <c r="N16" s="217"/>
      <c r="O16" s="217"/>
      <c r="P16" s="217"/>
      <c r="Q16" s="217"/>
      <c r="R16" s="217"/>
      <c r="S16" s="217"/>
      <c r="T16" s="217"/>
      <c r="U16" s="217"/>
      <c r="V16" s="217"/>
      <c r="W16" s="217"/>
    </row>
    <row r="17" spans="1:23" ht="12.95" customHeight="1">
      <c r="A17" s="694">
        <v>0.66666666666666696</v>
      </c>
      <c r="B17" s="928">
        <v>177.80142503123059</v>
      </c>
      <c r="C17" s="604">
        <v>1289.8794946026064</v>
      </c>
      <c r="D17" s="605">
        <v>61.396505078975309</v>
      </c>
      <c r="E17" s="605">
        <v>150.6541543303567</v>
      </c>
      <c r="F17" s="932">
        <f t="shared" si="0"/>
        <v>1679.7315790431689</v>
      </c>
      <c r="G17" s="604">
        <v>1929.9546033333334</v>
      </c>
      <c r="H17" s="604">
        <v>14032.096952833328</v>
      </c>
      <c r="I17" s="605">
        <v>676.50211895833354</v>
      </c>
      <c r="J17" s="605">
        <v>1655.9418819270911</v>
      </c>
      <c r="K17" s="605">
        <f t="shared" si="1"/>
        <v>18294.495557052087</v>
      </c>
      <c r="L17" s="1004">
        <v>-3.9</v>
      </c>
      <c r="M17" s="217"/>
      <c r="N17" s="217"/>
      <c r="O17" s="217"/>
      <c r="P17" s="217"/>
      <c r="Q17" s="217"/>
      <c r="R17" s="217"/>
      <c r="S17" s="217"/>
      <c r="T17" s="217"/>
      <c r="U17" s="217"/>
      <c r="V17" s="217"/>
      <c r="W17" s="217"/>
    </row>
    <row r="18" spans="1:23" ht="12.95" customHeight="1">
      <c r="A18" s="694">
        <v>0.70833333333333304</v>
      </c>
      <c r="B18" s="928">
        <v>190.4584250312306</v>
      </c>
      <c r="C18" s="604">
        <v>1322.8274946026067</v>
      </c>
      <c r="D18" s="605">
        <v>65.174505078975315</v>
      </c>
      <c r="E18" s="605">
        <v>153.06115433035669</v>
      </c>
      <c r="F18" s="932">
        <f t="shared" si="0"/>
        <v>1731.5215790431691</v>
      </c>
      <c r="G18" s="604">
        <v>2066.2504703333334</v>
      </c>
      <c r="H18" s="604">
        <v>14374.020698833328</v>
      </c>
      <c r="I18" s="605">
        <v>708.8137409583336</v>
      </c>
      <c r="J18" s="605">
        <v>1682.5638679270912</v>
      </c>
      <c r="K18" s="605">
        <f t="shared" si="1"/>
        <v>18831.648778052087</v>
      </c>
      <c r="L18" s="1004">
        <v>-4.0999999999999996</v>
      </c>
      <c r="M18" s="217"/>
      <c r="N18" s="217"/>
      <c r="O18" s="217"/>
      <c r="P18" s="217"/>
      <c r="Q18" s="217"/>
      <c r="R18" s="217"/>
      <c r="S18" s="217"/>
      <c r="T18" s="217"/>
      <c r="U18" s="217"/>
      <c r="V18" s="217"/>
      <c r="W18" s="217"/>
    </row>
    <row r="19" spans="1:23" ht="12.95" customHeight="1">
      <c r="A19" s="694">
        <v>0.75</v>
      </c>
      <c r="B19" s="928">
        <v>203.94842503123058</v>
      </c>
      <c r="C19" s="604">
        <v>1365.9164946026065</v>
      </c>
      <c r="D19" s="605">
        <v>70.836505078975307</v>
      </c>
      <c r="E19" s="605">
        <v>153.18515433035668</v>
      </c>
      <c r="F19" s="932">
        <f t="shared" si="0"/>
        <v>1793.8865790431689</v>
      </c>
      <c r="G19" s="604">
        <v>2211.4984963333336</v>
      </c>
      <c r="H19" s="604">
        <v>14823.680672833327</v>
      </c>
      <c r="I19" s="605">
        <v>764.03983395833359</v>
      </c>
      <c r="J19" s="605">
        <v>1683.6428019270911</v>
      </c>
      <c r="K19" s="605">
        <f t="shared" si="1"/>
        <v>19482.861805052082</v>
      </c>
      <c r="L19" s="1004">
        <v>-4</v>
      </c>
      <c r="M19" s="217"/>
      <c r="N19" s="217"/>
      <c r="O19" s="217"/>
      <c r="P19" s="217"/>
      <c r="Q19" s="217"/>
      <c r="R19" s="217"/>
      <c r="S19" s="217"/>
      <c r="T19" s="217"/>
      <c r="U19" s="217"/>
      <c r="V19" s="217"/>
      <c r="W19" s="217"/>
    </row>
    <row r="20" spans="1:23" ht="12.95" customHeight="1">
      <c r="A20" s="694">
        <v>0.79166666666666696</v>
      </c>
      <c r="B20" s="928">
        <v>205.98442503123059</v>
      </c>
      <c r="C20" s="604">
        <v>1384.6174946026065</v>
      </c>
      <c r="D20" s="605">
        <v>73.068505078975306</v>
      </c>
      <c r="E20" s="605">
        <v>153.96715433035669</v>
      </c>
      <c r="F20" s="932">
        <f t="shared" si="0"/>
        <v>1817.6375790431689</v>
      </c>
      <c r="G20" s="604">
        <v>2233.8125863333335</v>
      </c>
      <c r="H20" s="604">
        <v>15018.166304833327</v>
      </c>
      <c r="I20" s="605">
        <v>787.21900195833348</v>
      </c>
      <c r="J20" s="605">
        <v>1692.0938939270914</v>
      </c>
      <c r="K20" s="605">
        <f t="shared" si="1"/>
        <v>19731.291787052087</v>
      </c>
      <c r="L20" s="1004">
        <v>-4.8</v>
      </c>
      <c r="M20" s="217"/>
      <c r="N20" s="217"/>
      <c r="O20" s="217"/>
      <c r="P20" s="217"/>
      <c r="Q20" s="217"/>
      <c r="R20" s="217"/>
      <c r="S20" s="217"/>
      <c r="T20" s="217"/>
      <c r="U20" s="217"/>
      <c r="V20" s="217"/>
      <c r="W20" s="217"/>
    </row>
    <row r="21" spans="1:23" ht="12.95" customHeight="1">
      <c r="A21" s="694">
        <v>0.83333333333333304</v>
      </c>
      <c r="B21" s="928">
        <v>209.02442503123061</v>
      </c>
      <c r="C21" s="604">
        <v>1391.0284946026065</v>
      </c>
      <c r="D21" s="605">
        <v>73.17050507897531</v>
      </c>
      <c r="E21" s="605">
        <v>154.39615433035669</v>
      </c>
      <c r="F21" s="932">
        <f t="shared" si="0"/>
        <v>1827.6195790431691</v>
      </c>
      <c r="G21" s="604">
        <v>2267.2014903333334</v>
      </c>
      <c r="H21" s="604">
        <v>15079.946461833328</v>
      </c>
      <c r="I21" s="605">
        <v>786.14787195833355</v>
      </c>
      <c r="J21" s="605">
        <v>1695.6144599270913</v>
      </c>
      <c r="K21" s="605">
        <f t="shared" si="1"/>
        <v>19828.910284052086</v>
      </c>
      <c r="L21" s="1004">
        <v>-5.0999999999999996</v>
      </c>
      <c r="M21" s="217"/>
      <c r="N21" s="217"/>
      <c r="O21" s="217"/>
      <c r="P21" s="217"/>
      <c r="Q21" s="217"/>
      <c r="R21" s="217"/>
      <c r="S21" s="217"/>
      <c r="T21" s="217"/>
      <c r="U21" s="217"/>
      <c r="V21" s="217"/>
      <c r="W21" s="217"/>
    </row>
    <row r="22" spans="1:23" ht="12.95" customHeight="1">
      <c r="A22" s="694">
        <v>0.875</v>
      </c>
      <c r="B22" s="928">
        <v>206.13242503123061</v>
      </c>
      <c r="C22" s="604">
        <v>1374.2194946026066</v>
      </c>
      <c r="D22" s="605">
        <v>71.804505078975311</v>
      </c>
      <c r="E22" s="605">
        <v>154.6541543303567</v>
      </c>
      <c r="F22" s="932">
        <f t="shared" si="0"/>
        <v>1806.8105790431694</v>
      </c>
      <c r="G22" s="604">
        <v>2236.0590103333334</v>
      </c>
      <c r="H22" s="604">
        <v>14898.17882783333</v>
      </c>
      <c r="I22" s="605">
        <v>779.58840695833351</v>
      </c>
      <c r="J22" s="605">
        <v>1696.1921639270911</v>
      </c>
      <c r="K22" s="605">
        <f t="shared" si="1"/>
        <v>19610.018409052089</v>
      </c>
      <c r="L22" s="1004">
        <v>-5.4</v>
      </c>
      <c r="Q22" s="217"/>
      <c r="R22" s="217"/>
      <c r="S22" s="217"/>
      <c r="T22" s="217"/>
      <c r="U22" s="217"/>
      <c r="V22" s="217"/>
      <c r="W22" s="217"/>
    </row>
    <row r="23" spans="1:23" ht="12.95" customHeight="1">
      <c r="A23" s="694">
        <v>0.91666666666666696</v>
      </c>
      <c r="B23" s="928">
        <v>196.96742503123059</v>
      </c>
      <c r="C23" s="604">
        <v>1317.8774946026062</v>
      </c>
      <c r="D23" s="605">
        <v>67.869505078975308</v>
      </c>
      <c r="E23" s="605">
        <v>155.22715433035668</v>
      </c>
      <c r="F23" s="932">
        <f t="shared" si="0"/>
        <v>1737.9415790431688</v>
      </c>
      <c r="G23" s="604">
        <v>2137.4067683333333</v>
      </c>
      <c r="H23" s="604">
        <v>14270.396180833328</v>
      </c>
      <c r="I23" s="605">
        <v>742.8042769583335</v>
      </c>
      <c r="J23" s="605">
        <v>1700.3826529270912</v>
      </c>
      <c r="K23" s="605">
        <f t="shared" si="1"/>
        <v>18850.989879052086</v>
      </c>
      <c r="L23" s="1004">
        <v>-5.6</v>
      </c>
      <c r="Q23" s="217"/>
      <c r="R23" s="217"/>
      <c r="S23" s="217"/>
      <c r="T23" s="217"/>
      <c r="U23" s="217"/>
      <c r="V23" s="217"/>
      <c r="W23" s="217"/>
    </row>
    <row r="24" spans="1:23" ht="12.95" customHeight="1">
      <c r="A24" s="901">
        <v>0.95833333333333304</v>
      </c>
      <c r="B24" s="927">
        <v>179.56342503123059</v>
      </c>
      <c r="C24" s="601">
        <v>1240.3864946026063</v>
      </c>
      <c r="D24" s="602">
        <v>59.196505078975306</v>
      </c>
      <c r="E24" s="602">
        <v>155.00015433035668</v>
      </c>
      <c r="F24" s="931">
        <f t="shared" si="0"/>
        <v>1634.1465790431689</v>
      </c>
      <c r="G24" s="601">
        <v>1948.4627973333334</v>
      </c>
      <c r="H24" s="601">
        <v>13457.690726833327</v>
      </c>
      <c r="I24" s="602">
        <v>656.97825195833354</v>
      </c>
      <c r="J24" s="602">
        <v>1696.8531199270913</v>
      </c>
      <c r="K24" s="602">
        <f t="shared" si="1"/>
        <v>17759.984896052087</v>
      </c>
      <c r="L24" s="1003">
        <v>-5.9</v>
      </c>
      <c r="M24" s="217"/>
      <c r="N24" s="217"/>
      <c r="O24" s="217"/>
      <c r="P24" s="217"/>
      <c r="Q24" s="217"/>
      <c r="R24" s="217"/>
      <c r="W24" s="217"/>
    </row>
    <row r="25" spans="1:23" ht="12.95" customHeight="1">
      <c r="A25" s="694">
        <v>1</v>
      </c>
      <c r="B25" s="928">
        <v>169.16842503123061</v>
      </c>
      <c r="C25" s="604">
        <v>1177.2984946026065</v>
      </c>
      <c r="D25" s="605">
        <v>51.599505078975305</v>
      </c>
      <c r="E25" s="605">
        <v>157.0171543303567</v>
      </c>
      <c r="F25" s="932">
        <f t="shared" si="0"/>
        <v>1555.083579043169</v>
      </c>
      <c r="G25" s="604">
        <v>1836.0860223333334</v>
      </c>
      <c r="H25" s="604">
        <v>12797.924994833327</v>
      </c>
      <c r="I25" s="605">
        <v>577.33608495833357</v>
      </c>
      <c r="J25" s="605">
        <v>1718.6543889270915</v>
      </c>
      <c r="K25" s="605">
        <f t="shared" si="1"/>
        <v>16930.001491052084</v>
      </c>
      <c r="L25" s="1004">
        <v>-6.2</v>
      </c>
      <c r="M25" s="217"/>
      <c r="N25" s="217"/>
      <c r="O25" s="217"/>
      <c r="P25" s="217"/>
      <c r="Q25" s="217"/>
      <c r="R25" s="217"/>
      <c r="S25" s="217"/>
      <c r="T25" s="217"/>
      <c r="U25" s="217"/>
      <c r="V25" s="217"/>
      <c r="W25" s="217"/>
    </row>
    <row r="26" spans="1:23" ht="12.95" customHeight="1">
      <c r="A26" s="694">
        <v>1.0416666666666701</v>
      </c>
      <c r="B26" s="928">
        <v>163.6064250312306</v>
      </c>
      <c r="C26" s="604">
        <v>1126.5014946026065</v>
      </c>
      <c r="D26" s="605">
        <v>50.864505078975306</v>
      </c>
      <c r="E26" s="605">
        <v>62.168154330356693</v>
      </c>
      <c r="F26" s="932">
        <f>SUM(B26:E26)</f>
        <v>1403.1405790431691</v>
      </c>
      <c r="G26" s="604">
        <v>1776.1525223333333</v>
      </c>
      <c r="H26" s="604">
        <v>12269.471017833328</v>
      </c>
      <c r="I26" s="605">
        <v>573.28328695833352</v>
      </c>
      <c r="J26" s="605">
        <v>680.14007892709105</v>
      </c>
      <c r="K26" s="605">
        <f t="shared" si="1"/>
        <v>15299.046906052088</v>
      </c>
      <c r="L26" s="1004">
        <v>-6.5</v>
      </c>
      <c r="M26" s="217"/>
      <c r="N26" s="218"/>
      <c r="O26" s="218"/>
      <c r="P26" s="218"/>
      <c r="Q26" s="217"/>
      <c r="R26" s="217"/>
      <c r="S26" s="217"/>
      <c r="T26" s="217"/>
      <c r="U26" s="217"/>
      <c r="V26" s="217"/>
      <c r="W26" s="217"/>
    </row>
    <row r="27" spans="1:23" ht="12.95" customHeight="1">
      <c r="A27" s="694">
        <v>1.0833333333333299</v>
      </c>
      <c r="B27" s="928">
        <v>164.62742503123059</v>
      </c>
      <c r="C27" s="604">
        <v>1106.0554946026064</v>
      </c>
      <c r="D27" s="605">
        <v>52.581505078975304</v>
      </c>
      <c r="E27" s="605">
        <v>5.0151543303566903</v>
      </c>
      <c r="F27" s="932">
        <f t="shared" si="0"/>
        <v>1328.279579043169</v>
      </c>
      <c r="G27" s="604">
        <v>1788.0066923333334</v>
      </c>
      <c r="H27" s="604">
        <v>12052.130574833329</v>
      </c>
      <c r="I27" s="605">
        <v>588.59996495833354</v>
      </c>
      <c r="J27" s="605">
        <v>54.378960927091164</v>
      </c>
      <c r="K27" s="605">
        <f t="shared" si="1"/>
        <v>14483.116193052087</v>
      </c>
      <c r="L27" s="1004">
        <v>-6.6</v>
      </c>
      <c r="M27" s="217"/>
      <c r="N27" s="217"/>
      <c r="O27" s="217"/>
      <c r="P27" s="217"/>
      <c r="Q27" s="217"/>
      <c r="R27" s="217"/>
      <c r="S27" s="217"/>
      <c r="T27" s="217"/>
      <c r="U27" s="217"/>
      <c r="V27" s="217"/>
      <c r="W27" s="217"/>
    </row>
    <row r="28" spans="1:23" ht="12.95" customHeight="1">
      <c r="A28" s="694">
        <v>1.125</v>
      </c>
      <c r="B28" s="928">
        <v>166.90242503123059</v>
      </c>
      <c r="C28" s="604">
        <v>1106.0534946026066</v>
      </c>
      <c r="D28" s="605">
        <v>54.304505078975303</v>
      </c>
      <c r="E28" s="605">
        <v>5.2051543303566898</v>
      </c>
      <c r="F28" s="932">
        <f t="shared" si="0"/>
        <v>1332.4655790431693</v>
      </c>
      <c r="G28" s="604">
        <v>1815.7207293333333</v>
      </c>
      <c r="H28" s="604">
        <v>12045.401946833328</v>
      </c>
      <c r="I28" s="605">
        <v>604.23672895833363</v>
      </c>
      <c r="J28" s="605">
        <v>56.454504927091165</v>
      </c>
      <c r="K28" s="605">
        <f t="shared" si="1"/>
        <v>14521.813910052088</v>
      </c>
      <c r="L28" s="1004">
        <v>-6.4</v>
      </c>
      <c r="M28" s="217"/>
      <c r="N28" s="217"/>
      <c r="O28" s="217"/>
      <c r="P28" s="217"/>
      <c r="Q28" s="217"/>
      <c r="R28" s="217"/>
      <c r="S28" s="217"/>
      <c r="T28" s="217"/>
      <c r="U28" s="217"/>
      <c r="V28" s="217"/>
      <c r="W28" s="217"/>
    </row>
    <row r="29" spans="1:23" ht="12.95" customHeight="1">
      <c r="A29" s="694">
        <v>1.1666666666666701</v>
      </c>
      <c r="B29" s="928">
        <v>174.03342503123059</v>
      </c>
      <c r="C29" s="604">
        <v>1129.5934946026066</v>
      </c>
      <c r="D29" s="605">
        <v>57.074505078975307</v>
      </c>
      <c r="E29" s="605">
        <v>5.1861543303566906</v>
      </c>
      <c r="F29" s="932">
        <f t="shared" si="0"/>
        <v>1365.8875790431691</v>
      </c>
      <c r="G29" s="604">
        <v>1898.4229093333333</v>
      </c>
      <c r="H29" s="604">
        <v>12291.42298383333</v>
      </c>
      <c r="I29" s="605">
        <v>632.65038795833357</v>
      </c>
      <c r="J29" s="605">
        <v>56.246934927091168</v>
      </c>
      <c r="K29" s="605">
        <f t="shared" si="1"/>
        <v>14878.743216052089</v>
      </c>
      <c r="L29" s="1004">
        <v>-6</v>
      </c>
      <c r="M29" s="217"/>
      <c r="N29" s="217"/>
      <c r="O29" s="217"/>
      <c r="P29" s="217"/>
      <c r="Q29" s="217"/>
      <c r="R29" s="217"/>
      <c r="S29" s="217"/>
      <c r="T29" s="217"/>
      <c r="U29" s="217"/>
      <c r="V29" s="217"/>
      <c r="W29" s="217"/>
    </row>
    <row r="30" spans="1:23" ht="12.95" customHeight="1">
      <c r="A30" s="694">
        <v>1.2083333333333299</v>
      </c>
      <c r="B30" s="928">
        <v>184.5294250312306</v>
      </c>
      <c r="C30" s="604">
        <v>1190.7294946026066</v>
      </c>
      <c r="D30" s="605">
        <v>63.935505078975304</v>
      </c>
      <c r="E30" s="605">
        <v>6.2301543303566902</v>
      </c>
      <c r="F30" s="932">
        <f t="shared" si="0"/>
        <v>1445.4245790431692</v>
      </c>
      <c r="G30" s="604">
        <v>2014.1425523333332</v>
      </c>
      <c r="H30" s="604">
        <v>12925.428625833329</v>
      </c>
      <c r="I30" s="605">
        <v>699.5928729583336</v>
      </c>
      <c r="J30" s="605">
        <v>67.674410927091174</v>
      </c>
      <c r="K30" s="605">
        <f t="shared" si="1"/>
        <v>15706.838462052086</v>
      </c>
      <c r="L30" s="1004">
        <v>-5.7</v>
      </c>
      <c r="M30" s="217"/>
      <c r="N30" s="217"/>
      <c r="O30" s="217"/>
      <c r="P30" s="217"/>
      <c r="Q30" s="217"/>
      <c r="R30" s="217"/>
      <c r="S30" s="217"/>
      <c r="T30" s="217"/>
      <c r="U30" s="217"/>
      <c r="V30" s="217"/>
      <c r="W30" s="217"/>
    </row>
    <row r="31" spans="1:23" ht="12.95" customHeight="1">
      <c r="A31" s="902">
        <v>1.25</v>
      </c>
      <c r="B31" s="929">
        <v>212.18242503123059</v>
      </c>
      <c r="C31" s="607">
        <v>1316.0164946026064</v>
      </c>
      <c r="D31" s="608">
        <v>77.759505078975309</v>
      </c>
      <c r="E31" s="608">
        <v>101.05615433035669</v>
      </c>
      <c r="F31" s="933">
        <f t="shared" si="0"/>
        <v>1707.0145790431691</v>
      </c>
      <c r="G31" s="607">
        <v>2320.2672943333332</v>
      </c>
      <c r="H31" s="607">
        <v>14231.657512833328</v>
      </c>
      <c r="I31" s="608">
        <v>835.01297695833364</v>
      </c>
      <c r="J31" s="608">
        <v>1105.3087209270914</v>
      </c>
      <c r="K31" s="608">
        <f t="shared" si="1"/>
        <v>18492.246505052088</v>
      </c>
      <c r="L31" s="1005">
        <v>-5.4</v>
      </c>
      <c r="M31" s="217"/>
      <c r="N31" s="1208"/>
      <c r="O31" s="1208"/>
      <c r="P31" s="1208"/>
      <c r="Q31" s="217"/>
      <c r="R31" s="217"/>
      <c r="S31" s="217"/>
      <c r="T31" s="217"/>
      <c r="U31" s="217"/>
      <c r="V31" s="217"/>
      <c r="W31" s="217"/>
    </row>
    <row r="32" spans="1:23" ht="12.95" customHeight="1">
      <c r="A32" s="887" t="s">
        <v>164</v>
      </c>
      <c r="B32" s="997">
        <f>SUM(B8:B31)</f>
        <v>4702.946200749534</v>
      </c>
      <c r="C32" s="888">
        <f t="shared" ref="C32:K32" si="2">SUM(C8:C31)</f>
        <v>32124.048870462557</v>
      </c>
      <c r="D32" s="888">
        <f t="shared" si="2"/>
        <v>1683.2461218954077</v>
      </c>
      <c r="E32" s="888">
        <f t="shared" si="2"/>
        <v>2939.5497039285601</v>
      </c>
      <c r="F32" s="998">
        <f>SUM(F8:F31)</f>
        <v>41449.790897036059</v>
      </c>
      <c r="G32" s="888">
        <f t="shared" si="2"/>
        <v>51234.133999999998</v>
      </c>
      <c r="H32" s="888">
        <f t="shared" si="2"/>
        <v>348235.30999999982</v>
      </c>
      <c r="I32" s="888">
        <f t="shared" si="2"/>
        <v>18267.893000000004</v>
      </c>
      <c r="J32" s="888">
        <f t="shared" si="2"/>
        <v>32268.311964250192</v>
      </c>
      <c r="K32" s="888">
        <f t="shared" si="2"/>
        <v>450005.64896425011</v>
      </c>
      <c r="L32" s="997">
        <f>AVERAGE(L8:L31)</f>
        <v>-6.0999999999999988</v>
      </c>
      <c r="M32" s="217"/>
      <c r="N32" s="217"/>
      <c r="O32" s="217"/>
      <c r="P32" s="217"/>
      <c r="Q32" s="217"/>
      <c r="R32" s="217"/>
      <c r="S32" s="217"/>
      <c r="T32" s="217"/>
      <c r="U32" s="217"/>
      <c r="V32" s="217"/>
      <c r="W32" s="217"/>
    </row>
    <row r="33" spans="1:23" ht="12.95" customHeight="1">
      <c r="A33" s="1411" t="s">
        <v>320</v>
      </c>
      <c r="B33" s="999">
        <f>MAX(B8:B31)</f>
        <v>251.19242503123058</v>
      </c>
      <c r="C33" s="696">
        <f t="shared" ref="C33:K33" si="3">MAX(C8:C31)</f>
        <v>1610.9204946026066</v>
      </c>
      <c r="D33" s="696">
        <f t="shared" si="3"/>
        <v>97.990505078975318</v>
      </c>
      <c r="E33" s="696">
        <f t="shared" si="3"/>
        <v>157.0171543303567</v>
      </c>
      <c r="F33" s="1000">
        <f t="shared" si="3"/>
        <v>2104.3595790431691</v>
      </c>
      <c r="G33" s="696">
        <f t="shared" si="3"/>
        <v>2748.9525313333334</v>
      </c>
      <c r="H33" s="696">
        <f t="shared" si="3"/>
        <v>17392.171619833331</v>
      </c>
      <c r="I33" s="696">
        <f t="shared" si="3"/>
        <v>1035.9621269583336</v>
      </c>
      <c r="J33" s="696">
        <f t="shared" si="3"/>
        <v>1718.6543889270915</v>
      </c>
      <c r="K33" s="696">
        <f t="shared" si="3"/>
        <v>22709.013444052089</v>
      </c>
      <c r="L33" s="999">
        <f>MAX(L8:L31)</f>
        <v>-3.8</v>
      </c>
    </row>
    <row r="34" spans="1:23" ht="12.95" customHeight="1">
      <c r="A34" s="1412" t="s">
        <v>321</v>
      </c>
      <c r="B34" s="1001">
        <f>MIN(B8:B31)</f>
        <v>163.6064250312306</v>
      </c>
      <c r="C34" s="692">
        <f t="shared" ref="C34:K34" si="4">MIN(C8:C31)</f>
        <v>1106.0534946026066</v>
      </c>
      <c r="D34" s="692">
        <f t="shared" si="4"/>
        <v>50.864505078975306</v>
      </c>
      <c r="E34" s="692">
        <f t="shared" si="4"/>
        <v>5.0151543303566903</v>
      </c>
      <c r="F34" s="1002">
        <f>MIN(F8:F31)</f>
        <v>1328.279579043169</v>
      </c>
      <c r="G34" s="692">
        <f t="shared" si="4"/>
        <v>1776.1525223333333</v>
      </c>
      <c r="H34" s="692">
        <f t="shared" si="4"/>
        <v>12045.401946833328</v>
      </c>
      <c r="I34" s="692">
        <f t="shared" si="4"/>
        <v>573.28328695833352</v>
      </c>
      <c r="J34" s="692">
        <f t="shared" si="4"/>
        <v>54.378960927091164</v>
      </c>
      <c r="K34" s="692">
        <f t="shared" si="4"/>
        <v>14483.116193052087</v>
      </c>
      <c r="L34" s="1001">
        <f>MIN(L8:L31)</f>
        <v>-9.8000000000000007</v>
      </c>
    </row>
    <row r="35" spans="1:23" ht="4.5" customHeight="1">
      <c r="A35" s="211"/>
      <c r="B35" s="212"/>
      <c r="C35" s="212"/>
      <c r="D35" s="212"/>
      <c r="E35" s="212"/>
      <c r="F35" s="212"/>
      <c r="G35" s="212"/>
      <c r="H35" s="212"/>
      <c r="I35" s="212"/>
      <c r="J35" s="212"/>
      <c r="K35" s="212"/>
      <c r="L35" s="212"/>
    </row>
    <row r="36" spans="1:23" ht="7.5" customHeight="1">
      <c r="A36" s="214"/>
      <c r="B36" s="25"/>
      <c r="C36" s="25"/>
      <c r="D36" s="26"/>
      <c r="E36" s="26"/>
      <c r="F36" s="26"/>
      <c r="G36" s="25"/>
      <c r="H36" s="25"/>
      <c r="I36" s="26"/>
      <c r="J36" s="26"/>
      <c r="K36" s="26"/>
      <c r="L36" s="215"/>
      <c r="M36" s="216"/>
      <c r="N36" s="216"/>
      <c r="O36" s="216"/>
      <c r="P36" s="216"/>
      <c r="Q36" s="216"/>
      <c r="R36" s="216"/>
      <c r="S36" s="216"/>
      <c r="T36" s="216"/>
      <c r="U36" s="216"/>
      <c r="V36" s="216"/>
      <c r="W36" s="216"/>
    </row>
    <row r="37" spans="1:23" ht="15.75" customHeight="1">
      <c r="A37" s="1645" t="s">
        <v>322</v>
      </c>
      <c r="B37" s="1645"/>
      <c r="C37" s="1645"/>
      <c r="D37" s="1645"/>
      <c r="E37" s="1645"/>
      <c r="F37" s="1645"/>
      <c r="G37" s="1645"/>
      <c r="H37" s="1645"/>
      <c r="I37" s="1645"/>
      <c r="J37" s="1645"/>
      <c r="K37" s="439"/>
      <c r="L37" s="439"/>
    </row>
    <row r="38" spans="1:23" ht="12.95" customHeight="1"/>
    <row r="39" spans="1:23" ht="12.95" customHeight="1">
      <c r="A39" s="1639"/>
      <c r="B39" s="1639"/>
      <c r="C39" s="1639"/>
      <c r="D39" s="1639"/>
      <c r="E39" s="1639"/>
      <c r="F39" s="1639"/>
      <c r="G39" s="1639"/>
      <c r="H39" s="1639"/>
      <c r="I39" s="1639"/>
      <c r="J39" s="1639"/>
      <c r="K39" s="1639"/>
      <c r="L39" s="1639"/>
      <c r="M39" s="1639"/>
      <c r="N39" s="1639"/>
      <c r="O39" s="1639"/>
      <c r="P39" s="1639"/>
      <c r="Q39" s="1639"/>
    </row>
    <row r="40" spans="1:23" ht="12.95" customHeight="1">
      <c r="B40" s="217"/>
      <c r="C40" s="217"/>
      <c r="D40" s="217"/>
      <c r="E40" s="217"/>
      <c r="F40" s="217"/>
      <c r="G40" s="217"/>
      <c r="H40" s="217"/>
      <c r="I40" s="217"/>
      <c r="J40" s="217"/>
      <c r="K40" s="217"/>
    </row>
    <row r="41" spans="1:23" ht="12.95" customHeight="1">
      <c r="B41" s="585"/>
      <c r="C41" s="585"/>
      <c r="D41" s="585"/>
      <c r="E41" s="585"/>
      <c r="F41" s="585"/>
      <c r="G41" s="585"/>
      <c r="H41" s="585"/>
      <c r="I41" s="585"/>
      <c r="J41" s="586"/>
      <c r="K41" s="586"/>
    </row>
    <row r="42" spans="1:23" ht="12.95" customHeight="1">
      <c r="B42" s="217"/>
      <c r="C42" s="217"/>
      <c r="D42" s="217"/>
      <c r="E42" s="217"/>
      <c r="F42" s="217"/>
      <c r="G42" s="217"/>
      <c r="H42" s="217"/>
      <c r="I42" s="217"/>
      <c r="J42" s="587"/>
      <c r="K42" s="587"/>
      <c r="M42" s="587"/>
      <c r="N42" s="587"/>
    </row>
    <row r="43" spans="1:23" ht="12.95" customHeight="1">
      <c r="B43" s="217"/>
      <c r="C43" s="217"/>
      <c r="D43" s="217"/>
      <c r="E43" s="217"/>
      <c r="F43" s="217"/>
      <c r="G43" s="217"/>
      <c r="J43" s="587"/>
      <c r="K43" s="587"/>
    </row>
    <row r="44" spans="1:23" ht="12.95" customHeight="1"/>
    <row r="45" spans="1:23" ht="12.95" customHeight="1"/>
    <row r="46" spans="1:23" ht="12.95" customHeight="1"/>
    <row r="47" spans="1:23" ht="12.95" customHeight="1"/>
    <row r="48" spans="1:23" ht="12.95" customHeight="1"/>
    <row r="49" ht="12.95" customHeight="1"/>
    <row r="50" ht="12.95" customHeight="1"/>
    <row r="51" ht="12.95" customHeight="1"/>
    <row r="52" ht="12.95" customHeight="1"/>
    <row r="53" ht="12.95" customHeight="1"/>
    <row r="54" ht="12.95" customHeight="1"/>
    <row r="55" ht="12.95" customHeight="1"/>
  </sheetData>
  <mergeCells count="7">
    <mergeCell ref="A39:Q39"/>
    <mergeCell ref="S7:V7"/>
    <mergeCell ref="B5:L5"/>
    <mergeCell ref="B6:F6"/>
    <mergeCell ref="G6:K6"/>
    <mergeCell ref="A37:J37"/>
    <mergeCell ref="A6:A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dimension ref="A1:X55"/>
  <sheetViews>
    <sheetView showGridLines="0" topLeftCell="A39" zoomScaleNormal="100" zoomScaleSheetLayoutView="100" workbookViewId="0">
      <selection activeCell="D1" sqref="D1"/>
    </sheetView>
  </sheetViews>
  <sheetFormatPr defaultColWidth="9.140625" defaultRowHeight="12.75"/>
  <cols>
    <col min="1" max="1" width="11.85546875" style="232" customWidth="1"/>
    <col min="2" max="2" width="9.85546875" style="232" customWidth="1"/>
    <col min="3" max="3" width="17.5703125" style="232" customWidth="1"/>
    <col min="4" max="4" width="8.85546875" style="232" customWidth="1"/>
    <col min="5" max="5" width="9.7109375" style="232" customWidth="1"/>
    <col min="6" max="9" width="8.7109375" style="232" customWidth="1"/>
    <col min="10" max="10" width="3.7109375" style="232" customWidth="1"/>
    <col min="11" max="11" width="2.7109375" style="232" customWidth="1"/>
    <col min="12" max="12" width="9.140625" style="1332"/>
    <col min="13" max="23" width="9.140625" style="418"/>
    <col min="24" max="24" width="9.140625" style="1332"/>
    <col min="25" max="16384" width="9.140625" style="232"/>
  </cols>
  <sheetData>
    <row r="1" spans="1:24" s="16" customFormat="1" ht="18" customHeight="1">
      <c r="A1" s="1472" t="s">
        <v>323</v>
      </c>
      <c r="B1" s="1472"/>
      <c r="C1" s="1472"/>
      <c r="D1" s="1472"/>
      <c r="E1" s="1472"/>
      <c r="F1" s="1472"/>
      <c r="G1" s="1472"/>
      <c r="H1" s="1472"/>
      <c r="I1" s="1472"/>
      <c r="J1" s="1648"/>
      <c r="K1" s="1648"/>
      <c r="L1" s="414"/>
      <c r="M1" s="417"/>
      <c r="N1" s="417"/>
      <c r="O1" s="417"/>
      <c r="P1" s="417"/>
      <c r="Q1" s="417"/>
      <c r="R1" s="417"/>
      <c r="S1" s="417"/>
      <c r="T1" s="417"/>
      <c r="U1" s="417"/>
      <c r="V1" s="417"/>
      <c r="W1" s="417"/>
      <c r="X1" s="414"/>
    </row>
    <row r="2" spans="1:24" ht="5.0999999999999996" customHeight="1">
      <c r="A2" s="864"/>
      <c r="B2" s="864"/>
      <c r="C2" s="864"/>
      <c r="D2" s="864"/>
      <c r="E2" s="864"/>
      <c r="F2" s="864"/>
      <c r="G2" s="864"/>
      <c r="H2" s="864"/>
      <c r="I2" s="864"/>
      <c r="J2" s="864"/>
      <c r="K2" s="864"/>
    </row>
    <row r="3" spans="1:24" ht="24.95" customHeight="1">
      <c r="A3" s="1649" t="str">
        <f>'7.1'!B5</f>
        <v>KHO - 7 February 2023</v>
      </c>
      <c r="B3" s="1649"/>
      <c r="C3" s="1649"/>
      <c r="D3" s="1649"/>
      <c r="E3" s="1649"/>
      <c r="F3" s="1649"/>
      <c r="G3" s="1649"/>
      <c r="H3" s="1649"/>
      <c r="I3" s="1649"/>
      <c r="J3" s="1649"/>
      <c r="K3" s="1649"/>
    </row>
    <row r="4" spans="1:24" ht="15">
      <c r="A4" s="445"/>
      <c r="B4" s="445"/>
      <c r="C4" s="445"/>
      <c r="D4" s="494" t="s">
        <v>158</v>
      </c>
      <c r="E4" s="582" t="s">
        <v>159</v>
      </c>
      <c r="F4" s="1470" t="s">
        <v>537</v>
      </c>
      <c r="G4" s="1470"/>
      <c r="H4" s="1470"/>
      <c r="I4" s="1470"/>
      <c r="J4" s="1470"/>
      <c r="K4" s="1470"/>
      <c r="N4" s="418" t="s">
        <v>161</v>
      </c>
      <c r="O4" s="418" t="s">
        <v>165</v>
      </c>
      <c r="P4" s="418" t="s">
        <v>168</v>
      </c>
      <c r="Q4" s="418" t="s">
        <v>169</v>
      </c>
      <c r="R4" s="418" t="s">
        <v>172</v>
      </c>
      <c r="S4" s="418" t="s">
        <v>174</v>
      </c>
      <c r="T4" s="418" t="s">
        <v>319</v>
      </c>
      <c r="U4" s="418" t="s">
        <v>101</v>
      </c>
    </row>
    <row r="5" spans="1:24" ht="15" customHeight="1">
      <c r="A5" s="1474" t="s">
        <v>325</v>
      </c>
      <c r="B5" s="1482" t="s">
        <v>161</v>
      </c>
      <c r="C5" s="1371" t="s">
        <v>162</v>
      </c>
      <c r="D5" s="685">
        <v>13570.455999999995</v>
      </c>
      <c r="E5" s="685">
        <v>148295.4789999999</v>
      </c>
      <c r="F5" s="14"/>
      <c r="G5" s="14"/>
      <c r="H5" s="14"/>
      <c r="I5" s="14"/>
      <c r="J5" s="14"/>
      <c r="K5" s="14"/>
      <c r="L5" s="1420"/>
      <c r="M5" s="498">
        <v>0.29166666666666669</v>
      </c>
      <c r="N5" s="419">
        <v>565.77033283717026</v>
      </c>
      <c r="O5" s="419">
        <v>-338.78486450775296</v>
      </c>
      <c r="P5" s="419">
        <v>1451.7124166666665</v>
      </c>
      <c r="Q5" s="419">
        <v>0</v>
      </c>
      <c r="R5" s="419">
        <v>14.851755896695506</v>
      </c>
      <c r="S5" s="419">
        <v>1975.5715790431689</v>
      </c>
      <c r="T5" s="419">
        <v>-9.8000000000000007</v>
      </c>
      <c r="U5" s="419">
        <v>-282.02193815038959</v>
      </c>
      <c r="X5" s="1333"/>
    </row>
    <row r="6" spans="1:24" ht="15" customHeight="1">
      <c r="A6" s="1474"/>
      <c r="B6" s="1483"/>
      <c r="C6" s="1372" t="s">
        <v>163</v>
      </c>
      <c r="D6" s="865">
        <v>8.0319880920861486</v>
      </c>
      <c r="E6" s="865">
        <v>92.728999999999999</v>
      </c>
      <c r="F6" s="14"/>
      <c r="G6" s="14"/>
      <c r="H6" s="14"/>
      <c r="I6" s="14"/>
      <c r="J6" s="14"/>
      <c r="K6" s="14"/>
      <c r="L6" s="1420"/>
      <c r="M6" s="498">
        <v>0.33333333333333298</v>
      </c>
      <c r="N6" s="419">
        <v>565.77033283717026</v>
      </c>
      <c r="O6" s="419">
        <v>-338.78486450775296</v>
      </c>
      <c r="P6" s="419">
        <v>1451.7124166666665</v>
      </c>
      <c r="Q6" s="419">
        <v>0</v>
      </c>
      <c r="R6" s="419">
        <v>15.248105896695506</v>
      </c>
      <c r="S6" s="419">
        <v>2062.8305790431691</v>
      </c>
      <c r="T6" s="419">
        <v>-9.5</v>
      </c>
      <c r="U6" s="419">
        <v>-368.88458815038985</v>
      </c>
      <c r="X6" s="1333"/>
    </row>
    <row r="7" spans="1:24" ht="15" customHeight="1">
      <c r="A7" s="1474"/>
      <c r="B7" s="1484"/>
      <c r="C7" s="1373" t="s">
        <v>164</v>
      </c>
      <c r="D7" s="686">
        <v>13578.487988092082</v>
      </c>
      <c r="E7" s="686">
        <v>148388.2079999999</v>
      </c>
      <c r="F7" s="14"/>
      <c r="G7" s="14"/>
      <c r="H7" s="14"/>
      <c r="I7" s="14"/>
      <c r="J7" s="14"/>
      <c r="K7" s="14"/>
      <c r="L7" s="1420"/>
      <c r="M7" s="498">
        <v>0.374999999999999</v>
      </c>
      <c r="N7" s="419">
        <v>565.77033283717026</v>
      </c>
      <c r="O7" s="419">
        <v>-338.78486450775296</v>
      </c>
      <c r="P7" s="419">
        <v>1451.7124166666665</v>
      </c>
      <c r="Q7" s="419">
        <v>0</v>
      </c>
      <c r="R7" s="419">
        <v>15.091685896695505</v>
      </c>
      <c r="S7" s="419">
        <v>2104.3595790431691</v>
      </c>
      <c r="T7" s="419">
        <v>-9.1</v>
      </c>
      <c r="U7" s="419">
        <v>-410.57000815038987</v>
      </c>
      <c r="X7" s="1333"/>
    </row>
    <row r="8" spans="1:24" ht="15" customHeight="1">
      <c r="A8" s="1474"/>
      <c r="B8" s="1482" t="s">
        <v>165</v>
      </c>
      <c r="C8" s="1371" t="s">
        <v>162</v>
      </c>
      <c r="D8" s="685">
        <v>8128.9609999999975</v>
      </c>
      <c r="E8" s="685">
        <v>89839.673286000019</v>
      </c>
      <c r="F8" s="14"/>
      <c r="G8" s="14"/>
      <c r="H8" s="14"/>
      <c r="I8" s="14"/>
      <c r="J8" s="14"/>
      <c r="K8" s="14"/>
      <c r="L8" s="1420"/>
      <c r="M8" s="498">
        <v>0.41666666666666602</v>
      </c>
      <c r="N8" s="419">
        <v>565.77033283717026</v>
      </c>
      <c r="O8" s="419">
        <v>-338.78486450775296</v>
      </c>
      <c r="P8" s="419">
        <v>1451.7124166666665</v>
      </c>
      <c r="Q8" s="419">
        <v>0</v>
      </c>
      <c r="R8" s="419">
        <v>15.144745896695508</v>
      </c>
      <c r="S8" s="419">
        <v>2082.0335790431691</v>
      </c>
      <c r="T8" s="419">
        <v>-8.6</v>
      </c>
      <c r="U8" s="419">
        <v>-388.19094815038989</v>
      </c>
      <c r="X8" s="1333"/>
    </row>
    <row r="9" spans="1:24" ht="15" customHeight="1">
      <c r="A9" s="1474"/>
      <c r="B9" s="1483"/>
      <c r="C9" s="1372" t="s">
        <v>163</v>
      </c>
      <c r="D9" s="865">
        <v>1.8757481860716319</v>
      </c>
      <c r="E9" s="865">
        <v>20.334</v>
      </c>
      <c r="F9" s="14"/>
      <c r="G9" s="14"/>
      <c r="H9" s="14"/>
      <c r="I9" s="14"/>
      <c r="J9" s="14"/>
      <c r="K9" s="14"/>
      <c r="L9" s="1420"/>
      <c r="M9" s="498">
        <v>0.45833333333333198</v>
      </c>
      <c r="N9" s="419">
        <v>565.77033283717026</v>
      </c>
      <c r="O9" s="419">
        <v>-338.78486450775296</v>
      </c>
      <c r="P9" s="419">
        <v>1451.7124166666665</v>
      </c>
      <c r="Q9" s="419">
        <v>0</v>
      </c>
      <c r="R9" s="419">
        <v>15.341205896695506</v>
      </c>
      <c r="S9" s="419">
        <v>1964.900579043169</v>
      </c>
      <c r="T9" s="419">
        <v>-7.9</v>
      </c>
      <c r="U9" s="419">
        <v>-270.86148815038973</v>
      </c>
      <c r="X9" s="1333"/>
    </row>
    <row r="10" spans="1:24" ht="15" customHeight="1">
      <c r="A10" s="1474"/>
      <c r="B10" s="1484"/>
      <c r="C10" s="1373" t="s">
        <v>164</v>
      </c>
      <c r="D10" s="686">
        <v>8130.8367481860687</v>
      </c>
      <c r="E10" s="686">
        <v>89860.007286000022</v>
      </c>
      <c r="F10" s="14"/>
      <c r="G10" s="14"/>
      <c r="H10" s="14"/>
      <c r="I10" s="14"/>
      <c r="J10" s="14"/>
      <c r="K10" s="14"/>
      <c r="L10" s="1420"/>
      <c r="M10" s="498">
        <v>0.499999999999998</v>
      </c>
      <c r="N10" s="419">
        <v>565.77033283717026</v>
      </c>
      <c r="O10" s="419">
        <v>-338.78486450775296</v>
      </c>
      <c r="P10" s="419">
        <v>1451.7124166666665</v>
      </c>
      <c r="Q10" s="419">
        <v>0</v>
      </c>
      <c r="R10" s="419">
        <v>14.912565896695506</v>
      </c>
      <c r="S10" s="419">
        <v>1895.5675790431692</v>
      </c>
      <c r="T10" s="419">
        <v>-6.5</v>
      </c>
      <c r="U10" s="419">
        <v>-201.95712815038996</v>
      </c>
      <c r="X10" s="1333"/>
    </row>
    <row r="11" spans="1:24" ht="15" customHeight="1">
      <c r="A11" s="1474"/>
      <c r="B11" s="1479" t="s">
        <v>166</v>
      </c>
      <c r="C11" s="594" t="s">
        <v>162</v>
      </c>
      <c r="D11" s="685">
        <v>5441.4949999999972</v>
      </c>
      <c r="E11" s="685">
        <v>58455.805713999885</v>
      </c>
      <c r="F11" s="14"/>
      <c r="G11" s="14"/>
      <c r="H11" s="14"/>
      <c r="I11" s="14"/>
      <c r="J11" s="14"/>
      <c r="K11" s="14"/>
      <c r="L11" s="1420"/>
      <c r="M11" s="498">
        <v>0.54166666666666496</v>
      </c>
      <c r="N11" s="419">
        <v>565.77033283717026</v>
      </c>
      <c r="O11" s="419">
        <v>-338.78486450775296</v>
      </c>
      <c r="P11" s="419">
        <v>1451.7124166666665</v>
      </c>
      <c r="Q11" s="419">
        <v>0</v>
      </c>
      <c r="R11" s="419">
        <v>14.488935896695507</v>
      </c>
      <c r="S11" s="419">
        <v>1797.1345790431692</v>
      </c>
      <c r="T11" s="419">
        <v>-5.4</v>
      </c>
      <c r="U11" s="419">
        <v>-103.94775815038997</v>
      </c>
      <c r="X11" s="1333"/>
    </row>
    <row r="12" spans="1:24" ht="15" customHeight="1">
      <c r="A12" s="1474"/>
      <c r="B12" s="1485"/>
      <c r="C12" s="1374" t="s">
        <v>163</v>
      </c>
      <c r="D12" s="865">
        <v>6.156239906014517</v>
      </c>
      <c r="E12" s="865">
        <v>72.394999999999996</v>
      </c>
      <c r="F12" s="14"/>
      <c r="G12" s="14"/>
      <c r="H12" s="14"/>
      <c r="I12" s="14"/>
      <c r="J12" s="14"/>
      <c r="K12" s="14"/>
      <c r="L12" s="1420"/>
      <c r="M12" s="498">
        <v>0.58333333333333104</v>
      </c>
      <c r="N12" s="419">
        <v>565.77033283717026</v>
      </c>
      <c r="O12" s="419">
        <v>-338.78486450775296</v>
      </c>
      <c r="P12" s="419">
        <v>1451.7124166666665</v>
      </c>
      <c r="Q12" s="419">
        <v>0</v>
      </c>
      <c r="R12" s="419">
        <v>14.265355896695505</v>
      </c>
      <c r="S12" s="419">
        <v>1716.307579043169</v>
      </c>
      <c r="T12" s="419">
        <v>-4.2</v>
      </c>
      <c r="U12" s="419">
        <v>-23.344338150389603</v>
      </c>
      <c r="X12" s="1333"/>
    </row>
    <row r="13" spans="1:24" ht="15" customHeight="1">
      <c r="A13" s="1474"/>
      <c r="B13" s="1486"/>
      <c r="C13" s="1375" t="s">
        <v>164</v>
      </c>
      <c r="D13" s="686">
        <v>5447.651239906013</v>
      </c>
      <c r="E13" s="686">
        <v>58528.200713999875</v>
      </c>
      <c r="F13" s="17"/>
      <c r="G13" s="17"/>
      <c r="H13" s="17"/>
      <c r="I13" s="17"/>
      <c r="J13" s="17"/>
      <c r="K13" s="17"/>
      <c r="L13" s="1420"/>
      <c r="M13" s="498">
        <v>0.624999999999997</v>
      </c>
      <c r="N13" s="419">
        <v>565.77033283717026</v>
      </c>
      <c r="O13" s="419">
        <v>-338.78486450775296</v>
      </c>
      <c r="P13" s="419">
        <v>1451.7124166666665</v>
      </c>
      <c r="Q13" s="419">
        <v>0</v>
      </c>
      <c r="R13" s="419">
        <v>14.015975896695506</v>
      </c>
      <c r="S13" s="419">
        <v>1684.4935790431691</v>
      </c>
      <c r="T13" s="419">
        <v>-3.8</v>
      </c>
      <c r="U13" s="419">
        <v>8.2202818496100463</v>
      </c>
      <c r="X13" s="1333"/>
    </row>
    <row r="14" spans="1:24" ht="15" customHeight="1">
      <c r="A14" s="1473" t="s">
        <v>167</v>
      </c>
      <c r="B14" s="1482" t="s">
        <v>168</v>
      </c>
      <c r="C14" s="1371" t="s">
        <v>79</v>
      </c>
      <c r="D14" s="685">
        <v>26431.676000000003</v>
      </c>
      <c r="E14" s="685">
        <v>283653.92304099997</v>
      </c>
      <c r="F14" s="14"/>
      <c r="G14" s="14"/>
      <c r="H14" s="14"/>
      <c r="I14" s="14"/>
      <c r="J14" s="14"/>
      <c r="K14" s="14"/>
      <c r="L14" s="1420"/>
      <c r="M14" s="498">
        <v>0.66666666666666397</v>
      </c>
      <c r="N14" s="419">
        <v>565.77033283717026</v>
      </c>
      <c r="O14" s="419">
        <v>-338.78486450775296</v>
      </c>
      <c r="P14" s="419">
        <v>1451.7124166666665</v>
      </c>
      <c r="Q14" s="419">
        <v>0</v>
      </c>
      <c r="R14" s="419">
        <v>14.007855896695506</v>
      </c>
      <c r="S14" s="419">
        <v>1679.7315790431689</v>
      </c>
      <c r="T14" s="419">
        <v>-3.9</v>
      </c>
      <c r="U14" s="419">
        <v>12.974161849610255</v>
      </c>
      <c r="X14" s="1333"/>
    </row>
    <row r="15" spans="1:24" ht="15" customHeight="1">
      <c r="A15" s="1474"/>
      <c r="B15" s="1483"/>
      <c r="C15" s="1372" t="s">
        <v>78</v>
      </c>
      <c r="D15" s="865">
        <v>5044.2420000000002</v>
      </c>
      <c r="E15" s="865">
        <v>54667.496098099997</v>
      </c>
      <c r="F15" s="14"/>
      <c r="G15" s="14"/>
      <c r="H15" s="14"/>
      <c r="I15" s="14"/>
      <c r="J15" s="14"/>
      <c r="K15" s="14"/>
      <c r="L15" s="1420"/>
      <c r="M15" s="498">
        <v>0.70833333333333004</v>
      </c>
      <c r="N15" s="419">
        <v>565.77033283717026</v>
      </c>
      <c r="O15" s="419">
        <v>-338.78486450775296</v>
      </c>
      <c r="P15" s="419">
        <v>1451.7124166666665</v>
      </c>
      <c r="Q15" s="419">
        <v>0</v>
      </c>
      <c r="R15" s="419">
        <v>13.991545896695504</v>
      </c>
      <c r="S15" s="419">
        <v>1731.5215790431691</v>
      </c>
      <c r="T15" s="419">
        <v>-4.0999999999999996</v>
      </c>
      <c r="U15" s="419">
        <v>-38.832148150389912</v>
      </c>
      <c r="X15" s="1333"/>
    </row>
    <row r="16" spans="1:24" ht="15" customHeight="1">
      <c r="A16" s="1474"/>
      <c r="B16" s="1483"/>
      <c r="C16" s="1372" t="s">
        <v>12</v>
      </c>
      <c r="D16" s="865">
        <v>3365.18</v>
      </c>
      <c r="E16" s="865">
        <v>36470.689901899997</v>
      </c>
      <c r="F16" s="14"/>
      <c r="G16" s="14"/>
      <c r="H16" s="14"/>
      <c r="I16" s="14"/>
      <c r="J16" s="14"/>
      <c r="K16" s="14"/>
      <c r="L16" s="1420"/>
      <c r="M16" s="498">
        <v>0.749999999999996</v>
      </c>
      <c r="N16" s="419">
        <v>565.77033283717026</v>
      </c>
      <c r="O16" s="419">
        <v>-338.78486450775296</v>
      </c>
      <c r="P16" s="419">
        <v>1451.7124166666665</v>
      </c>
      <c r="Q16" s="419">
        <v>0</v>
      </c>
      <c r="R16" s="419">
        <v>14.008075896695503</v>
      </c>
      <c r="S16" s="419">
        <v>1793.8865790431689</v>
      </c>
      <c r="T16" s="419">
        <v>-4</v>
      </c>
      <c r="U16" s="419">
        <v>-101.18061815038959</v>
      </c>
      <c r="X16" s="1333"/>
    </row>
    <row r="17" spans="1:24" ht="15" customHeight="1">
      <c r="A17" s="1474"/>
      <c r="B17" s="1484"/>
      <c r="C17" s="1373" t="s">
        <v>164</v>
      </c>
      <c r="D17" s="686">
        <v>34841.098000000005</v>
      </c>
      <c r="E17" s="686">
        <v>374792.10904099996</v>
      </c>
      <c r="F17" s="14"/>
      <c r="G17" s="14"/>
      <c r="H17" s="14"/>
      <c r="I17" s="14"/>
      <c r="J17" s="14"/>
      <c r="K17" s="14"/>
      <c r="L17" s="1420"/>
      <c r="M17" s="498">
        <v>0.79166666666666297</v>
      </c>
      <c r="N17" s="419">
        <v>565.77033283717026</v>
      </c>
      <c r="O17" s="419">
        <v>-338.78486450775296</v>
      </c>
      <c r="P17" s="419">
        <v>1451.7124166666665</v>
      </c>
      <c r="Q17" s="419">
        <v>0</v>
      </c>
      <c r="R17" s="419">
        <v>13.902555896695505</v>
      </c>
      <c r="S17" s="419">
        <v>1817.6375790431689</v>
      </c>
      <c r="T17" s="419">
        <v>-4.8</v>
      </c>
      <c r="U17" s="419">
        <v>-125.03713815038964</v>
      </c>
      <c r="X17" s="1333"/>
    </row>
    <row r="18" spans="1:24" ht="15" customHeight="1">
      <c r="A18" s="1474"/>
      <c r="B18" s="1483" t="s">
        <v>169</v>
      </c>
      <c r="C18" s="1372" t="s">
        <v>79</v>
      </c>
      <c r="D18" s="685">
        <v>0</v>
      </c>
      <c r="E18" s="685">
        <v>0</v>
      </c>
      <c r="F18" s="14"/>
      <c r="G18" s="14"/>
      <c r="H18" s="14"/>
      <c r="I18" s="14"/>
      <c r="J18" s="14"/>
      <c r="K18" s="14"/>
      <c r="L18" s="1420"/>
      <c r="M18" s="498">
        <v>0.83333333333332904</v>
      </c>
      <c r="N18" s="419">
        <v>565.77033283717026</v>
      </c>
      <c r="O18" s="419">
        <v>-338.78486450775296</v>
      </c>
      <c r="P18" s="419">
        <v>1451.7124166666665</v>
      </c>
      <c r="Q18" s="419">
        <v>0</v>
      </c>
      <c r="R18" s="419">
        <v>13.947465896695507</v>
      </c>
      <c r="S18" s="419">
        <v>1827.6195790431691</v>
      </c>
      <c r="T18" s="419">
        <v>-5.0999999999999996</v>
      </c>
      <c r="U18" s="419">
        <v>-134.97422815038976</v>
      </c>
      <c r="X18" s="1333"/>
    </row>
    <row r="19" spans="1:24" ht="15" customHeight="1">
      <c r="A19" s="1474"/>
      <c r="B19" s="1483"/>
      <c r="C19" s="1372" t="s">
        <v>78</v>
      </c>
      <c r="D19" s="865">
        <v>0</v>
      </c>
      <c r="E19" s="865">
        <v>0</v>
      </c>
      <c r="F19" s="14"/>
      <c r="G19" s="14"/>
      <c r="H19" s="14"/>
      <c r="I19" s="14"/>
      <c r="J19" s="14"/>
      <c r="K19" s="14"/>
      <c r="L19" s="1420"/>
      <c r="M19" s="498">
        <v>0.874999999999995</v>
      </c>
      <c r="N19" s="419">
        <v>565.77033283717026</v>
      </c>
      <c r="O19" s="419">
        <v>-338.78486450775296</v>
      </c>
      <c r="P19" s="419">
        <v>1451.7124166666665</v>
      </c>
      <c r="Q19" s="419">
        <v>0</v>
      </c>
      <c r="R19" s="419">
        <v>14.254295896695504</v>
      </c>
      <c r="S19" s="419">
        <v>1806.8105790431694</v>
      </c>
      <c r="T19" s="419">
        <v>-5.4</v>
      </c>
      <c r="U19" s="419">
        <v>-113.85839815039003</v>
      </c>
      <c r="X19" s="1333"/>
    </row>
    <row r="20" spans="1:24" ht="15" customHeight="1">
      <c r="A20" s="1474"/>
      <c r="B20" s="1483"/>
      <c r="C20" s="1372" t="s">
        <v>12</v>
      </c>
      <c r="D20" s="865">
        <v>0</v>
      </c>
      <c r="E20" s="865">
        <v>0</v>
      </c>
      <c r="F20" s="14"/>
      <c r="G20" s="14"/>
      <c r="H20" s="14"/>
      <c r="I20" s="14"/>
      <c r="J20" s="14"/>
      <c r="K20" s="14"/>
      <c r="L20" s="1420"/>
      <c r="M20" s="498">
        <v>0.91666666666666097</v>
      </c>
      <c r="N20" s="419">
        <v>565.77033283717026</v>
      </c>
      <c r="O20" s="419">
        <v>-338.78486450775296</v>
      </c>
      <c r="P20" s="419">
        <v>1451.7124166666665</v>
      </c>
      <c r="Q20" s="419">
        <v>0</v>
      </c>
      <c r="R20" s="419">
        <v>13.969215896695507</v>
      </c>
      <c r="S20" s="419">
        <v>1737.9415790431688</v>
      </c>
      <c r="T20" s="419">
        <v>-5.6</v>
      </c>
      <c r="U20" s="419">
        <v>-45.274478150389541</v>
      </c>
      <c r="X20" s="1333"/>
    </row>
    <row r="21" spans="1:24" ht="15" customHeight="1">
      <c r="A21" s="1474"/>
      <c r="B21" s="1483"/>
      <c r="C21" s="1372" t="s">
        <v>164</v>
      </c>
      <c r="D21" s="686">
        <v>0</v>
      </c>
      <c r="E21" s="686">
        <v>0</v>
      </c>
      <c r="F21" s="14"/>
      <c r="G21" s="14"/>
      <c r="H21" s="14"/>
      <c r="I21" s="14"/>
      <c r="J21" s="14"/>
      <c r="K21" s="14"/>
      <c r="L21" s="1420"/>
      <c r="M21" s="498">
        <v>0.95833333333332804</v>
      </c>
      <c r="N21" s="419">
        <v>565.77033283717026</v>
      </c>
      <c r="O21" s="419">
        <v>-338.78486450775296</v>
      </c>
      <c r="P21" s="419">
        <v>1451.7124166666665</v>
      </c>
      <c r="Q21" s="419">
        <v>0</v>
      </c>
      <c r="R21" s="419">
        <v>13.665765896695504</v>
      </c>
      <c r="S21" s="419">
        <v>1634.1465790431689</v>
      </c>
      <c r="T21" s="419">
        <v>-5.9</v>
      </c>
      <c r="U21" s="419">
        <v>58.21707184961042</v>
      </c>
      <c r="X21" s="1333"/>
    </row>
    <row r="22" spans="1:24" ht="15" customHeight="1">
      <c r="A22" s="1474"/>
      <c r="B22" s="1479" t="s">
        <v>170</v>
      </c>
      <c r="C22" s="594" t="s">
        <v>79</v>
      </c>
      <c r="D22" s="685">
        <v>26431.676000000003</v>
      </c>
      <c r="E22" s="685">
        <v>283653.92304099997</v>
      </c>
      <c r="F22" s="14"/>
      <c r="G22" s="14"/>
      <c r="H22" s="14"/>
      <c r="I22" s="14"/>
      <c r="J22" s="14"/>
      <c r="K22" s="14"/>
      <c r="L22" s="1420"/>
      <c r="M22" s="498">
        <v>0.999999999999994</v>
      </c>
      <c r="N22" s="419">
        <v>565.77033283717026</v>
      </c>
      <c r="O22" s="419">
        <v>-338.78486450775296</v>
      </c>
      <c r="P22" s="419">
        <v>1451.7124166666665</v>
      </c>
      <c r="Q22" s="419">
        <v>0</v>
      </c>
      <c r="R22" s="419">
        <v>13.354745896695507</v>
      </c>
      <c r="S22" s="419">
        <v>1555.083579043169</v>
      </c>
      <c r="T22" s="419">
        <v>-6.2</v>
      </c>
      <c r="U22" s="419">
        <v>136.9690518496102</v>
      </c>
      <c r="X22" s="1333"/>
    </row>
    <row r="23" spans="1:24" ht="15" customHeight="1">
      <c r="A23" s="1474"/>
      <c r="B23" s="1485"/>
      <c r="C23" s="1374" t="s">
        <v>78</v>
      </c>
      <c r="D23" s="865">
        <v>5044.2420000000002</v>
      </c>
      <c r="E23" s="865">
        <v>54667.496098099997</v>
      </c>
      <c r="F23" s="14"/>
      <c r="G23" s="14"/>
      <c r="H23" s="14"/>
      <c r="I23" s="14"/>
      <c r="J23" s="14"/>
      <c r="K23" s="14"/>
      <c r="L23" s="1420"/>
      <c r="M23" s="498">
        <v>1.0416666666666601</v>
      </c>
      <c r="N23" s="419">
        <v>565.77033283717026</v>
      </c>
      <c r="O23" s="419">
        <v>-338.78486450775296</v>
      </c>
      <c r="P23" s="419">
        <v>1451.7124166666665</v>
      </c>
      <c r="Q23" s="419">
        <v>0</v>
      </c>
      <c r="R23" s="419">
        <v>13.377875896695505</v>
      </c>
      <c r="S23" s="419">
        <v>1403.1405790431691</v>
      </c>
      <c r="T23" s="419">
        <v>-6.5</v>
      </c>
      <c r="U23" s="419">
        <v>288.93518184961022</v>
      </c>
      <c r="X23" s="1333"/>
    </row>
    <row r="24" spans="1:24" ht="15" customHeight="1">
      <c r="A24" s="1474"/>
      <c r="B24" s="1485"/>
      <c r="C24" s="1374" t="s">
        <v>12</v>
      </c>
      <c r="D24" s="865">
        <v>3365.18</v>
      </c>
      <c r="E24" s="865">
        <v>36470.689901899997</v>
      </c>
      <c r="F24" s="14"/>
      <c r="G24" s="14"/>
      <c r="H24" s="14"/>
      <c r="I24" s="14"/>
      <c r="J24" s="14"/>
      <c r="K24" s="14"/>
      <c r="L24" s="1420"/>
      <c r="M24" s="498">
        <v>1.0833333333333299</v>
      </c>
      <c r="N24" s="419">
        <v>565.77033283717026</v>
      </c>
      <c r="O24" s="419">
        <v>-338.78486450775296</v>
      </c>
      <c r="P24" s="419">
        <v>1451.7124166666665</v>
      </c>
      <c r="Q24" s="419">
        <v>0</v>
      </c>
      <c r="R24" s="419">
        <v>13.545845896695505</v>
      </c>
      <c r="S24" s="419">
        <v>1328.279579043169</v>
      </c>
      <c r="T24" s="419">
        <v>-6.6</v>
      </c>
      <c r="U24" s="419">
        <v>363.96415184961029</v>
      </c>
      <c r="X24" s="1333"/>
    </row>
    <row r="25" spans="1:24" ht="15" customHeight="1">
      <c r="A25" s="1474"/>
      <c r="B25" s="1486"/>
      <c r="C25" s="1375" t="s">
        <v>164</v>
      </c>
      <c r="D25" s="686">
        <v>34841.098000000005</v>
      </c>
      <c r="E25" s="686">
        <v>374792.10904099996</v>
      </c>
      <c r="F25" s="14"/>
      <c r="G25" s="14"/>
      <c r="H25" s="14"/>
      <c r="I25" s="14"/>
      <c r="J25" s="14"/>
      <c r="K25" s="14"/>
      <c r="L25" s="1420"/>
      <c r="M25" s="498">
        <v>1.125</v>
      </c>
      <c r="N25" s="419">
        <v>565.77033283717026</v>
      </c>
      <c r="O25" s="419">
        <v>-338.78486450775296</v>
      </c>
      <c r="P25" s="419">
        <v>1451.7124166666665</v>
      </c>
      <c r="Q25" s="419">
        <v>0</v>
      </c>
      <c r="R25" s="419">
        <v>13.601755896695506</v>
      </c>
      <c r="S25" s="419">
        <v>1332.4655790431693</v>
      </c>
      <c r="T25" s="419">
        <v>-6.4</v>
      </c>
      <c r="U25" s="419">
        <v>359.83406184960995</v>
      </c>
      <c r="X25" s="1333"/>
    </row>
    <row r="26" spans="1:24" ht="15" customHeight="1">
      <c r="A26" s="1475"/>
      <c r="B26" s="1487" t="s">
        <v>171</v>
      </c>
      <c r="C26" s="1487"/>
      <c r="D26" s="687">
        <v>1911041.8037324899</v>
      </c>
      <c r="E26" s="687">
        <v>20689778.15035291</v>
      </c>
      <c r="F26" s="17"/>
      <c r="G26" s="17"/>
      <c r="H26" s="17"/>
      <c r="I26" s="17"/>
      <c r="J26" s="17"/>
      <c r="K26" s="17"/>
      <c r="L26" s="1420"/>
      <c r="M26" s="498">
        <v>1.1666666666666601</v>
      </c>
      <c r="N26" s="419">
        <v>565.77033283717026</v>
      </c>
      <c r="O26" s="419">
        <v>-338.78486450775296</v>
      </c>
      <c r="P26" s="419">
        <v>1451.7124166666665</v>
      </c>
      <c r="Q26" s="419">
        <v>0</v>
      </c>
      <c r="R26" s="419">
        <v>13.771085896695505</v>
      </c>
      <c r="S26" s="419">
        <v>1365.8875790431691</v>
      </c>
      <c r="T26" s="419">
        <v>-6</v>
      </c>
      <c r="U26" s="419">
        <v>326.5813918496101</v>
      </c>
      <c r="X26" s="1333"/>
    </row>
    <row r="27" spans="1:24" ht="15" customHeight="1">
      <c r="A27" s="1473" t="s">
        <v>544</v>
      </c>
      <c r="B27" s="1476" t="s">
        <v>540</v>
      </c>
      <c r="C27" s="1371" t="s">
        <v>173</v>
      </c>
      <c r="D27" s="685">
        <v>295.69971294926353</v>
      </c>
      <c r="E27" s="685">
        <v>3227.9249999999997</v>
      </c>
      <c r="F27" s="14"/>
      <c r="G27" s="14"/>
      <c r="H27" s="14"/>
      <c r="I27" s="14"/>
      <c r="J27" s="14"/>
      <c r="K27" s="14"/>
      <c r="L27" s="1420"/>
      <c r="M27" s="498">
        <v>1.2083333333333299</v>
      </c>
      <c r="N27" s="419">
        <v>565.77033283717026</v>
      </c>
      <c r="O27" s="419">
        <v>-338.78486450775296</v>
      </c>
      <c r="P27" s="419">
        <v>1451.7124166666665</v>
      </c>
      <c r="Q27" s="419">
        <v>0</v>
      </c>
      <c r="R27" s="419">
        <v>14.165795896695506</v>
      </c>
      <c r="S27" s="419">
        <v>1445.4245790431692</v>
      </c>
      <c r="T27" s="419">
        <v>-5.7</v>
      </c>
      <c r="U27" s="419">
        <v>247.4391018496101</v>
      </c>
      <c r="X27" s="1333"/>
    </row>
    <row r="28" spans="1:24" ht="15" customHeight="1">
      <c r="A28" s="1474"/>
      <c r="B28" s="1477"/>
      <c r="C28" s="1372" t="s">
        <v>23</v>
      </c>
      <c r="D28" s="865">
        <v>6.5447500000000218</v>
      </c>
      <c r="E28" s="865">
        <v>75.124167857142311</v>
      </c>
      <c r="F28" s="14"/>
      <c r="G28" s="14"/>
      <c r="H28" s="14"/>
      <c r="I28" s="14"/>
      <c r="J28" s="14"/>
      <c r="K28" s="14"/>
      <c r="L28" s="1420"/>
      <c r="M28" s="498">
        <v>1.25</v>
      </c>
      <c r="N28" s="419">
        <v>565.77033283717026</v>
      </c>
      <c r="O28" s="419">
        <v>-338.78486450775296</v>
      </c>
      <c r="P28" s="419">
        <v>1451.7124166666665</v>
      </c>
      <c r="Q28" s="419">
        <v>0</v>
      </c>
      <c r="R28" s="419">
        <v>14.581425896695508</v>
      </c>
      <c r="S28" s="419">
        <v>1707.0145790431691</v>
      </c>
      <c r="T28" s="419">
        <v>-5.4</v>
      </c>
      <c r="U28" s="419">
        <v>-13.735268150389857</v>
      </c>
      <c r="X28" s="1333"/>
    </row>
    <row r="29" spans="1:24" ht="15" customHeight="1">
      <c r="A29" s="1474"/>
      <c r="B29" s="1478"/>
      <c r="C29" s="1373" t="s">
        <v>164</v>
      </c>
      <c r="D29" s="686">
        <v>302.24446294926355</v>
      </c>
      <c r="E29" s="686">
        <v>3303.049167857142</v>
      </c>
      <c r="F29" s="14"/>
      <c r="G29" s="14"/>
      <c r="H29" s="14"/>
      <c r="I29" s="14"/>
      <c r="J29" s="14"/>
      <c r="K29" s="14"/>
      <c r="L29" s="1420"/>
      <c r="N29" s="419">
        <f>SUM(N5:N28)</f>
        <v>13578.487988092082</v>
      </c>
      <c r="O29" s="419">
        <f t="shared" ref="O29:U29" si="0">SUM(O5:O28)</f>
        <v>-8130.8367481860705</v>
      </c>
      <c r="P29" s="419">
        <f t="shared" si="0"/>
        <v>34841.097999999991</v>
      </c>
      <c r="Q29" s="419">
        <f t="shared" si="0"/>
        <v>0</v>
      </c>
      <c r="R29" s="419">
        <f t="shared" si="0"/>
        <v>341.50564152069222</v>
      </c>
      <c r="S29" s="419">
        <f t="shared" si="0"/>
        <v>41449.790897036059</v>
      </c>
      <c r="T29" s="419">
        <f>AVERAGE(T5:T28)</f>
        <v>-6.0999999999999988</v>
      </c>
      <c r="U29" s="419">
        <f t="shared" si="0"/>
        <v>-819.53601560935476</v>
      </c>
      <c r="X29" s="1333"/>
    </row>
    <row r="30" spans="1:24" ht="15" customHeight="1">
      <c r="A30" s="1474"/>
      <c r="B30" s="1476" t="s">
        <v>541</v>
      </c>
      <c r="C30" s="1371" t="s">
        <v>173</v>
      </c>
      <c r="D30" s="865">
        <v>39.261178571428573</v>
      </c>
      <c r="E30" s="865">
        <v>411.50087500000001</v>
      </c>
      <c r="F30" s="14"/>
      <c r="G30" s="14"/>
      <c r="H30" s="14"/>
      <c r="I30" s="14"/>
      <c r="J30" s="14"/>
      <c r="K30" s="14"/>
      <c r="L30" s="1420"/>
      <c r="X30" s="1333"/>
    </row>
    <row r="31" spans="1:24" ht="15" customHeight="1">
      <c r="A31" s="1474"/>
      <c r="B31" s="1477"/>
      <c r="C31" s="1372" t="s">
        <v>23</v>
      </c>
      <c r="D31" s="865">
        <v>0</v>
      </c>
      <c r="E31" s="865">
        <v>0</v>
      </c>
      <c r="F31" s="14"/>
      <c r="G31" s="14"/>
      <c r="H31" s="14"/>
      <c r="I31" s="14"/>
      <c r="J31" s="14"/>
      <c r="K31" s="14"/>
      <c r="L31" s="1420"/>
      <c r="X31" s="1333"/>
    </row>
    <row r="32" spans="1:24" ht="15" customHeight="1">
      <c r="A32" s="1474"/>
      <c r="B32" s="1478"/>
      <c r="C32" s="1373" t="s">
        <v>164</v>
      </c>
      <c r="D32" s="865">
        <v>39.261178571428573</v>
      </c>
      <c r="E32" s="865">
        <v>411.50087500000001</v>
      </c>
      <c r="F32" s="14"/>
      <c r="G32" s="14"/>
      <c r="H32" s="14"/>
      <c r="I32" s="14"/>
      <c r="J32" s="14"/>
      <c r="K32" s="14"/>
      <c r="L32" s="1420"/>
      <c r="N32" s="419"/>
      <c r="O32" s="419"/>
    </row>
    <row r="33" spans="1:13" ht="15" customHeight="1">
      <c r="A33" s="1474"/>
      <c r="B33" s="1479" t="s">
        <v>164</v>
      </c>
      <c r="C33" s="594" t="s">
        <v>173</v>
      </c>
      <c r="D33" s="685">
        <v>334.96089152069209</v>
      </c>
      <c r="E33" s="685">
        <v>3639.4258749999999</v>
      </c>
      <c r="F33" s="14"/>
      <c r="G33" s="14"/>
      <c r="H33" s="14"/>
      <c r="I33" s="14"/>
      <c r="J33" s="14"/>
      <c r="K33" s="14"/>
      <c r="L33" s="1420"/>
    </row>
    <row r="34" spans="1:13" ht="15" customHeight="1">
      <c r="A34" s="1474"/>
      <c r="B34" s="1480"/>
      <c r="C34" s="1374" t="s">
        <v>23</v>
      </c>
      <c r="D34" s="865">
        <v>6.5447500000000218</v>
      </c>
      <c r="E34" s="865">
        <v>75.124167857142311</v>
      </c>
      <c r="F34" s="14"/>
      <c r="G34" s="14"/>
      <c r="H34" s="14"/>
      <c r="I34" s="14"/>
      <c r="J34" s="14"/>
      <c r="K34" s="14"/>
      <c r="L34" s="1420"/>
    </row>
    <row r="35" spans="1:13" ht="15" customHeight="1">
      <c r="A35" s="1475"/>
      <c r="B35" s="1481"/>
      <c r="C35" s="1375" t="s">
        <v>164</v>
      </c>
      <c r="D35" s="686">
        <v>341.50564152069211</v>
      </c>
      <c r="E35" s="686">
        <v>3714.5500428571422</v>
      </c>
      <c r="F35" s="17"/>
      <c r="G35" s="17"/>
      <c r="H35" s="17"/>
      <c r="I35" s="17"/>
      <c r="J35" s="17"/>
      <c r="K35" s="17"/>
      <c r="L35" s="1420"/>
    </row>
    <row r="36" spans="1:13" ht="15" customHeight="1">
      <c r="A36" s="1473" t="s">
        <v>174</v>
      </c>
      <c r="B36" s="1476" t="s">
        <v>545</v>
      </c>
      <c r="C36" s="1371" t="s">
        <v>99</v>
      </c>
      <c r="D36" s="865">
        <v>37743.366189095344</v>
      </c>
      <c r="E36" s="865">
        <v>409418.70991164504</v>
      </c>
      <c r="F36" s="14"/>
      <c r="G36" s="14"/>
      <c r="H36" s="14"/>
      <c r="I36" s="14"/>
      <c r="J36" s="14"/>
      <c r="K36" s="14"/>
      <c r="L36" s="1420"/>
    </row>
    <row r="37" spans="1:13" ht="15" customHeight="1">
      <c r="A37" s="1474"/>
      <c r="B37" s="1477"/>
      <c r="C37" s="1372" t="s">
        <v>130</v>
      </c>
      <c r="D37" s="865">
        <v>770.27277936929272</v>
      </c>
      <c r="E37" s="865">
        <v>8355.4838757478592</v>
      </c>
      <c r="F37" s="14"/>
      <c r="G37" s="14"/>
      <c r="H37" s="14"/>
      <c r="I37" s="14"/>
      <c r="J37" s="14"/>
      <c r="K37" s="14"/>
      <c r="L37" s="1420"/>
      <c r="M37" s="499"/>
    </row>
    <row r="38" spans="1:13" ht="15" customHeight="1">
      <c r="A38" s="1474"/>
      <c r="B38" s="1478"/>
      <c r="C38" s="1373" t="s">
        <v>164</v>
      </c>
      <c r="D38" s="865">
        <v>38513.638968464635</v>
      </c>
      <c r="E38" s="865">
        <v>417774.19378739293</v>
      </c>
      <c r="F38" s="14"/>
      <c r="G38" s="14"/>
      <c r="H38" s="14"/>
      <c r="I38" s="14"/>
      <c r="J38" s="14"/>
      <c r="K38" s="14"/>
      <c r="L38" s="1420"/>
    </row>
    <row r="39" spans="1:13" ht="15" customHeight="1">
      <c r="A39" s="1474"/>
      <c r="B39" s="1476" t="s">
        <v>175</v>
      </c>
      <c r="C39" s="1371" t="s">
        <v>99</v>
      </c>
      <c r="D39" s="685">
        <v>39.261178571428573</v>
      </c>
      <c r="E39" s="685">
        <v>411.50087500000001</v>
      </c>
      <c r="F39" s="14"/>
      <c r="G39" s="14"/>
      <c r="H39" s="14"/>
      <c r="I39" s="14"/>
      <c r="J39" s="14"/>
      <c r="K39" s="14"/>
      <c r="L39" s="1420"/>
    </row>
    <row r="40" spans="1:13" ht="15" customHeight="1">
      <c r="A40" s="1474"/>
      <c r="B40" s="1477"/>
      <c r="C40" s="1372" t="s">
        <v>130</v>
      </c>
      <c r="D40" s="865">
        <v>0</v>
      </c>
      <c r="E40" s="865">
        <v>0</v>
      </c>
      <c r="F40" s="14"/>
      <c r="G40" s="14"/>
      <c r="H40" s="14"/>
      <c r="I40" s="14"/>
      <c r="J40" s="14"/>
      <c r="K40" s="14"/>
      <c r="L40" s="1420"/>
    </row>
    <row r="41" spans="1:13" ht="15" customHeight="1">
      <c r="A41" s="1474"/>
      <c r="B41" s="1478"/>
      <c r="C41" s="1373" t="s">
        <v>164</v>
      </c>
      <c r="D41" s="686">
        <v>39.261178571428573</v>
      </c>
      <c r="E41" s="686">
        <v>411.50087500000001</v>
      </c>
      <c r="F41" s="14"/>
      <c r="G41" s="14"/>
      <c r="H41" s="14"/>
      <c r="I41" s="14"/>
      <c r="J41" s="14"/>
      <c r="K41" s="14"/>
      <c r="L41" s="1420"/>
    </row>
    <row r="42" spans="1:13" ht="15" customHeight="1">
      <c r="A42" s="1474"/>
      <c r="B42" s="1488" t="s">
        <v>176</v>
      </c>
      <c r="C42" s="1488"/>
      <c r="D42" s="865">
        <v>6.5447500000000218</v>
      </c>
      <c r="E42" s="865">
        <v>75.124167857142311</v>
      </c>
      <c r="F42" s="14"/>
      <c r="G42" s="14"/>
      <c r="H42" s="14"/>
      <c r="I42" s="14"/>
      <c r="J42" s="14"/>
      <c r="K42" s="14"/>
      <c r="L42" s="1420"/>
    </row>
    <row r="43" spans="1:13" ht="15" customHeight="1">
      <c r="A43" s="1474"/>
      <c r="B43" s="1488" t="s">
        <v>326</v>
      </c>
      <c r="C43" s="1488"/>
      <c r="D43" s="687">
        <v>2890.3459999999995</v>
      </c>
      <c r="E43" s="687">
        <v>31744.830133999996</v>
      </c>
      <c r="F43" s="14"/>
      <c r="G43" s="14"/>
      <c r="H43" s="14"/>
      <c r="I43" s="14"/>
      <c r="J43" s="14"/>
      <c r="K43" s="14"/>
      <c r="L43" s="1420"/>
    </row>
    <row r="44" spans="1:13" ht="15" customHeight="1">
      <c r="A44" s="1474"/>
      <c r="B44" s="1479" t="s">
        <v>178</v>
      </c>
      <c r="C44" s="594" t="s">
        <v>99</v>
      </c>
      <c r="D44" s="685">
        <v>40672.973367666767</v>
      </c>
      <c r="E44" s="685">
        <v>441575.04092064506</v>
      </c>
      <c r="F44" s="14"/>
      <c r="G44" s="14"/>
      <c r="H44" s="14"/>
      <c r="I44" s="14"/>
      <c r="J44" s="14"/>
      <c r="K44" s="14"/>
      <c r="L44" s="1420"/>
    </row>
    <row r="45" spans="1:13" ht="15" customHeight="1">
      <c r="A45" s="1474"/>
      <c r="B45" s="1480"/>
      <c r="C45" s="1374" t="s">
        <v>179</v>
      </c>
      <c r="D45" s="865">
        <v>776.81752936929274</v>
      </c>
      <c r="E45" s="865">
        <v>8430.6080436050015</v>
      </c>
      <c r="F45" s="14"/>
      <c r="G45" s="14"/>
      <c r="H45" s="14"/>
      <c r="I45" s="14"/>
      <c r="J45" s="14"/>
      <c r="K45" s="14"/>
      <c r="L45" s="1420"/>
    </row>
    <row r="46" spans="1:13" ht="15" customHeight="1">
      <c r="A46" s="1475"/>
      <c r="B46" s="1481"/>
      <c r="C46" s="1375" t="s">
        <v>164</v>
      </c>
      <c r="D46" s="865">
        <v>41449.790897036059</v>
      </c>
      <c r="E46" s="865">
        <v>450005.64896425005</v>
      </c>
      <c r="F46" s="18"/>
      <c r="G46" s="18"/>
      <c r="H46" s="14"/>
      <c r="I46" s="14"/>
      <c r="J46" s="14"/>
      <c r="K46" s="14"/>
      <c r="L46" s="1420"/>
    </row>
    <row r="47" spans="1:13" ht="15" customHeight="1">
      <c r="A47" s="1486" t="s">
        <v>180</v>
      </c>
      <c r="B47" s="1486"/>
      <c r="C47" s="1486"/>
      <c r="D47" s="687">
        <v>819.53601560934476</v>
      </c>
      <c r="E47" s="687">
        <v>12970.789166393108</v>
      </c>
      <c r="F47" s="446"/>
      <c r="G47" s="17"/>
      <c r="H47" s="446"/>
      <c r="I47" s="447"/>
      <c r="J47" s="446"/>
      <c r="K47" s="17"/>
      <c r="L47" s="1420"/>
    </row>
    <row r="48" spans="1:13" ht="5.0999999999999996" customHeight="1">
      <c r="A48" s="16"/>
      <c r="B48" s="16"/>
      <c r="C48" s="18"/>
      <c r="E48" s="18"/>
      <c r="F48" s="16"/>
      <c r="G48" s="16"/>
      <c r="H48" s="16"/>
      <c r="I48" s="16"/>
      <c r="J48" s="16"/>
      <c r="K48" s="16"/>
    </row>
    <row r="49" spans="1:11" ht="12.75" customHeight="1">
      <c r="A49" s="1650" t="s">
        <v>327</v>
      </c>
      <c r="B49" s="1650"/>
      <c r="C49" s="1650"/>
      <c r="D49" s="1650"/>
      <c r="E49" s="1650"/>
      <c r="F49" s="1650"/>
      <c r="G49" s="1650"/>
      <c r="H49" s="1650"/>
      <c r="I49" s="1650"/>
      <c r="J49" s="1650"/>
      <c r="K49" s="1650"/>
    </row>
    <row r="50" spans="1:11">
      <c r="A50" s="1650"/>
      <c r="B50" s="1650"/>
      <c r="C50" s="1650"/>
      <c r="D50" s="1650"/>
      <c r="E50" s="1650"/>
      <c r="F50" s="1650"/>
      <c r="G50" s="1650"/>
      <c r="H50" s="1650"/>
      <c r="I50" s="1650"/>
      <c r="J50" s="1650"/>
      <c r="K50" s="1650"/>
    </row>
    <row r="51" spans="1:11">
      <c r="D51" s="234"/>
      <c r="E51" s="234"/>
    </row>
    <row r="52" spans="1:11">
      <c r="D52" s="234"/>
      <c r="E52" s="234"/>
    </row>
    <row r="53" spans="1:11">
      <c r="D53" s="233"/>
      <c r="E53" s="233"/>
    </row>
    <row r="54" spans="1:11">
      <c r="D54" s="234"/>
      <c r="E54" s="234"/>
    </row>
    <row r="55" spans="1:11">
      <c r="D55" s="234"/>
      <c r="E55" s="234"/>
    </row>
  </sheetData>
  <mergeCells count="25">
    <mergeCell ref="A49:K50"/>
    <mergeCell ref="B33:B35"/>
    <mergeCell ref="A5:A13"/>
    <mergeCell ref="B5:B7"/>
    <mergeCell ref="B8:B10"/>
    <mergeCell ref="B11:B13"/>
    <mergeCell ref="B27:B29"/>
    <mergeCell ref="B30:B32"/>
    <mergeCell ref="B39:B41"/>
    <mergeCell ref="B42:C42"/>
    <mergeCell ref="B43:C43"/>
    <mergeCell ref="B44:B46"/>
    <mergeCell ref="A14:A26"/>
    <mergeCell ref="B14:B17"/>
    <mergeCell ref="B18:B21"/>
    <mergeCell ref="B22:B25"/>
    <mergeCell ref="J1:K1"/>
    <mergeCell ref="A1:I1"/>
    <mergeCell ref="A47:C47"/>
    <mergeCell ref="A36:A46"/>
    <mergeCell ref="B36:B38"/>
    <mergeCell ref="A3:K3"/>
    <mergeCell ref="B26:C26"/>
    <mergeCell ref="A27:A35"/>
    <mergeCell ref="F4:K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ignoredErrors>
    <ignoredError sqref="T29"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dimension ref="A1:P74"/>
  <sheetViews>
    <sheetView showGridLines="0" zoomScaleNormal="100" zoomScaleSheetLayoutView="100" workbookViewId="0">
      <selection activeCell="D1" sqref="D1"/>
    </sheetView>
  </sheetViews>
  <sheetFormatPr defaultRowHeight="12.75"/>
  <cols>
    <col min="1" max="1" width="7.28515625" style="10" customWidth="1"/>
    <col min="2" max="2" width="15.7109375" style="10" customWidth="1"/>
    <col min="3" max="6" width="15.7109375" style="9" customWidth="1"/>
    <col min="7" max="7" width="8.7109375" style="9" customWidth="1"/>
    <col min="8" max="8" width="5.85546875" style="9" customWidth="1"/>
    <col min="9" max="9" width="11.5703125" style="9" bestFit="1" customWidth="1"/>
    <col min="10" max="10" width="13.42578125" style="9" customWidth="1"/>
    <col min="11" max="11" width="14.5703125" style="9" customWidth="1"/>
    <col min="12" max="256" width="9.140625" style="9"/>
    <col min="257" max="257" width="2.7109375" style="9" customWidth="1"/>
    <col min="258" max="262" width="15.7109375" style="9" customWidth="1"/>
    <col min="263" max="263" width="2.7109375" style="9" customWidth="1"/>
    <col min="264" max="264" width="5.85546875" style="9" customWidth="1"/>
    <col min="265" max="265" width="11.5703125" style="9" bestFit="1" customWidth="1"/>
    <col min="266" max="266" width="13.42578125" style="9" customWidth="1"/>
    <col min="267" max="267" width="14.5703125" style="9" customWidth="1"/>
    <col min="268" max="512" width="9.140625" style="9"/>
    <col min="513" max="513" width="2.7109375" style="9" customWidth="1"/>
    <col min="514" max="518" width="15.7109375" style="9" customWidth="1"/>
    <col min="519" max="519" width="2.7109375" style="9" customWidth="1"/>
    <col min="520" max="520" width="5.85546875" style="9" customWidth="1"/>
    <col min="521" max="521" width="11.5703125" style="9" bestFit="1" customWidth="1"/>
    <col min="522" max="522" width="13.42578125" style="9" customWidth="1"/>
    <col min="523" max="523" width="14.5703125" style="9" customWidth="1"/>
    <col min="524" max="768" width="9.140625" style="9"/>
    <col min="769" max="769" width="2.7109375" style="9" customWidth="1"/>
    <col min="770" max="774" width="15.7109375" style="9" customWidth="1"/>
    <col min="775" max="775" width="2.7109375" style="9" customWidth="1"/>
    <col min="776" max="776" width="5.85546875" style="9" customWidth="1"/>
    <col min="777" max="777" width="11.5703125" style="9" bestFit="1" customWidth="1"/>
    <col min="778" max="778" width="13.42578125" style="9" customWidth="1"/>
    <col min="779" max="779" width="14.5703125" style="9" customWidth="1"/>
    <col min="780" max="1024" width="9.140625" style="9"/>
    <col min="1025" max="1025" width="2.7109375" style="9" customWidth="1"/>
    <col min="1026" max="1030" width="15.7109375" style="9" customWidth="1"/>
    <col min="1031" max="1031" width="2.7109375" style="9" customWidth="1"/>
    <col min="1032" max="1032" width="5.85546875" style="9" customWidth="1"/>
    <col min="1033" max="1033" width="11.5703125" style="9" bestFit="1" customWidth="1"/>
    <col min="1034" max="1034" width="13.42578125" style="9" customWidth="1"/>
    <col min="1035" max="1035" width="14.5703125" style="9" customWidth="1"/>
    <col min="1036" max="1280" width="9.140625" style="9"/>
    <col min="1281" max="1281" width="2.7109375" style="9" customWidth="1"/>
    <col min="1282" max="1286" width="15.7109375" style="9" customWidth="1"/>
    <col min="1287" max="1287" width="2.7109375" style="9" customWidth="1"/>
    <col min="1288" max="1288" width="5.85546875" style="9" customWidth="1"/>
    <col min="1289" max="1289" width="11.5703125" style="9" bestFit="1" customWidth="1"/>
    <col min="1290" max="1290" width="13.42578125" style="9" customWidth="1"/>
    <col min="1291" max="1291" width="14.5703125" style="9" customWidth="1"/>
    <col min="1292" max="1536" width="9.140625" style="9"/>
    <col min="1537" max="1537" width="2.7109375" style="9" customWidth="1"/>
    <col min="1538" max="1542" width="15.7109375" style="9" customWidth="1"/>
    <col min="1543" max="1543" width="2.7109375" style="9" customWidth="1"/>
    <col min="1544" max="1544" width="5.85546875" style="9" customWidth="1"/>
    <col min="1545" max="1545" width="11.5703125" style="9" bestFit="1" customWidth="1"/>
    <col min="1546" max="1546" width="13.42578125" style="9" customWidth="1"/>
    <col min="1547" max="1547" width="14.5703125" style="9" customWidth="1"/>
    <col min="1548" max="1792" width="9.140625" style="9"/>
    <col min="1793" max="1793" width="2.7109375" style="9" customWidth="1"/>
    <col min="1794" max="1798" width="15.7109375" style="9" customWidth="1"/>
    <col min="1799" max="1799" width="2.7109375" style="9" customWidth="1"/>
    <col min="1800" max="1800" width="5.85546875" style="9" customWidth="1"/>
    <col min="1801" max="1801" width="11.5703125" style="9" bestFit="1" customWidth="1"/>
    <col min="1802" max="1802" width="13.42578125" style="9" customWidth="1"/>
    <col min="1803" max="1803" width="14.5703125" style="9" customWidth="1"/>
    <col min="1804" max="2048" width="9.140625" style="9"/>
    <col min="2049" max="2049" width="2.7109375" style="9" customWidth="1"/>
    <col min="2050" max="2054" width="15.7109375" style="9" customWidth="1"/>
    <col min="2055" max="2055" width="2.7109375" style="9" customWidth="1"/>
    <col min="2056" max="2056" width="5.85546875" style="9" customWidth="1"/>
    <col min="2057" max="2057" width="11.5703125" style="9" bestFit="1" customWidth="1"/>
    <col min="2058" max="2058" width="13.42578125" style="9" customWidth="1"/>
    <col min="2059" max="2059" width="14.5703125" style="9" customWidth="1"/>
    <col min="2060" max="2304" width="9.140625" style="9"/>
    <col min="2305" max="2305" width="2.7109375" style="9" customWidth="1"/>
    <col min="2306" max="2310" width="15.7109375" style="9" customWidth="1"/>
    <col min="2311" max="2311" width="2.7109375" style="9" customWidth="1"/>
    <col min="2312" max="2312" width="5.85546875" style="9" customWidth="1"/>
    <col min="2313" max="2313" width="11.5703125" style="9" bestFit="1" customWidth="1"/>
    <col min="2314" max="2314" width="13.42578125" style="9" customWidth="1"/>
    <col min="2315" max="2315" width="14.5703125" style="9" customWidth="1"/>
    <col min="2316" max="2560" width="9.140625" style="9"/>
    <col min="2561" max="2561" width="2.7109375" style="9" customWidth="1"/>
    <col min="2562" max="2566" width="15.7109375" style="9" customWidth="1"/>
    <col min="2567" max="2567" width="2.7109375" style="9" customWidth="1"/>
    <col min="2568" max="2568" width="5.85546875" style="9" customWidth="1"/>
    <col min="2569" max="2569" width="11.5703125" style="9" bestFit="1" customWidth="1"/>
    <col min="2570" max="2570" width="13.42578125" style="9" customWidth="1"/>
    <col min="2571" max="2571" width="14.5703125" style="9" customWidth="1"/>
    <col min="2572" max="2816" width="9.140625" style="9"/>
    <col min="2817" max="2817" width="2.7109375" style="9" customWidth="1"/>
    <col min="2818" max="2822" width="15.7109375" style="9" customWidth="1"/>
    <col min="2823" max="2823" width="2.7109375" style="9" customWidth="1"/>
    <col min="2824" max="2824" width="5.85546875" style="9" customWidth="1"/>
    <col min="2825" max="2825" width="11.5703125" style="9" bestFit="1" customWidth="1"/>
    <col min="2826" max="2826" width="13.42578125" style="9" customWidth="1"/>
    <col min="2827" max="2827" width="14.5703125" style="9" customWidth="1"/>
    <col min="2828" max="3072" width="9.140625" style="9"/>
    <col min="3073" max="3073" width="2.7109375" style="9" customWidth="1"/>
    <col min="3074" max="3078" width="15.7109375" style="9" customWidth="1"/>
    <col min="3079" max="3079" width="2.7109375" style="9" customWidth="1"/>
    <col min="3080" max="3080" width="5.85546875" style="9" customWidth="1"/>
    <col min="3081" max="3081" width="11.5703125" style="9" bestFit="1" customWidth="1"/>
    <col min="3082" max="3082" width="13.42578125" style="9" customWidth="1"/>
    <col min="3083" max="3083" width="14.5703125" style="9" customWidth="1"/>
    <col min="3084" max="3328" width="9.140625" style="9"/>
    <col min="3329" max="3329" width="2.7109375" style="9" customWidth="1"/>
    <col min="3330" max="3334" width="15.7109375" style="9" customWidth="1"/>
    <col min="3335" max="3335" width="2.7109375" style="9" customWidth="1"/>
    <col min="3336" max="3336" width="5.85546875" style="9" customWidth="1"/>
    <col min="3337" max="3337" width="11.5703125" style="9" bestFit="1" customWidth="1"/>
    <col min="3338" max="3338" width="13.42578125" style="9" customWidth="1"/>
    <col min="3339" max="3339" width="14.5703125" style="9" customWidth="1"/>
    <col min="3340" max="3584" width="9.140625" style="9"/>
    <col min="3585" max="3585" width="2.7109375" style="9" customWidth="1"/>
    <col min="3586" max="3590" width="15.7109375" style="9" customWidth="1"/>
    <col min="3591" max="3591" width="2.7109375" style="9" customWidth="1"/>
    <col min="3592" max="3592" width="5.85546875" style="9" customWidth="1"/>
    <col min="3593" max="3593" width="11.5703125" style="9" bestFit="1" customWidth="1"/>
    <col min="3594" max="3594" width="13.42578125" style="9" customWidth="1"/>
    <col min="3595" max="3595" width="14.5703125" style="9" customWidth="1"/>
    <col min="3596" max="3840" width="9.140625" style="9"/>
    <col min="3841" max="3841" width="2.7109375" style="9" customWidth="1"/>
    <col min="3842" max="3846" width="15.7109375" style="9" customWidth="1"/>
    <col min="3847" max="3847" width="2.7109375" style="9" customWidth="1"/>
    <col min="3848" max="3848" width="5.85546875" style="9" customWidth="1"/>
    <col min="3849" max="3849" width="11.5703125" style="9" bestFit="1" customWidth="1"/>
    <col min="3850" max="3850" width="13.42578125" style="9" customWidth="1"/>
    <col min="3851" max="3851" width="14.5703125" style="9" customWidth="1"/>
    <col min="3852" max="4096" width="9.140625" style="9"/>
    <col min="4097" max="4097" width="2.7109375" style="9" customWidth="1"/>
    <col min="4098" max="4102" width="15.7109375" style="9" customWidth="1"/>
    <col min="4103" max="4103" width="2.7109375" style="9" customWidth="1"/>
    <col min="4104" max="4104" width="5.85546875" style="9" customWidth="1"/>
    <col min="4105" max="4105" width="11.5703125" style="9" bestFit="1" customWidth="1"/>
    <col min="4106" max="4106" width="13.42578125" style="9" customWidth="1"/>
    <col min="4107" max="4107" width="14.5703125" style="9" customWidth="1"/>
    <col min="4108" max="4352" width="9.140625" style="9"/>
    <col min="4353" max="4353" width="2.7109375" style="9" customWidth="1"/>
    <col min="4354" max="4358" width="15.7109375" style="9" customWidth="1"/>
    <col min="4359" max="4359" width="2.7109375" style="9" customWidth="1"/>
    <col min="4360" max="4360" width="5.85546875" style="9" customWidth="1"/>
    <col min="4361" max="4361" width="11.5703125" style="9" bestFit="1" customWidth="1"/>
    <col min="4362" max="4362" width="13.42578125" style="9" customWidth="1"/>
    <col min="4363" max="4363" width="14.5703125" style="9" customWidth="1"/>
    <col min="4364" max="4608" width="9.140625" style="9"/>
    <col min="4609" max="4609" width="2.7109375" style="9" customWidth="1"/>
    <col min="4610" max="4614" width="15.7109375" style="9" customWidth="1"/>
    <col min="4615" max="4615" width="2.7109375" style="9" customWidth="1"/>
    <col min="4616" max="4616" width="5.85546875" style="9" customWidth="1"/>
    <col min="4617" max="4617" width="11.5703125" style="9" bestFit="1" customWidth="1"/>
    <col min="4618" max="4618" width="13.42578125" style="9" customWidth="1"/>
    <col min="4619" max="4619" width="14.5703125" style="9" customWidth="1"/>
    <col min="4620" max="4864" width="9.140625" style="9"/>
    <col min="4865" max="4865" width="2.7109375" style="9" customWidth="1"/>
    <col min="4866" max="4870" width="15.7109375" style="9" customWidth="1"/>
    <col min="4871" max="4871" width="2.7109375" style="9" customWidth="1"/>
    <col min="4872" max="4872" width="5.85546875" style="9" customWidth="1"/>
    <col min="4873" max="4873" width="11.5703125" style="9" bestFit="1" customWidth="1"/>
    <col min="4874" max="4874" width="13.42578125" style="9" customWidth="1"/>
    <col min="4875" max="4875" width="14.5703125" style="9" customWidth="1"/>
    <col min="4876" max="5120" width="9.140625" style="9"/>
    <col min="5121" max="5121" width="2.7109375" style="9" customWidth="1"/>
    <col min="5122" max="5126" width="15.7109375" style="9" customWidth="1"/>
    <col min="5127" max="5127" width="2.7109375" style="9" customWidth="1"/>
    <col min="5128" max="5128" width="5.85546875" style="9" customWidth="1"/>
    <col min="5129" max="5129" width="11.5703125" style="9" bestFit="1" customWidth="1"/>
    <col min="5130" max="5130" width="13.42578125" style="9" customWidth="1"/>
    <col min="5131" max="5131" width="14.5703125" style="9" customWidth="1"/>
    <col min="5132" max="5376" width="9.140625" style="9"/>
    <col min="5377" max="5377" width="2.7109375" style="9" customWidth="1"/>
    <col min="5378" max="5382" width="15.7109375" style="9" customWidth="1"/>
    <col min="5383" max="5383" width="2.7109375" style="9" customWidth="1"/>
    <col min="5384" max="5384" width="5.85546875" style="9" customWidth="1"/>
    <col min="5385" max="5385" width="11.5703125" style="9" bestFit="1" customWidth="1"/>
    <col min="5386" max="5386" width="13.42578125" style="9" customWidth="1"/>
    <col min="5387" max="5387" width="14.5703125" style="9" customWidth="1"/>
    <col min="5388" max="5632" width="9.140625" style="9"/>
    <col min="5633" max="5633" width="2.7109375" style="9" customWidth="1"/>
    <col min="5634" max="5638" width="15.7109375" style="9" customWidth="1"/>
    <col min="5639" max="5639" width="2.7109375" style="9" customWidth="1"/>
    <col min="5640" max="5640" width="5.85546875" style="9" customWidth="1"/>
    <col min="5641" max="5641" width="11.5703125" style="9" bestFit="1" customWidth="1"/>
    <col min="5642" max="5642" width="13.42578125" style="9" customWidth="1"/>
    <col min="5643" max="5643" width="14.5703125" style="9" customWidth="1"/>
    <col min="5644" max="5888" width="9.140625" style="9"/>
    <col min="5889" max="5889" width="2.7109375" style="9" customWidth="1"/>
    <col min="5890" max="5894" width="15.7109375" style="9" customWidth="1"/>
    <col min="5895" max="5895" width="2.7109375" style="9" customWidth="1"/>
    <col min="5896" max="5896" width="5.85546875" style="9" customWidth="1"/>
    <col min="5897" max="5897" width="11.5703125" style="9" bestFit="1" customWidth="1"/>
    <col min="5898" max="5898" width="13.42578125" style="9" customWidth="1"/>
    <col min="5899" max="5899" width="14.5703125" style="9" customWidth="1"/>
    <col min="5900" max="6144" width="9.140625" style="9"/>
    <col min="6145" max="6145" width="2.7109375" style="9" customWidth="1"/>
    <col min="6146" max="6150" width="15.7109375" style="9" customWidth="1"/>
    <col min="6151" max="6151" width="2.7109375" style="9" customWidth="1"/>
    <col min="6152" max="6152" width="5.85546875" style="9" customWidth="1"/>
    <col min="6153" max="6153" width="11.5703125" style="9" bestFit="1" customWidth="1"/>
    <col min="6154" max="6154" width="13.42578125" style="9" customWidth="1"/>
    <col min="6155" max="6155" width="14.5703125" style="9" customWidth="1"/>
    <col min="6156" max="6400" width="9.140625" style="9"/>
    <col min="6401" max="6401" width="2.7109375" style="9" customWidth="1"/>
    <col min="6402" max="6406" width="15.7109375" style="9" customWidth="1"/>
    <col min="6407" max="6407" width="2.7109375" style="9" customWidth="1"/>
    <col min="6408" max="6408" width="5.85546875" style="9" customWidth="1"/>
    <col min="6409" max="6409" width="11.5703125" style="9" bestFit="1" customWidth="1"/>
    <col min="6410" max="6410" width="13.42578125" style="9" customWidth="1"/>
    <col min="6411" max="6411" width="14.5703125" style="9" customWidth="1"/>
    <col min="6412" max="6656" width="9.140625" style="9"/>
    <col min="6657" max="6657" width="2.7109375" style="9" customWidth="1"/>
    <col min="6658" max="6662" width="15.7109375" style="9" customWidth="1"/>
    <col min="6663" max="6663" width="2.7109375" style="9" customWidth="1"/>
    <col min="6664" max="6664" width="5.85546875" style="9" customWidth="1"/>
    <col min="6665" max="6665" width="11.5703125" style="9" bestFit="1" customWidth="1"/>
    <col min="6666" max="6666" width="13.42578125" style="9" customWidth="1"/>
    <col min="6667" max="6667" width="14.5703125" style="9" customWidth="1"/>
    <col min="6668" max="6912" width="9.140625" style="9"/>
    <col min="6913" max="6913" width="2.7109375" style="9" customWidth="1"/>
    <col min="6914" max="6918" width="15.7109375" style="9" customWidth="1"/>
    <col min="6919" max="6919" width="2.7109375" style="9" customWidth="1"/>
    <col min="6920" max="6920" width="5.85546875" style="9" customWidth="1"/>
    <col min="6921" max="6921" width="11.5703125" style="9" bestFit="1" customWidth="1"/>
    <col min="6922" max="6922" width="13.42578125" style="9" customWidth="1"/>
    <col min="6923" max="6923" width="14.5703125" style="9" customWidth="1"/>
    <col min="6924" max="7168" width="9.140625" style="9"/>
    <col min="7169" max="7169" width="2.7109375" style="9" customWidth="1"/>
    <col min="7170" max="7174" width="15.7109375" style="9" customWidth="1"/>
    <col min="7175" max="7175" width="2.7109375" style="9" customWidth="1"/>
    <col min="7176" max="7176" width="5.85546875" style="9" customWidth="1"/>
    <col min="7177" max="7177" width="11.5703125" style="9" bestFit="1" customWidth="1"/>
    <col min="7178" max="7178" width="13.42578125" style="9" customWidth="1"/>
    <col min="7179" max="7179" width="14.5703125" style="9" customWidth="1"/>
    <col min="7180" max="7424" width="9.140625" style="9"/>
    <col min="7425" max="7425" width="2.7109375" style="9" customWidth="1"/>
    <col min="7426" max="7430" width="15.7109375" style="9" customWidth="1"/>
    <col min="7431" max="7431" width="2.7109375" style="9" customWidth="1"/>
    <col min="7432" max="7432" width="5.85546875" style="9" customWidth="1"/>
    <col min="7433" max="7433" width="11.5703125" style="9" bestFit="1" customWidth="1"/>
    <col min="7434" max="7434" width="13.42578125" style="9" customWidth="1"/>
    <col min="7435" max="7435" width="14.5703125" style="9" customWidth="1"/>
    <col min="7436" max="7680" width="9.140625" style="9"/>
    <col min="7681" max="7681" width="2.7109375" style="9" customWidth="1"/>
    <col min="7682" max="7686" width="15.7109375" style="9" customWidth="1"/>
    <col min="7687" max="7687" width="2.7109375" style="9" customWidth="1"/>
    <col min="7688" max="7688" width="5.85546875" style="9" customWidth="1"/>
    <col min="7689" max="7689" width="11.5703125" style="9" bestFit="1" customWidth="1"/>
    <col min="7690" max="7690" width="13.42578125" style="9" customWidth="1"/>
    <col min="7691" max="7691" width="14.5703125" style="9" customWidth="1"/>
    <col min="7692" max="7936" width="9.140625" style="9"/>
    <col min="7937" max="7937" width="2.7109375" style="9" customWidth="1"/>
    <col min="7938" max="7942" width="15.7109375" style="9" customWidth="1"/>
    <col min="7943" max="7943" width="2.7109375" style="9" customWidth="1"/>
    <col min="7944" max="7944" width="5.85546875" style="9" customWidth="1"/>
    <col min="7945" max="7945" width="11.5703125" style="9" bestFit="1" customWidth="1"/>
    <col min="7946" max="7946" width="13.42578125" style="9" customWidth="1"/>
    <col min="7947" max="7947" width="14.5703125" style="9" customWidth="1"/>
    <col min="7948" max="8192" width="9.140625" style="9"/>
    <col min="8193" max="8193" width="2.7109375" style="9" customWidth="1"/>
    <col min="8194" max="8198" width="15.7109375" style="9" customWidth="1"/>
    <col min="8199" max="8199" width="2.7109375" style="9" customWidth="1"/>
    <col min="8200" max="8200" width="5.85546875" style="9" customWidth="1"/>
    <col min="8201" max="8201" width="11.5703125" style="9" bestFit="1" customWidth="1"/>
    <col min="8202" max="8202" width="13.42578125" style="9" customWidth="1"/>
    <col min="8203" max="8203" width="14.5703125" style="9" customWidth="1"/>
    <col min="8204" max="8448" width="9.140625" style="9"/>
    <col min="8449" max="8449" width="2.7109375" style="9" customWidth="1"/>
    <col min="8450" max="8454" width="15.7109375" style="9" customWidth="1"/>
    <col min="8455" max="8455" width="2.7109375" style="9" customWidth="1"/>
    <col min="8456" max="8456" width="5.85546875" style="9" customWidth="1"/>
    <col min="8457" max="8457" width="11.5703125" style="9" bestFit="1" customWidth="1"/>
    <col min="8458" max="8458" width="13.42578125" style="9" customWidth="1"/>
    <col min="8459" max="8459" width="14.5703125" style="9" customWidth="1"/>
    <col min="8460" max="8704" width="9.140625" style="9"/>
    <col min="8705" max="8705" width="2.7109375" style="9" customWidth="1"/>
    <col min="8706" max="8710" width="15.7109375" style="9" customWidth="1"/>
    <col min="8711" max="8711" width="2.7109375" style="9" customWidth="1"/>
    <col min="8712" max="8712" width="5.85546875" style="9" customWidth="1"/>
    <col min="8713" max="8713" width="11.5703125" style="9" bestFit="1" customWidth="1"/>
    <col min="8714" max="8714" width="13.42578125" style="9" customWidth="1"/>
    <col min="8715" max="8715" width="14.5703125" style="9" customWidth="1"/>
    <col min="8716" max="8960" width="9.140625" style="9"/>
    <col min="8961" max="8961" width="2.7109375" style="9" customWidth="1"/>
    <col min="8962" max="8966" width="15.7109375" style="9" customWidth="1"/>
    <col min="8967" max="8967" width="2.7109375" style="9" customWidth="1"/>
    <col min="8968" max="8968" width="5.85546875" style="9" customWidth="1"/>
    <col min="8969" max="8969" width="11.5703125" style="9" bestFit="1" customWidth="1"/>
    <col min="8970" max="8970" width="13.42578125" style="9" customWidth="1"/>
    <col min="8971" max="8971" width="14.5703125" style="9" customWidth="1"/>
    <col min="8972" max="9216" width="9.140625" style="9"/>
    <col min="9217" max="9217" width="2.7109375" style="9" customWidth="1"/>
    <col min="9218" max="9222" width="15.7109375" style="9" customWidth="1"/>
    <col min="9223" max="9223" width="2.7109375" style="9" customWidth="1"/>
    <col min="9224" max="9224" width="5.85546875" style="9" customWidth="1"/>
    <col min="9225" max="9225" width="11.5703125" style="9" bestFit="1" customWidth="1"/>
    <col min="9226" max="9226" width="13.42578125" style="9" customWidth="1"/>
    <col min="9227" max="9227" width="14.5703125" style="9" customWidth="1"/>
    <col min="9228" max="9472" width="9.140625" style="9"/>
    <col min="9473" max="9473" width="2.7109375" style="9" customWidth="1"/>
    <col min="9474" max="9478" width="15.7109375" style="9" customWidth="1"/>
    <col min="9479" max="9479" width="2.7109375" style="9" customWidth="1"/>
    <col min="9480" max="9480" width="5.85546875" style="9" customWidth="1"/>
    <col min="9481" max="9481" width="11.5703125" style="9" bestFit="1" customWidth="1"/>
    <col min="9482" max="9482" width="13.42578125" style="9" customWidth="1"/>
    <col min="9483" max="9483" width="14.5703125" style="9" customWidth="1"/>
    <col min="9484" max="9728" width="9.140625" style="9"/>
    <col min="9729" max="9729" width="2.7109375" style="9" customWidth="1"/>
    <col min="9730" max="9734" width="15.7109375" style="9" customWidth="1"/>
    <col min="9735" max="9735" width="2.7109375" style="9" customWidth="1"/>
    <col min="9736" max="9736" width="5.85546875" style="9" customWidth="1"/>
    <col min="9737" max="9737" width="11.5703125" style="9" bestFit="1" customWidth="1"/>
    <col min="9738" max="9738" width="13.42578125" style="9" customWidth="1"/>
    <col min="9739" max="9739" width="14.5703125" style="9" customWidth="1"/>
    <col min="9740" max="9984" width="9.140625" style="9"/>
    <col min="9985" max="9985" width="2.7109375" style="9" customWidth="1"/>
    <col min="9986" max="9990" width="15.7109375" style="9" customWidth="1"/>
    <col min="9991" max="9991" width="2.7109375" style="9" customWidth="1"/>
    <col min="9992" max="9992" width="5.85546875" style="9" customWidth="1"/>
    <col min="9993" max="9993" width="11.5703125" style="9" bestFit="1" customWidth="1"/>
    <col min="9994" max="9994" width="13.42578125" style="9" customWidth="1"/>
    <col min="9995" max="9995" width="14.5703125" style="9" customWidth="1"/>
    <col min="9996" max="10240" width="9.140625" style="9"/>
    <col min="10241" max="10241" width="2.7109375" style="9" customWidth="1"/>
    <col min="10242" max="10246" width="15.7109375" style="9" customWidth="1"/>
    <col min="10247" max="10247" width="2.7109375" style="9" customWidth="1"/>
    <col min="10248" max="10248" width="5.85546875" style="9" customWidth="1"/>
    <col min="10249" max="10249" width="11.5703125" style="9" bestFit="1" customWidth="1"/>
    <col min="10250" max="10250" width="13.42578125" style="9" customWidth="1"/>
    <col min="10251" max="10251" width="14.5703125" style="9" customWidth="1"/>
    <col min="10252" max="10496" width="9.140625" style="9"/>
    <col min="10497" max="10497" width="2.7109375" style="9" customWidth="1"/>
    <col min="10498" max="10502" width="15.7109375" style="9" customWidth="1"/>
    <col min="10503" max="10503" width="2.7109375" style="9" customWidth="1"/>
    <col min="10504" max="10504" width="5.85546875" style="9" customWidth="1"/>
    <col min="10505" max="10505" width="11.5703125" style="9" bestFit="1" customWidth="1"/>
    <col min="10506" max="10506" width="13.42578125" style="9" customWidth="1"/>
    <col min="10507" max="10507" width="14.5703125" style="9" customWidth="1"/>
    <col min="10508" max="10752" width="9.140625" style="9"/>
    <col min="10753" max="10753" width="2.7109375" style="9" customWidth="1"/>
    <col min="10754" max="10758" width="15.7109375" style="9" customWidth="1"/>
    <col min="10759" max="10759" width="2.7109375" style="9" customWidth="1"/>
    <col min="10760" max="10760" width="5.85546875" style="9" customWidth="1"/>
    <col min="10761" max="10761" width="11.5703125" style="9" bestFit="1" customWidth="1"/>
    <col min="10762" max="10762" width="13.42578125" style="9" customWidth="1"/>
    <col min="10763" max="10763" width="14.5703125" style="9" customWidth="1"/>
    <col min="10764" max="11008" width="9.140625" style="9"/>
    <col min="11009" max="11009" width="2.7109375" style="9" customWidth="1"/>
    <col min="11010" max="11014" width="15.7109375" style="9" customWidth="1"/>
    <col min="11015" max="11015" width="2.7109375" style="9" customWidth="1"/>
    <col min="11016" max="11016" width="5.85546875" style="9" customWidth="1"/>
    <col min="11017" max="11017" width="11.5703125" style="9" bestFit="1" customWidth="1"/>
    <col min="11018" max="11018" width="13.42578125" style="9" customWidth="1"/>
    <col min="11019" max="11019" width="14.5703125" style="9" customWidth="1"/>
    <col min="11020" max="11264" width="9.140625" style="9"/>
    <col min="11265" max="11265" width="2.7109375" style="9" customWidth="1"/>
    <col min="11266" max="11270" width="15.7109375" style="9" customWidth="1"/>
    <col min="11271" max="11271" width="2.7109375" style="9" customWidth="1"/>
    <col min="11272" max="11272" width="5.85546875" style="9" customWidth="1"/>
    <col min="11273" max="11273" width="11.5703125" style="9" bestFit="1" customWidth="1"/>
    <col min="11274" max="11274" width="13.42578125" style="9" customWidth="1"/>
    <col min="11275" max="11275" width="14.5703125" style="9" customWidth="1"/>
    <col min="11276" max="11520" width="9.140625" style="9"/>
    <col min="11521" max="11521" width="2.7109375" style="9" customWidth="1"/>
    <col min="11522" max="11526" width="15.7109375" style="9" customWidth="1"/>
    <col min="11527" max="11527" width="2.7109375" style="9" customWidth="1"/>
    <col min="11528" max="11528" width="5.85546875" style="9" customWidth="1"/>
    <col min="11529" max="11529" width="11.5703125" style="9" bestFit="1" customWidth="1"/>
    <col min="11530" max="11530" width="13.42578125" style="9" customWidth="1"/>
    <col min="11531" max="11531" width="14.5703125" style="9" customWidth="1"/>
    <col min="11532" max="11776" width="9.140625" style="9"/>
    <col min="11777" max="11777" width="2.7109375" style="9" customWidth="1"/>
    <col min="11778" max="11782" width="15.7109375" style="9" customWidth="1"/>
    <col min="11783" max="11783" width="2.7109375" style="9" customWidth="1"/>
    <col min="11784" max="11784" width="5.85546875" style="9" customWidth="1"/>
    <col min="11785" max="11785" width="11.5703125" style="9" bestFit="1" customWidth="1"/>
    <col min="11786" max="11786" width="13.42578125" style="9" customWidth="1"/>
    <col min="11787" max="11787" width="14.5703125" style="9" customWidth="1"/>
    <col min="11788" max="12032" width="9.140625" style="9"/>
    <col min="12033" max="12033" width="2.7109375" style="9" customWidth="1"/>
    <col min="12034" max="12038" width="15.7109375" style="9" customWidth="1"/>
    <col min="12039" max="12039" width="2.7109375" style="9" customWidth="1"/>
    <col min="12040" max="12040" width="5.85546875" style="9" customWidth="1"/>
    <col min="12041" max="12041" width="11.5703125" style="9" bestFit="1" customWidth="1"/>
    <col min="12042" max="12042" width="13.42578125" style="9" customWidth="1"/>
    <col min="12043" max="12043" width="14.5703125" style="9" customWidth="1"/>
    <col min="12044" max="12288" width="9.140625" style="9"/>
    <col min="12289" max="12289" width="2.7109375" style="9" customWidth="1"/>
    <col min="12290" max="12294" width="15.7109375" style="9" customWidth="1"/>
    <col min="12295" max="12295" width="2.7109375" style="9" customWidth="1"/>
    <col min="12296" max="12296" width="5.85546875" style="9" customWidth="1"/>
    <col min="12297" max="12297" width="11.5703125" style="9" bestFit="1" customWidth="1"/>
    <col min="12298" max="12298" width="13.42578125" style="9" customWidth="1"/>
    <col min="12299" max="12299" width="14.5703125" style="9" customWidth="1"/>
    <col min="12300" max="12544" width="9.140625" style="9"/>
    <col min="12545" max="12545" width="2.7109375" style="9" customWidth="1"/>
    <col min="12546" max="12550" width="15.7109375" style="9" customWidth="1"/>
    <col min="12551" max="12551" width="2.7109375" style="9" customWidth="1"/>
    <col min="12552" max="12552" width="5.85546875" style="9" customWidth="1"/>
    <col min="12553" max="12553" width="11.5703125" style="9" bestFit="1" customWidth="1"/>
    <col min="12554" max="12554" width="13.42578125" style="9" customWidth="1"/>
    <col min="12555" max="12555" width="14.5703125" style="9" customWidth="1"/>
    <col min="12556" max="12800" width="9.140625" style="9"/>
    <col min="12801" max="12801" width="2.7109375" style="9" customWidth="1"/>
    <col min="12802" max="12806" width="15.7109375" style="9" customWidth="1"/>
    <col min="12807" max="12807" width="2.7109375" style="9" customWidth="1"/>
    <col min="12808" max="12808" width="5.85546875" style="9" customWidth="1"/>
    <col min="12809" max="12809" width="11.5703125" style="9" bestFit="1" customWidth="1"/>
    <col min="12810" max="12810" width="13.42578125" style="9" customWidth="1"/>
    <col min="12811" max="12811" width="14.5703125" style="9" customWidth="1"/>
    <col min="12812" max="13056" width="9.140625" style="9"/>
    <col min="13057" max="13057" width="2.7109375" style="9" customWidth="1"/>
    <col min="13058" max="13062" width="15.7109375" style="9" customWidth="1"/>
    <col min="13063" max="13063" width="2.7109375" style="9" customWidth="1"/>
    <col min="13064" max="13064" width="5.85546875" style="9" customWidth="1"/>
    <col min="13065" max="13065" width="11.5703125" style="9" bestFit="1" customWidth="1"/>
    <col min="13066" max="13066" width="13.42578125" style="9" customWidth="1"/>
    <col min="13067" max="13067" width="14.5703125" style="9" customWidth="1"/>
    <col min="13068" max="13312" width="9.140625" style="9"/>
    <col min="13313" max="13313" width="2.7109375" style="9" customWidth="1"/>
    <col min="13314" max="13318" width="15.7109375" style="9" customWidth="1"/>
    <col min="13319" max="13319" width="2.7109375" style="9" customWidth="1"/>
    <col min="13320" max="13320" width="5.85546875" style="9" customWidth="1"/>
    <col min="13321" max="13321" width="11.5703125" style="9" bestFit="1" customWidth="1"/>
    <col min="13322" max="13322" width="13.42578125" style="9" customWidth="1"/>
    <col min="13323" max="13323" width="14.5703125" style="9" customWidth="1"/>
    <col min="13324" max="13568" width="9.140625" style="9"/>
    <col min="13569" max="13569" width="2.7109375" style="9" customWidth="1"/>
    <col min="13570" max="13574" width="15.7109375" style="9" customWidth="1"/>
    <col min="13575" max="13575" width="2.7109375" style="9" customWidth="1"/>
    <col min="13576" max="13576" width="5.85546875" style="9" customWidth="1"/>
    <col min="13577" max="13577" width="11.5703125" style="9" bestFit="1" customWidth="1"/>
    <col min="13578" max="13578" width="13.42578125" style="9" customWidth="1"/>
    <col min="13579" max="13579" width="14.5703125" style="9" customWidth="1"/>
    <col min="13580" max="13824" width="9.140625" style="9"/>
    <col min="13825" max="13825" width="2.7109375" style="9" customWidth="1"/>
    <col min="13826" max="13830" width="15.7109375" style="9" customWidth="1"/>
    <col min="13831" max="13831" width="2.7109375" style="9" customWidth="1"/>
    <col min="13832" max="13832" width="5.85546875" style="9" customWidth="1"/>
    <col min="13833" max="13833" width="11.5703125" style="9" bestFit="1" customWidth="1"/>
    <col min="13834" max="13834" width="13.42578125" style="9" customWidth="1"/>
    <col min="13835" max="13835" width="14.5703125" style="9" customWidth="1"/>
    <col min="13836" max="14080" width="9.140625" style="9"/>
    <col min="14081" max="14081" width="2.7109375" style="9" customWidth="1"/>
    <col min="14082" max="14086" width="15.7109375" style="9" customWidth="1"/>
    <col min="14087" max="14087" width="2.7109375" style="9" customWidth="1"/>
    <col min="14088" max="14088" width="5.85546875" style="9" customWidth="1"/>
    <col min="14089" max="14089" width="11.5703125" style="9" bestFit="1" customWidth="1"/>
    <col min="14090" max="14090" width="13.42578125" style="9" customWidth="1"/>
    <col min="14091" max="14091" width="14.5703125" style="9" customWidth="1"/>
    <col min="14092" max="14336" width="9.140625" style="9"/>
    <col min="14337" max="14337" width="2.7109375" style="9" customWidth="1"/>
    <col min="14338" max="14342" width="15.7109375" style="9" customWidth="1"/>
    <col min="14343" max="14343" width="2.7109375" style="9" customWidth="1"/>
    <col min="14344" max="14344" width="5.85546875" style="9" customWidth="1"/>
    <col min="14345" max="14345" width="11.5703125" style="9" bestFit="1" customWidth="1"/>
    <col min="14346" max="14346" width="13.42578125" style="9" customWidth="1"/>
    <col min="14347" max="14347" width="14.5703125" style="9" customWidth="1"/>
    <col min="14348" max="14592" width="9.140625" style="9"/>
    <col min="14593" max="14593" width="2.7109375" style="9" customWidth="1"/>
    <col min="14594" max="14598" width="15.7109375" style="9" customWidth="1"/>
    <col min="14599" max="14599" width="2.7109375" style="9" customWidth="1"/>
    <col min="14600" max="14600" width="5.85546875" style="9" customWidth="1"/>
    <col min="14601" max="14601" width="11.5703125" style="9" bestFit="1" customWidth="1"/>
    <col min="14602" max="14602" width="13.42578125" style="9" customWidth="1"/>
    <col min="14603" max="14603" width="14.5703125" style="9" customWidth="1"/>
    <col min="14604" max="14848" width="9.140625" style="9"/>
    <col min="14849" max="14849" width="2.7109375" style="9" customWidth="1"/>
    <col min="14850" max="14854" width="15.7109375" style="9" customWidth="1"/>
    <col min="14855" max="14855" width="2.7109375" style="9" customWidth="1"/>
    <col min="14856" max="14856" width="5.85546875" style="9" customWidth="1"/>
    <col min="14857" max="14857" width="11.5703125" style="9" bestFit="1" customWidth="1"/>
    <col min="14858" max="14858" width="13.42578125" style="9" customWidth="1"/>
    <col min="14859" max="14859" width="14.5703125" style="9" customWidth="1"/>
    <col min="14860" max="15104" width="9.140625" style="9"/>
    <col min="15105" max="15105" width="2.7109375" style="9" customWidth="1"/>
    <col min="15106" max="15110" width="15.7109375" style="9" customWidth="1"/>
    <col min="15111" max="15111" width="2.7109375" style="9" customWidth="1"/>
    <col min="15112" max="15112" width="5.85546875" style="9" customWidth="1"/>
    <col min="15113" max="15113" width="11.5703125" style="9" bestFit="1" customWidth="1"/>
    <col min="15114" max="15114" width="13.42578125" style="9" customWidth="1"/>
    <col min="15115" max="15115" width="14.5703125" style="9" customWidth="1"/>
    <col min="15116" max="15360" width="9.140625" style="9"/>
    <col min="15361" max="15361" width="2.7109375" style="9" customWidth="1"/>
    <col min="15362" max="15366" width="15.7109375" style="9" customWidth="1"/>
    <col min="15367" max="15367" width="2.7109375" style="9" customWidth="1"/>
    <col min="15368" max="15368" width="5.85546875" style="9" customWidth="1"/>
    <col min="15369" max="15369" width="11.5703125" style="9" bestFit="1" customWidth="1"/>
    <col min="15370" max="15370" width="13.42578125" style="9" customWidth="1"/>
    <col min="15371" max="15371" width="14.5703125" style="9" customWidth="1"/>
    <col min="15372" max="15616" width="9.140625" style="9"/>
    <col min="15617" max="15617" width="2.7109375" style="9" customWidth="1"/>
    <col min="15618" max="15622" width="15.7109375" style="9" customWidth="1"/>
    <col min="15623" max="15623" width="2.7109375" style="9" customWidth="1"/>
    <col min="15624" max="15624" width="5.85546875" style="9" customWidth="1"/>
    <col min="15625" max="15625" width="11.5703125" style="9" bestFit="1" customWidth="1"/>
    <col min="15626" max="15626" width="13.42578125" style="9" customWidth="1"/>
    <col min="15627" max="15627" width="14.5703125" style="9" customWidth="1"/>
    <col min="15628" max="15872" width="9.140625" style="9"/>
    <col min="15873" max="15873" width="2.7109375" style="9" customWidth="1"/>
    <col min="15874" max="15878" width="15.7109375" style="9" customWidth="1"/>
    <col min="15879" max="15879" width="2.7109375" style="9" customWidth="1"/>
    <col min="15880" max="15880" width="5.85546875" style="9" customWidth="1"/>
    <col min="15881" max="15881" width="11.5703125" style="9" bestFit="1" customWidth="1"/>
    <col min="15882" max="15882" width="13.42578125" style="9" customWidth="1"/>
    <col min="15883" max="15883" width="14.5703125" style="9" customWidth="1"/>
    <col min="15884" max="16128" width="9.140625" style="9"/>
    <col min="16129" max="16129" width="2.7109375" style="9" customWidth="1"/>
    <col min="16130" max="16134" width="15.7109375" style="9" customWidth="1"/>
    <col min="16135" max="16135" width="2.7109375" style="9" customWidth="1"/>
    <col min="16136" max="16136" width="5.85546875" style="9" customWidth="1"/>
    <col min="16137" max="16137" width="11.5703125" style="9" bestFit="1" customWidth="1"/>
    <col min="16138" max="16138" width="13.42578125" style="9" customWidth="1"/>
    <col min="16139" max="16139" width="14.5703125" style="9" customWidth="1"/>
    <col min="16140" max="16384" width="9.140625" style="9"/>
  </cols>
  <sheetData>
    <row r="1" spans="1:16" ht="18">
      <c r="A1" s="1655" t="s">
        <v>328</v>
      </c>
      <c r="B1" s="1655"/>
      <c r="C1" s="1655"/>
      <c r="D1" s="1655"/>
      <c r="E1" s="1655"/>
      <c r="F1" s="1655"/>
      <c r="G1" s="1655"/>
      <c r="H1" s="235"/>
      <c r="I1" s="235"/>
      <c r="K1" s="16"/>
      <c r="L1" s="16"/>
    </row>
    <row r="2" spans="1:16" ht="11.25" customHeight="1"/>
    <row r="3" spans="1:16" ht="16.5" customHeight="1">
      <c r="A3" s="1651" t="s">
        <v>329</v>
      </c>
      <c r="B3" s="1651"/>
      <c r="C3" s="1651"/>
      <c r="D3" s="1651"/>
      <c r="E3" s="1651"/>
      <c r="F3" s="1651"/>
      <c r="G3" s="1651"/>
    </row>
    <row r="4" spans="1:16" ht="20.100000000000001" customHeight="1">
      <c r="A4" s="516"/>
      <c r="B4" s="1652"/>
      <c r="C4" s="1652"/>
      <c r="D4" s="1454" t="str">
        <f>'7.2'!A3</f>
        <v>KHO - 7 February 2023</v>
      </c>
      <c r="E4" s="517"/>
      <c r="F4" s="518"/>
    </row>
    <row r="5" spans="1:16" ht="13.5" customHeight="1">
      <c r="A5" s="236"/>
      <c r="B5" s="27" t="s">
        <v>165</v>
      </c>
      <c r="C5" s="19" t="s">
        <v>552</v>
      </c>
      <c r="D5" s="236"/>
      <c r="E5" s="99" t="s">
        <v>161</v>
      </c>
      <c r="F5" s="19" t="s">
        <v>552</v>
      </c>
      <c r="G5" s="237"/>
    </row>
    <row r="6" spans="1:16" ht="20.100000000000001" customHeight="1">
      <c r="A6" s="238"/>
      <c r="B6" s="1657">
        <f>'7.2'!D8</f>
        <v>8128.9609999999975</v>
      </c>
      <c r="C6" s="1657"/>
      <c r="D6" s="239"/>
      <c r="E6" s="1657">
        <f>'7.2'!D5</f>
        <v>13570.455999999995</v>
      </c>
      <c r="F6" s="1657"/>
      <c r="G6" s="240"/>
    </row>
    <row r="7" spans="1:16" ht="20.100000000000001" customHeight="1">
      <c r="A7" s="238"/>
      <c r="B7" s="238"/>
      <c r="C7" s="238"/>
      <c r="D7" s="238"/>
      <c r="E7" s="238"/>
      <c r="F7" s="238"/>
      <c r="G7" s="240"/>
    </row>
    <row r="8" spans="1:16" ht="20.100000000000001" customHeight="1">
      <c r="A8" s="238"/>
      <c r="B8" s="237"/>
      <c r="C8" s="237"/>
      <c r="D8" s="237"/>
      <c r="E8" s="237"/>
      <c r="F8" s="237"/>
      <c r="G8" s="240"/>
    </row>
    <row r="9" spans="1:16" ht="20.100000000000001" customHeight="1">
      <c r="A9" s="238"/>
      <c r="B9" s="238"/>
      <c r="C9" s="238"/>
      <c r="D9" s="238"/>
      <c r="E9" s="238"/>
      <c r="F9" s="238"/>
      <c r="G9" s="240"/>
      <c r="I9" s="167"/>
      <c r="J9" s="241"/>
    </row>
    <row r="10" spans="1:16" ht="20.100000000000001" customHeight="1">
      <c r="A10" s="238"/>
      <c r="B10" s="242"/>
      <c r="C10" s="242"/>
      <c r="D10" s="238"/>
      <c r="E10" s="451">
        <f>'7.2'!D8</f>
        <v>8128.9609999999975</v>
      </c>
      <c r="F10" s="452">
        <f>'7.2'!D11</f>
        <v>5441.4949999999972</v>
      </c>
      <c r="G10" s="240"/>
      <c r="J10" s="241"/>
    </row>
    <row r="11" spans="1:16" ht="20.100000000000001" customHeight="1">
      <c r="A11" s="238"/>
      <c r="B11" s="238"/>
      <c r="C11" s="238"/>
      <c r="D11" s="238"/>
      <c r="E11" s="238"/>
      <c r="F11" s="238"/>
      <c r="G11" s="240"/>
      <c r="J11" s="241"/>
    </row>
    <row r="12" spans="1:16" ht="20.100000000000001" customHeight="1">
      <c r="A12" s="238"/>
      <c r="B12" s="238"/>
      <c r="C12" s="238"/>
      <c r="D12" s="1659" t="s">
        <v>553</v>
      </c>
      <c r="E12" s="238"/>
      <c r="F12" s="238"/>
      <c r="G12" s="240"/>
      <c r="I12" s="243"/>
      <c r="J12" s="241"/>
    </row>
    <row r="13" spans="1:16" ht="20.100000000000001" customHeight="1">
      <c r="A13" s="238"/>
      <c r="D13" s="1659"/>
      <c r="G13" s="240"/>
      <c r="I13" s="243"/>
      <c r="J13" s="241"/>
      <c r="K13" s="167"/>
    </row>
    <row r="14" spans="1:16" ht="20.100000000000001" customHeight="1">
      <c r="A14" s="238"/>
      <c r="C14" s="238"/>
      <c r="D14" s="1659"/>
      <c r="E14" s="238"/>
      <c r="F14" s="238"/>
      <c r="G14" s="240"/>
      <c r="I14" s="167"/>
      <c r="J14" s="241"/>
      <c r="K14" s="167"/>
    </row>
    <row r="15" spans="1:16" ht="20.100000000000001" customHeight="1">
      <c r="A15" s="238"/>
      <c r="B15" s="1658" t="str">
        <f>'7.2'!A14</f>
        <v>Gas flow from/into UGS that form part of the Czech gas system</v>
      </c>
      <c r="C15" s="238"/>
      <c r="D15" s="1">
        <f>E10</f>
        <v>8128.9609999999975</v>
      </c>
      <c r="E15" s="238"/>
      <c r="I15" s="243"/>
      <c r="J15" s="243"/>
      <c r="K15" s="243"/>
      <c r="L15" s="241"/>
      <c r="N15" s="241"/>
      <c r="O15" s="241"/>
      <c r="P15" s="241"/>
    </row>
    <row r="16" spans="1:16" ht="20.100000000000001" customHeight="1">
      <c r="A16" s="238"/>
      <c r="B16" s="1658"/>
      <c r="C16" s="238"/>
      <c r="D16" s="452">
        <f>F10+B21</f>
        <v>40282.593000000001</v>
      </c>
      <c r="E16" s="244"/>
      <c r="I16" s="1228"/>
      <c r="J16" s="241"/>
      <c r="K16" s="241"/>
      <c r="L16" s="241"/>
      <c r="N16" s="241"/>
      <c r="O16" s="241"/>
      <c r="P16" s="241"/>
    </row>
    <row r="17" spans="1:16" ht="20.100000000000001" customHeight="1">
      <c r="A17" s="238"/>
      <c r="B17" s="1658"/>
      <c r="G17" s="240"/>
      <c r="I17" s="1228"/>
      <c r="J17" s="1229"/>
      <c r="K17" s="241"/>
      <c r="L17" s="241"/>
      <c r="M17" s="167"/>
      <c r="N17" s="241"/>
      <c r="O17" s="241"/>
      <c r="P17" s="241"/>
    </row>
    <row r="18" spans="1:16" ht="20.100000000000001" customHeight="1">
      <c r="B18" s="1658"/>
      <c r="F18" s="1656" t="str">
        <f>'7.2'!A47</f>
        <v>Balancing difference in the TS</v>
      </c>
      <c r="G18" s="245"/>
      <c r="J18" s="241"/>
      <c r="K18" s="241"/>
      <c r="L18" s="241"/>
      <c r="N18" s="241"/>
      <c r="O18" s="241"/>
      <c r="P18" s="241"/>
    </row>
    <row r="19" spans="1:16" ht="20.100000000000001" customHeight="1">
      <c r="A19" s="246" t="str">
        <f>'7.2'!B18</f>
        <v>Into UGS</v>
      </c>
      <c r="B19" s="454">
        <f>'7.2'!D21</f>
        <v>0</v>
      </c>
      <c r="F19" s="1656"/>
      <c r="G19" s="245"/>
      <c r="J19" s="241"/>
      <c r="K19" s="241"/>
      <c r="L19" s="241"/>
      <c r="M19" s="167"/>
      <c r="N19" s="241"/>
      <c r="O19" s="241"/>
      <c r="P19" s="241"/>
    </row>
    <row r="20" spans="1:16" ht="20.100000000000001" customHeight="1">
      <c r="A20" s="238"/>
      <c r="F20" s="1455">
        <f>'7.2'!D47</f>
        <v>819.53601560934476</v>
      </c>
      <c r="G20" s="240"/>
      <c r="J20" s="241"/>
      <c r="K20" s="241"/>
      <c r="L20" s="241"/>
      <c r="N20" s="241"/>
      <c r="O20" s="241"/>
      <c r="P20" s="241"/>
    </row>
    <row r="21" spans="1:16" ht="20.100000000000001" customHeight="1">
      <c r="A21" s="246" t="str">
        <f>'7.2'!B14</f>
        <v>From UGS</v>
      </c>
      <c r="B21" s="453">
        <f>'7.2'!D17</f>
        <v>34841.098000000005</v>
      </c>
      <c r="C21" s="238"/>
      <c r="G21" s="247"/>
      <c r="J21" s="241"/>
      <c r="K21" s="241"/>
      <c r="L21" s="241"/>
      <c r="M21" s="167"/>
      <c r="N21" s="241"/>
      <c r="O21" s="241"/>
      <c r="P21" s="241"/>
    </row>
    <row r="22" spans="1:16" ht="20.100000000000001" customHeight="1">
      <c r="A22" s="238"/>
      <c r="C22" s="238"/>
      <c r="F22" s="1654" t="str">
        <f>UPPER(MID('7.2'!B43,1,1))&amp;MID('7.2'!B43,2,LEN('7.2'!B43)-1)</f>
        <v>Customers connected directly to the TS</v>
      </c>
      <c r="G22" s="247"/>
      <c r="J22" s="241"/>
      <c r="K22" s="241"/>
      <c r="L22" s="241"/>
      <c r="M22" s="167"/>
      <c r="N22" s="241"/>
      <c r="O22" s="241"/>
      <c r="P22" s="241"/>
    </row>
    <row r="23" spans="1:16" ht="20.100000000000001" customHeight="1">
      <c r="A23" s="238"/>
      <c r="C23" s="238"/>
      <c r="F23" s="1654"/>
      <c r="G23" s="247"/>
      <c r="J23" s="241"/>
      <c r="K23" s="241"/>
      <c r="L23" s="241"/>
      <c r="M23" s="167"/>
      <c r="N23" s="241"/>
      <c r="O23" s="241"/>
      <c r="P23" s="241"/>
    </row>
    <row r="24" spans="1:16" ht="23.1" customHeight="1">
      <c r="A24" s="238"/>
      <c r="F24" s="455">
        <f>'7.2'!D43+('7.2'!D45-'7.2'!D37-'7.2'!D42)</f>
        <v>2890.3459999999995</v>
      </c>
      <c r="G24" s="240"/>
      <c r="H24" s="243"/>
      <c r="J24" s="241"/>
      <c r="K24" s="241"/>
      <c r="L24" s="241"/>
      <c r="N24" s="241"/>
      <c r="O24" s="241"/>
      <c r="P24" s="241"/>
    </row>
    <row r="25" spans="1:16" ht="23.1" customHeight="1">
      <c r="A25" s="238"/>
      <c r="B25" s="1653" t="s">
        <v>554</v>
      </c>
      <c r="F25" s="248"/>
      <c r="G25" s="240"/>
      <c r="H25" s="243"/>
      <c r="J25" s="241"/>
      <c r="K25" s="241"/>
      <c r="L25" s="241"/>
      <c r="N25" s="241"/>
      <c r="O25" s="241"/>
      <c r="P25" s="241"/>
    </row>
    <row r="26" spans="1:16" ht="23.1" customHeight="1">
      <c r="A26" s="238"/>
      <c r="B26" s="1653"/>
      <c r="C26" s="238"/>
      <c r="E26" s="238"/>
      <c r="G26" s="240"/>
      <c r="H26" s="243"/>
      <c r="I26" s="167"/>
      <c r="J26" s="167"/>
      <c r="K26" s="167"/>
      <c r="L26" s="241"/>
      <c r="N26" s="241"/>
      <c r="O26" s="241"/>
      <c r="P26" s="241"/>
    </row>
    <row r="27" spans="1:16" ht="23.1" customHeight="1">
      <c r="A27" s="460" t="str">
        <f>'7.2'!B5</f>
        <v>Into CR</v>
      </c>
      <c r="B27" s="450">
        <f>'7.2'!D6</f>
        <v>8.0319880920861486</v>
      </c>
      <c r="C27" s="238"/>
      <c r="D27" s="1230" t="str">
        <f>UPPER(MID('7.2'!B36,1,1))&amp;MID('7.2'!B36,2,LEN('7.2'!B36)-1)</f>
        <v>Consumption 
in RDS</v>
      </c>
      <c r="E27" s="238"/>
      <c r="F27" s="461" t="str">
        <f>'7.2'!A36</f>
        <v>Gas consumption in the CR</v>
      </c>
      <c r="G27" s="240"/>
      <c r="J27" s="241"/>
      <c r="K27" s="241"/>
      <c r="L27" s="241"/>
      <c r="N27" s="241"/>
      <c r="O27" s="241"/>
      <c r="P27" s="241"/>
    </row>
    <row r="28" spans="1:16" ht="23.1" customHeight="1">
      <c r="A28" s="250"/>
      <c r="B28" s="249"/>
      <c r="C28" s="238"/>
      <c r="D28" s="450">
        <f>D16+F20-F24+B27-B29+D33</f>
        <v>38513.638968464627</v>
      </c>
      <c r="E28" s="238"/>
      <c r="F28" s="459">
        <f>D28+F24+E33+F33</f>
        <v>41449.790897036051</v>
      </c>
      <c r="G28" s="251"/>
      <c r="J28" s="241"/>
      <c r="K28" s="167"/>
      <c r="P28" s="241"/>
    </row>
    <row r="29" spans="1:16" ht="23.1" customHeight="1">
      <c r="A29" s="460" t="str">
        <f>'7.2'!B8</f>
        <v>From CR</v>
      </c>
      <c r="B29" s="450">
        <f>'7.2'!D9</f>
        <v>1.8757481860716319</v>
      </c>
      <c r="C29" s="238"/>
      <c r="G29" s="251"/>
      <c r="I29" s="167"/>
      <c r="J29" s="241"/>
      <c r="P29" s="241"/>
    </row>
    <row r="30" spans="1:16" ht="24.95" customHeight="1">
      <c r="A30" s="251"/>
      <c r="B30" s="238"/>
      <c r="C30" s="238"/>
      <c r="G30" s="251"/>
      <c r="J30" s="241"/>
      <c r="K30" s="167"/>
    </row>
    <row r="31" spans="1:16" ht="24.95" customHeight="1">
      <c r="A31" s="247"/>
      <c r="B31" s="247"/>
      <c r="C31" s="247"/>
      <c r="G31" s="252"/>
    </row>
    <row r="32" spans="1:16" ht="24.95" customHeight="1">
      <c r="A32" s="247"/>
      <c r="B32" s="9"/>
      <c r="C32" s="247"/>
      <c r="D32" s="253" t="str">
        <f>'7.2'!B27</f>
        <v>Connected 
to RDS</v>
      </c>
      <c r="E32" s="254" t="str">
        <f>'7.2'!B30</f>
        <v>Connected 
to LDS</v>
      </c>
      <c r="F32" s="255" t="str">
        <f>'7.2'!C34</f>
        <v>VS</v>
      </c>
      <c r="G32" s="252"/>
      <c r="H32" s="243"/>
    </row>
    <row r="33" spans="1:9" ht="24.95" customHeight="1">
      <c r="A33" s="247"/>
      <c r="B33" s="9"/>
      <c r="D33" s="456">
        <f>'7.2'!D27</f>
        <v>295.69971294926353</v>
      </c>
      <c r="E33" s="457">
        <f>'7.2'!D32</f>
        <v>39.261178571428573</v>
      </c>
      <c r="F33" s="458">
        <f>'7.2'!D34</f>
        <v>6.5447500000000218</v>
      </c>
      <c r="G33" s="252"/>
    </row>
    <row r="34" spans="1:9" ht="24.95" customHeight="1">
      <c r="A34" s="247"/>
      <c r="B34" s="247"/>
      <c r="C34" s="247"/>
      <c r="D34" s="238"/>
      <c r="E34" s="238"/>
      <c r="F34" s="238"/>
      <c r="G34" s="252"/>
      <c r="I34" s="167"/>
    </row>
    <row r="35" spans="1:9" ht="24.95" customHeight="1">
      <c r="A35" s="247"/>
      <c r="B35" s="247"/>
      <c r="C35" s="255" t="str">
        <f>'7.2'!A27</f>
        <v>Gas production 
in the CR</v>
      </c>
      <c r="D35" s="238"/>
      <c r="F35" s="238"/>
      <c r="G35" s="252"/>
    </row>
    <row r="36" spans="1:9" ht="24.95" customHeight="1">
      <c r="A36" s="247"/>
      <c r="B36" s="247"/>
      <c r="C36" s="458">
        <f>'7.2'!D35</f>
        <v>341.50564152069211</v>
      </c>
      <c r="F36" s="238"/>
      <c r="G36" s="252"/>
    </row>
    <row r="37" spans="1:9" ht="24.95" customHeight="1"/>
    <row r="38" spans="1:9" ht="12.95" customHeight="1">
      <c r="A38" s="1567"/>
      <c r="B38" s="1567"/>
      <c r="C38" s="1567"/>
      <c r="D38" s="1567"/>
      <c r="E38" s="1567"/>
      <c r="F38" s="1567"/>
      <c r="G38" s="1567"/>
    </row>
    <row r="39" spans="1:9" ht="12.95" customHeight="1">
      <c r="A39" s="1567"/>
      <c r="B39" s="1567"/>
      <c r="C39" s="1567"/>
      <c r="D39" s="1567"/>
      <c r="E39" s="1567"/>
      <c r="F39" s="1567"/>
      <c r="G39" s="1567"/>
    </row>
    <row r="40" spans="1:9" ht="12.95" customHeight="1"/>
    <row r="41" spans="1:9" ht="15" customHeight="1">
      <c r="A41" s="247"/>
      <c r="B41" s="247"/>
      <c r="C41" s="247"/>
      <c r="D41" s="247"/>
      <c r="E41" s="247"/>
      <c r="F41" s="247"/>
      <c r="G41" s="247"/>
    </row>
    <row r="42" spans="1:9" ht="15" customHeight="1">
      <c r="A42" s="99"/>
      <c r="B42" s="99"/>
      <c r="C42" s="28"/>
      <c r="D42" s="256"/>
      <c r="E42" s="257"/>
    </row>
    <row r="43" spans="1:9" ht="15" customHeight="1">
      <c r="A43" s="99"/>
      <c r="B43" s="99"/>
      <c r="C43" s="28"/>
      <c r="D43" s="256"/>
      <c r="E43" s="258"/>
    </row>
    <row r="44" spans="1:9" ht="15" customHeight="1">
      <c r="D44" s="257"/>
      <c r="E44" s="257"/>
    </row>
    <row r="45" spans="1:9" ht="15" customHeight="1">
      <c r="D45" s="257"/>
      <c r="E45" s="257"/>
    </row>
    <row r="46" spans="1:9" ht="15" customHeight="1">
      <c r="C46" s="392"/>
      <c r="D46" s="588"/>
      <c r="E46" s="257"/>
    </row>
    <row r="47" spans="1:9" ht="15" customHeight="1">
      <c r="C47" s="392"/>
      <c r="D47" s="588"/>
      <c r="E47" s="257"/>
    </row>
    <row r="48" spans="1:9" ht="15" customHeight="1">
      <c r="C48" s="392"/>
      <c r="D48" s="588"/>
      <c r="E48" s="257"/>
    </row>
    <row r="49" spans="3:16" ht="15" customHeight="1">
      <c r="C49" s="392"/>
      <c r="D49" s="588"/>
      <c r="E49" s="257"/>
    </row>
    <row r="50" spans="3:16" ht="15" customHeight="1">
      <c r="C50" s="392"/>
      <c r="D50" s="588"/>
      <c r="E50" s="257"/>
    </row>
    <row r="51" spans="3:16" ht="15" customHeight="1">
      <c r="C51" s="392"/>
      <c r="D51" s="588"/>
      <c r="E51" s="257"/>
    </row>
    <row r="52" spans="3:16" ht="15" customHeight="1">
      <c r="C52" s="392"/>
      <c r="D52" s="588"/>
      <c r="E52" s="257"/>
    </row>
    <row r="53" spans="3:16" ht="15" customHeight="1">
      <c r="C53" s="392"/>
      <c r="D53" s="588"/>
      <c r="E53" s="257"/>
    </row>
    <row r="54" spans="3:16" ht="15" customHeight="1">
      <c r="D54" s="257"/>
      <c r="E54" s="257"/>
    </row>
    <row r="55" spans="3:16" ht="15" customHeight="1">
      <c r="D55" s="257"/>
      <c r="E55" s="257"/>
    </row>
    <row r="56" spans="3:16" ht="15" customHeight="1">
      <c r="D56" s="257"/>
      <c r="E56" s="257"/>
    </row>
    <row r="57" spans="3:16" ht="15" customHeight="1">
      <c r="D57" s="257"/>
      <c r="E57" s="257"/>
    </row>
    <row r="58" spans="3:16" ht="15" customHeight="1">
      <c r="D58" s="257"/>
      <c r="E58" s="257"/>
    </row>
    <row r="59" spans="3:16" ht="15" customHeight="1">
      <c r="D59" s="257"/>
      <c r="E59" s="257"/>
    </row>
    <row r="60" spans="3:16" ht="15" customHeight="1">
      <c r="D60" s="257"/>
      <c r="E60" s="257"/>
    </row>
    <row r="61" spans="3:16" ht="15" customHeight="1"/>
    <row r="62" spans="3:16" ht="15" customHeight="1"/>
    <row r="63" spans="3:16" ht="15" customHeight="1"/>
    <row r="64" spans="3:16" s="10" customFormat="1" ht="15" customHeight="1">
      <c r="C64" s="9"/>
      <c r="D64" s="9"/>
      <c r="E64" s="9"/>
      <c r="F64" s="9"/>
      <c r="G64" s="9"/>
      <c r="H64" s="9"/>
      <c r="I64" s="9"/>
      <c r="J64" s="9"/>
      <c r="K64" s="9"/>
      <c r="L64" s="9"/>
      <c r="M64" s="9"/>
      <c r="N64" s="9"/>
      <c r="O64" s="9"/>
      <c r="P64" s="9"/>
    </row>
    <row r="65" spans="3:16" s="10" customFormat="1" ht="15" customHeight="1">
      <c r="C65" s="9"/>
      <c r="D65" s="9"/>
      <c r="E65" s="9"/>
      <c r="F65" s="9"/>
      <c r="G65" s="9"/>
      <c r="H65" s="9"/>
      <c r="I65" s="9"/>
      <c r="J65" s="9"/>
      <c r="K65" s="9"/>
      <c r="L65" s="9"/>
      <c r="M65" s="9"/>
      <c r="N65" s="9"/>
      <c r="O65" s="9"/>
      <c r="P65" s="9"/>
    </row>
    <row r="66" spans="3:16" s="10" customFormat="1" ht="15" customHeight="1">
      <c r="C66" s="9"/>
      <c r="D66" s="9"/>
      <c r="E66" s="9"/>
      <c r="F66" s="9"/>
      <c r="G66" s="9"/>
      <c r="H66" s="9"/>
      <c r="I66" s="9"/>
      <c r="J66" s="9"/>
      <c r="K66" s="9"/>
      <c r="L66" s="9"/>
      <c r="M66" s="9"/>
      <c r="N66" s="9"/>
      <c r="O66" s="9"/>
      <c r="P66" s="9"/>
    </row>
    <row r="67" spans="3:16" s="10" customFormat="1" ht="15" customHeight="1">
      <c r="C67" s="9"/>
      <c r="D67" s="9"/>
      <c r="E67" s="9"/>
      <c r="F67" s="9"/>
      <c r="G67" s="9"/>
      <c r="H67" s="9"/>
      <c r="I67" s="9"/>
      <c r="J67" s="9"/>
      <c r="K67" s="9"/>
      <c r="L67" s="9"/>
      <c r="M67" s="9"/>
      <c r="N67" s="9"/>
      <c r="O67" s="9"/>
      <c r="P67" s="9"/>
    </row>
    <row r="68" spans="3:16" s="10" customFormat="1" ht="15" customHeight="1">
      <c r="C68" s="9"/>
      <c r="D68" s="9"/>
      <c r="E68" s="9"/>
      <c r="F68" s="9"/>
      <c r="G68" s="9"/>
      <c r="H68" s="9"/>
      <c r="I68" s="9"/>
      <c r="J68" s="9"/>
      <c r="K68" s="9"/>
      <c r="L68" s="9"/>
      <c r="M68" s="9"/>
      <c r="N68" s="9"/>
      <c r="O68" s="9"/>
      <c r="P68" s="9"/>
    </row>
    <row r="69" spans="3:16" s="10" customFormat="1" ht="15" customHeight="1">
      <c r="C69" s="9"/>
      <c r="D69" s="9"/>
      <c r="E69" s="9"/>
      <c r="F69" s="9"/>
      <c r="G69" s="9"/>
      <c r="H69" s="9"/>
      <c r="I69" s="9"/>
      <c r="J69" s="9"/>
      <c r="K69" s="9"/>
      <c r="L69" s="9"/>
      <c r="M69" s="9"/>
      <c r="N69" s="9"/>
      <c r="O69" s="9"/>
      <c r="P69" s="9"/>
    </row>
    <row r="70" spans="3:16" s="10" customFormat="1" ht="15" customHeight="1">
      <c r="C70" s="9"/>
      <c r="D70" s="9"/>
      <c r="E70" s="9"/>
      <c r="F70" s="9"/>
      <c r="G70" s="9"/>
      <c r="H70" s="9"/>
      <c r="I70" s="9"/>
      <c r="J70" s="9"/>
      <c r="K70" s="9"/>
      <c r="L70" s="9"/>
      <c r="M70" s="9"/>
      <c r="N70" s="9"/>
      <c r="O70" s="9"/>
      <c r="P70" s="9"/>
    </row>
    <row r="71" spans="3:16" s="10" customFormat="1" ht="15" customHeight="1">
      <c r="C71" s="9"/>
      <c r="D71" s="9"/>
      <c r="E71" s="9"/>
      <c r="F71" s="9"/>
      <c r="G71" s="9"/>
      <c r="H71" s="9"/>
      <c r="I71" s="9"/>
      <c r="J71" s="9"/>
      <c r="K71" s="9"/>
      <c r="L71" s="9"/>
      <c r="M71" s="9"/>
      <c r="N71" s="9"/>
      <c r="O71" s="9"/>
      <c r="P71" s="9"/>
    </row>
    <row r="72" spans="3:16" s="10" customFormat="1" ht="15" customHeight="1">
      <c r="C72" s="9"/>
      <c r="D72" s="9"/>
      <c r="E72" s="9"/>
      <c r="F72" s="9"/>
      <c r="G72" s="9"/>
      <c r="H72" s="9"/>
      <c r="I72" s="9"/>
      <c r="J72" s="9"/>
      <c r="K72" s="9"/>
      <c r="L72" s="9"/>
      <c r="M72" s="9"/>
      <c r="N72" s="9"/>
      <c r="O72" s="9"/>
      <c r="P72" s="9"/>
    </row>
    <row r="73" spans="3:16" s="10" customFormat="1" ht="15" customHeight="1">
      <c r="C73" s="9"/>
      <c r="D73" s="9"/>
      <c r="E73" s="9"/>
      <c r="F73" s="9"/>
      <c r="G73" s="9"/>
      <c r="H73" s="9"/>
      <c r="I73" s="9"/>
      <c r="J73" s="9"/>
      <c r="K73" s="9"/>
      <c r="L73" s="9"/>
      <c r="M73" s="9"/>
      <c r="N73" s="9"/>
      <c r="O73" s="9"/>
      <c r="P73" s="9"/>
    </row>
    <row r="74" spans="3:16" s="10" customFormat="1" ht="15" customHeight="1">
      <c r="C74" s="9"/>
      <c r="D74" s="9"/>
      <c r="E74" s="9"/>
      <c r="F74" s="9"/>
      <c r="G74" s="9"/>
      <c r="H74" s="9"/>
      <c r="I74" s="9"/>
      <c r="J74" s="9"/>
      <c r="K74" s="9"/>
      <c r="L74" s="9"/>
      <c r="M74" s="9"/>
      <c r="N74" s="9"/>
      <c r="O74" s="9"/>
      <c r="P74" s="9"/>
    </row>
  </sheetData>
  <mergeCells count="12">
    <mergeCell ref="A39:G39"/>
    <mergeCell ref="F18:F19"/>
    <mergeCell ref="B6:C6"/>
    <mergeCell ref="E6:F6"/>
    <mergeCell ref="A38:G38"/>
    <mergeCell ref="B15:B18"/>
    <mergeCell ref="D12:D14"/>
    <mergeCell ref="A3:G3"/>
    <mergeCell ref="B4:C4"/>
    <mergeCell ref="B25:B26"/>
    <mergeCell ref="F22:F23"/>
    <mergeCell ref="A1:G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7"/>
  <dimension ref="A1:X62"/>
  <sheetViews>
    <sheetView showGridLines="0" topLeftCell="A2" zoomScaleNormal="100" zoomScaleSheetLayoutView="100" workbookViewId="0">
      <selection activeCell="D1" sqref="D1"/>
    </sheetView>
  </sheetViews>
  <sheetFormatPr defaultRowHeight="11.25"/>
  <cols>
    <col min="1" max="1" width="7.7109375" style="259" customWidth="1"/>
    <col min="2" max="2" width="6" style="259" customWidth="1"/>
    <col min="3" max="12" width="7.7109375" style="259" customWidth="1"/>
    <col min="13" max="15" width="7.28515625" style="259" customWidth="1"/>
    <col min="16" max="16" width="13.5703125" style="259" customWidth="1"/>
    <col min="17" max="17" width="8.140625" style="259" customWidth="1"/>
    <col min="18" max="254" width="9.140625" style="259"/>
    <col min="255" max="255" width="3" style="259" customWidth="1"/>
    <col min="256" max="256" width="4.5703125" style="259" customWidth="1"/>
    <col min="257" max="266" width="11.7109375" style="259" customWidth="1"/>
    <col min="267" max="510" width="9.140625" style="259"/>
    <col min="511" max="511" width="3" style="259" customWidth="1"/>
    <col min="512" max="512" width="4.5703125" style="259" customWidth="1"/>
    <col min="513" max="522" width="11.7109375" style="259" customWidth="1"/>
    <col min="523" max="766" width="9.140625" style="259"/>
    <col min="767" max="767" width="3" style="259" customWidth="1"/>
    <col min="768" max="768" width="4.5703125" style="259" customWidth="1"/>
    <col min="769" max="778" width="11.7109375" style="259" customWidth="1"/>
    <col min="779" max="1022" width="9.140625" style="259"/>
    <col min="1023" max="1023" width="3" style="259" customWidth="1"/>
    <col min="1024" max="1024" width="4.5703125" style="259" customWidth="1"/>
    <col min="1025" max="1034" width="11.7109375" style="259" customWidth="1"/>
    <col min="1035" max="1278" width="9.140625" style="259"/>
    <col min="1279" max="1279" width="3" style="259" customWidth="1"/>
    <col min="1280" max="1280" width="4.5703125" style="259" customWidth="1"/>
    <col min="1281" max="1290" width="11.7109375" style="259" customWidth="1"/>
    <col min="1291" max="1534" width="9.140625" style="259"/>
    <col min="1535" max="1535" width="3" style="259" customWidth="1"/>
    <col min="1536" max="1536" width="4.5703125" style="259" customWidth="1"/>
    <col min="1537" max="1546" width="11.7109375" style="259" customWidth="1"/>
    <col min="1547" max="1790" width="9.140625" style="259"/>
    <col min="1791" max="1791" width="3" style="259" customWidth="1"/>
    <col min="1792" max="1792" width="4.5703125" style="259" customWidth="1"/>
    <col min="1793" max="1802" width="11.7109375" style="259" customWidth="1"/>
    <col min="1803" max="2046" width="9.140625" style="259"/>
    <col min="2047" max="2047" width="3" style="259" customWidth="1"/>
    <col min="2048" max="2048" width="4.5703125" style="259" customWidth="1"/>
    <col min="2049" max="2058" width="11.7109375" style="259" customWidth="1"/>
    <col min="2059" max="2302" width="9.140625" style="259"/>
    <col min="2303" max="2303" width="3" style="259" customWidth="1"/>
    <col min="2304" max="2304" width="4.5703125" style="259" customWidth="1"/>
    <col min="2305" max="2314" width="11.7109375" style="259" customWidth="1"/>
    <col min="2315" max="2558" width="9.140625" style="259"/>
    <col min="2559" max="2559" width="3" style="259" customWidth="1"/>
    <col min="2560" max="2560" width="4.5703125" style="259" customWidth="1"/>
    <col min="2561" max="2570" width="11.7109375" style="259" customWidth="1"/>
    <col min="2571" max="2814" width="9.140625" style="259"/>
    <col min="2815" max="2815" width="3" style="259" customWidth="1"/>
    <col min="2816" max="2816" width="4.5703125" style="259" customWidth="1"/>
    <col min="2817" max="2826" width="11.7109375" style="259" customWidth="1"/>
    <col min="2827" max="3070" width="9.140625" style="259"/>
    <col min="3071" max="3071" width="3" style="259" customWidth="1"/>
    <col min="3072" max="3072" width="4.5703125" style="259" customWidth="1"/>
    <col min="3073" max="3082" width="11.7109375" style="259" customWidth="1"/>
    <col min="3083" max="3326" width="9.140625" style="259"/>
    <col min="3327" max="3327" width="3" style="259" customWidth="1"/>
    <col min="3328" max="3328" width="4.5703125" style="259" customWidth="1"/>
    <col min="3329" max="3338" width="11.7109375" style="259" customWidth="1"/>
    <col min="3339" max="3582" width="9.140625" style="259"/>
    <col min="3583" max="3583" width="3" style="259" customWidth="1"/>
    <col min="3584" max="3584" width="4.5703125" style="259" customWidth="1"/>
    <col min="3585" max="3594" width="11.7109375" style="259" customWidth="1"/>
    <col min="3595" max="3838" width="9.140625" style="259"/>
    <col min="3839" max="3839" width="3" style="259" customWidth="1"/>
    <col min="3840" max="3840" width="4.5703125" style="259" customWidth="1"/>
    <col min="3841" max="3850" width="11.7109375" style="259" customWidth="1"/>
    <col min="3851" max="4094" width="9.140625" style="259"/>
    <col min="4095" max="4095" width="3" style="259" customWidth="1"/>
    <col min="4096" max="4096" width="4.5703125" style="259" customWidth="1"/>
    <col min="4097" max="4106" width="11.7109375" style="259" customWidth="1"/>
    <col min="4107" max="4350" width="9.140625" style="259"/>
    <col min="4351" max="4351" width="3" style="259" customWidth="1"/>
    <col min="4352" max="4352" width="4.5703125" style="259" customWidth="1"/>
    <col min="4353" max="4362" width="11.7109375" style="259" customWidth="1"/>
    <col min="4363" max="4606" width="9.140625" style="259"/>
    <col min="4607" max="4607" width="3" style="259" customWidth="1"/>
    <col min="4608" max="4608" width="4.5703125" style="259" customWidth="1"/>
    <col min="4609" max="4618" width="11.7109375" style="259" customWidth="1"/>
    <col min="4619" max="4862" width="9.140625" style="259"/>
    <col min="4863" max="4863" width="3" style="259" customWidth="1"/>
    <col min="4864" max="4864" width="4.5703125" style="259" customWidth="1"/>
    <col min="4865" max="4874" width="11.7109375" style="259" customWidth="1"/>
    <col min="4875" max="5118" width="9.140625" style="259"/>
    <col min="5119" max="5119" width="3" style="259" customWidth="1"/>
    <col min="5120" max="5120" width="4.5703125" style="259" customWidth="1"/>
    <col min="5121" max="5130" width="11.7109375" style="259" customWidth="1"/>
    <col min="5131" max="5374" width="9.140625" style="259"/>
    <col min="5375" max="5375" width="3" style="259" customWidth="1"/>
    <col min="5376" max="5376" width="4.5703125" style="259" customWidth="1"/>
    <col min="5377" max="5386" width="11.7109375" style="259" customWidth="1"/>
    <col min="5387" max="5630" width="9.140625" style="259"/>
    <col min="5631" max="5631" width="3" style="259" customWidth="1"/>
    <col min="5632" max="5632" width="4.5703125" style="259" customWidth="1"/>
    <col min="5633" max="5642" width="11.7109375" style="259" customWidth="1"/>
    <col min="5643" max="5886" width="9.140625" style="259"/>
    <col min="5887" max="5887" width="3" style="259" customWidth="1"/>
    <col min="5888" max="5888" width="4.5703125" style="259" customWidth="1"/>
    <col min="5889" max="5898" width="11.7109375" style="259" customWidth="1"/>
    <col min="5899" max="6142" width="9.140625" style="259"/>
    <col min="6143" max="6143" width="3" style="259" customWidth="1"/>
    <col min="6144" max="6144" width="4.5703125" style="259" customWidth="1"/>
    <col min="6145" max="6154" width="11.7109375" style="259" customWidth="1"/>
    <col min="6155" max="6398" width="9.140625" style="259"/>
    <col min="6399" max="6399" width="3" style="259" customWidth="1"/>
    <col min="6400" max="6400" width="4.5703125" style="259" customWidth="1"/>
    <col min="6401" max="6410" width="11.7109375" style="259" customWidth="1"/>
    <col min="6411" max="6654" width="9.140625" style="259"/>
    <col min="6655" max="6655" width="3" style="259" customWidth="1"/>
    <col min="6656" max="6656" width="4.5703125" style="259" customWidth="1"/>
    <col min="6657" max="6666" width="11.7109375" style="259" customWidth="1"/>
    <col min="6667" max="6910" width="9.140625" style="259"/>
    <col min="6911" max="6911" width="3" style="259" customWidth="1"/>
    <col min="6912" max="6912" width="4.5703125" style="259" customWidth="1"/>
    <col min="6913" max="6922" width="11.7109375" style="259" customWidth="1"/>
    <col min="6923" max="7166" width="9.140625" style="259"/>
    <col min="7167" max="7167" width="3" style="259" customWidth="1"/>
    <col min="7168" max="7168" width="4.5703125" style="259" customWidth="1"/>
    <col min="7169" max="7178" width="11.7109375" style="259" customWidth="1"/>
    <col min="7179" max="7422" width="9.140625" style="259"/>
    <col min="7423" max="7423" width="3" style="259" customWidth="1"/>
    <col min="7424" max="7424" width="4.5703125" style="259" customWidth="1"/>
    <col min="7425" max="7434" width="11.7109375" style="259" customWidth="1"/>
    <col min="7435" max="7678" width="9.140625" style="259"/>
    <col min="7679" max="7679" width="3" style="259" customWidth="1"/>
    <col min="7680" max="7680" width="4.5703125" style="259" customWidth="1"/>
    <col min="7681" max="7690" width="11.7109375" style="259" customWidth="1"/>
    <col min="7691" max="7934" width="9.140625" style="259"/>
    <col min="7935" max="7935" width="3" style="259" customWidth="1"/>
    <col min="7936" max="7936" width="4.5703125" style="259" customWidth="1"/>
    <col min="7937" max="7946" width="11.7109375" style="259" customWidth="1"/>
    <col min="7947" max="8190" width="9.140625" style="259"/>
    <col min="8191" max="8191" width="3" style="259" customWidth="1"/>
    <col min="8192" max="8192" width="4.5703125" style="259" customWidth="1"/>
    <col min="8193" max="8202" width="11.7109375" style="259" customWidth="1"/>
    <col min="8203" max="8446" width="9.140625" style="259"/>
    <col min="8447" max="8447" width="3" style="259" customWidth="1"/>
    <col min="8448" max="8448" width="4.5703125" style="259" customWidth="1"/>
    <col min="8449" max="8458" width="11.7109375" style="259" customWidth="1"/>
    <col min="8459" max="8702" width="9.140625" style="259"/>
    <col min="8703" max="8703" width="3" style="259" customWidth="1"/>
    <col min="8704" max="8704" width="4.5703125" style="259" customWidth="1"/>
    <col min="8705" max="8714" width="11.7109375" style="259" customWidth="1"/>
    <col min="8715" max="8958" width="9.140625" style="259"/>
    <col min="8959" max="8959" width="3" style="259" customWidth="1"/>
    <col min="8960" max="8960" width="4.5703125" style="259" customWidth="1"/>
    <col min="8961" max="8970" width="11.7109375" style="259" customWidth="1"/>
    <col min="8971" max="9214" width="9.140625" style="259"/>
    <col min="9215" max="9215" width="3" style="259" customWidth="1"/>
    <col min="9216" max="9216" width="4.5703125" style="259" customWidth="1"/>
    <col min="9217" max="9226" width="11.7109375" style="259" customWidth="1"/>
    <col min="9227" max="9470" width="9.140625" style="259"/>
    <col min="9471" max="9471" width="3" style="259" customWidth="1"/>
    <col min="9472" max="9472" width="4.5703125" style="259" customWidth="1"/>
    <col min="9473" max="9482" width="11.7109375" style="259" customWidth="1"/>
    <col min="9483" max="9726" width="9.140625" style="259"/>
    <col min="9727" max="9727" width="3" style="259" customWidth="1"/>
    <col min="9728" max="9728" width="4.5703125" style="259" customWidth="1"/>
    <col min="9729" max="9738" width="11.7109375" style="259" customWidth="1"/>
    <col min="9739" max="9982" width="9.140625" style="259"/>
    <col min="9983" max="9983" width="3" style="259" customWidth="1"/>
    <col min="9984" max="9984" width="4.5703125" style="259" customWidth="1"/>
    <col min="9985" max="9994" width="11.7109375" style="259" customWidth="1"/>
    <col min="9995" max="10238" width="9.140625" style="259"/>
    <col min="10239" max="10239" width="3" style="259" customWidth="1"/>
    <col min="10240" max="10240" width="4.5703125" style="259" customWidth="1"/>
    <col min="10241" max="10250" width="11.7109375" style="259" customWidth="1"/>
    <col min="10251" max="10494" width="9.140625" style="259"/>
    <col min="10495" max="10495" width="3" style="259" customWidth="1"/>
    <col min="10496" max="10496" width="4.5703125" style="259" customWidth="1"/>
    <col min="10497" max="10506" width="11.7109375" style="259" customWidth="1"/>
    <col min="10507" max="10750" width="9.140625" style="259"/>
    <col min="10751" max="10751" width="3" style="259" customWidth="1"/>
    <col min="10752" max="10752" width="4.5703125" style="259" customWidth="1"/>
    <col min="10753" max="10762" width="11.7109375" style="259" customWidth="1"/>
    <col min="10763" max="11006" width="9.140625" style="259"/>
    <col min="11007" max="11007" width="3" style="259" customWidth="1"/>
    <col min="11008" max="11008" width="4.5703125" style="259" customWidth="1"/>
    <col min="11009" max="11018" width="11.7109375" style="259" customWidth="1"/>
    <col min="11019" max="11262" width="9.140625" style="259"/>
    <col min="11263" max="11263" width="3" style="259" customWidth="1"/>
    <col min="11264" max="11264" width="4.5703125" style="259" customWidth="1"/>
    <col min="11265" max="11274" width="11.7109375" style="259" customWidth="1"/>
    <col min="11275" max="11518" width="9.140625" style="259"/>
    <col min="11519" max="11519" width="3" style="259" customWidth="1"/>
    <col min="11520" max="11520" width="4.5703125" style="259" customWidth="1"/>
    <col min="11521" max="11530" width="11.7109375" style="259" customWidth="1"/>
    <col min="11531" max="11774" width="9.140625" style="259"/>
    <col min="11775" max="11775" width="3" style="259" customWidth="1"/>
    <col min="11776" max="11776" width="4.5703125" style="259" customWidth="1"/>
    <col min="11777" max="11786" width="11.7109375" style="259" customWidth="1"/>
    <col min="11787" max="12030" width="9.140625" style="259"/>
    <col min="12031" max="12031" width="3" style="259" customWidth="1"/>
    <col min="12032" max="12032" width="4.5703125" style="259" customWidth="1"/>
    <col min="12033" max="12042" width="11.7109375" style="259" customWidth="1"/>
    <col min="12043" max="12286" width="9.140625" style="259"/>
    <col min="12287" max="12287" width="3" style="259" customWidth="1"/>
    <col min="12288" max="12288" width="4.5703125" style="259" customWidth="1"/>
    <col min="12289" max="12298" width="11.7109375" style="259" customWidth="1"/>
    <col min="12299" max="12542" width="9.140625" style="259"/>
    <col min="12543" max="12543" width="3" style="259" customWidth="1"/>
    <col min="12544" max="12544" width="4.5703125" style="259" customWidth="1"/>
    <col min="12545" max="12554" width="11.7109375" style="259" customWidth="1"/>
    <col min="12555" max="12798" width="9.140625" style="259"/>
    <col min="12799" max="12799" width="3" style="259" customWidth="1"/>
    <col min="12800" max="12800" width="4.5703125" style="259" customWidth="1"/>
    <col min="12801" max="12810" width="11.7109375" style="259" customWidth="1"/>
    <col min="12811" max="13054" width="9.140625" style="259"/>
    <col min="13055" max="13055" width="3" style="259" customWidth="1"/>
    <col min="13056" max="13056" width="4.5703125" style="259" customWidth="1"/>
    <col min="13057" max="13066" width="11.7109375" style="259" customWidth="1"/>
    <col min="13067" max="13310" width="9.140625" style="259"/>
    <col min="13311" max="13311" width="3" style="259" customWidth="1"/>
    <col min="13312" max="13312" width="4.5703125" style="259" customWidth="1"/>
    <col min="13313" max="13322" width="11.7109375" style="259" customWidth="1"/>
    <col min="13323" max="13566" width="9.140625" style="259"/>
    <col min="13567" max="13567" width="3" style="259" customWidth="1"/>
    <col min="13568" max="13568" width="4.5703125" style="259" customWidth="1"/>
    <col min="13569" max="13578" width="11.7109375" style="259" customWidth="1"/>
    <col min="13579" max="13822" width="9.140625" style="259"/>
    <col min="13823" max="13823" width="3" style="259" customWidth="1"/>
    <col min="13824" max="13824" width="4.5703125" style="259" customWidth="1"/>
    <col min="13825" max="13834" width="11.7109375" style="259" customWidth="1"/>
    <col min="13835" max="14078" width="9.140625" style="259"/>
    <col min="14079" max="14079" width="3" style="259" customWidth="1"/>
    <col min="14080" max="14080" width="4.5703125" style="259" customWidth="1"/>
    <col min="14081" max="14090" width="11.7109375" style="259" customWidth="1"/>
    <col min="14091" max="14334" width="9.140625" style="259"/>
    <col min="14335" max="14335" width="3" style="259" customWidth="1"/>
    <col min="14336" max="14336" width="4.5703125" style="259" customWidth="1"/>
    <col min="14337" max="14346" width="11.7109375" style="259" customWidth="1"/>
    <col min="14347" max="14590" width="9.140625" style="259"/>
    <col min="14591" max="14591" width="3" style="259" customWidth="1"/>
    <col min="14592" max="14592" width="4.5703125" style="259" customWidth="1"/>
    <col min="14593" max="14602" width="11.7109375" style="259" customWidth="1"/>
    <col min="14603" max="14846" width="9.140625" style="259"/>
    <col min="14847" max="14847" width="3" style="259" customWidth="1"/>
    <col min="14848" max="14848" width="4.5703125" style="259" customWidth="1"/>
    <col min="14849" max="14858" width="11.7109375" style="259" customWidth="1"/>
    <col min="14859" max="15102" width="9.140625" style="259"/>
    <col min="15103" max="15103" width="3" style="259" customWidth="1"/>
    <col min="15104" max="15104" width="4.5703125" style="259" customWidth="1"/>
    <col min="15105" max="15114" width="11.7109375" style="259" customWidth="1"/>
    <col min="15115" max="15358" width="9.140625" style="259"/>
    <col min="15359" max="15359" width="3" style="259" customWidth="1"/>
    <col min="15360" max="15360" width="4.5703125" style="259" customWidth="1"/>
    <col min="15361" max="15370" width="11.7109375" style="259" customWidth="1"/>
    <col min="15371" max="15614" width="9.140625" style="259"/>
    <col min="15615" max="15615" width="3" style="259" customWidth="1"/>
    <col min="15616" max="15616" width="4.5703125" style="259" customWidth="1"/>
    <col min="15617" max="15626" width="11.7109375" style="259" customWidth="1"/>
    <col min="15627" max="15870" width="9.140625" style="259"/>
    <col min="15871" max="15871" width="3" style="259" customWidth="1"/>
    <col min="15872" max="15872" width="4.5703125" style="259" customWidth="1"/>
    <col min="15873" max="15882" width="11.7109375" style="259" customWidth="1"/>
    <col min="15883" max="16126" width="9.140625" style="259"/>
    <col min="16127" max="16127" width="3" style="259" customWidth="1"/>
    <col min="16128" max="16128" width="4.5703125" style="259" customWidth="1"/>
    <col min="16129" max="16138" width="11.7109375" style="259" customWidth="1"/>
    <col min="16139" max="16383" width="9.140625" style="259"/>
    <col min="16384" max="16384" width="9.140625" style="259" customWidth="1"/>
  </cols>
  <sheetData>
    <row r="1" spans="1:24" ht="18">
      <c r="A1" s="1418" t="s">
        <v>330</v>
      </c>
      <c r="B1" s="159"/>
      <c r="C1" s="159"/>
      <c r="D1" s="159"/>
      <c r="E1" s="159"/>
      <c r="F1" s="159"/>
      <c r="G1" s="159"/>
      <c r="H1" s="159"/>
      <c r="I1" s="159"/>
      <c r="J1" s="159"/>
      <c r="K1" s="7"/>
      <c r="L1" s="7"/>
      <c r="M1" s="230"/>
      <c r="N1" s="230"/>
      <c r="P1" s="231"/>
      <c r="Q1" s="231"/>
    </row>
    <row r="2" spans="1:24" ht="5.0999999999999996" customHeight="1">
      <c r="B2" s="221"/>
      <c r="D2" s="221"/>
      <c r="E2" s="221"/>
      <c r="F2" s="221"/>
      <c r="G2" s="221"/>
      <c r="H2" s="221"/>
      <c r="I2" s="221"/>
      <c r="J2" s="221"/>
      <c r="K2" s="221"/>
      <c r="L2" s="221"/>
      <c r="M2" s="221"/>
      <c r="N2" s="221"/>
      <c r="O2" s="221"/>
      <c r="P2" s="221"/>
      <c r="Q2" s="221"/>
    </row>
    <row r="3" spans="1:24" ht="48" customHeight="1">
      <c r="A3" s="1664" t="s">
        <v>331</v>
      </c>
      <c r="B3" s="1664"/>
      <c r="C3" s="500">
        <v>41666</v>
      </c>
      <c r="D3" s="500">
        <v>42040</v>
      </c>
      <c r="E3" s="500">
        <v>42388</v>
      </c>
      <c r="F3" s="500">
        <v>42754</v>
      </c>
      <c r="G3" s="500">
        <v>43158</v>
      </c>
      <c r="H3" s="500">
        <v>43488</v>
      </c>
      <c r="I3" s="500">
        <v>43851</v>
      </c>
      <c r="J3" s="500">
        <v>44238</v>
      </c>
      <c r="K3" s="500">
        <v>44572</v>
      </c>
      <c r="L3" s="500">
        <v>44964</v>
      </c>
      <c r="O3" s="264"/>
      <c r="P3" s="264"/>
      <c r="Q3" s="264"/>
      <c r="R3" s="264"/>
      <c r="S3" s="264"/>
      <c r="T3" s="264"/>
      <c r="U3" s="264"/>
      <c r="V3" s="264"/>
      <c r="W3" s="264"/>
      <c r="X3" s="264"/>
    </row>
    <row r="4" spans="1:24" ht="9.9499999999999993" customHeight="1">
      <c r="A4" s="688"/>
      <c r="B4" s="688"/>
      <c r="C4" s="689"/>
      <c r="D4" s="689"/>
      <c r="E4" s="689"/>
      <c r="F4" s="689"/>
      <c r="G4" s="689"/>
      <c r="H4" s="689"/>
      <c r="I4" s="689"/>
      <c r="J4" s="689"/>
      <c r="K4" s="689"/>
      <c r="L4" s="689"/>
      <c r="O4" s="264"/>
      <c r="P4" s="264"/>
      <c r="Q4" s="264"/>
      <c r="R4" s="264"/>
      <c r="S4" s="264"/>
      <c r="T4" s="264"/>
      <c r="U4" s="264"/>
      <c r="V4" s="264"/>
      <c r="W4" s="264"/>
      <c r="X4" s="264"/>
    </row>
    <row r="5" spans="1:24" ht="11.45" customHeight="1">
      <c r="A5" s="1665" t="s">
        <v>332</v>
      </c>
      <c r="B5" s="901">
        <v>0.29166666666666669</v>
      </c>
      <c r="C5" s="601">
        <v>2118.8216310410239</v>
      </c>
      <c r="D5" s="601">
        <v>1953.2691353326843</v>
      </c>
      <c r="E5" s="601">
        <v>2201.3380119980397</v>
      </c>
      <c r="F5" s="601">
        <v>2452.6003164624221</v>
      </c>
      <c r="G5" s="601">
        <v>2591.3613018396077</v>
      </c>
      <c r="H5" s="601">
        <v>2345.9263006680926</v>
      </c>
      <c r="I5" s="612">
        <v>2017.3790236858765</v>
      </c>
      <c r="J5" s="601">
        <v>2455.6454134241321</v>
      </c>
      <c r="K5" s="601">
        <v>1984.2363501547184</v>
      </c>
      <c r="L5" s="601">
        <v>1975.5715790431689</v>
      </c>
      <c r="M5" s="261"/>
      <c r="N5" s="589"/>
      <c r="O5" s="261"/>
      <c r="P5" s="261"/>
      <c r="Q5" s="261"/>
      <c r="R5" s="261"/>
      <c r="S5" s="261"/>
      <c r="T5" s="261"/>
      <c r="U5" s="261"/>
      <c r="V5" s="261"/>
      <c r="W5" s="261"/>
      <c r="X5" s="261"/>
    </row>
    <row r="6" spans="1:24" ht="11.45" customHeight="1">
      <c r="A6" s="1666"/>
      <c r="B6" s="694">
        <v>0.33333333333333298</v>
      </c>
      <c r="C6" s="604">
        <v>2194.989631041024</v>
      </c>
      <c r="D6" s="604">
        <v>2074.6325577326843</v>
      </c>
      <c r="E6" s="604">
        <v>2334.6570119980397</v>
      </c>
      <c r="F6" s="604">
        <v>2544.5603164624217</v>
      </c>
      <c r="G6" s="604">
        <v>2696.6163018396073</v>
      </c>
      <c r="H6" s="604">
        <v>2412.6233006680927</v>
      </c>
      <c r="I6" s="690">
        <v>2143.1190236858765</v>
      </c>
      <c r="J6" s="604">
        <v>2543.450413424132</v>
      </c>
      <c r="K6" s="604">
        <v>2091.817350154718</v>
      </c>
      <c r="L6" s="604">
        <v>2062.8305790431691</v>
      </c>
      <c r="M6" s="261"/>
      <c r="N6" s="589"/>
      <c r="O6" s="261"/>
      <c r="P6" s="261"/>
      <c r="Q6" s="261"/>
      <c r="R6" s="261"/>
      <c r="S6" s="261"/>
      <c r="T6" s="261"/>
      <c r="U6" s="261"/>
      <c r="V6" s="261"/>
      <c r="W6" s="261"/>
      <c r="X6" s="261"/>
    </row>
    <row r="7" spans="1:24" ht="11.45" customHeight="1">
      <c r="A7" s="1666"/>
      <c r="B7" s="694">
        <v>0.375</v>
      </c>
      <c r="C7" s="604">
        <v>2194.3756310410236</v>
      </c>
      <c r="D7" s="690">
        <v>2147.9999567326845</v>
      </c>
      <c r="E7" s="604">
        <v>2346.4560119980388</v>
      </c>
      <c r="F7" s="604">
        <v>2587.5763164624218</v>
      </c>
      <c r="G7" s="690">
        <v>2726.900301839607</v>
      </c>
      <c r="H7" s="690">
        <v>2426.2663006680923</v>
      </c>
      <c r="I7" s="604">
        <v>2142.9330236858764</v>
      </c>
      <c r="J7" s="690">
        <v>2582.3774134241321</v>
      </c>
      <c r="K7" s="690">
        <v>2107.0183501547185</v>
      </c>
      <c r="L7" s="690">
        <v>2104.3595790431691</v>
      </c>
      <c r="M7" s="261"/>
      <c r="N7" s="589"/>
      <c r="O7" s="261"/>
      <c r="P7" s="261"/>
      <c r="Q7" s="261"/>
      <c r="R7" s="261"/>
      <c r="S7" s="261"/>
      <c r="T7" s="261"/>
      <c r="U7" s="261"/>
      <c r="V7" s="261"/>
      <c r="W7" s="261"/>
      <c r="X7" s="261"/>
    </row>
    <row r="8" spans="1:24" ht="11.45" customHeight="1">
      <c r="A8" s="1666"/>
      <c r="B8" s="694">
        <v>0.41666666666666702</v>
      </c>
      <c r="C8" s="690">
        <v>2200.4136310410245</v>
      </c>
      <c r="D8" s="604">
        <v>2138.4938278326845</v>
      </c>
      <c r="E8" s="690">
        <v>2349.5470119980396</v>
      </c>
      <c r="F8" s="690">
        <v>2638.7143164624217</v>
      </c>
      <c r="G8" s="604">
        <v>2670.2773018396069</v>
      </c>
      <c r="H8" s="604">
        <v>2425.4673006680928</v>
      </c>
      <c r="I8" s="604">
        <v>2066.2190236858764</v>
      </c>
      <c r="J8" s="604">
        <v>2577.5094134241317</v>
      </c>
      <c r="K8" s="604">
        <v>2082.6473501547184</v>
      </c>
      <c r="L8" s="604">
        <v>2082.0335790431691</v>
      </c>
      <c r="M8" s="261"/>
      <c r="N8" s="589"/>
      <c r="O8" s="261"/>
      <c r="P8" s="261"/>
      <c r="Q8" s="261"/>
      <c r="R8" s="261"/>
      <c r="S8" s="261"/>
      <c r="T8" s="261"/>
      <c r="U8" s="261"/>
      <c r="V8" s="261"/>
      <c r="W8" s="261"/>
      <c r="X8" s="261"/>
    </row>
    <row r="9" spans="1:24" ht="11.45" customHeight="1">
      <c r="A9" s="1666"/>
      <c r="B9" s="694">
        <v>0.45833333333333298</v>
      </c>
      <c r="C9" s="604">
        <v>2155.0226310410239</v>
      </c>
      <c r="D9" s="604">
        <v>2052.8729706326844</v>
      </c>
      <c r="E9" s="604">
        <v>2311.1380119980399</v>
      </c>
      <c r="F9" s="604">
        <v>2536.1673164624217</v>
      </c>
      <c r="G9" s="604">
        <v>2583.9263018396077</v>
      </c>
      <c r="H9" s="604">
        <v>2376.9683006680921</v>
      </c>
      <c r="I9" s="604">
        <v>2002.5950236858764</v>
      </c>
      <c r="J9" s="604">
        <v>2509.7204134241324</v>
      </c>
      <c r="K9" s="604">
        <v>2041.0393501547185</v>
      </c>
      <c r="L9" s="604">
        <v>1964.900579043169</v>
      </c>
      <c r="M9" s="261"/>
      <c r="N9" s="589"/>
      <c r="O9" s="261"/>
      <c r="P9" s="261"/>
      <c r="Q9" s="261"/>
      <c r="R9" s="261"/>
      <c r="S9" s="261"/>
      <c r="T9" s="261"/>
      <c r="U9" s="261"/>
      <c r="V9" s="261"/>
      <c r="W9" s="261"/>
      <c r="X9" s="261"/>
    </row>
    <row r="10" spans="1:24" ht="11.45" customHeight="1">
      <c r="A10" s="1666"/>
      <c r="B10" s="694">
        <v>0.5</v>
      </c>
      <c r="C10" s="604">
        <v>2136.6026310410239</v>
      </c>
      <c r="D10" s="604">
        <v>1960.2654233326841</v>
      </c>
      <c r="E10" s="604">
        <v>2208.0520119980392</v>
      </c>
      <c r="F10" s="604">
        <v>2435.9553164624217</v>
      </c>
      <c r="G10" s="604">
        <v>2487.2373018396079</v>
      </c>
      <c r="H10" s="604">
        <v>2297.6783006680926</v>
      </c>
      <c r="I10" s="604">
        <v>1936.2900236858763</v>
      </c>
      <c r="J10" s="604">
        <v>2436.5314134241321</v>
      </c>
      <c r="K10" s="604">
        <v>1995.3263501547185</v>
      </c>
      <c r="L10" s="604">
        <v>1895.5675790431692</v>
      </c>
      <c r="M10" s="261"/>
      <c r="N10" s="589"/>
      <c r="O10" s="261"/>
      <c r="P10" s="261"/>
      <c r="Q10" s="261"/>
      <c r="R10" s="261"/>
      <c r="S10" s="261"/>
      <c r="T10" s="261"/>
      <c r="U10" s="261"/>
      <c r="V10" s="261"/>
      <c r="W10" s="261"/>
      <c r="X10" s="261"/>
    </row>
    <row r="11" spans="1:24" ht="11.45" customHeight="1">
      <c r="A11" s="1666"/>
      <c r="B11" s="694">
        <v>0.54166666666666696</v>
      </c>
      <c r="C11" s="604">
        <v>2093.8066310410236</v>
      </c>
      <c r="D11" s="604">
        <v>1882.0585056326843</v>
      </c>
      <c r="E11" s="604">
        <v>2138.2060119980392</v>
      </c>
      <c r="F11" s="604">
        <v>2334.8033164624217</v>
      </c>
      <c r="G11" s="604">
        <v>2452.1243018396076</v>
      </c>
      <c r="H11" s="604">
        <v>2249.7793006680927</v>
      </c>
      <c r="I11" s="604">
        <v>1900.0320236858763</v>
      </c>
      <c r="J11" s="604">
        <v>2386.4544134241319</v>
      </c>
      <c r="K11" s="604">
        <v>1937.6893501547183</v>
      </c>
      <c r="L11" s="604">
        <v>1797.1345790431692</v>
      </c>
      <c r="M11" s="261"/>
      <c r="N11" s="589"/>
      <c r="O11" s="261"/>
      <c r="P11" s="261"/>
      <c r="Q11" s="261"/>
      <c r="R11" s="261"/>
      <c r="S11" s="261"/>
      <c r="T11" s="261"/>
      <c r="U11" s="261"/>
      <c r="V11" s="261"/>
      <c r="W11" s="261"/>
      <c r="X11" s="261"/>
    </row>
    <row r="12" spans="1:24" ht="11.45" customHeight="1">
      <c r="A12" s="1666"/>
      <c r="B12" s="902">
        <v>0.58333333333333304</v>
      </c>
      <c r="C12" s="607">
        <v>2045.0836310410239</v>
      </c>
      <c r="D12" s="607">
        <v>1835.0364464326844</v>
      </c>
      <c r="E12" s="607">
        <v>2084.5030119980393</v>
      </c>
      <c r="F12" s="607">
        <v>2274.758316462422</v>
      </c>
      <c r="G12" s="607">
        <v>2368.342301839607</v>
      </c>
      <c r="H12" s="607">
        <v>2215.539300668092</v>
      </c>
      <c r="I12" s="607">
        <v>1866.7330236858763</v>
      </c>
      <c r="J12" s="607">
        <v>2356.5284134241319</v>
      </c>
      <c r="K12" s="607">
        <v>1907.0633501547186</v>
      </c>
      <c r="L12" s="607">
        <v>1716.307579043169</v>
      </c>
      <c r="M12" s="261"/>
      <c r="N12" s="589"/>
      <c r="O12" s="261"/>
      <c r="P12" s="261"/>
      <c r="Q12" s="261"/>
      <c r="R12" s="261"/>
      <c r="S12" s="261"/>
      <c r="T12" s="261"/>
      <c r="U12" s="261"/>
      <c r="V12" s="261"/>
      <c r="W12" s="261"/>
      <c r="X12" s="261"/>
    </row>
    <row r="13" spans="1:24" ht="11.45" customHeight="1">
      <c r="A13" s="1666"/>
      <c r="B13" s="901">
        <v>0.625</v>
      </c>
      <c r="C13" s="601">
        <v>2035.5446310410241</v>
      </c>
      <c r="D13" s="601">
        <v>1832.4015887326841</v>
      </c>
      <c r="E13" s="601">
        <v>2078.1570119980393</v>
      </c>
      <c r="F13" s="601">
        <v>2242.4393164624221</v>
      </c>
      <c r="G13" s="601">
        <v>2349.304301839607</v>
      </c>
      <c r="H13" s="601">
        <v>2186.7923006680926</v>
      </c>
      <c r="I13" s="601">
        <v>1846.3320236858763</v>
      </c>
      <c r="J13" s="601">
        <v>2318.1874134241316</v>
      </c>
      <c r="K13" s="601">
        <v>1881.3203501547184</v>
      </c>
      <c r="L13" s="601">
        <v>1684.4935790431691</v>
      </c>
      <c r="M13" s="261"/>
      <c r="N13" s="589"/>
      <c r="O13" s="261"/>
      <c r="P13" s="261"/>
      <c r="Q13" s="261"/>
      <c r="R13" s="261"/>
      <c r="S13" s="261"/>
      <c r="T13" s="261"/>
      <c r="U13" s="261"/>
      <c r="V13" s="261"/>
      <c r="W13" s="261"/>
      <c r="X13" s="261"/>
    </row>
    <row r="14" spans="1:24" ht="11.45" customHeight="1">
      <c r="A14" s="1666"/>
      <c r="B14" s="694">
        <v>0.66666666666666696</v>
      </c>
      <c r="C14" s="604">
        <v>2008.242631041024</v>
      </c>
      <c r="D14" s="604">
        <v>1847.7050204326845</v>
      </c>
      <c r="E14" s="604">
        <v>2107.6250119980396</v>
      </c>
      <c r="F14" s="604">
        <v>2283.8203164624219</v>
      </c>
      <c r="G14" s="604">
        <v>2360.7003018396072</v>
      </c>
      <c r="H14" s="604">
        <v>2215.6543006680931</v>
      </c>
      <c r="I14" s="604">
        <v>1864.6110236858763</v>
      </c>
      <c r="J14" s="604">
        <v>2327.0314134241316</v>
      </c>
      <c r="K14" s="604">
        <v>1901.2053501547184</v>
      </c>
      <c r="L14" s="604">
        <v>1679.7315790431689</v>
      </c>
      <c r="M14" s="261"/>
      <c r="N14" s="589"/>
      <c r="O14" s="261"/>
      <c r="P14" s="261"/>
      <c r="Q14" s="261"/>
      <c r="R14" s="261"/>
      <c r="S14" s="261"/>
      <c r="T14" s="261"/>
      <c r="U14" s="261"/>
      <c r="V14" s="261"/>
      <c r="W14" s="261"/>
      <c r="X14" s="261"/>
    </row>
    <row r="15" spans="1:24" ht="11.45" customHeight="1">
      <c r="A15" s="1666"/>
      <c r="B15" s="694">
        <v>0.70833333333333304</v>
      </c>
      <c r="C15" s="604">
        <v>2023.6326310410241</v>
      </c>
      <c r="D15" s="604">
        <v>1909.0109820326841</v>
      </c>
      <c r="E15" s="604">
        <v>2152.2500119980396</v>
      </c>
      <c r="F15" s="604">
        <v>2353.6263164624215</v>
      </c>
      <c r="G15" s="604">
        <v>2427.5773018396076</v>
      </c>
      <c r="H15" s="604">
        <v>2244.9323006680929</v>
      </c>
      <c r="I15" s="604">
        <v>1920.5780236858766</v>
      </c>
      <c r="J15" s="604">
        <v>2358.6744134241321</v>
      </c>
      <c r="K15" s="604">
        <v>1947.1073501547185</v>
      </c>
      <c r="L15" s="604">
        <v>1731.5215790431691</v>
      </c>
      <c r="M15" s="261"/>
      <c r="N15" s="589"/>
      <c r="O15" s="261"/>
      <c r="P15" s="261"/>
      <c r="Q15" s="261"/>
      <c r="R15" s="261"/>
      <c r="S15" s="261"/>
      <c r="T15" s="261"/>
      <c r="U15" s="261"/>
      <c r="V15" s="261"/>
      <c r="W15" s="261"/>
      <c r="X15" s="261"/>
    </row>
    <row r="16" spans="1:24" ht="11.45" customHeight="1">
      <c r="A16" s="1666"/>
      <c r="B16" s="694">
        <v>0.75</v>
      </c>
      <c r="C16" s="604">
        <v>2017.0806310410239</v>
      </c>
      <c r="D16" s="604">
        <v>1974.8062833326842</v>
      </c>
      <c r="E16" s="604">
        <v>2187.2840119980392</v>
      </c>
      <c r="F16" s="604">
        <v>2422.0823164624221</v>
      </c>
      <c r="G16" s="604">
        <v>2417.7273018396072</v>
      </c>
      <c r="H16" s="604">
        <v>2265.2783006680925</v>
      </c>
      <c r="I16" s="604">
        <v>1954.9770236858765</v>
      </c>
      <c r="J16" s="604">
        <v>2399.9404134241322</v>
      </c>
      <c r="K16" s="604">
        <v>1970.2023501547185</v>
      </c>
      <c r="L16" s="604">
        <v>1793.8865790431689</v>
      </c>
      <c r="M16" s="261"/>
      <c r="N16" s="589"/>
      <c r="O16" s="261"/>
      <c r="P16" s="261"/>
      <c r="Q16" s="261"/>
      <c r="R16" s="261"/>
      <c r="S16" s="261"/>
      <c r="T16" s="261"/>
      <c r="U16" s="261"/>
      <c r="V16" s="261"/>
      <c r="W16" s="261"/>
      <c r="X16" s="261"/>
    </row>
    <row r="17" spans="1:24" ht="11.45" customHeight="1">
      <c r="A17" s="1666"/>
      <c r="B17" s="694">
        <v>0.79166666666666696</v>
      </c>
      <c r="C17" s="604">
        <v>2008.374631041024</v>
      </c>
      <c r="D17" s="604">
        <v>1989.9747410326843</v>
      </c>
      <c r="E17" s="604">
        <v>2200.0360119980396</v>
      </c>
      <c r="F17" s="604">
        <v>2428.184316462422</v>
      </c>
      <c r="G17" s="604">
        <v>2505.7143018396073</v>
      </c>
      <c r="H17" s="604">
        <v>2257.1453006680931</v>
      </c>
      <c r="I17" s="604">
        <v>1960.5930236858765</v>
      </c>
      <c r="J17" s="604">
        <v>2405.497413424132</v>
      </c>
      <c r="K17" s="604">
        <v>1977.5503501547187</v>
      </c>
      <c r="L17" s="604">
        <v>1817.6375790431689</v>
      </c>
      <c r="M17" s="261"/>
      <c r="N17" s="589"/>
      <c r="O17" s="261"/>
      <c r="P17" s="261"/>
      <c r="Q17" s="261"/>
      <c r="R17" s="261"/>
      <c r="S17" s="261"/>
      <c r="T17" s="261"/>
      <c r="U17" s="261"/>
      <c r="V17" s="261"/>
      <c r="W17" s="261"/>
      <c r="X17" s="261"/>
    </row>
    <row r="18" spans="1:24" ht="11.45" customHeight="1">
      <c r="A18" s="1666"/>
      <c r="B18" s="694">
        <v>0.83333333333333304</v>
      </c>
      <c r="C18" s="604">
        <v>1983.4026310410241</v>
      </c>
      <c r="D18" s="604">
        <v>1990.5735591326841</v>
      </c>
      <c r="E18" s="604">
        <v>2210.9910119980395</v>
      </c>
      <c r="F18" s="604">
        <v>2437.1683164624214</v>
      </c>
      <c r="G18" s="604">
        <v>2491.3843018396069</v>
      </c>
      <c r="H18" s="604">
        <v>2248.4173006680926</v>
      </c>
      <c r="I18" s="604">
        <v>1954.5760236858764</v>
      </c>
      <c r="J18" s="604">
        <v>2405.2694134241324</v>
      </c>
      <c r="K18" s="604">
        <v>1984.6193501547184</v>
      </c>
      <c r="L18" s="604">
        <v>1827.6195790431691</v>
      </c>
      <c r="M18" s="261"/>
      <c r="N18" s="589"/>
      <c r="O18" s="261"/>
      <c r="P18" s="261"/>
      <c r="Q18" s="261"/>
      <c r="R18" s="261"/>
      <c r="S18" s="261"/>
      <c r="T18" s="261"/>
      <c r="U18" s="261"/>
      <c r="V18" s="261"/>
      <c r="W18" s="261"/>
      <c r="X18" s="261"/>
    </row>
    <row r="19" spans="1:24" ht="11.45" customHeight="1">
      <c r="A19" s="1666"/>
      <c r="B19" s="694">
        <v>0.875</v>
      </c>
      <c r="C19" s="604">
        <v>1911.1726310410238</v>
      </c>
      <c r="D19" s="604">
        <v>1861.1223130326841</v>
      </c>
      <c r="E19" s="604">
        <v>2181.6590119980392</v>
      </c>
      <c r="F19" s="604">
        <v>2420.5483164624216</v>
      </c>
      <c r="G19" s="604">
        <v>2368.6753018396071</v>
      </c>
      <c r="H19" s="604">
        <v>2212.6813006680923</v>
      </c>
      <c r="I19" s="604">
        <v>1919.8670236858763</v>
      </c>
      <c r="J19" s="604">
        <v>2382.5424134241316</v>
      </c>
      <c r="K19" s="604">
        <v>1960.8023501547189</v>
      </c>
      <c r="L19" s="604">
        <v>1806.8105790431694</v>
      </c>
      <c r="M19" s="261"/>
      <c r="N19" s="589"/>
      <c r="O19" s="261"/>
      <c r="P19" s="261"/>
      <c r="Q19" s="261"/>
      <c r="R19" s="261"/>
      <c r="S19" s="261"/>
      <c r="T19" s="261"/>
      <c r="U19" s="261"/>
      <c r="V19" s="261"/>
      <c r="W19" s="261"/>
      <c r="X19" s="261"/>
    </row>
    <row r="20" spans="1:24" ht="11.45" customHeight="1">
      <c r="A20" s="1666"/>
      <c r="B20" s="902">
        <v>0.91666666666666696</v>
      </c>
      <c r="C20" s="607">
        <v>1796.7866310410238</v>
      </c>
      <c r="D20" s="607">
        <v>1725.0926551326843</v>
      </c>
      <c r="E20" s="607">
        <v>2085.1040119980398</v>
      </c>
      <c r="F20" s="607">
        <v>2329.7683164624218</v>
      </c>
      <c r="G20" s="607">
        <v>2285.6313018396072</v>
      </c>
      <c r="H20" s="607">
        <v>2087.2173006680928</v>
      </c>
      <c r="I20" s="607">
        <v>1813.7950236858765</v>
      </c>
      <c r="J20" s="607">
        <v>2290.2484134241317</v>
      </c>
      <c r="K20" s="607">
        <v>1874.7333501547184</v>
      </c>
      <c r="L20" s="607">
        <v>1737.9415790431688</v>
      </c>
      <c r="M20" s="261"/>
      <c r="N20" s="589"/>
      <c r="O20" s="261"/>
      <c r="P20" s="261"/>
      <c r="Q20" s="261"/>
      <c r="R20" s="261"/>
      <c r="S20" s="261"/>
      <c r="T20" s="261"/>
      <c r="U20" s="261"/>
      <c r="V20" s="261"/>
      <c r="W20" s="261"/>
      <c r="X20" s="261"/>
    </row>
    <row r="21" spans="1:24" ht="11.45" customHeight="1">
      <c r="A21" s="1666"/>
      <c r="B21" s="694">
        <v>0.95833333333333304</v>
      </c>
      <c r="C21" s="604">
        <v>1641.8436310410239</v>
      </c>
      <c r="D21" s="604">
        <v>1553.1324124326839</v>
      </c>
      <c r="E21" s="604">
        <v>1915.8120119980395</v>
      </c>
      <c r="F21" s="604">
        <v>2138.4973164624221</v>
      </c>
      <c r="G21" s="604">
        <v>2112.6863018396079</v>
      </c>
      <c r="H21" s="604">
        <v>1880.4143006680929</v>
      </c>
      <c r="I21" s="604">
        <v>1666.4400236858764</v>
      </c>
      <c r="J21" s="604">
        <v>2109.3494134241319</v>
      </c>
      <c r="K21" s="604">
        <v>1710.6493501547184</v>
      </c>
      <c r="L21" s="604">
        <v>1634.1465790431689</v>
      </c>
      <c r="M21" s="261"/>
      <c r="N21" s="589"/>
      <c r="O21" s="261"/>
      <c r="P21" s="261"/>
      <c r="Q21" s="261"/>
      <c r="R21" s="261"/>
      <c r="S21" s="261"/>
      <c r="T21" s="261"/>
      <c r="U21" s="261"/>
      <c r="V21" s="261"/>
      <c r="W21" s="261"/>
      <c r="X21" s="261"/>
    </row>
    <row r="22" spans="1:24" ht="11.45" customHeight="1">
      <c r="A22" s="1666"/>
      <c r="B22" s="694">
        <v>1</v>
      </c>
      <c r="C22" s="604">
        <v>1480.1316310410236</v>
      </c>
      <c r="D22" s="604">
        <v>1401.1587703326841</v>
      </c>
      <c r="E22" s="604">
        <v>1781.6290119980392</v>
      </c>
      <c r="F22" s="604">
        <v>1995.1463164624222</v>
      </c>
      <c r="G22" s="604">
        <v>1929.6453018396076</v>
      </c>
      <c r="H22" s="604">
        <v>1733.1783006680926</v>
      </c>
      <c r="I22" s="604">
        <v>1508.2010236858764</v>
      </c>
      <c r="J22" s="604">
        <v>1964.4714134241322</v>
      </c>
      <c r="K22" s="604">
        <v>1549.5513501547184</v>
      </c>
      <c r="L22" s="604">
        <v>1555.083579043169</v>
      </c>
      <c r="M22" s="261"/>
      <c r="N22" s="589"/>
      <c r="O22" s="261"/>
      <c r="P22" s="261"/>
      <c r="Q22" s="261"/>
      <c r="R22" s="261"/>
      <c r="S22" s="261"/>
      <c r="T22" s="261"/>
      <c r="U22" s="261"/>
      <c r="V22" s="261"/>
      <c r="W22" s="261"/>
      <c r="X22" s="261"/>
    </row>
    <row r="23" spans="1:24" ht="11.45" customHeight="1">
      <c r="A23" s="1666"/>
      <c r="B23" s="694">
        <v>1.0416666666666701</v>
      </c>
      <c r="C23" s="604">
        <v>1399.3916310410239</v>
      </c>
      <c r="D23" s="604">
        <v>1334.7265074326838</v>
      </c>
      <c r="E23" s="604">
        <v>1665.4260119980393</v>
      </c>
      <c r="F23" s="604">
        <v>1895.9083164624219</v>
      </c>
      <c r="G23" s="691">
        <v>1884.2693018396076</v>
      </c>
      <c r="H23" s="691">
        <v>1640.9033006680925</v>
      </c>
      <c r="I23" s="604">
        <v>1443.7620236858763</v>
      </c>
      <c r="J23" s="691">
        <v>1907.1094134241318</v>
      </c>
      <c r="K23" s="604">
        <v>1435.3983501547186</v>
      </c>
      <c r="L23" s="604">
        <v>1403.1405790431691</v>
      </c>
      <c r="M23" s="261"/>
      <c r="N23" s="589"/>
      <c r="O23" s="261"/>
      <c r="P23" s="261"/>
      <c r="Q23" s="261"/>
      <c r="R23" s="261"/>
      <c r="S23" s="261"/>
      <c r="T23" s="261"/>
      <c r="U23" s="261"/>
      <c r="V23" s="261"/>
      <c r="W23" s="261"/>
      <c r="X23" s="261"/>
    </row>
    <row r="24" spans="1:24" ht="11.45" customHeight="1">
      <c r="A24" s="1666"/>
      <c r="B24" s="694">
        <v>1.0833333333333299</v>
      </c>
      <c r="C24" s="691">
        <v>1383.0646310410239</v>
      </c>
      <c r="D24" s="691">
        <v>1325.833667132684</v>
      </c>
      <c r="E24" s="691">
        <v>1652.9030119980393</v>
      </c>
      <c r="F24" s="691">
        <v>1886.3903164624217</v>
      </c>
      <c r="G24" s="604">
        <v>1890.7623018396071</v>
      </c>
      <c r="H24" s="604">
        <v>1650.7973006680925</v>
      </c>
      <c r="I24" s="691">
        <v>1436.1510236858765</v>
      </c>
      <c r="J24" s="604">
        <v>1912.5774134241315</v>
      </c>
      <c r="K24" s="691">
        <v>1395.1903501547185</v>
      </c>
      <c r="L24" s="691">
        <v>1328.279579043169</v>
      </c>
      <c r="M24" s="261"/>
      <c r="N24" s="589"/>
      <c r="O24" s="261"/>
      <c r="P24" s="261"/>
      <c r="Q24" s="261"/>
      <c r="R24" s="261"/>
      <c r="S24" s="261"/>
      <c r="T24" s="261"/>
      <c r="U24" s="261"/>
      <c r="V24" s="261"/>
      <c r="W24" s="261"/>
      <c r="X24" s="261"/>
    </row>
    <row r="25" spans="1:24" ht="11.45" customHeight="1">
      <c r="A25" s="1666"/>
      <c r="B25" s="694">
        <v>1.125</v>
      </c>
      <c r="C25" s="604">
        <v>1393.750631041024</v>
      </c>
      <c r="D25" s="604">
        <v>1342.3667297326845</v>
      </c>
      <c r="E25" s="604">
        <v>1660.9950119980394</v>
      </c>
      <c r="F25" s="604">
        <v>1901.8053164624221</v>
      </c>
      <c r="G25" s="604">
        <v>1923.1903018396076</v>
      </c>
      <c r="H25" s="604">
        <v>1686.8763006680929</v>
      </c>
      <c r="I25" s="604">
        <v>1452.7270236858762</v>
      </c>
      <c r="J25" s="604">
        <v>1947.5604134241316</v>
      </c>
      <c r="K25" s="604">
        <v>1410.1223501547181</v>
      </c>
      <c r="L25" s="604">
        <v>1332.4655790431693</v>
      </c>
      <c r="M25" s="261"/>
      <c r="N25" s="589"/>
      <c r="O25" s="261"/>
      <c r="P25" s="261"/>
      <c r="Q25" s="261"/>
      <c r="R25" s="261"/>
      <c r="S25" s="261"/>
      <c r="T25" s="261"/>
      <c r="U25" s="261"/>
      <c r="V25" s="261"/>
      <c r="W25" s="261"/>
      <c r="X25" s="261"/>
    </row>
    <row r="26" spans="1:24" ht="11.45" customHeight="1">
      <c r="A26" s="1666"/>
      <c r="B26" s="694">
        <v>1.1666666666666701</v>
      </c>
      <c r="C26" s="604">
        <v>1432.1426310410238</v>
      </c>
      <c r="D26" s="604">
        <v>1366.4663079326842</v>
      </c>
      <c r="E26" s="604">
        <v>1684.3140119980392</v>
      </c>
      <c r="F26" s="604">
        <v>1955.702316462422</v>
      </c>
      <c r="G26" s="604">
        <v>1976.4903018396071</v>
      </c>
      <c r="H26" s="604">
        <v>1755.2353006680926</v>
      </c>
      <c r="I26" s="604">
        <v>1498.5350236858762</v>
      </c>
      <c r="J26" s="604">
        <v>2014.181413424132</v>
      </c>
      <c r="K26" s="604">
        <v>1473.1783501547181</v>
      </c>
      <c r="L26" s="604">
        <v>1365.8875790431691</v>
      </c>
      <c r="M26" s="261"/>
      <c r="N26" s="589"/>
      <c r="O26" s="261"/>
      <c r="P26" s="261"/>
      <c r="Q26" s="261"/>
      <c r="R26" s="261"/>
      <c r="S26" s="261"/>
      <c r="T26" s="261"/>
      <c r="U26" s="261"/>
      <c r="V26" s="261"/>
      <c r="W26" s="261"/>
      <c r="X26" s="261"/>
    </row>
    <row r="27" spans="1:24" ht="11.45" customHeight="1">
      <c r="A27" s="1666"/>
      <c r="B27" s="694">
        <v>1.2083333333333299</v>
      </c>
      <c r="C27" s="604">
        <v>1527.8766310410235</v>
      </c>
      <c r="D27" s="604">
        <v>1467.8294474326844</v>
      </c>
      <c r="E27" s="604">
        <v>1773.4780119980392</v>
      </c>
      <c r="F27" s="604">
        <v>2078.240316462422</v>
      </c>
      <c r="G27" s="604">
        <v>2084.5113018396073</v>
      </c>
      <c r="H27" s="604">
        <v>1872.4783006680927</v>
      </c>
      <c r="I27" s="604">
        <v>1615.4220236858764</v>
      </c>
      <c r="J27" s="604">
        <v>2137.8074134241319</v>
      </c>
      <c r="K27" s="604">
        <v>1589.7693501547183</v>
      </c>
      <c r="L27" s="604">
        <v>1445.4245790431692</v>
      </c>
      <c r="M27" s="261"/>
      <c r="N27" s="589"/>
      <c r="O27" s="261"/>
      <c r="P27" s="261"/>
      <c r="Q27" s="261"/>
      <c r="R27" s="261"/>
      <c r="S27" s="261"/>
      <c r="T27" s="261"/>
      <c r="U27" s="261"/>
      <c r="V27" s="261"/>
      <c r="W27" s="261"/>
      <c r="X27" s="261"/>
    </row>
    <row r="28" spans="1:24" ht="11.45" customHeight="1">
      <c r="A28" s="1666"/>
      <c r="B28" s="902">
        <v>1.25</v>
      </c>
      <c r="C28" s="607">
        <v>1777.5406310410201</v>
      </c>
      <c r="D28" s="607">
        <v>1659.7278114326841</v>
      </c>
      <c r="E28" s="607">
        <v>1977.3327462969796</v>
      </c>
      <c r="F28" s="607">
        <v>2311.6453164624218</v>
      </c>
      <c r="G28" s="607">
        <v>2313.5433018396079</v>
      </c>
      <c r="H28" s="607">
        <v>2115.2913006680928</v>
      </c>
      <c r="I28" s="607">
        <v>1850.8520236858765</v>
      </c>
      <c r="J28" s="607">
        <v>2336.776413424132</v>
      </c>
      <c r="K28" s="607">
        <v>1837.0963501547183</v>
      </c>
      <c r="L28" s="607">
        <v>1707.0145790431691</v>
      </c>
      <c r="M28" s="261"/>
      <c r="N28" s="589"/>
      <c r="O28" s="261"/>
      <c r="P28" s="261"/>
      <c r="Q28" s="261"/>
      <c r="R28" s="261"/>
      <c r="S28" s="261"/>
      <c r="T28" s="261"/>
      <c r="U28" s="261"/>
      <c r="V28" s="261"/>
      <c r="W28" s="261"/>
      <c r="X28" s="261"/>
    </row>
    <row r="29" spans="1:24" ht="11.45" customHeight="1">
      <c r="A29" s="1667"/>
      <c r="B29" s="1412" t="s">
        <v>164</v>
      </c>
      <c r="C29" s="692">
        <v>44959.095144984552</v>
      </c>
      <c r="D29" s="692">
        <v>42626.557620384425</v>
      </c>
      <c r="E29" s="692">
        <v>49288.89302225189</v>
      </c>
      <c r="F29" s="692">
        <v>54886.108595098136</v>
      </c>
      <c r="G29" s="692">
        <v>55898.598244150569</v>
      </c>
      <c r="H29" s="692">
        <v>50803.541216034224</v>
      </c>
      <c r="I29" s="692">
        <v>43782.719568461034</v>
      </c>
      <c r="J29" s="692">
        <f t="shared" ref="J29:K29" si="0">SUM(J5:J28)</f>
        <v>55065.441922179154</v>
      </c>
      <c r="K29" s="692">
        <f t="shared" si="0"/>
        <v>44045.334403713241</v>
      </c>
      <c r="L29" s="692">
        <f t="shared" ref="L29" si="1">SUM(L5:L28)</f>
        <v>41449.790897036059</v>
      </c>
      <c r="M29" s="261"/>
      <c r="N29" s="261"/>
      <c r="O29" s="260"/>
      <c r="P29" s="260"/>
      <c r="Q29" s="261"/>
      <c r="R29" s="261"/>
      <c r="S29" s="261"/>
    </row>
    <row r="30" spans="1:24" ht="11.45" customHeight="1">
      <c r="A30" s="1662" t="s">
        <v>320</v>
      </c>
      <c r="B30" s="1662"/>
      <c r="C30" s="696">
        <v>2200.4136310410245</v>
      </c>
      <c r="D30" s="696">
        <v>2147.9999567326845</v>
      </c>
      <c r="E30" s="696">
        <v>2349.5470119980396</v>
      </c>
      <c r="F30" s="696">
        <v>2638.7143164624217</v>
      </c>
      <c r="G30" s="696">
        <v>2726.900301839607</v>
      </c>
      <c r="H30" s="696">
        <v>2426.2663006680923</v>
      </c>
      <c r="I30" s="696">
        <v>2143.1190236858765</v>
      </c>
      <c r="J30" s="696">
        <f t="shared" ref="J30:K30" si="2">MAX(J5:J28)</f>
        <v>2582.3774134241321</v>
      </c>
      <c r="K30" s="696">
        <f t="shared" si="2"/>
        <v>2107.0183501547185</v>
      </c>
      <c r="L30" s="696">
        <f t="shared" ref="L30" si="3">MAX(L5:L28)</f>
        <v>2104.3595790431691</v>
      </c>
      <c r="O30" s="260"/>
      <c r="P30" s="260"/>
      <c r="R30" s="261"/>
    </row>
    <row r="31" spans="1:24" ht="11.45" customHeight="1">
      <c r="A31" s="1663" t="s">
        <v>321</v>
      </c>
      <c r="B31" s="1663"/>
      <c r="C31" s="692">
        <v>1383.0646310410239</v>
      </c>
      <c r="D31" s="692">
        <v>1325.833667132684</v>
      </c>
      <c r="E31" s="692">
        <v>1652.9030119980393</v>
      </c>
      <c r="F31" s="692">
        <v>1886.3903164624217</v>
      </c>
      <c r="G31" s="692">
        <v>1884.2693018396076</v>
      </c>
      <c r="H31" s="692">
        <v>1640.9033006680925</v>
      </c>
      <c r="I31" s="692">
        <v>1436.1510236858765</v>
      </c>
      <c r="J31" s="692">
        <f t="shared" ref="J31:K31" si="4">MIN(J5:J28)</f>
        <v>1907.1094134241318</v>
      </c>
      <c r="K31" s="692">
        <f t="shared" si="4"/>
        <v>1395.1903501547185</v>
      </c>
      <c r="L31" s="692">
        <f t="shared" ref="L31" si="5">MIN(L5:L28)</f>
        <v>1328.279579043169</v>
      </c>
      <c r="O31" s="260"/>
      <c r="P31" s="260"/>
      <c r="R31" s="261"/>
    </row>
    <row r="32" spans="1:24" ht="9.9499999999999993" customHeight="1">
      <c r="A32" s="693"/>
      <c r="B32" s="694"/>
      <c r="C32" s="695"/>
      <c r="D32" s="695"/>
      <c r="E32" s="695"/>
      <c r="F32" s="695"/>
      <c r="G32" s="695"/>
      <c r="H32" s="695"/>
      <c r="I32" s="695"/>
      <c r="J32" s="695"/>
      <c r="K32" s="695"/>
      <c r="L32" s="695"/>
      <c r="O32" s="260"/>
      <c r="P32" s="260"/>
    </row>
    <row r="33" spans="1:17" ht="11.45" customHeight="1">
      <c r="A33" s="1660" t="s">
        <v>29</v>
      </c>
      <c r="B33" s="901">
        <v>0.29166666666666669</v>
      </c>
      <c r="C33" s="601">
        <v>22573.246046685206</v>
      </c>
      <c r="D33" s="601">
        <v>20767.560091830124</v>
      </c>
      <c r="E33" s="601">
        <v>23478.139575631645</v>
      </c>
      <c r="F33" s="601">
        <v>26184.565835779566</v>
      </c>
      <c r="G33" s="601">
        <v>27640.519581221317</v>
      </c>
      <c r="H33" s="601">
        <v>25079.59785983467</v>
      </c>
      <c r="I33" s="601">
        <v>21504.074012570683</v>
      </c>
      <c r="J33" s="601">
        <v>26235.058011505949</v>
      </c>
      <c r="K33" s="601">
        <v>21195.972888752694</v>
      </c>
      <c r="L33" s="601">
        <v>21348.482060052087</v>
      </c>
      <c r="O33" s="260"/>
      <c r="P33" s="260"/>
    </row>
    <row r="34" spans="1:17" ht="11.45" customHeight="1">
      <c r="A34" s="1661"/>
      <c r="B34" s="694">
        <v>0.33333333333333298</v>
      </c>
      <c r="C34" s="604">
        <v>23385.173713021381</v>
      </c>
      <c r="D34" s="604">
        <v>22057.299015316061</v>
      </c>
      <c r="E34" s="604">
        <v>24900.073323844281</v>
      </c>
      <c r="F34" s="604">
        <v>27166.94962977957</v>
      </c>
      <c r="G34" s="604">
        <v>28761.335546385391</v>
      </c>
      <c r="H34" s="604">
        <v>25802.583209834673</v>
      </c>
      <c r="I34" s="690">
        <v>22977.231440570686</v>
      </c>
      <c r="J34" s="604">
        <v>27172.337095505951</v>
      </c>
      <c r="K34" s="604">
        <v>22344.50700575269</v>
      </c>
      <c r="L34" s="604">
        <v>22264.116108052087</v>
      </c>
      <c r="O34" s="260"/>
      <c r="P34" s="263"/>
    </row>
    <row r="35" spans="1:17" ht="11.45" customHeight="1">
      <c r="A35" s="1661"/>
      <c r="B35" s="694">
        <v>0.375</v>
      </c>
      <c r="C35" s="604">
        <v>23377.53497986207</v>
      </c>
      <c r="D35" s="690">
        <v>22837.458170956761</v>
      </c>
      <c r="E35" s="604">
        <v>25026.028534198285</v>
      </c>
      <c r="F35" s="604">
        <v>27626.826953779568</v>
      </c>
      <c r="G35" s="690">
        <v>29083.726557086287</v>
      </c>
      <c r="H35" s="690">
        <v>25942.769669834674</v>
      </c>
      <c r="I35" s="604">
        <v>22666.445650570688</v>
      </c>
      <c r="J35" s="690">
        <v>27596.970016505955</v>
      </c>
      <c r="K35" s="690">
        <v>22505.256582752689</v>
      </c>
      <c r="L35" s="690">
        <v>22709.013444052089</v>
      </c>
      <c r="O35" s="262"/>
      <c r="P35" s="262"/>
      <c r="Q35" s="21"/>
    </row>
    <row r="36" spans="1:17" ht="11.45" customHeight="1">
      <c r="A36" s="1661"/>
      <c r="B36" s="694">
        <v>0.41666666666666702</v>
      </c>
      <c r="C36" s="690">
        <v>23441.019894975943</v>
      </c>
      <c r="D36" s="604">
        <v>22736.074307451792</v>
      </c>
      <c r="E36" s="690">
        <v>25059.023722618178</v>
      </c>
      <c r="F36" s="690">
        <v>28171.296493779566</v>
      </c>
      <c r="G36" s="604">
        <v>28479.87263305586</v>
      </c>
      <c r="H36" s="604">
        <v>25929.390606834673</v>
      </c>
      <c r="I36" s="604">
        <v>22009.719316570681</v>
      </c>
      <c r="J36" s="604">
        <v>27542.895620505955</v>
      </c>
      <c r="K36" s="604">
        <v>22244.680698752687</v>
      </c>
      <c r="L36" s="604">
        <v>22532.43521605209</v>
      </c>
      <c r="O36" s="260"/>
      <c r="P36" s="260"/>
    </row>
    <row r="37" spans="1:17" ht="11.45" customHeight="1">
      <c r="A37" s="1661"/>
      <c r="B37" s="694">
        <v>0.45833333333333298</v>
      </c>
      <c r="C37" s="604">
        <v>22956.682953098043</v>
      </c>
      <c r="D37" s="604">
        <v>21825.4551559096</v>
      </c>
      <c r="E37" s="604">
        <v>24648.795421492523</v>
      </c>
      <c r="F37" s="604">
        <v>27076.159659779565</v>
      </c>
      <c r="G37" s="604">
        <v>27558.681909699972</v>
      </c>
      <c r="H37" s="604">
        <v>25412.341273834671</v>
      </c>
      <c r="I37" s="604">
        <v>21322.506860570684</v>
      </c>
      <c r="J37" s="604">
        <v>26819.009421505951</v>
      </c>
      <c r="K37" s="604">
        <v>21799.736891752684</v>
      </c>
      <c r="L37" s="604">
        <v>21301.645538052086</v>
      </c>
      <c r="O37" s="260"/>
      <c r="P37" s="260"/>
    </row>
    <row r="38" spans="1:17" ht="11.45" customHeight="1">
      <c r="A38" s="1661"/>
      <c r="B38" s="694">
        <v>0.5</v>
      </c>
      <c r="C38" s="604">
        <v>22761.836147021229</v>
      </c>
      <c r="D38" s="604">
        <v>20840.382035821978</v>
      </c>
      <c r="E38" s="604">
        <v>23547.992291357779</v>
      </c>
      <c r="F38" s="604">
        <v>26005.188849779566</v>
      </c>
      <c r="G38" s="604">
        <v>26527.14239962443</v>
      </c>
      <c r="H38" s="604">
        <v>24565.015977834672</v>
      </c>
      <c r="I38" s="604">
        <v>20618.972051570683</v>
      </c>
      <c r="J38" s="604">
        <v>26035.843061505948</v>
      </c>
      <c r="K38" s="604">
        <v>21311.44697675269</v>
      </c>
      <c r="L38" s="604">
        <v>20575.015504052084</v>
      </c>
    </row>
    <row r="39" spans="1:17" ht="11.45" customHeight="1">
      <c r="A39" s="1661"/>
      <c r="B39" s="694">
        <v>0.54166666666666696</v>
      </c>
      <c r="C39" s="604">
        <v>22305.715056306235</v>
      </c>
      <c r="D39" s="604">
        <v>20008.800558322451</v>
      </c>
      <c r="E39" s="604">
        <v>22802.59622884318</v>
      </c>
      <c r="F39" s="604">
        <v>24925.715650779566</v>
      </c>
      <c r="G39" s="604">
        <v>26153.79974725399</v>
      </c>
      <c r="H39" s="604">
        <v>24048.561186834668</v>
      </c>
      <c r="I39" s="604">
        <v>20228.161005570684</v>
      </c>
      <c r="J39" s="604">
        <v>25499.888805505951</v>
      </c>
      <c r="K39" s="604">
        <v>20695.880252752693</v>
      </c>
      <c r="L39" s="604">
        <v>19540.380509052087</v>
      </c>
    </row>
    <row r="40" spans="1:17" ht="11.45" customHeight="1">
      <c r="A40" s="1661"/>
      <c r="B40" s="902">
        <v>0.58333333333333304</v>
      </c>
      <c r="C40" s="607">
        <v>21786.433085761622</v>
      </c>
      <c r="D40" s="607">
        <v>19508.309503871733</v>
      </c>
      <c r="E40" s="607">
        <v>22229.839457419126</v>
      </c>
      <c r="F40" s="607">
        <v>24284.284614779568</v>
      </c>
      <c r="G40" s="607">
        <v>25259.70306706944</v>
      </c>
      <c r="H40" s="607">
        <v>23680.224947834668</v>
      </c>
      <c r="I40" s="607">
        <v>19880.608777570684</v>
      </c>
      <c r="J40" s="607">
        <v>25178.909599505951</v>
      </c>
      <c r="K40" s="607">
        <v>20368.927650752688</v>
      </c>
      <c r="L40" s="607">
        <v>18686.03444505209</v>
      </c>
    </row>
    <row r="41" spans="1:17" ht="11.45" customHeight="1">
      <c r="A41" s="1661"/>
      <c r="B41" s="901">
        <v>0.625</v>
      </c>
      <c r="C41" s="601">
        <v>21685.53457381664</v>
      </c>
      <c r="D41" s="601">
        <v>19480.288207103615</v>
      </c>
      <c r="E41" s="601">
        <v>22162.231810354926</v>
      </c>
      <c r="F41" s="601">
        <v>23938.892584779569</v>
      </c>
      <c r="G41" s="601">
        <v>25055.573584802762</v>
      </c>
      <c r="H41" s="601">
        <v>23373.962599834675</v>
      </c>
      <c r="I41" s="601">
        <v>19669.040368570681</v>
      </c>
      <c r="J41" s="601">
        <v>24768.530850505944</v>
      </c>
      <c r="K41" s="601">
        <v>20097.208940752695</v>
      </c>
      <c r="L41" s="601">
        <v>18346.518061052087</v>
      </c>
    </row>
    <row r="42" spans="1:17" ht="11.45" customHeight="1">
      <c r="A42" s="1661"/>
      <c r="B42" s="694">
        <v>0.66666666666666696</v>
      </c>
      <c r="C42" s="604">
        <v>21393.672225857208</v>
      </c>
      <c r="D42" s="604">
        <v>19643.098836568686</v>
      </c>
      <c r="E42" s="604">
        <v>22476.358523062405</v>
      </c>
      <c r="F42" s="604">
        <v>24380.650299779569</v>
      </c>
      <c r="G42" s="604">
        <v>25178.529644050683</v>
      </c>
      <c r="H42" s="604">
        <v>23684.09418583467</v>
      </c>
      <c r="I42" s="604">
        <v>19860.962934570685</v>
      </c>
      <c r="J42" s="604">
        <v>24864.281561505952</v>
      </c>
      <c r="K42" s="604">
        <v>20309.983582752688</v>
      </c>
      <c r="L42" s="604">
        <v>18294.495557052087</v>
      </c>
    </row>
    <row r="43" spans="1:17" ht="11.45" customHeight="1">
      <c r="A43" s="1661"/>
      <c r="B43" s="694">
        <v>0.70833333333333304</v>
      </c>
      <c r="C43" s="604">
        <v>21557.381144776322</v>
      </c>
      <c r="D43" s="604">
        <v>20295.060118404675</v>
      </c>
      <c r="E43" s="604">
        <v>22952.213278560539</v>
      </c>
      <c r="F43" s="604">
        <v>25126.268493779568</v>
      </c>
      <c r="G43" s="604">
        <v>25891.637818205221</v>
      </c>
      <c r="H43" s="604">
        <v>23999.143515834672</v>
      </c>
      <c r="I43" s="604">
        <v>20454.95733157068</v>
      </c>
      <c r="J43" s="604">
        <v>25201.637000505954</v>
      </c>
      <c r="K43" s="604">
        <v>20804.163973752697</v>
      </c>
      <c r="L43" s="604">
        <v>18831.648778052087</v>
      </c>
    </row>
    <row r="44" spans="1:17" ht="11.45" customHeight="1">
      <c r="A44" s="1661"/>
      <c r="B44" s="694">
        <v>0.75</v>
      </c>
      <c r="C44" s="604">
        <v>21486.832774111914</v>
      </c>
      <c r="D44" s="604">
        <v>20994.779338839322</v>
      </c>
      <c r="E44" s="604">
        <v>23325.603702677421</v>
      </c>
      <c r="F44" s="604">
        <v>25857.642327779566</v>
      </c>
      <c r="G44" s="604">
        <v>25787.774646751732</v>
      </c>
      <c r="H44" s="604">
        <v>24222.977407834671</v>
      </c>
      <c r="I44" s="604">
        <v>20818.619149570684</v>
      </c>
      <c r="J44" s="604">
        <v>25641.925226505951</v>
      </c>
      <c r="K44" s="604">
        <v>21051.56535675269</v>
      </c>
      <c r="L44" s="604">
        <v>19482.861805052082</v>
      </c>
    </row>
    <row r="45" spans="1:17" ht="11.45" customHeight="1">
      <c r="A45" s="1661"/>
      <c r="B45" s="694">
        <v>0.79166666666666696</v>
      </c>
      <c r="C45" s="604">
        <v>21393.003108130306</v>
      </c>
      <c r="D45" s="604">
        <v>21155.566235424962</v>
      </c>
      <c r="E45" s="604">
        <v>23461.552352738458</v>
      </c>
      <c r="F45" s="604">
        <v>25922.100714779575</v>
      </c>
      <c r="G45" s="604">
        <v>26724.860003128713</v>
      </c>
      <c r="H45" s="604">
        <v>24137.052218834669</v>
      </c>
      <c r="I45" s="604">
        <v>20884.77529957068</v>
      </c>
      <c r="J45" s="604">
        <v>25702.001701505949</v>
      </c>
      <c r="K45" s="604">
        <v>21130.27321075269</v>
      </c>
      <c r="L45" s="604">
        <v>19731.291787052087</v>
      </c>
    </row>
    <row r="46" spans="1:17" ht="11.45" customHeight="1">
      <c r="A46" s="1661"/>
      <c r="B46" s="694">
        <v>0.83333333333333304</v>
      </c>
      <c r="C46" s="604">
        <v>21127.260021531543</v>
      </c>
      <c r="D46" s="604">
        <v>21162.473088260838</v>
      </c>
      <c r="E46" s="604">
        <v>23578.102281802781</v>
      </c>
      <c r="F46" s="604">
        <v>26018.282735779569</v>
      </c>
      <c r="G46" s="604">
        <v>26573.153350881748</v>
      </c>
      <c r="H46" s="604">
        <v>24041.847463834671</v>
      </c>
      <c r="I46" s="604">
        <v>20823.006865570682</v>
      </c>
      <c r="J46" s="604">
        <v>25698.47285050595</v>
      </c>
      <c r="K46" s="604">
        <v>21205.576485752692</v>
      </c>
      <c r="L46" s="604">
        <v>19828.910284052086</v>
      </c>
    </row>
    <row r="47" spans="1:17" ht="11.45" customHeight="1">
      <c r="A47" s="1661"/>
      <c r="B47" s="694">
        <v>0.875</v>
      </c>
      <c r="C47" s="604">
        <v>20355.914525303833</v>
      </c>
      <c r="D47" s="604">
        <v>19787.99399001932</v>
      </c>
      <c r="E47" s="604">
        <v>23266.167479951964</v>
      </c>
      <c r="F47" s="604">
        <v>25840.560569779565</v>
      </c>
      <c r="G47" s="604">
        <v>25266.516816292537</v>
      </c>
      <c r="H47" s="604">
        <v>23658.904246834671</v>
      </c>
      <c r="I47" s="604">
        <v>20465.069547570685</v>
      </c>
      <c r="J47" s="604">
        <v>25458.369095505954</v>
      </c>
      <c r="K47" s="604">
        <v>20951.070594752695</v>
      </c>
      <c r="L47" s="604">
        <v>19610.018409052089</v>
      </c>
    </row>
    <row r="48" spans="1:17" ht="11.45" customHeight="1">
      <c r="A48" s="1661"/>
      <c r="B48" s="902">
        <v>0.91666666666666696</v>
      </c>
      <c r="C48" s="607">
        <v>19136.023825117147</v>
      </c>
      <c r="D48" s="607">
        <v>18341.996673993002</v>
      </c>
      <c r="E48" s="607">
        <v>22235.203064032743</v>
      </c>
      <c r="F48" s="607">
        <v>24870.553728779567</v>
      </c>
      <c r="G48" s="607">
        <v>24381.416138497752</v>
      </c>
      <c r="H48" s="607">
        <v>22309.642231834674</v>
      </c>
      <c r="I48" s="607">
        <v>19344.652349570686</v>
      </c>
      <c r="J48" s="607">
        <v>24472.486784505953</v>
      </c>
      <c r="K48" s="607">
        <v>20031.247283752691</v>
      </c>
      <c r="L48" s="607">
        <v>18850.989879052086</v>
      </c>
    </row>
    <row r="49" spans="1:14" ht="11.45" customHeight="1">
      <c r="A49" s="1661"/>
      <c r="B49" s="901">
        <v>0.95833333333333304</v>
      </c>
      <c r="C49" s="601">
        <v>17484.415310293432</v>
      </c>
      <c r="D49" s="601">
        <v>16513.924218120268</v>
      </c>
      <c r="E49" s="601">
        <v>20428.786934513802</v>
      </c>
      <c r="F49" s="601">
        <v>22827.106623779568</v>
      </c>
      <c r="G49" s="601">
        <v>22536.339934192791</v>
      </c>
      <c r="H49" s="601">
        <v>20102.881457834668</v>
      </c>
      <c r="I49" s="601">
        <v>17785.979692570683</v>
      </c>
      <c r="J49" s="601">
        <v>22538.774498505947</v>
      </c>
      <c r="K49" s="601">
        <v>18276.732500752689</v>
      </c>
      <c r="L49" s="601">
        <v>17759.984896052087</v>
      </c>
    </row>
    <row r="50" spans="1:14" ht="11.45" customHeight="1">
      <c r="A50" s="1661"/>
      <c r="B50" s="694">
        <v>1</v>
      </c>
      <c r="C50" s="604">
        <v>15758.328103748096</v>
      </c>
      <c r="D50" s="604">
        <v>14897.64734228369</v>
      </c>
      <c r="E50" s="604">
        <v>18997.321202347706</v>
      </c>
      <c r="F50" s="604">
        <v>21297.609765779562</v>
      </c>
      <c r="G50" s="604">
        <v>20581.625208083442</v>
      </c>
      <c r="H50" s="604">
        <v>18521.489338834668</v>
      </c>
      <c r="I50" s="604">
        <v>16119.123125570684</v>
      </c>
      <c r="J50" s="604">
        <v>20991.207307505949</v>
      </c>
      <c r="K50" s="604">
        <v>16555.406761752693</v>
      </c>
      <c r="L50" s="604">
        <v>16930.001491052084</v>
      </c>
    </row>
    <row r="51" spans="1:14" ht="11.45" customHeight="1">
      <c r="A51" s="1661"/>
      <c r="B51" s="694">
        <v>1.0416666666666701</v>
      </c>
      <c r="C51" s="604">
        <v>14897.971627946057</v>
      </c>
      <c r="D51" s="604">
        <v>14191.016803078854</v>
      </c>
      <c r="E51" s="604">
        <v>17758.564484110844</v>
      </c>
      <c r="F51" s="604">
        <v>20238.494465779568</v>
      </c>
      <c r="G51" s="691">
        <v>20097.796419182672</v>
      </c>
      <c r="H51" s="691">
        <v>17544.698338834671</v>
      </c>
      <c r="I51" s="604">
        <v>15443.940610570684</v>
      </c>
      <c r="J51" s="691">
        <v>20377.580983505952</v>
      </c>
      <c r="K51" s="604">
        <v>15335.594135752692</v>
      </c>
      <c r="L51" s="604">
        <v>15299.046906052088</v>
      </c>
    </row>
    <row r="52" spans="1:14" ht="11.45" customHeight="1">
      <c r="A52" s="1661"/>
      <c r="B52" s="694">
        <v>1.0833333333333299</v>
      </c>
      <c r="C52" s="691">
        <v>14723.806341589376</v>
      </c>
      <c r="D52" s="691">
        <v>14096.13986650462</v>
      </c>
      <c r="E52" s="691">
        <v>17624.715751427364</v>
      </c>
      <c r="F52" s="691">
        <v>20136.681044779569</v>
      </c>
      <c r="G52" s="604">
        <v>20167.264561850185</v>
      </c>
      <c r="H52" s="604">
        <v>17648.579615834671</v>
      </c>
      <c r="I52" s="691">
        <v>15375.169981570682</v>
      </c>
      <c r="J52" s="604">
        <v>20436.577659505954</v>
      </c>
      <c r="K52" s="691">
        <v>14905.777564752692</v>
      </c>
      <c r="L52" s="691">
        <v>14483.116193052087</v>
      </c>
    </row>
    <row r="53" spans="1:14" ht="11.45" customHeight="1">
      <c r="A53" s="1661"/>
      <c r="B53" s="694">
        <v>1.125</v>
      </c>
      <c r="C53" s="604">
        <v>14837.193554010821</v>
      </c>
      <c r="D53" s="604">
        <v>14271.662843498405</v>
      </c>
      <c r="E53" s="604">
        <v>17711.401626131767</v>
      </c>
      <c r="F53" s="604">
        <v>20301.668427779572</v>
      </c>
      <c r="G53" s="604">
        <v>20513.61691004071</v>
      </c>
      <c r="H53" s="604">
        <v>18022.363320834669</v>
      </c>
      <c r="I53" s="604">
        <v>15560.153392570683</v>
      </c>
      <c r="J53" s="604">
        <v>20810.913817505949</v>
      </c>
      <c r="K53" s="604">
        <v>15065.005779752692</v>
      </c>
      <c r="L53" s="604">
        <v>14521.813910052088</v>
      </c>
    </row>
    <row r="54" spans="1:14" ht="11.45" customHeight="1">
      <c r="A54" s="1661"/>
      <c r="B54" s="694">
        <v>1.1666666666666701</v>
      </c>
      <c r="C54" s="604">
        <v>15246.842600992362</v>
      </c>
      <c r="D54" s="604">
        <v>14528.042572374854</v>
      </c>
      <c r="E54" s="604">
        <v>17960.600369067924</v>
      </c>
      <c r="F54" s="604">
        <v>20877.209869779566</v>
      </c>
      <c r="G54" s="604">
        <v>21082.85518205574</v>
      </c>
      <c r="H54" s="604">
        <v>18763.156633834671</v>
      </c>
      <c r="I54" s="604">
        <v>16048.701331570686</v>
      </c>
      <c r="J54" s="604">
        <v>21521.157509505949</v>
      </c>
      <c r="K54" s="604">
        <v>15738.76645275269</v>
      </c>
      <c r="L54" s="604">
        <v>14878.743216052089</v>
      </c>
    </row>
    <row r="55" spans="1:14" ht="11.45" customHeight="1">
      <c r="A55" s="1661"/>
      <c r="B55" s="694">
        <v>1.2083333333333299</v>
      </c>
      <c r="C55" s="604">
        <v>16267.351363063883</v>
      </c>
      <c r="D55" s="604">
        <v>15605.996585709316</v>
      </c>
      <c r="E55" s="604">
        <v>18912.362880320183</v>
      </c>
      <c r="F55" s="604">
        <v>22185.296305779564</v>
      </c>
      <c r="G55" s="604">
        <v>22234.441667870909</v>
      </c>
      <c r="H55" s="604">
        <v>20009.864565834672</v>
      </c>
      <c r="I55" s="604">
        <v>17283.355154570683</v>
      </c>
      <c r="J55" s="604">
        <v>22842.234621505948</v>
      </c>
      <c r="K55" s="604">
        <v>16985.14652275269</v>
      </c>
      <c r="L55" s="604">
        <v>15706.838462052086</v>
      </c>
    </row>
    <row r="56" spans="1:14" ht="11.45" customHeight="1">
      <c r="A56" s="1661"/>
      <c r="B56" s="902">
        <v>1.25</v>
      </c>
      <c r="C56" s="607">
        <v>18933.346003979299</v>
      </c>
      <c r="D56" s="607">
        <v>17594.748226049236</v>
      </c>
      <c r="E56" s="607">
        <v>21094.251413171598</v>
      </c>
      <c r="F56" s="607">
        <v>24678.178531779569</v>
      </c>
      <c r="G56" s="607">
        <v>24680.171423287149</v>
      </c>
      <c r="H56" s="607">
        <v>22608.423364834671</v>
      </c>
      <c r="I56" s="607">
        <v>19761.830189570683</v>
      </c>
      <c r="J56" s="607">
        <v>24969.687549505958</v>
      </c>
      <c r="K56" s="607">
        <v>19627.958928752691</v>
      </c>
      <c r="L56" s="607">
        <v>18492.246505052088</v>
      </c>
    </row>
    <row r="57" spans="1:14" ht="11.45" customHeight="1">
      <c r="A57" s="1661"/>
      <c r="B57" s="1411" t="s">
        <v>164</v>
      </c>
      <c r="C57" s="696">
        <f t="shared" ref="C57:J57" si="6">SUM(C33:C56)</f>
        <v>478872.51898100006</v>
      </c>
      <c r="D57" s="696">
        <f t="shared" si="6"/>
        <v>453141.77378571429</v>
      </c>
      <c r="E57" s="696">
        <f t="shared" si="6"/>
        <v>525637.92570967751</v>
      </c>
      <c r="F57" s="696">
        <f t="shared" si="6"/>
        <v>585938.18417870963</v>
      </c>
      <c r="G57" s="696">
        <f t="shared" si="6"/>
        <v>596218.35475057131</v>
      </c>
      <c r="H57" s="696">
        <f t="shared" si="6"/>
        <v>543109.56524003216</v>
      </c>
      <c r="I57" s="696">
        <f t="shared" si="6"/>
        <v>466907.05644069635</v>
      </c>
      <c r="J57" s="696">
        <f t="shared" si="6"/>
        <v>588376.75065014279</v>
      </c>
      <c r="K57" s="696">
        <f t="shared" ref="K57:L57" si="7">SUM(K33:K56)</f>
        <v>470537.88702406455</v>
      </c>
      <c r="L57" s="696">
        <f t="shared" si="7"/>
        <v>450005.64896425011</v>
      </c>
    </row>
    <row r="58" spans="1:14" ht="11.45" customHeight="1">
      <c r="A58" s="1662" t="s">
        <v>320</v>
      </c>
      <c r="B58" s="1662"/>
      <c r="C58" s="696">
        <f t="shared" ref="C58:J58" si="8">MAX(C33:C56)</f>
        <v>23441.019894975943</v>
      </c>
      <c r="D58" s="696">
        <f t="shared" si="8"/>
        <v>22837.458170956761</v>
      </c>
      <c r="E58" s="696">
        <f t="shared" si="8"/>
        <v>25059.023722618178</v>
      </c>
      <c r="F58" s="696">
        <f t="shared" si="8"/>
        <v>28171.296493779566</v>
      </c>
      <c r="G58" s="696">
        <f t="shared" si="8"/>
        <v>29083.726557086287</v>
      </c>
      <c r="H58" s="696">
        <f t="shared" si="8"/>
        <v>25942.769669834674</v>
      </c>
      <c r="I58" s="696">
        <f t="shared" si="8"/>
        <v>22977.231440570686</v>
      </c>
      <c r="J58" s="696">
        <f t="shared" si="8"/>
        <v>27596.970016505955</v>
      </c>
      <c r="K58" s="696">
        <f t="shared" ref="K58:L58" si="9">MAX(K33:K56)</f>
        <v>22505.256582752689</v>
      </c>
      <c r="L58" s="696">
        <f t="shared" si="9"/>
        <v>22709.013444052089</v>
      </c>
    </row>
    <row r="59" spans="1:14" ht="11.45" customHeight="1">
      <c r="A59" s="1663" t="s">
        <v>321</v>
      </c>
      <c r="B59" s="1663"/>
      <c r="C59" s="692">
        <f t="shared" ref="C59:J59" si="10">MIN(C33:C56)</f>
        <v>14723.806341589376</v>
      </c>
      <c r="D59" s="692">
        <f t="shared" si="10"/>
        <v>14096.13986650462</v>
      </c>
      <c r="E59" s="692">
        <f t="shared" si="10"/>
        <v>17624.715751427364</v>
      </c>
      <c r="F59" s="692">
        <f t="shared" si="10"/>
        <v>20136.681044779569</v>
      </c>
      <c r="G59" s="692">
        <f t="shared" si="10"/>
        <v>20097.796419182672</v>
      </c>
      <c r="H59" s="692">
        <f t="shared" si="10"/>
        <v>17544.698338834671</v>
      </c>
      <c r="I59" s="692">
        <f t="shared" si="10"/>
        <v>15375.169981570682</v>
      </c>
      <c r="J59" s="692">
        <f t="shared" si="10"/>
        <v>20377.580983505952</v>
      </c>
      <c r="K59" s="692">
        <f t="shared" ref="K59:L59" si="11">MIN(K33:K56)</f>
        <v>14905.777564752692</v>
      </c>
      <c r="L59" s="692">
        <f t="shared" si="11"/>
        <v>14483.116193052087</v>
      </c>
    </row>
    <row r="60" spans="1:14" ht="11.1" customHeight="1">
      <c r="A60" s="697"/>
      <c r="B60" s="697"/>
      <c r="C60" s="697"/>
      <c r="D60" s="697"/>
      <c r="E60" s="697"/>
      <c r="F60" s="697"/>
      <c r="G60" s="697"/>
      <c r="H60" s="697"/>
      <c r="I60" s="697"/>
      <c r="J60" s="697"/>
      <c r="K60" s="697"/>
      <c r="L60" s="697"/>
    </row>
    <row r="61" spans="1:14">
      <c r="H61" s="260"/>
      <c r="M61" s="261"/>
      <c r="N61" s="261"/>
    </row>
    <row r="62" spans="1:14">
      <c r="H62" s="260"/>
    </row>
  </sheetData>
  <mergeCells count="7">
    <mergeCell ref="A33:A57"/>
    <mergeCell ref="A58:B58"/>
    <mergeCell ref="A59:B59"/>
    <mergeCell ref="A3:B3"/>
    <mergeCell ref="A5:A29"/>
    <mergeCell ref="A30:B30"/>
    <mergeCell ref="A31:B3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8"/>
  <dimension ref="A1:AE63"/>
  <sheetViews>
    <sheetView showGridLines="0" zoomScaleNormal="100" zoomScaleSheetLayoutView="100" workbookViewId="0">
      <selection activeCell="D1" sqref="D1"/>
    </sheetView>
  </sheetViews>
  <sheetFormatPr defaultRowHeight="11.25"/>
  <cols>
    <col min="1" max="1" width="7.7109375" style="259" customWidth="1"/>
    <col min="2" max="2" width="3.7109375" style="259" customWidth="1"/>
    <col min="3" max="12" width="7.28515625" style="259" customWidth="1"/>
    <col min="13" max="13" width="1.7109375" style="259" customWidth="1"/>
    <col min="14" max="14" width="7.28515625" style="1335" customWidth="1"/>
    <col min="15" max="15" width="7.28515625" style="268" customWidth="1"/>
    <col min="16" max="16" width="9.7109375" style="268" customWidth="1"/>
    <col min="17" max="17" width="13.5703125" style="268" customWidth="1"/>
    <col min="18" max="18" width="8.140625" style="268" customWidth="1"/>
    <col min="19" max="30" width="9.140625" style="268"/>
    <col min="31" max="31" width="9.140625" style="1335"/>
    <col min="32" max="255" width="9.140625" style="259"/>
    <col min="256" max="256" width="3" style="259" customWidth="1"/>
    <col min="257" max="257" width="4.5703125" style="259" customWidth="1"/>
    <col min="258" max="267" width="11.7109375" style="259" customWidth="1"/>
    <col min="268" max="511" width="9.140625" style="259"/>
    <col min="512" max="512" width="3" style="259" customWidth="1"/>
    <col min="513" max="513" width="4.5703125" style="259" customWidth="1"/>
    <col min="514" max="523" width="11.7109375" style="259" customWidth="1"/>
    <col min="524" max="767" width="9.140625" style="259"/>
    <col min="768" max="768" width="3" style="259" customWidth="1"/>
    <col min="769" max="769" width="4.5703125" style="259" customWidth="1"/>
    <col min="770" max="779" width="11.7109375" style="259" customWidth="1"/>
    <col min="780" max="1023" width="9.140625" style="259"/>
    <col min="1024" max="1024" width="3" style="259" customWidth="1"/>
    <col min="1025" max="1025" width="4.5703125" style="259" customWidth="1"/>
    <col min="1026" max="1035" width="11.7109375" style="259" customWidth="1"/>
    <col min="1036" max="1279" width="9.140625" style="259"/>
    <col min="1280" max="1280" width="3" style="259" customWidth="1"/>
    <col min="1281" max="1281" width="4.5703125" style="259" customWidth="1"/>
    <col min="1282" max="1291" width="11.7109375" style="259" customWidth="1"/>
    <col min="1292" max="1535" width="9.140625" style="259"/>
    <col min="1536" max="1536" width="3" style="259" customWidth="1"/>
    <col min="1537" max="1537" width="4.5703125" style="259" customWidth="1"/>
    <col min="1538" max="1547" width="11.7109375" style="259" customWidth="1"/>
    <col min="1548" max="1791" width="9.140625" style="259"/>
    <col min="1792" max="1792" width="3" style="259" customWidth="1"/>
    <col min="1793" max="1793" width="4.5703125" style="259" customWidth="1"/>
    <col min="1794" max="1803" width="11.7109375" style="259" customWidth="1"/>
    <col min="1804" max="2047" width="9.140625" style="259"/>
    <col min="2048" max="2048" width="3" style="259" customWidth="1"/>
    <col min="2049" max="2049" width="4.5703125" style="259" customWidth="1"/>
    <col min="2050" max="2059" width="11.7109375" style="259" customWidth="1"/>
    <col min="2060" max="2303" width="9.140625" style="259"/>
    <col min="2304" max="2304" width="3" style="259" customWidth="1"/>
    <col min="2305" max="2305" width="4.5703125" style="259" customWidth="1"/>
    <col min="2306" max="2315" width="11.7109375" style="259" customWidth="1"/>
    <col min="2316" max="2559" width="9.140625" style="259"/>
    <col min="2560" max="2560" width="3" style="259" customWidth="1"/>
    <col min="2561" max="2561" width="4.5703125" style="259" customWidth="1"/>
    <col min="2562" max="2571" width="11.7109375" style="259" customWidth="1"/>
    <col min="2572" max="2815" width="9.140625" style="259"/>
    <col min="2816" max="2816" width="3" style="259" customWidth="1"/>
    <col min="2817" max="2817" width="4.5703125" style="259" customWidth="1"/>
    <col min="2818" max="2827" width="11.7109375" style="259" customWidth="1"/>
    <col min="2828" max="3071" width="9.140625" style="259"/>
    <col min="3072" max="3072" width="3" style="259" customWidth="1"/>
    <col min="3073" max="3073" width="4.5703125" style="259" customWidth="1"/>
    <col min="3074" max="3083" width="11.7109375" style="259" customWidth="1"/>
    <col min="3084" max="3327" width="9.140625" style="259"/>
    <col min="3328" max="3328" width="3" style="259" customWidth="1"/>
    <col min="3329" max="3329" width="4.5703125" style="259" customWidth="1"/>
    <col min="3330" max="3339" width="11.7109375" style="259" customWidth="1"/>
    <col min="3340" max="3583" width="9.140625" style="259"/>
    <col min="3584" max="3584" width="3" style="259" customWidth="1"/>
    <col min="3585" max="3585" width="4.5703125" style="259" customWidth="1"/>
    <col min="3586" max="3595" width="11.7109375" style="259" customWidth="1"/>
    <col min="3596" max="3839" width="9.140625" style="259"/>
    <col min="3840" max="3840" width="3" style="259" customWidth="1"/>
    <col min="3841" max="3841" width="4.5703125" style="259" customWidth="1"/>
    <col min="3842" max="3851" width="11.7109375" style="259" customWidth="1"/>
    <col min="3852" max="4095" width="9.140625" style="259"/>
    <col min="4096" max="4096" width="3" style="259" customWidth="1"/>
    <col min="4097" max="4097" width="4.5703125" style="259" customWidth="1"/>
    <col min="4098" max="4107" width="11.7109375" style="259" customWidth="1"/>
    <col min="4108" max="4351" width="9.140625" style="259"/>
    <col min="4352" max="4352" width="3" style="259" customWidth="1"/>
    <col min="4353" max="4353" width="4.5703125" style="259" customWidth="1"/>
    <col min="4354" max="4363" width="11.7109375" style="259" customWidth="1"/>
    <col min="4364" max="4607" width="9.140625" style="259"/>
    <col min="4608" max="4608" width="3" style="259" customWidth="1"/>
    <col min="4609" max="4609" width="4.5703125" style="259" customWidth="1"/>
    <col min="4610" max="4619" width="11.7109375" style="259" customWidth="1"/>
    <col min="4620" max="4863" width="9.140625" style="259"/>
    <col min="4864" max="4864" width="3" style="259" customWidth="1"/>
    <col min="4865" max="4865" width="4.5703125" style="259" customWidth="1"/>
    <col min="4866" max="4875" width="11.7109375" style="259" customWidth="1"/>
    <col min="4876" max="5119" width="9.140625" style="259"/>
    <col min="5120" max="5120" width="3" style="259" customWidth="1"/>
    <col min="5121" max="5121" width="4.5703125" style="259" customWidth="1"/>
    <col min="5122" max="5131" width="11.7109375" style="259" customWidth="1"/>
    <col min="5132" max="5375" width="9.140625" style="259"/>
    <col min="5376" max="5376" width="3" style="259" customWidth="1"/>
    <col min="5377" max="5377" width="4.5703125" style="259" customWidth="1"/>
    <col min="5378" max="5387" width="11.7109375" style="259" customWidth="1"/>
    <col min="5388" max="5631" width="9.140625" style="259"/>
    <col min="5632" max="5632" width="3" style="259" customWidth="1"/>
    <col min="5633" max="5633" width="4.5703125" style="259" customWidth="1"/>
    <col min="5634" max="5643" width="11.7109375" style="259" customWidth="1"/>
    <col min="5644" max="5887" width="9.140625" style="259"/>
    <col min="5888" max="5888" width="3" style="259" customWidth="1"/>
    <col min="5889" max="5889" width="4.5703125" style="259" customWidth="1"/>
    <col min="5890" max="5899" width="11.7109375" style="259" customWidth="1"/>
    <col min="5900" max="6143" width="9.140625" style="259"/>
    <col min="6144" max="6144" width="3" style="259" customWidth="1"/>
    <col min="6145" max="6145" width="4.5703125" style="259" customWidth="1"/>
    <col min="6146" max="6155" width="11.7109375" style="259" customWidth="1"/>
    <col min="6156" max="6399" width="9.140625" style="259"/>
    <col min="6400" max="6400" width="3" style="259" customWidth="1"/>
    <col min="6401" max="6401" width="4.5703125" style="259" customWidth="1"/>
    <col min="6402" max="6411" width="11.7109375" style="259" customWidth="1"/>
    <col min="6412" max="6655" width="9.140625" style="259"/>
    <col min="6656" max="6656" width="3" style="259" customWidth="1"/>
    <col min="6657" max="6657" width="4.5703125" style="259" customWidth="1"/>
    <col min="6658" max="6667" width="11.7109375" style="259" customWidth="1"/>
    <col min="6668" max="6911" width="9.140625" style="259"/>
    <col min="6912" max="6912" width="3" style="259" customWidth="1"/>
    <col min="6913" max="6913" width="4.5703125" style="259" customWidth="1"/>
    <col min="6914" max="6923" width="11.7109375" style="259" customWidth="1"/>
    <col min="6924" max="7167" width="9.140625" style="259"/>
    <col min="7168" max="7168" width="3" style="259" customWidth="1"/>
    <col min="7169" max="7169" width="4.5703125" style="259" customWidth="1"/>
    <col min="7170" max="7179" width="11.7109375" style="259" customWidth="1"/>
    <col min="7180" max="7423" width="9.140625" style="259"/>
    <col min="7424" max="7424" width="3" style="259" customWidth="1"/>
    <col min="7425" max="7425" width="4.5703125" style="259" customWidth="1"/>
    <col min="7426" max="7435" width="11.7109375" style="259" customWidth="1"/>
    <col min="7436" max="7679" width="9.140625" style="259"/>
    <col min="7680" max="7680" width="3" style="259" customWidth="1"/>
    <col min="7681" max="7681" width="4.5703125" style="259" customWidth="1"/>
    <col min="7682" max="7691" width="11.7109375" style="259" customWidth="1"/>
    <col min="7692" max="7935" width="9.140625" style="259"/>
    <col min="7936" max="7936" width="3" style="259" customWidth="1"/>
    <col min="7937" max="7937" width="4.5703125" style="259" customWidth="1"/>
    <col min="7938" max="7947" width="11.7109375" style="259" customWidth="1"/>
    <col min="7948" max="8191" width="9.140625" style="259"/>
    <col min="8192" max="8192" width="3" style="259" customWidth="1"/>
    <col min="8193" max="8193" width="4.5703125" style="259" customWidth="1"/>
    <col min="8194" max="8203" width="11.7109375" style="259" customWidth="1"/>
    <col min="8204" max="8447" width="9.140625" style="259"/>
    <col min="8448" max="8448" width="3" style="259" customWidth="1"/>
    <col min="8449" max="8449" width="4.5703125" style="259" customWidth="1"/>
    <col min="8450" max="8459" width="11.7109375" style="259" customWidth="1"/>
    <col min="8460" max="8703" width="9.140625" style="259"/>
    <col min="8704" max="8704" width="3" style="259" customWidth="1"/>
    <col min="8705" max="8705" width="4.5703125" style="259" customWidth="1"/>
    <col min="8706" max="8715" width="11.7109375" style="259" customWidth="1"/>
    <col min="8716" max="8959" width="9.140625" style="259"/>
    <col min="8960" max="8960" width="3" style="259" customWidth="1"/>
    <col min="8961" max="8961" width="4.5703125" style="259" customWidth="1"/>
    <col min="8962" max="8971" width="11.7109375" style="259" customWidth="1"/>
    <col min="8972" max="9215" width="9.140625" style="259"/>
    <col min="9216" max="9216" width="3" style="259" customWidth="1"/>
    <col min="9217" max="9217" width="4.5703125" style="259" customWidth="1"/>
    <col min="9218" max="9227" width="11.7109375" style="259" customWidth="1"/>
    <col min="9228" max="9471" width="9.140625" style="259"/>
    <col min="9472" max="9472" width="3" style="259" customWidth="1"/>
    <col min="9473" max="9473" width="4.5703125" style="259" customWidth="1"/>
    <col min="9474" max="9483" width="11.7109375" style="259" customWidth="1"/>
    <col min="9484" max="9727" width="9.140625" style="259"/>
    <col min="9728" max="9728" width="3" style="259" customWidth="1"/>
    <col min="9729" max="9729" width="4.5703125" style="259" customWidth="1"/>
    <col min="9730" max="9739" width="11.7109375" style="259" customWidth="1"/>
    <col min="9740" max="9983" width="9.140625" style="259"/>
    <col min="9984" max="9984" width="3" style="259" customWidth="1"/>
    <col min="9985" max="9985" width="4.5703125" style="259" customWidth="1"/>
    <col min="9986" max="9995" width="11.7109375" style="259" customWidth="1"/>
    <col min="9996" max="10239" width="9.140625" style="259"/>
    <col min="10240" max="10240" width="3" style="259" customWidth="1"/>
    <col min="10241" max="10241" width="4.5703125" style="259" customWidth="1"/>
    <col min="10242" max="10251" width="11.7109375" style="259" customWidth="1"/>
    <col min="10252" max="10495" width="9.140625" style="259"/>
    <col min="10496" max="10496" width="3" style="259" customWidth="1"/>
    <col min="10497" max="10497" width="4.5703125" style="259" customWidth="1"/>
    <col min="10498" max="10507" width="11.7109375" style="259" customWidth="1"/>
    <col min="10508" max="10751" width="9.140625" style="259"/>
    <col min="10752" max="10752" width="3" style="259" customWidth="1"/>
    <col min="10753" max="10753" width="4.5703125" style="259" customWidth="1"/>
    <col min="10754" max="10763" width="11.7109375" style="259" customWidth="1"/>
    <col min="10764" max="11007" width="9.140625" style="259"/>
    <col min="11008" max="11008" width="3" style="259" customWidth="1"/>
    <col min="11009" max="11009" width="4.5703125" style="259" customWidth="1"/>
    <col min="11010" max="11019" width="11.7109375" style="259" customWidth="1"/>
    <col min="11020" max="11263" width="9.140625" style="259"/>
    <col min="11264" max="11264" width="3" style="259" customWidth="1"/>
    <col min="11265" max="11265" width="4.5703125" style="259" customWidth="1"/>
    <col min="11266" max="11275" width="11.7109375" style="259" customWidth="1"/>
    <col min="11276" max="11519" width="9.140625" style="259"/>
    <col min="11520" max="11520" width="3" style="259" customWidth="1"/>
    <col min="11521" max="11521" width="4.5703125" style="259" customWidth="1"/>
    <col min="11522" max="11531" width="11.7109375" style="259" customWidth="1"/>
    <col min="11532" max="11775" width="9.140625" style="259"/>
    <col min="11776" max="11776" width="3" style="259" customWidth="1"/>
    <col min="11777" max="11777" width="4.5703125" style="259" customWidth="1"/>
    <col min="11778" max="11787" width="11.7109375" style="259" customWidth="1"/>
    <col min="11788" max="12031" width="9.140625" style="259"/>
    <col min="12032" max="12032" width="3" style="259" customWidth="1"/>
    <col min="12033" max="12033" width="4.5703125" style="259" customWidth="1"/>
    <col min="12034" max="12043" width="11.7109375" style="259" customWidth="1"/>
    <col min="12044" max="12287" width="9.140625" style="259"/>
    <col min="12288" max="12288" width="3" style="259" customWidth="1"/>
    <col min="12289" max="12289" width="4.5703125" style="259" customWidth="1"/>
    <col min="12290" max="12299" width="11.7109375" style="259" customWidth="1"/>
    <col min="12300" max="12543" width="9.140625" style="259"/>
    <col min="12544" max="12544" width="3" style="259" customWidth="1"/>
    <col min="12545" max="12545" width="4.5703125" style="259" customWidth="1"/>
    <col min="12546" max="12555" width="11.7109375" style="259" customWidth="1"/>
    <col min="12556" max="12799" width="9.140625" style="259"/>
    <col min="12800" max="12800" width="3" style="259" customWidth="1"/>
    <col min="12801" max="12801" width="4.5703125" style="259" customWidth="1"/>
    <col min="12802" max="12811" width="11.7109375" style="259" customWidth="1"/>
    <col min="12812" max="13055" width="9.140625" style="259"/>
    <col min="13056" max="13056" width="3" style="259" customWidth="1"/>
    <col min="13057" max="13057" width="4.5703125" style="259" customWidth="1"/>
    <col min="13058" max="13067" width="11.7109375" style="259" customWidth="1"/>
    <col min="13068" max="13311" width="9.140625" style="259"/>
    <col min="13312" max="13312" width="3" style="259" customWidth="1"/>
    <col min="13313" max="13313" width="4.5703125" style="259" customWidth="1"/>
    <col min="13314" max="13323" width="11.7109375" style="259" customWidth="1"/>
    <col min="13324" max="13567" width="9.140625" style="259"/>
    <col min="13568" max="13568" width="3" style="259" customWidth="1"/>
    <col min="13569" max="13569" width="4.5703125" style="259" customWidth="1"/>
    <col min="13570" max="13579" width="11.7109375" style="259" customWidth="1"/>
    <col min="13580" max="13823" width="9.140625" style="259"/>
    <col min="13824" max="13824" width="3" style="259" customWidth="1"/>
    <col min="13825" max="13825" width="4.5703125" style="259" customWidth="1"/>
    <col min="13826" max="13835" width="11.7109375" style="259" customWidth="1"/>
    <col min="13836" max="14079" width="9.140625" style="259"/>
    <col min="14080" max="14080" width="3" style="259" customWidth="1"/>
    <col min="14081" max="14081" width="4.5703125" style="259" customWidth="1"/>
    <col min="14082" max="14091" width="11.7109375" style="259" customWidth="1"/>
    <col min="14092" max="14335" width="9.140625" style="259"/>
    <col min="14336" max="14336" width="3" style="259" customWidth="1"/>
    <col min="14337" max="14337" width="4.5703125" style="259" customWidth="1"/>
    <col min="14338" max="14347" width="11.7109375" style="259" customWidth="1"/>
    <col min="14348" max="14591" width="9.140625" style="259"/>
    <col min="14592" max="14592" width="3" style="259" customWidth="1"/>
    <col min="14593" max="14593" width="4.5703125" style="259" customWidth="1"/>
    <col min="14594" max="14603" width="11.7109375" style="259" customWidth="1"/>
    <col min="14604" max="14847" width="9.140625" style="259"/>
    <col min="14848" max="14848" width="3" style="259" customWidth="1"/>
    <col min="14849" max="14849" width="4.5703125" style="259" customWidth="1"/>
    <col min="14850" max="14859" width="11.7109375" style="259" customWidth="1"/>
    <col min="14860" max="15103" width="9.140625" style="259"/>
    <col min="15104" max="15104" width="3" style="259" customWidth="1"/>
    <col min="15105" max="15105" width="4.5703125" style="259" customWidth="1"/>
    <col min="15106" max="15115" width="11.7109375" style="259" customWidth="1"/>
    <col min="15116" max="15359" width="9.140625" style="259"/>
    <col min="15360" max="15360" width="3" style="259" customWidth="1"/>
    <col min="15361" max="15361" width="4.5703125" style="259" customWidth="1"/>
    <col min="15362" max="15371" width="11.7109375" style="259" customWidth="1"/>
    <col min="15372" max="15615" width="9.140625" style="259"/>
    <col min="15616" max="15616" width="3" style="259" customWidth="1"/>
    <col min="15617" max="15617" width="4.5703125" style="259" customWidth="1"/>
    <col min="15618" max="15627" width="11.7109375" style="259" customWidth="1"/>
    <col min="15628" max="15871" width="9.140625" style="259"/>
    <col min="15872" max="15872" width="3" style="259" customWidth="1"/>
    <col min="15873" max="15873" width="4.5703125" style="259" customWidth="1"/>
    <col min="15874" max="15883" width="11.7109375" style="259" customWidth="1"/>
    <col min="15884" max="16127" width="9.140625" style="259"/>
    <col min="16128" max="16128" width="3" style="259" customWidth="1"/>
    <col min="16129" max="16129" width="4.5703125" style="259" customWidth="1"/>
    <col min="16130" max="16139" width="11.7109375" style="259" customWidth="1"/>
    <col min="16140" max="16384" width="9.140625" style="259"/>
  </cols>
  <sheetData>
    <row r="1" spans="1:30" ht="18" customHeight="1">
      <c r="A1" s="1418" t="s">
        <v>333</v>
      </c>
      <c r="B1" s="159"/>
      <c r="C1" s="159"/>
      <c r="D1" s="159"/>
      <c r="E1" s="159"/>
      <c r="F1" s="159"/>
      <c r="G1" s="159"/>
      <c r="H1" s="159"/>
      <c r="I1" s="159"/>
      <c r="J1" s="159"/>
      <c r="K1" s="7"/>
      <c r="L1" s="7"/>
      <c r="M1" s="7"/>
      <c r="N1" s="1334"/>
      <c r="O1" s="423"/>
      <c r="Q1" s="148"/>
      <c r="R1" s="148"/>
    </row>
    <row r="2" spans="1:30" ht="13.5" customHeight="1">
      <c r="B2" s="221"/>
      <c r="D2" s="221"/>
      <c r="E2" s="221"/>
      <c r="F2" s="221"/>
      <c r="G2" s="221"/>
      <c r="H2" s="221"/>
      <c r="I2" s="221"/>
      <c r="J2" s="221"/>
      <c r="K2" s="221"/>
      <c r="L2" s="221"/>
      <c r="M2" s="221"/>
      <c r="N2" s="1336"/>
      <c r="O2" s="8"/>
      <c r="P2" s="8"/>
      <c r="Q2" s="8"/>
      <c r="R2" s="8"/>
    </row>
    <row r="3" spans="1:30" ht="20.25" customHeight="1">
      <c r="A3" s="1668" t="s">
        <v>334</v>
      </c>
      <c r="B3" s="1668"/>
      <c r="C3" s="1668"/>
      <c r="D3" s="1668"/>
      <c r="E3" s="1668"/>
      <c r="F3" s="1668"/>
      <c r="G3" s="1668"/>
      <c r="H3" s="1668"/>
      <c r="I3" s="1668"/>
      <c r="J3" s="1668"/>
      <c r="K3" s="1668"/>
      <c r="L3" s="1668"/>
      <c r="M3" s="265"/>
    </row>
    <row r="4" spans="1:30" ht="48" customHeight="1">
      <c r="A4" s="1670"/>
      <c r="B4" s="1670"/>
      <c r="C4" s="266"/>
      <c r="D4" s="266"/>
      <c r="E4" s="266"/>
      <c r="F4" s="266"/>
      <c r="G4" s="266"/>
      <c r="H4" s="266"/>
      <c r="I4" s="266"/>
      <c r="J4" s="266"/>
      <c r="K4" s="266"/>
      <c r="L4" s="266"/>
      <c r="M4" s="267"/>
      <c r="P4" s="269">
        <f>'7.4'!C3</f>
        <v>41666</v>
      </c>
      <c r="Q4" s="269">
        <f>'7.4'!D3</f>
        <v>42040</v>
      </c>
      <c r="R4" s="269">
        <f>'7.4'!E3</f>
        <v>42388</v>
      </c>
      <c r="S4" s="269">
        <f>'7.4'!F3</f>
        <v>42754</v>
      </c>
      <c r="T4" s="269">
        <f>'7.4'!G3</f>
        <v>43158</v>
      </c>
      <c r="U4" s="269">
        <f>'7.4'!H3</f>
        <v>43488</v>
      </c>
      <c r="V4" s="269">
        <f>'7.4'!I3</f>
        <v>43851</v>
      </c>
      <c r="W4" s="269">
        <f>'7.4'!J3</f>
        <v>44238</v>
      </c>
      <c r="X4" s="269">
        <f>'7.4'!K3</f>
        <v>44572</v>
      </c>
      <c r="Y4" s="269">
        <f>'7.4'!L3</f>
        <v>44964</v>
      </c>
      <c r="AB4" s="268" t="s">
        <v>337</v>
      </c>
      <c r="AC4" s="270">
        <f>X4</f>
        <v>44572</v>
      </c>
      <c r="AD4" s="270">
        <f>Y4</f>
        <v>44964</v>
      </c>
    </row>
    <row r="5" spans="1:30" ht="11.1" customHeight="1">
      <c r="A5" s="271"/>
      <c r="B5" s="211"/>
      <c r="C5" s="25"/>
      <c r="D5" s="25"/>
      <c r="E5" s="25"/>
      <c r="F5" s="25"/>
      <c r="G5" s="25"/>
      <c r="H5" s="25"/>
      <c r="I5" s="25"/>
      <c r="J5" s="25"/>
      <c r="K5" s="25"/>
      <c r="L5" s="25"/>
      <c r="M5" s="25"/>
      <c r="N5" s="1337"/>
      <c r="O5" s="272">
        <f>'7.4'!B5</f>
        <v>0.29166666666666669</v>
      </c>
      <c r="P5" s="273">
        <f>'7.4'!C5</f>
        <v>2118.8216310410239</v>
      </c>
      <c r="Q5" s="273">
        <f>'7.4'!D5</f>
        <v>1953.2691353326843</v>
      </c>
      <c r="R5" s="273">
        <f>'7.4'!E5</f>
        <v>2201.3380119980397</v>
      </c>
      <c r="S5" s="273">
        <f>'7.4'!F5</f>
        <v>2452.6003164624221</v>
      </c>
      <c r="T5" s="273">
        <f>'7.4'!G5</f>
        <v>2591.3613018396077</v>
      </c>
      <c r="U5" s="273">
        <f>'7.4'!H5</f>
        <v>2345.9263006680926</v>
      </c>
      <c r="V5" s="273">
        <f>'7.4'!I5</f>
        <v>2017.3790236858765</v>
      </c>
      <c r="W5" s="273">
        <f>'7.4'!J5</f>
        <v>2455.6454134241321</v>
      </c>
      <c r="X5" s="273">
        <f>'7.4'!K5</f>
        <v>1984.2363501547184</v>
      </c>
      <c r="Y5" s="273">
        <f>'7.4'!L5</f>
        <v>1975.5715790431689</v>
      </c>
      <c r="Z5" s="272">
        <v>0.29166666666666669</v>
      </c>
      <c r="AA5" s="273">
        <f>MIN(P5:W5)</f>
        <v>1953.2691353326843</v>
      </c>
      <c r="AB5" s="273">
        <f>MAX(P5:W5)-AA5</f>
        <v>638.09216650692338</v>
      </c>
      <c r="AC5" s="273">
        <f>X5</f>
        <v>1984.2363501547184</v>
      </c>
      <c r="AD5" s="273">
        <f>Y5</f>
        <v>1975.5715790431689</v>
      </c>
    </row>
    <row r="6" spans="1:30" ht="11.1" customHeight="1">
      <c r="A6" s="271"/>
      <c r="B6" s="211"/>
      <c r="C6" s="25"/>
      <c r="D6" s="25"/>
      <c r="E6" s="25"/>
      <c r="F6" s="25"/>
      <c r="G6" s="25"/>
      <c r="H6" s="25"/>
      <c r="I6" s="25"/>
      <c r="J6" s="25"/>
      <c r="K6" s="25"/>
      <c r="L6" s="25"/>
      <c r="M6" s="25"/>
      <c r="N6" s="1337"/>
      <c r="O6" s="272">
        <f>'7.4'!B6</f>
        <v>0.33333333333333298</v>
      </c>
      <c r="P6" s="273">
        <f>'7.4'!C6</f>
        <v>2194.989631041024</v>
      </c>
      <c r="Q6" s="273">
        <f>'7.4'!D6</f>
        <v>2074.6325577326843</v>
      </c>
      <c r="R6" s="273">
        <f>'7.4'!E6</f>
        <v>2334.6570119980397</v>
      </c>
      <c r="S6" s="273">
        <f>'7.4'!F6</f>
        <v>2544.5603164624217</v>
      </c>
      <c r="T6" s="273">
        <f>'7.4'!G6</f>
        <v>2696.6163018396073</v>
      </c>
      <c r="U6" s="273">
        <f>'7.4'!H6</f>
        <v>2412.6233006680927</v>
      </c>
      <c r="V6" s="273">
        <f>'7.4'!I6</f>
        <v>2143.1190236858765</v>
      </c>
      <c r="W6" s="273">
        <f>'7.4'!J6</f>
        <v>2543.450413424132</v>
      </c>
      <c r="X6" s="273">
        <f>'7.4'!K6</f>
        <v>2091.817350154718</v>
      </c>
      <c r="Y6" s="273">
        <f>'7.4'!L6</f>
        <v>2062.8305790431691</v>
      </c>
      <c r="Z6" s="272">
        <v>0.33333333333333298</v>
      </c>
      <c r="AA6" s="273">
        <f>MIN(P6:W6)</f>
        <v>2074.6325577326843</v>
      </c>
      <c r="AB6" s="273">
        <f>MAX(P6:W6)-AA6</f>
        <v>621.98374410692304</v>
      </c>
      <c r="AC6" s="273">
        <f t="shared" ref="AC6:AC28" si="0">X6</f>
        <v>2091.817350154718</v>
      </c>
      <c r="AD6" s="273">
        <f t="shared" ref="AD6:AD28" si="1">Y6</f>
        <v>2062.8305790431691</v>
      </c>
    </row>
    <row r="7" spans="1:30" ht="11.1" customHeight="1">
      <c r="A7" s="271"/>
      <c r="B7" s="211"/>
      <c r="C7" s="25"/>
      <c r="D7" s="25"/>
      <c r="E7" s="25"/>
      <c r="F7" s="25"/>
      <c r="G7" s="25"/>
      <c r="H7" s="25"/>
      <c r="I7" s="25"/>
      <c r="J7" s="25"/>
      <c r="K7" s="25"/>
      <c r="L7" s="25"/>
      <c r="M7" s="25"/>
      <c r="N7" s="1337"/>
      <c r="O7" s="272">
        <f>'7.4'!B7</f>
        <v>0.375</v>
      </c>
      <c r="P7" s="273">
        <f>'7.4'!C7</f>
        <v>2194.3756310410236</v>
      </c>
      <c r="Q7" s="273">
        <f>'7.4'!D7</f>
        <v>2147.9999567326845</v>
      </c>
      <c r="R7" s="273">
        <f>'7.4'!E7</f>
        <v>2346.4560119980388</v>
      </c>
      <c r="S7" s="273">
        <f>'7.4'!F7</f>
        <v>2587.5763164624218</v>
      </c>
      <c r="T7" s="273">
        <f>'7.4'!G7</f>
        <v>2726.900301839607</v>
      </c>
      <c r="U7" s="273">
        <f>'7.4'!H7</f>
        <v>2426.2663006680923</v>
      </c>
      <c r="V7" s="273">
        <f>'7.4'!I7</f>
        <v>2142.9330236858764</v>
      </c>
      <c r="W7" s="273">
        <f>'7.4'!J7</f>
        <v>2582.3774134241321</v>
      </c>
      <c r="X7" s="273">
        <f>'7.4'!K7</f>
        <v>2107.0183501547185</v>
      </c>
      <c r="Y7" s="273">
        <f>'7.4'!L7</f>
        <v>2104.3595790431691</v>
      </c>
      <c r="Z7" s="272">
        <v>0.375</v>
      </c>
      <c r="AA7" s="273">
        <f t="shared" ref="AA7:AA28" si="2">MIN(P7:W7)</f>
        <v>2142.9330236858764</v>
      </c>
      <c r="AB7" s="273">
        <f t="shared" ref="AB7:AB28" si="3">MAX(P7:W7)-AA7</f>
        <v>583.9672781537306</v>
      </c>
      <c r="AC7" s="273">
        <f t="shared" si="0"/>
        <v>2107.0183501547185</v>
      </c>
      <c r="AD7" s="273">
        <f t="shared" si="1"/>
        <v>2104.3595790431691</v>
      </c>
    </row>
    <row r="8" spans="1:30" ht="11.1" customHeight="1">
      <c r="A8" s="271"/>
      <c r="B8" s="211"/>
      <c r="C8" s="25"/>
      <c r="D8" s="25"/>
      <c r="E8" s="25"/>
      <c r="F8" s="25"/>
      <c r="G8" s="25"/>
      <c r="H8" s="25"/>
      <c r="I8" s="25"/>
      <c r="J8" s="25"/>
      <c r="K8" s="25"/>
      <c r="L8" s="25"/>
      <c r="M8" s="25"/>
      <c r="N8" s="1337"/>
      <c r="O8" s="272">
        <f>'7.4'!B8</f>
        <v>0.41666666666666702</v>
      </c>
      <c r="P8" s="273">
        <f>'7.4'!C8</f>
        <v>2200.4136310410245</v>
      </c>
      <c r="Q8" s="273">
        <f>'7.4'!D8</f>
        <v>2138.4938278326845</v>
      </c>
      <c r="R8" s="273">
        <f>'7.4'!E8</f>
        <v>2349.5470119980396</v>
      </c>
      <c r="S8" s="273">
        <f>'7.4'!F8</f>
        <v>2638.7143164624217</v>
      </c>
      <c r="T8" s="273">
        <f>'7.4'!G8</f>
        <v>2670.2773018396069</v>
      </c>
      <c r="U8" s="273">
        <f>'7.4'!H8</f>
        <v>2425.4673006680928</v>
      </c>
      <c r="V8" s="273">
        <f>'7.4'!I8</f>
        <v>2066.2190236858764</v>
      </c>
      <c r="W8" s="273">
        <f>'7.4'!J8</f>
        <v>2577.5094134241317</v>
      </c>
      <c r="X8" s="273">
        <f>'7.4'!K8</f>
        <v>2082.6473501547184</v>
      </c>
      <c r="Y8" s="273">
        <f>'7.4'!L8</f>
        <v>2082.0335790431691</v>
      </c>
      <c r="Z8" s="272">
        <v>0.41666666666666702</v>
      </c>
      <c r="AA8" s="273">
        <f t="shared" si="2"/>
        <v>2066.2190236858764</v>
      </c>
      <c r="AB8" s="273">
        <f t="shared" si="3"/>
        <v>604.0582781537305</v>
      </c>
      <c r="AC8" s="273">
        <f t="shared" si="0"/>
        <v>2082.6473501547184</v>
      </c>
      <c r="AD8" s="273">
        <f t="shared" si="1"/>
        <v>2082.0335790431691</v>
      </c>
    </row>
    <row r="9" spans="1:30" ht="11.1" customHeight="1">
      <c r="A9" s="271"/>
      <c r="B9" s="211"/>
      <c r="C9" s="25"/>
      <c r="D9" s="25"/>
      <c r="E9" s="25"/>
      <c r="F9" s="25"/>
      <c r="G9" s="25"/>
      <c r="H9" s="25"/>
      <c r="I9" s="25"/>
      <c r="J9" s="25"/>
      <c r="K9" s="25"/>
      <c r="L9" s="25"/>
      <c r="M9" s="25"/>
      <c r="N9" s="1337"/>
      <c r="O9" s="272">
        <f>'7.4'!B9</f>
        <v>0.45833333333333298</v>
      </c>
      <c r="P9" s="273">
        <f>'7.4'!C9</f>
        <v>2155.0226310410239</v>
      </c>
      <c r="Q9" s="273">
        <f>'7.4'!D9</f>
        <v>2052.8729706326844</v>
      </c>
      <c r="R9" s="273">
        <f>'7.4'!E9</f>
        <v>2311.1380119980399</v>
      </c>
      <c r="S9" s="273">
        <f>'7.4'!F9</f>
        <v>2536.1673164624217</v>
      </c>
      <c r="T9" s="273">
        <f>'7.4'!G9</f>
        <v>2583.9263018396077</v>
      </c>
      <c r="U9" s="273">
        <f>'7.4'!H9</f>
        <v>2376.9683006680921</v>
      </c>
      <c r="V9" s="273">
        <f>'7.4'!I9</f>
        <v>2002.5950236858764</v>
      </c>
      <c r="W9" s="273">
        <f>'7.4'!J9</f>
        <v>2509.7204134241324</v>
      </c>
      <c r="X9" s="273">
        <f>'7.4'!K9</f>
        <v>2041.0393501547185</v>
      </c>
      <c r="Y9" s="273">
        <f>'7.4'!L9</f>
        <v>1964.900579043169</v>
      </c>
      <c r="Z9" s="272">
        <v>0.45833333333333298</v>
      </c>
      <c r="AA9" s="273">
        <f t="shared" si="2"/>
        <v>2002.5950236858764</v>
      </c>
      <c r="AB9" s="273">
        <f t="shared" si="3"/>
        <v>581.33127815373132</v>
      </c>
      <c r="AC9" s="273">
        <f t="shared" si="0"/>
        <v>2041.0393501547185</v>
      </c>
      <c r="AD9" s="273">
        <f t="shared" si="1"/>
        <v>1964.900579043169</v>
      </c>
    </row>
    <row r="10" spans="1:30" ht="11.1" customHeight="1">
      <c r="A10" s="271"/>
      <c r="B10" s="211"/>
      <c r="C10" s="25"/>
      <c r="D10" s="25"/>
      <c r="E10" s="25"/>
      <c r="F10" s="25"/>
      <c r="G10" s="25"/>
      <c r="H10" s="25"/>
      <c r="I10" s="25"/>
      <c r="J10" s="25"/>
      <c r="K10" s="25"/>
      <c r="L10" s="25"/>
      <c r="M10" s="25"/>
      <c r="N10" s="1337"/>
      <c r="O10" s="272">
        <f>'7.4'!B10</f>
        <v>0.5</v>
      </c>
      <c r="P10" s="273">
        <f>'7.4'!C10</f>
        <v>2136.6026310410239</v>
      </c>
      <c r="Q10" s="273">
        <f>'7.4'!D10</f>
        <v>1960.2654233326841</v>
      </c>
      <c r="R10" s="273">
        <f>'7.4'!E10</f>
        <v>2208.0520119980392</v>
      </c>
      <c r="S10" s="273">
        <f>'7.4'!F10</f>
        <v>2435.9553164624217</v>
      </c>
      <c r="T10" s="273">
        <f>'7.4'!G10</f>
        <v>2487.2373018396079</v>
      </c>
      <c r="U10" s="273">
        <f>'7.4'!H10</f>
        <v>2297.6783006680926</v>
      </c>
      <c r="V10" s="273">
        <f>'7.4'!I10</f>
        <v>1936.2900236858763</v>
      </c>
      <c r="W10" s="273">
        <f>'7.4'!J10</f>
        <v>2436.5314134241321</v>
      </c>
      <c r="X10" s="273">
        <f>'7.4'!K10</f>
        <v>1995.3263501547185</v>
      </c>
      <c r="Y10" s="273">
        <f>'7.4'!L10</f>
        <v>1895.5675790431692</v>
      </c>
      <c r="Z10" s="272">
        <v>0.5</v>
      </c>
      <c r="AA10" s="273">
        <f t="shared" si="2"/>
        <v>1936.2900236858763</v>
      </c>
      <c r="AB10" s="273">
        <f t="shared" si="3"/>
        <v>550.94727815373153</v>
      </c>
      <c r="AC10" s="273">
        <f t="shared" si="0"/>
        <v>1995.3263501547185</v>
      </c>
      <c r="AD10" s="273">
        <f t="shared" si="1"/>
        <v>1895.5675790431692</v>
      </c>
    </row>
    <row r="11" spans="1:30" ht="11.1" customHeight="1">
      <c r="A11" s="271"/>
      <c r="B11" s="211"/>
      <c r="C11" s="25"/>
      <c r="D11" s="25"/>
      <c r="E11" s="25"/>
      <c r="F11" s="25"/>
      <c r="G11" s="25"/>
      <c r="H11" s="25"/>
      <c r="I11" s="25"/>
      <c r="J11" s="25"/>
      <c r="K11" s="25"/>
      <c r="L11" s="25"/>
      <c r="M11" s="25"/>
      <c r="N11" s="1337"/>
      <c r="O11" s="272">
        <f>'7.4'!B11</f>
        <v>0.54166666666666696</v>
      </c>
      <c r="P11" s="273">
        <f>'7.4'!C11</f>
        <v>2093.8066310410236</v>
      </c>
      <c r="Q11" s="273">
        <f>'7.4'!D11</f>
        <v>1882.0585056326843</v>
      </c>
      <c r="R11" s="273">
        <f>'7.4'!E11</f>
        <v>2138.2060119980392</v>
      </c>
      <c r="S11" s="273">
        <f>'7.4'!F11</f>
        <v>2334.8033164624217</v>
      </c>
      <c r="T11" s="273">
        <f>'7.4'!G11</f>
        <v>2452.1243018396076</v>
      </c>
      <c r="U11" s="273">
        <f>'7.4'!H11</f>
        <v>2249.7793006680927</v>
      </c>
      <c r="V11" s="273">
        <f>'7.4'!I11</f>
        <v>1900.0320236858763</v>
      </c>
      <c r="W11" s="273">
        <f>'7.4'!J11</f>
        <v>2386.4544134241319</v>
      </c>
      <c r="X11" s="273">
        <f>'7.4'!K11</f>
        <v>1937.6893501547183</v>
      </c>
      <c r="Y11" s="273">
        <f>'7.4'!L11</f>
        <v>1797.1345790431692</v>
      </c>
      <c r="Z11" s="272">
        <v>0.54166666666666696</v>
      </c>
      <c r="AA11" s="273">
        <f t="shared" si="2"/>
        <v>1882.0585056326843</v>
      </c>
      <c r="AB11" s="273">
        <f t="shared" si="3"/>
        <v>570.06579620692332</v>
      </c>
      <c r="AC11" s="273">
        <f t="shared" si="0"/>
        <v>1937.6893501547183</v>
      </c>
      <c r="AD11" s="273">
        <f t="shared" si="1"/>
        <v>1797.1345790431692</v>
      </c>
    </row>
    <row r="12" spans="1:30" ht="11.1" customHeight="1">
      <c r="A12" s="271"/>
      <c r="B12" s="211"/>
      <c r="C12" s="25"/>
      <c r="D12" s="25"/>
      <c r="E12" s="25"/>
      <c r="F12" s="25"/>
      <c r="G12" s="25"/>
      <c r="H12" s="25"/>
      <c r="I12" s="25"/>
      <c r="J12" s="25"/>
      <c r="K12" s="25"/>
      <c r="L12" s="25"/>
      <c r="M12" s="25"/>
      <c r="N12" s="1337"/>
      <c r="O12" s="272">
        <f>'7.4'!B12</f>
        <v>0.58333333333333304</v>
      </c>
      <c r="P12" s="273">
        <f>'7.4'!C12</f>
        <v>2045.0836310410239</v>
      </c>
      <c r="Q12" s="273">
        <f>'7.4'!D12</f>
        <v>1835.0364464326844</v>
      </c>
      <c r="R12" s="273">
        <f>'7.4'!E12</f>
        <v>2084.5030119980393</v>
      </c>
      <c r="S12" s="273">
        <f>'7.4'!F12</f>
        <v>2274.758316462422</v>
      </c>
      <c r="T12" s="273">
        <f>'7.4'!G12</f>
        <v>2368.342301839607</v>
      </c>
      <c r="U12" s="273">
        <f>'7.4'!H12</f>
        <v>2215.539300668092</v>
      </c>
      <c r="V12" s="273">
        <f>'7.4'!I12</f>
        <v>1866.7330236858763</v>
      </c>
      <c r="W12" s="273">
        <f>'7.4'!J12</f>
        <v>2356.5284134241319</v>
      </c>
      <c r="X12" s="273">
        <f>'7.4'!K12</f>
        <v>1907.0633501547186</v>
      </c>
      <c r="Y12" s="273">
        <f>'7.4'!L12</f>
        <v>1716.307579043169</v>
      </c>
      <c r="Z12" s="272">
        <v>0.58333333333333304</v>
      </c>
      <c r="AA12" s="273">
        <f t="shared" si="2"/>
        <v>1835.0364464326844</v>
      </c>
      <c r="AB12" s="273">
        <f t="shared" si="3"/>
        <v>533.30585540692255</v>
      </c>
      <c r="AC12" s="273">
        <f t="shared" si="0"/>
        <v>1907.0633501547186</v>
      </c>
      <c r="AD12" s="273">
        <f t="shared" si="1"/>
        <v>1716.307579043169</v>
      </c>
    </row>
    <row r="13" spans="1:30" ht="11.1" customHeight="1">
      <c r="A13" s="271"/>
      <c r="B13" s="211"/>
      <c r="C13" s="25"/>
      <c r="D13" s="25"/>
      <c r="E13" s="25"/>
      <c r="F13" s="25"/>
      <c r="G13" s="25"/>
      <c r="H13" s="25"/>
      <c r="I13" s="25"/>
      <c r="J13" s="25"/>
      <c r="K13" s="25"/>
      <c r="L13" s="25"/>
      <c r="M13" s="25"/>
      <c r="N13" s="1337"/>
      <c r="O13" s="272">
        <f>'7.4'!B13</f>
        <v>0.625</v>
      </c>
      <c r="P13" s="273">
        <f>'7.4'!C13</f>
        <v>2035.5446310410241</v>
      </c>
      <c r="Q13" s="273">
        <f>'7.4'!D13</f>
        <v>1832.4015887326841</v>
      </c>
      <c r="R13" s="273">
        <f>'7.4'!E13</f>
        <v>2078.1570119980393</v>
      </c>
      <c r="S13" s="273">
        <f>'7.4'!F13</f>
        <v>2242.4393164624221</v>
      </c>
      <c r="T13" s="273">
        <f>'7.4'!G13</f>
        <v>2349.304301839607</v>
      </c>
      <c r="U13" s="273">
        <f>'7.4'!H13</f>
        <v>2186.7923006680926</v>
      </c>
      <c r="V13" s="273">
        <f>'7.4'!I13</f>
        <v>1846.3320236858763</v>
      </c>
      <c r="W13" s="273">
        <f>'7.4'!J13</f>
        <v>2318.1874134241316</v>
      </c>
      <c r="X13" s="273">
        <f>'7.4'!K13</f>
        <v>1881.3203501547184</v>
      </c>
      <c r="Y13" s="273">
        <f>'7.4'!L13</f>
        <v>1684.4935790431691</v>
      </c>
      <c r="Z13" s="272">
        <v>0.625</v>
      </c>
      <c r="AA13" s="273">
        <f t="shared" si="2"/>
        <v>1832.4015887326841</v>
      </c>
      <c r="AB13" s="273">
        <f t="shared" si="3"/>
        <v>516.90271310692287</v>
      </c>
      <c r="AC13" s="273">
        <f t="shared" si="0"/>
        <v>1881.3203501547184</v>
      </c>
      <c r="AD13" s="273">
        <f t="shared" si="1"/>
        <v>1684.4935790431691</v>
      </c>
    </row>
    <row r="14" spans="1:30" ht="11.1" customHeight="1">
      <c r="A14" s="271"/>
      <c r="B14" s="211"/>
      <c r="C14" s="25"/>
      <c r="D14" s="25"/>
      <c r="E14" s="25"/>
      <c r="F14" s="25"/>
      <c r="G14" s="25"/>
      <c r="H14" s="25"/>
      <c r="I14" s="25"/>
      <c r="J14" s="25"/>
      <c r="K14" s="25"/>
      <c r="L14" s="25"/>
      <c r="M14" s="25"/>
      <c r="N14" s="1337"/>
      <c r="O14" s="272">
        <f>'7.4'!B14</f>
        <v>0.66666666666666696</v>
      </c>
      <c r="P14" s="273">
        <f>'7.4'!C14</f>
        <v>2008.242631041024</v>
      </c>
      <c r="Q14" s="273">
        <f>'7.4'!D14</f>
        <v>1847.7050204326845</v>
      </c>
      <c r="R14" s="273">
        <f>'7.4'!E14</f>
        <v>2107.6250119980396</v>
      </c>
      <c r="S14" s="273">
        <f>'7.4'!F14</f>
        <v>2283.8203164624219</v>
      </c>
      <c r="T14" s="273">
        <f>'7.4'!G14</f>
        <v>2360.7003018396072</v>
      </c>
      <c r="U14" s="273">
        <f>'7.4'!H14</f>
        <v>2215.6543006680931</v>
      </c>
      <c r="V14" s="273">
        <f>'7.4'!I14</f>
        <v>1864.6110236858763</v>
      </c>
      <c r="W14" s="273">
        <f>'7.4'!J14</f>
        <v>2327.0314134241316</v>
      </c>
      <c r="X14" s="273">
        <f>'7.4'!K14</f>
        <v>1901.2053501547184</v>
      </c>
      <c r="Y14" s="273">
        <f>'7.4'!L14</f>
        <v>1679.7315790431689</v>
      </c>
      <c r="Z14" s="272">
        <v>0.66666666666666696</v>
      </c>
      <c r="AA14" s="273">
        <f t="shared" si="2"/>
        <v>1847.7050204326845</v>
      </c>
      <c r="AB14" s="273">
        <f t="shared" si="3"/>
        <v>512.99528140692269</v>
      </c>
      <c r="AC14" s="273">
        <f t="shared" si="0"/>
        <v>1901.2053501547184</v>
      </c>
      <c r="AD14" s="273">
        <f t="shared" si="1"/>
        <v>1679.7315790431689</v>
      </c>
    </row>
    <row r="15" spans="1:30" ht="11.1" customHeight="1">
      <c r="A15" s="271"/>
      <c r="B15" s="211"/>
      <c r="C15" s="25"/>
      <c r="D15" s="25"/>
      <c r="E15" s="25"/>
      <c r="F15" s="25"/>
      <c r="G15" s="25"/>
      <c r="H15" s="25"/>
      <c r="I15" s="25"/>
      <c r="J15" s="25"/>
      <c r="K15" s="25"/>
      <c r="L15" s="25"/>
      <c r="M15" s="25"/>
      <c r="N15" s="1337"/>
      <c r="O15" s="272">
        <f>'7.4'!B15</f>
        <v>0.70833333333333304</v>
      </c>
      <c r="P15" s="273">
        <f>'7.4'!C15</f>
        <v>2023.6326310410241</v>
      </c>
      <c r="Q15" s="273">
        <f>'7.4'!D15</f>
        <v>1909.0109820326841</v>
      </c>
      <c r="R15" s="273">
        <f>'7.4'!E15</f>
        <v>2152.2500119980396</v>
      </c>
      <c r="S15" s="273">
        <f>'7.4'!F15</f>
        <v>2353.6263164624215</v>
      </c>
      <c r="T15" s="273">
        <f>'7.4'!G15</f>
        <v>2427.5773018396076</v>
      </c>
      <c r="U15" s="273">
        <f>'7.4'!H15</f>
        <v>2244.9323006680929</v>
      </c>
      <c r="V15" s="273">
        <f>'7.4'!I15</f>
        <v>1920.5780236858766</v>
      </c>
      <c r="W15" s="273">
        <f>'7.4'!J15</f>
        <v>2358.6744134241321</v>
      </c>
      <c r="X15" s="273">
        <f>'7.4'!K15</f>
        <v>1947.1073501547185</v>
      </c>
      <c r="Y15" s="273">
        <f>'7.4'!L15</f>
        <v>1731.5215790431691</v>
      </c>
      <c r="Z15" s="272">
        <v>0.70833333333333304</v>
      </c>
      <c r="AA15" s="273">
        <f t="shared" si="2"/>
        <v>1909.0109820326841</v>
      </c>
      <c r="AB15" s="273">
        <f t="shared" si="3"/>
        <v>518.5663198069235</v>
      </c>
      <c r="AC15" s="273">
        <f t="shared" si="0"/>
        <v>1947.1073501547185</v>
      </c>
      <c r="AD15" s="273">
        <f t="shared" si="1"/>
        <v>1731.5215790431691</v>
      </c>
    </row>
    <row r="16" spans="1:30" ht="11.1" customHeight="1">
      <c r="A16" s="271"/>
      <c r="B16" s="211"/>
      <c r="C16" s="25"/>
      <c r="D16" s="25"/>
      <c r="E16" s="25"/>
      <c r="F16" s="25"/>
      <c r="G16" s="25"/>
      <c r="H16" s="25"/>
      <c r="I16" s="25"/>
      <c r="J16" s="25"/>
      <c r="K16" s="25"/>
      <c r="L16" s="25"/>
      <c r="M16" s="25"/>
      <c r="N16" s="1337"/>
      <c r="O16" s="272">
        <f>'7.4'!B16</f>
        <v>0.75</v>
      </c>
      <c r="P16" s="273">
        <f>'7.4'!C16</f>
        <v>2017.0806310410239</v>
      </c>
      <c r="Q16" s="273">
        <f>'7.4'!D16</f>
        <v>1974.8062833326842</v>
      </c>
      <c r="R16" s="273">
        <f>'7.4'!E16</f>
        <v>2187.2840119980392</v>
      </c>
      <c r="S16" s="273">
        <f>'7.4'!F16</f>
        <v>2422.0823164624221</v>
      </c>
      <c r="T16" s="273">
        <f>'7.4'!G16</f>
        <v>2417.7273018396072</v>
      </c>
      <c r="U16" s="273">
        <f>'7.4'!H16</f>
        <v>2265.2783006680925</v>
      </c>
      <c r="V16" s="273">
        <f>'7.4'!I16</f>
        <v>1954.9770236858765</v>
      </c>
      <c r="W16" s="273">
        <f>'7.4'!J16</f>
        <v>2399.9404134241322</v>
      </c>
      <c r="X16" s="273">
        <f>'7.4'!K16</f>
        <v>1970.2023501547185</v>
      </c>
      <c r="Y16" s="273">
        <f>'7.4'!L16</f>
        <v>1793.8865790431689</v>
      </c>
      <c r="Z16" s="272">
        <v>0.75</v>
      </c>
      <c r="AA16" s="273">
        <f t="shared" si="2"/>
        <v>1954.9770236858765</v>
      </c>
      <c r="AB16" s="273">
        <f t="shared" si="3"/>
        <v>467.10529277654564</v>
      </c>
      <c r="AC16" s="273">
        <f t="shared" si="0"/>
        <v>1970.2023501547185</v>
      </c>
      <c r="AD16" s="273">
        <f t="shared" si="1"/>
        <v>1793.8865790431689</v>
      </c>
    </row>
    <row r="17" spans="1:30" ht="11.1" customHeight="1">
      <c r="A17" s="271"/>
      <c r="B17" s="211"/>
      <c r="C17" s="25"/>
      <c r="D17" s="25"/>
      <c r="E17" s="25"/>
      <c r="F17" s="25"/>
      <c r="G17" s="25"/>
      <c r="H17" s="25"/>
      <c r="I17" s="25"/>
      <c r="J17" s="25"/>
      <c r="K17" s="25"/>
      <c r="L17" s="25"/>
      <c r="M17" s="25"/>
      <c r="N17" s="1337"/>
      <c r="O17" s="272">
        <f>'7.4'!B17</f>
        <v>0.79166666666666696</v>
      </c>
      <c r="P17" s="273">
        <f>'7.4'!C17</f>
        <v>2008.374631041024</v>
      </c>
      <c r="Q17" s="273">
        <f>'7.4'!D17</f>
        <v>1989.9747410326843</v>
      </c>
      <c r="R17" s="273">
        <f>'7.4'!E17</f>
        <v>2200.0360119980396</v>
      </c>
      <c r="S17" s="273">
        <f>'7.4'!F17</f>
        <v>2428.184316462422</v>
      </c>
      <c r="T17" s="273">
        <f>'7.4'!G17</f>
        <v>2505.7143018396073</v>
      </c>
      <c r="U17" s="273">
        <f>'7.4'!H17</f>
        <v>2257.1453006680931</v>
      </c>
      <c r="V17" s="273">
        <f>'7.4'!I17</f>
        <v>1960.5930236858765</v>
      </c>
      <c r="W17" s="273">
        <f>'7.4'!J17</f>
        <v>2405.497413424132</v>
      </c>
      <c r="X17" s="273">
        <f>'7.4'!K17</f>
        <v>1977.5503501547187</v>
      </c>
      <c r="Y17" s="273">
        <f>'7.4'!L17</f>
        <v>1817.6375790431689</v>
      </c>
      <c r="Z17" s="272">
        <v>0.79166666666666696</v>
      </c>
      <c r="AA17" s="273">
        <f t="shared" si="2"/>
        <v>1960.5930236858765</v>
      </c>
      <c r="AB17" s="273">
        <f t="shared" si="3"/>
        <v>545.12127815373083</v>
      </c>
      <c r="AC17" s="273">
        <f t="shared" si="0"/>
        <v>1977.5503501547187</v>
      </c>
      <c r="AD17" s="273">
        <f t="shared" si="1"/>
        <v>1817.6375790431689</v>
      </c>
    </row>
    <row r="18" spans="1:30" ht="11.1" customHeight="1">
      <c r="A18" s="271"/>
      <c r="B18" s="211"/>
      <c r="C18" s="25"/>
      <c r="D18" s="25"/>
      <c r="E18" s="25"/>
      <c r="F18" s="25"/>
      <c r="G18" s="25"/>
      <c r="H18" s="25"/>
      <c r="I18" s="25"/>
      <c r="J18" s="25"/>
      <c r="K18" s="25"/>
      <c r="L18" s="25"/>
      <c r="M18" s="25"/>
      <c r="N18" s="1337"/>
      <c r="O18" s="272">
        <f>'7.4'!B18</f>
        <v>0.83333333333333304</v>
      </c>
      <c r="P18" s="273">
        <f>'7.4'!C18</f>
        <v>1983.4026310410241</v>
      </c>
      <c r="Q18" s="273">
        <f>'7.4'!D18</f>
        <v>1990.5735591326841</v>
      </c>
      <c r="R18" s="273">
        <f>'7.4'!E18</f>
        <v>2210.9910119980395</v>
      </c>
      <c r="S18" s="273">
        <f>'7.4'!F18</f>
        <v>2437.1683164624214</v>
      </c>
      <c r="T18" s="273">
        <f>'7.4'!G18</f>
        <v>2491.3843018396069</v>
      </c>
      <c r="U18" s="273">
        <f>'7.4'!H18</f>
        <v>2248.4173006680926</v>
      </c>
      <c r="V18" s="273">
        <f>'7.4'!I18</f>
        <v>1954.5760236858764</v>
      </c>
      <c r="W18" s="273">
        <f>'7.4'!J18</f>
        <v>2405.2694134241324</v>
      </c>
      <c r="X18" s="273">
        <f>'7.4'!K18</f>
        <v>1984.6193501547184</v>
      </c>
      <c r="Y18" s="273">
        <f>'7.4'!L18</f>
        <v>1827.6195790431691</v>
      </c>
      <c r="Z18" s="272">
        <v>0.83333333333333304</v>
      </c>
      <c r="AA18" s="273">
        <f t="shared" si="2"/>
        <v>1954.5760236858764</v>
      </c>
      <c r="AB18" s="273">
        <f t="shared" si="3"/>
        <v>536.8082781537305</v>
      </c>
      <c r="AC18" s="273">
        <f t="shared" si="0"/>
        <v>1984.6193501547184</v>
      </c>
      <c r="AD18" s="273">
        <f t="shared" si="1"/>
        <v>1827.6195790431691</v>
      </c>
    </row>
    <row r="19" spans="1:30" ht="15" customHeight="1">
      <c r="A19" s="572" t="s">
        <v>335</v>
      </c>
      <c r="B19" s="572"/>
      <c r="C19" s="572"/>
      <c r="D19" s="572"/>
      <c r="E19" s="572"/>
      <c r="F19" s="572"/>
      <c r="G19" s="572"/>
      <c r="H19" s="572"/>
      <c r="I19" s="572"/>
      <c r="J19" s="572"/>
      <c r="K19" s="572"/>
      <c r="L19" s="572"/>
      <c r="M19" s="440"/>
      <c r="N19" s="1337"/>
      <c r="O19" s="272">
        <f>'7.4'!B19</f>
        <v>0.875</v>
      </c>
      <c r="P19" s="273">
        <f>'7.4'!C19</f>
        <v>1911.1726310410238</v>
      </c>
      <c r="Q19" s="273">
        <f>'7.4'!D19</f>
        <v>1861.1223130326841</v>
      </c>
      <c r="R19" s="273">
        <f>'7.4'!E19</f>
        <v>2181.6590119980392</v>
      </c>
      <c r="S19" s="273">
        <f>'7.4'!F19</f>
        <v>2420.5483164624216</v>
      </c>
      <c r="T19" s="273">
        <f>'7.4'!G19</f>
        <v>2368.6753018396071</v>
      </c>
      <c r="U19" s="273">
        <f>'7.4'!H19</f>
        <v>2212.6813006680923</v>
      </c>
      <c r="V19" s="273">
        <f>'7.4'!I19</f>
        <v>1919.8670236858763</v>
      </c>
      <c r="W19" s="273">
        <f>'7.4'!J19</f>
        <v>2382.5424134241316</v>
      </c>
      <c r="X19" s="273">
        <f>'7.4'!K19</f>
        <v>1960.8023501547189</v>
      </c>
      <c r="Y19" s="273">
        <f>'7.4'!L19</f>
        <v>1806.8105790431694</v>
      </c>
      <c r="Z19" s="272">
        <v>0.875</v>
      </c>
      <c r="AA19" s="273">
        <f t="shared" si="2"/>
        <v>1861.1223130326841</v>
      </c>
      <c r="AB19" s="273">
        <f t="shared" si="3"/>
        <v>559.42600342973742</v>
      </c>
      <c r="AC19" s="273">
        <f t="shared" si="0"/>
        <v>1960.8023501547189</v>
      </c>
      <c r="AD19" s="273">
        <f t="shared" si="1"/>
        <v>1806.8105790431694</v>
      </c>
    </row>
    <row r="20" spans="1:30" ht="12.75" customHeight="1">
      <c r="N20" s="1337"/>
      <c r="O20" s="272">
        <f>'7.4'!B20</f>
        <v>0.91666666666666696</v>
      </c>
      <c r="P20" s="273">
        <f>'7.4'!C20</f>
        <v>1796.7866310410238</v>
      </c>
      <c r="Q20" s="273">
        <f>'7.4'!D20</f>
        <v>1725.0926551326843</v>
      </c>
      <c r="R20" s="273">
        <f>'7.4'!E20</f>
        <v>2085.1040119980398</v>
      </c>
      <c r="S20" s="273">
        <f>'7.4'!F20</f>
        <v>2329.7683164624218</v>
      </c>
      <c r="T20" s="273">
        <f>'7.4'!G20</f>
        <v>2285.6313018396072</v>
      </c>
      <c r="U20" s="273">
        <f>'7.4'!H20</f>
        <v>2087.2173006680928</v>
      </c>
      <c r="V20" s="273">
        <f>'7.4'!I20</f>
        <v>1813.7950236858765</v>
      </c>
      <c r="W20" s="273">
        <f>'7.4'!J20</f>
        <v>2290.2484134241317</v>
      </c>
      <c r="X20" s="273">
        <f>'7.4'!K20</f>
        <v>1874.7333501547184</v>
      </c>
      <c r="Y20" s="273">
        <f>'7.4'!L20</f>
        <v>1737.9415790431688</v>
      </c>
      <c r="Z20" s="272">
        <v>0.91666666666666696</v>
      </c>
      <c r="AA20" s="273">
        <f t="shared" si="2"/>
        <v>1725.0926551326843</v>
      </c>
      <c r="AB20" s="273">
        <f t="shared" si="3"/>
        <v>604.67566132973752</v>
      </c>
      <c r="AC20" s="273">
        <f t="shared" si="0"/>
        <v>1874.7333501547184</v>
      </c>
      <c r="AD20" s="273">
        <f t="shared" si="1"/>
        <v>1737.9415790431688</v>
      </c>
    </row>
    <row r="21" spans="1:30" ht="11.1" customHeight="1">
      <c r="A21" s="271"/>
      <c r="B21" s="271"/>
      <c r="C21" s="271"/>
      <c r="D21" s="271"/>
      <c r="E21" s="271"/>
      <c r="F21" s="271"/>
      <c r="G21" s="271"/>
      <c r="H21" s="271"/>
      <c r="I21" s="271"/>
      <c r="J21" s="271"/>
      <c r="K21" s="271"/>
      <c r="L21" s="271"/>
      <c r="M21" s="271"/>
      <c r="N21" s="1337"/>
      <c r="O21" s="272">
        <f>'7.4'!B21</f>
        <v>0.95833333333333304</v>
      </c>
      <c r="P21" s="273">
        <f>'7.4'!C21</f>
        <v>1641.8436310410239</v>
      </c>
      <c r="Q21" s="273">
        <f>'7.4'!D21</f>
        <v>1553.1324124326839</v>
      </c>
      <c r="R21" s="273">
        <f>'7.4'!E21</f>
        <v>1915.8120119980395</v>
      </c>
      <c r="S21" s="273">
        <f>'7.4'!F21</f>
        <v>2138.4973164624221</v>
      </c>
      <c r="T21" s="273">
        <f>'7.4'!G21</f>
        <v>2112.6863018396079</v>
      </c>
      <c r="U21" s="273">
        <f>'7.4'!H21</f>
        <v>1880.4143006680929</v>
      </c>
      <c r="V21" s="273">
        <f>'7.4'!I21</f>
        <v>1666.4400236858764</v>
      </c>
      <c r="W21" s="273">
        <f>'7.4'!J21</f>
        <v>2109.3494134241319</v>
      </c>
      <c r="X21" s="273">
        <f>'7.4'!K21</f>
        <v>1710.6493501547184</v>
      </c>
      <c r="Y21" s="273">
        <f>'7.4'!L21</f>
        <v>1634.1465790431689</v>
      </c>
      <c r="Z21" s="272">
        <v>0.95833333333333304</v>
      </c>
      <c r="AA21" s="273">
        <f t="shared" si="2"/>
        <v>1553.1324124326839</v>
      </c>
      <c r="AB21" s="273">
        <f t="shared" si="3"/>
        <v>585.36490402973823</v>
      </c>
      <c r="AC21" s="273">
        <f t="shared" si="0"/>
        <v>1710.6493501547184</v>
      </c>
      <c r="AD21" s="273">
        <f t="shared" si="1"/>
        <v>1634.1465790431689</v>
      </c>
    </row>
    <row r="22" spans="1:30" ht="11.1" customHeight="1">
      <c r="A22" s="271"/>
      <c r="B22" s="271"/>
      <c r="C22" s="271"/>
      <c r="D22" s="271"/>
      <c r="E22" s="271"/>
      <c r="F22" s="271"/>
      <c r="G22" s="271"/>
      <c r="H22" s="271"/>
      <c r="I22" s="271"/>
      <c r="J22" s="271"/>
      <c r="K22" s="271"/>
      <c r="L22" s="271"/>
      <c r="M22" s="271"/>
      <c r="N22" s="1337"/>
      <c r="O22" s="272">
        <f>'7.4'!B22</f>
        <v>1</v>
      </c>
      <c r="P22" s="273">
        <f>'7.4'!C22</f>
        <v>1480.1316310410236</v>
      </c>
      <c r="Q22" s="273">
        <f>'7.4'!D22</f>
        <v>1401.1587703326841</v>
      </c>
      <c r="R22" s="273">
        <f>'7.4'!E22</f>
        <v>1781.6290119980392</v>
      </c>
      <c r="S22" s="273">
        <f>'7.4'!F22</f>
        <v>1995.1463164624222</v>
      </c>
      <c r="T22" s="273">
        <f>'7.4'!G22</f>
        <v>1929.6453018396076</v>
      </c>
      <c r="U22" s="273">
        <f>'7.4'!H22</f>
        <v>1733.1783006680926</v>
      </c>
      <c r="V22" s="273">
        <f>'7.4'!I22</f>
        <v>1508.2010236858764</v>
      </c>
      <c r="W22" s="273">
        <f>'7.4'!J22</f>
        <v>1964.4714134241322</v>
      </c>
      <c r="X22" s="273">
        <f>'7.4'!K22</f>
        <v>1549.5513501547184</v>
      </c>
      <c r="Y22" s="273">
        <f>'7.4'!L22</f>
        <v>1555.083579043169</v>
      </c>
      <c r="Z22" s="272">
        <v>1</v>
      </c>
      <c r="AA22" s="273">
        <f t="shared" si="2"/>
        <v>1401.1587703326841</v>
      </c>
      <c r="AB22" s="273">
        <f t="shared" si="3"/>
        <v>593.98754612973812</v>
      </c>
      <c r="AC22" s="273">
        <f t="shared" si="0"/>
        <v>1549.5513501547184</v>
      </c>
      <c r="AD22" s="273">
        <f t="shared" si="1"/>
        <v>1555.083579043169</v>
      </c>
    </row>
    <row r="23" spans="1:30" ht="11.1" customHeight="1">
      <c r="A23" s="271"/>
      <c r="B23" s="271"/>
      <c r="C23" s="271"/>
      <c r="D23" s="271"/>
      <c r="E23" s="271"/>
      <c r="F23" s="271"/>
      <c r="G23" s="271"/>
      <c r="H23" s="271"/>
      <c r="I23" s="271"/>
      <c r="J23" s="271"/>
      <c r="K23" s="271"/>
      <c r="L23" s="271"/>
      <c r="M23" s="271"/>
      <c r="N23" s="1337"/>
      <c r="O23" s="272">
        <f>'7.4'!B23</f>
        <v>1.0416666666666701</v>
      </c>
      <c r="P23" s="273">
        <f>'7.4'!C23</f>
        <v>1399.3916310410239</v>
      </c>
      <c r="Q23" s="273">
        <f>'7.4'!D23</f>
        <v>1334.7265074326838</v>
      </c>
      <c r="R23" s="273">
        <f>'7.4'!E23</f>
        <v>1665.4260119980393</v>
      </c>
      <c r="S23" s="273">
        <f>'7.4'!F23</f>
        <v>1895.9083164624219</v>
      </c>
      <c r="T23" s="273">
        <f>'7.4'!G23</f>
        <v>1884.2693018396076</v>
      </c>
      <c r="U23" s="273">
        <f>'7.4'!H23</f>
        <v>1640.9033006680925</v>
      </c>
      <c r="V23" s="273">
        <f>'7.4'!I23</f>
        <v>1443.7620236858763</v>
      </c>
      <c r="W23" s="273">
        <f>'7.4'!J23</f>
        <v>1907.1094134241318</v>
      </c>
      <c r="X23" s="273">
        <f>'7.4'!K23</f>
        <v>1435.3983501547186</v>
      </c>
      <c r="Y23" s="273">
        <f>'7.4'!L23</f>
        <v>1403.1405790431691</v>
      </c>
      <c r="Z23" s="272">
        <v>1.0416666666666701</v>
      </c>
      <c r="AA23" s="273">
        <f t="shared" si="2"/>
        <v>1334.7265074326838</v>
      </c>
      <c r="AB23" s="273">
        <f t="shared" si="3"/>
        <v>572.38290599144807</v>
      </c>
      <c r="AC23" s="273">
        <f t="shared" si="0"/>
        <v>1435.3983501547186</v>
      </c>
      <c r="AD23" s="273">
        <f t="shared" si="1"/>
        <v>1403.1405790431691</v>
      </c>
    </row>
    <row r="24" spans="1:30" ht="11.1" customHeight="1">
      <c r="A24" s="271"/>
      <c r="B24" s="271"/>
      <c r="C24" s="271"/>
      <c r="D24" s="271"/>
      <c r="E24" s="271"/>
      <c r="F24" s="271"/>
      <c r="G24" s="271"/>
      <c r="H24" s="271"/>
      <c r="I24" s="271"/>
      <c r="J24" s="271"/>
      <c r="K24" s="271"/>
      <c r="L24" s="271"/>
      <c r="M24" s="271"/>
      <c r="N24" s="1337"/>
      <c r="O24" s="272">
        <f>'7.4'!B24</f>
        <v>1.0833333333333299</v>
      </c>
      <c r="P24" s="273">
        <f>'7.4'!C24</f>
        <v>1383.0646310410239</v>
      </c>
      <c r="Q24" s="273">
        <f>'7.4'!D24</f>
        <v>1325.833667132684</v>
      </c>
      <c r="R24" s="273">
        <f>'7.4'!E24</f>
        <v>1652.9030119980393</v>
      </c>
      <c r="S24" s="273">
        <f>'7.4'!F24</f>
        <v>1886.3903164624217</v>
      </c>
      <c r="T24" s="273">
        <f>'7.4'!G24</f>
        <v>1890.7623018396071</v>
      </c>
      <c r="U24" s="273">
        <f>'7.4'!H24</f>
        <v>1650.7973006680925</v>
      </c>
      <c r="V24" s="273">
        <f>'7.4'!I24</f>
        <v>1436.1510236858765</v>
      </c>
      <c r="W24" s="273">
        <f>'7.4'!J24</f>
        <v>1912.5774134241315</v>
      </c>
      <c r="X24" s="273">
        <f>'7.4'!K24</f>
        <v>1395.1903501547185</v>
      </c>
      <c r="Y24" s="273">
        <f>'7.4'!L24</f>
        <v>1328.279579043169</v>
      </c>
      <c r="Z24" s="272">
        <v>1.0833333333333299</v>
      </c>
      <c r="AA24" s="273">
        <f t="shared" si="2"/>
        <v>1325.833667132684</v>
      </c>
      <c r="AB24" s="273">
        <f t="shared" si="3"/>
        <v>586.74374629144745</v>
      </c>
      <c r="AC24" s="273">
        <f t="shared" si="0"/>
        <v>1395.1903501547185</v>
      </c>
      <c r="AD24" s="273">
        <f t="shared" si="1"/>
        <v>1328.279579043169</v>
      </c>
    </row>
    <row r="25" spans="1:30" ht="11.1" customHeight="1">
      <c r="A25" s="271"/>
      <c r="B25" s="271"/>
      <c r="C25" s="271"/>
      <c r="D25" s="271"/>
      <c r="E25" s="271"/>
      <c r="F25" s="271"/>
      <c r="G25" s="271"/>
      <c r="H25" s="271"/>
      <c r="I25" s="271"/>
      <c r="J25" s="271"/>
      <c r="K25" s="271"/>
      <c r="L25" s="271"/>
      <c r="M25" s="271"/>
      <c r="N25" s="1337"/>
      <c r="O25" s="272">
        <f>'7.4'!B25</f>
        <v>1.125</v>
      </c>
      <c r="P25" s="273">
        <f>'7.4'!C25</f>
        <v>1393.750631041024</v>
      </c>
      <c r="Q25" s="273">
        <f>'7.4'!D25</f>
        <v>1342.3667297326845</v>
      </c>
      <c r="R25" s="273">
        <f>'7.4'!E25</f>
        <v>1660.9950119980394</v>
      </c>
      <c r="S25" s="273">
        <f>'7.4'!F25</f>
        <v>1901.8053164624221</v>
      </c>
      <c r="T25" s="273">
        <f>'7.4'!G25</f>
        <v>1923.1903018396076</v>
      </c>
      <c r="U25" s="273">
        <f>'7.4'!H25</f>
        <v>1686.8763006680929</v>
      </c>
      <c r="V25" s="273">
        <f>'7.4'!I25</f>
        <v>1452.7270236858762</v>
      </c>
      <c r="W25" s="273">
        <f>'7.4'!J25</f>
        <v>1947.5604134241316</v>
      </c>
      <c r="X25" s="273">
        <f>'7.4'!K25</f>
        <v>1410.1223501547181</v>
      </c>
      <c r="Y25" s="273">
        <f>'7.4'!L25</f>
        <v>1332.4655790431693</v>
      </c>
      <c r="Z25" s="272">
        <v>1.125</v>
      </c>
      <c r="AA25" s="273">
        <f t="shared" si="2"/>
        <v>1342.3667297326845</v>
      </c>
      <c r="AB25" s="273">
        <f t="shared" si="3"/>
        <v>605.19368369144718</v>
      </c>
      <c r="AC25" s="273">
        <f t="shared" si="0"/>
        <v>1410.1223501547181</v>
      </c>
      <c r="AD25" s="273">
        <f t="shared" si="1"/>
        <v>1332.4655790431693</v>
      </c>
    </row>
    <row r="26" spans="1:30" ht="11.1" customHeight="1">
      <c r="A26" s="271"/>
      <c r="B26" s="271"/>
      <c r="C26" s="271"/>
      <c r="D26" s="271"/>
      <c r="E26" s="271"/>
      <c r="F26" s="271"/>
      <c r="G26" s="271"/>
      <c r="H26" s="271"/>
      <c r="I26" s="271"/>
      <c r="J26" s="271"/>
      <c r="K26" s="271"/>
      <c r="L26" s="271"/>
      <c r="M26" s="271"/>
      <c r="N26" s="1337"/>
      <c r="O26" s="272">
        <f>'7.4'!B26</f>
        <v>1.1666666666666701</v>
      </c>
      <c r="P26" s="273">
        <f>'7.4'!C26</f>
        <v>1432.1426310410238</v>
      </c>
      <c r="Q26" s="273">
        <f>'7.4'!D26</f>
        <v>1366.4663079326842</v>
      </c>
      <c r="R26" s="273">
        <f>'7.4'!E26</f>
        <v>1684.3140119980392</v>
      </c>
      <c r="S26" s="273">
        <f>'7.4'!F26</f>
        <v>1955.702316462422</v>
      </c>
      <c r="T26" s="273">
        <f>'7.4'!G26</f>
        <v>1976.4903018396071</v>
      </c>
      <c r="U26" s="273">
        <f>'7.4'!H26</f>
        <v>1755.2353006680926</v>
      </c>
      <c r="V26" s="273">
        <f>'7.4'!I26</f>
        <v>1498.5350236858762</v>
      </c>
      <c r="W26" s="273">
        <f>'7.4'!J26</f>
        <v>2014.181413424132</v>
      </c>
      <c r="X26" s="273">
        <f>'7.4'!K26</f>
        <v>1473.1783501547181</v>
      </c>
      <c r="Y26" s="273">
        <f>'7.4'!L26</f>
        <v>1365.8875790431691</v>
      </c>
      <c r="Z26" s="272">
        <v>1.1666666666666701</v>
      </c>
      <c r="AA26" s="273">
        <f t="shared" si="2"/>
        <v>1366.4663079326842</v>
      </c>
      <c r="AB26" s="273">
        <f t="shared" si="3"/>
        <v>647.71510549144773</v>
      </c>
      <c r="AC26" s="273">
        <f t="shared" si="0"/>
        <v>1473.1783501547181</v>
      </c>
      <c r="AD26" s="273">
        <f t="shared" si="1"/>
        <v>1365.8875790431691</v>
      </c>
    </row>
    <row r="27" spans="1:30" ht="11.1" customHeight="1">
      <c r="A27" s="271"/>
      <c r="B27" s="271"/>
      <c r="C27" s="271"/>
      <c r="D27" s="271"/>
      <c r="E27" s="271"/>
      <c r="F27" s="271"/>
      <c r="G27" s="271"/>
      <c r="H27" s="271"/>
      <c r="I27" s="271"/>
      <c r="J27" s="271"/>
      <c r="K27" s="271"/>
      <c r="L27" s="271"/>
      <c r="M27" s="271"/>
      <c r="N27" s="1337"/>
      <c r="O27" s="272">
        <f>'7.4'!B27</f>
        <v>1.2083333333333299</v>
      </c>
      <c r="P27" s="273">
        <f>'7.4'!C27</f>
        <v>1527.8766310410235</v>
      </c>
      <c r="Q27" s="273">
        <f>'7.4'!D27</f>
        <v>1467.8294474326844</v>
      </c>
      <c r="R27" s="273">
        <f>'7.4'!E27</f>
        <v>1773.4780119980392</v>
      </c>
      <c r="S27" s="273">
        <f>'7.4'!F27</f>
        <v>2078.240316462422</v>
      </c>
      <c r="T27" s="273">
        <f>'7.4'!G27</f>
        <v>2084.5113018396073</v>
      </c>
      <c r="U27" s="273">
        <f>'7.4'!H27</f>
        <v>1872.4783006680927</v>
      </c>
      <c r="V27" s="273">
        <f>'7.4'!I27</f>
        <v>1615.4220236858764</v>
      </c>
      <c r="W27" s="273">
        <f>'7.4'!J27</f>
        <v>2137.8074134241319</v>
      </c>
      <c r="X27" s="273">
        <f>'7.4'!K27</f>
        <v>1589.7693501547183</v>
      </c>
      <c r="Y27" s="273">
        <f>'7.4'!L27</f>
        <v>1445.4245790431692</v>
      </c>
      <c r="Z27" s="272">
        <v>1.2083333333333299</v>
      </c>
      <c r="AA27" s="273">
        <f t="shared" si="2"/>
        <v>1467.8294474326844</v>
      </c>
      <c r="AB27" s="273">
        <f t="shared" si="3"/>
        <v>669.97796599144749</v>
      </c>
      <c r="AC27" s="273">
        <f t="shared" si="0"/>
        <v>1589.7693501547183</v>
      </c>
      <c r="AD27" s="273">
        <f t="shared" si="1"/>
        <v>1445.4245790431692</v>
      </c>
    </row>
    <row r="28" spans="1:30" ht="11.1" customHeight="1">
      <c r="A28" s="271"/>
      <c r="B28" s="271"/>
      <c r="C28" s="271"/>
      <c r="D28" s="271"/>
      <c r="E28" s="271"/>
      <c r="F28" s="271"/>
      <c r="G28" s="271"/>
      <c r="H28" s="271"/>
      <c r="I28" s="271"/>
      <c r="J28" s="271"/>
      <c r="K28" s="271"/>
      <c r="L28" s="271"/>
      <c r="M28" s="271"/>
      <c r="N28" s="1337"/>
      <c r="O28" s="272">
        <f>'7.4'!B28</f>
        <v>1.25</v>
      </c>
      <c r="P28" s="273">
        <f>'7.4'!C28</f>
        <v>1777.5406310410201</v>
      </c>
      <c r="Q28" s="273">
        <f>'7.4'!D28</f>
        <v>1659.7278114326841</v>
      </c>
      <c r="R28" s="273">
        <f>'7.4'!E28</f>
        <v>1977.3327462969796</v>
      </c>
      <c r="S28" s="273">
        <f>'7.4'!F28</f>
        <v>2311.6453164624218</v>
      </c>
      <c r="T28" s="273">
        <f>'7.4'!G28</f>
        <v>2313.5433018396079</v>
      </c>
      <c r="U28" s="273">
        <f>'7.4'!H28</f>
        <v>2115.2913006680928</v>
      </c>
      <c r="V28" s="273">
        <f>'7.4'!I28</f>
        <v>1850.8520236858765</v>
      </c>
      <c r="W28" s="273">
        <f>'7.4'!J28</f>
        <v>2336.776413424132</v>
      </c>
      <c r="X28" s="273">
        <f>'7.4'!K28</f>
        <v>1837.0963501547183</v>
      </c>
      <c r="Y28" s="273">
        <f>'7.4'!L28</f>
        <v>1707.0145790431691</v>
      </c>
      <c r="Z28" s="272">
        <v>1.25</v>
      </c>
      <c r="AA28" s="273">
        <f t="shared" si="2"/>
        <v>1659.7278114326841</v>
      </c>
      <c r="AB28" s="273">
        <f t="shared" si="3"/>
        <v>677.04860199144787</v>
      </c>
      <c r="AC28" s="273">
        <f t="shared" si="0"/>
        <v>1837.0963501547183</v>
      </c>
      <c r="AD28" s="273">
        <f t="shared" si="1"/>
        <v>1707.0145790431691</v>
      </c>
    </row>
    <row r="29" spans="1:30" ht="12.95" customHeight="1">
      <c r="A29" s="271"/>
      <c r="B29" s="271"/>
      <c r="C29" s="271"/>
      <c r="D29" s="271"/>
      <c r="E29" s="271"/>
      <c r="F29" s="271"/>
      <c r="G29" s="271"/>
      <c r="H29" s="271"/>
      <c r="I29" s="271"/>
      <c r="J29" s="271"/>
      <c r="K29" s="271"/>
      <c r="L29" s="271"/>
      <c r="M29" s="271"/>
      <c r="N29" s="1337"/>
      <c r="O29" s="273"/>
      <c r="P29" s="274"/>
      <c r="Q29" s="274"/>
      <c r="R29" s="273"/>
      <c r="S29" s="273"/>
      <c r="T29" s="273"/>
    </row>
    <row r="30" spans="1:30" ht="12.95" customHeight="1">
      <c r="A30" s="271"/>
      <c r="B30" s="271"/>
      <c r="C30" s="271"/>
      <c r="D30" s="271"/>
      <c r="E30" s="271"/>
      <c r="F30" s="271"/>
      <c r="G30" s="271"/>
      <c r="H30" s="271"/>
      <c r="I30" s="271"/>
      <c r="J30" s="271"/>
      <c r="K30" s="271"/>
      <c r="L30" s="271"/>
      <c r="M30" s="271"/>
      <c r="P30" s="274"/>
      <c r="Q30" s="275" t="str">
        <f>'7.4'!A30</f>
        <v>Max</v>
      </c>
      <c r="S30" s="273"/>
    </row>
    <row r="31" spans="1:30" ht="12.95" customHeight="1">
      <c r="A31" s="271"/>
      <c r="B31" s="271"/>
      <c r="C31" s="271"/>
      <c r="D31" s="271"/>
      <c r="E31" s="271"/>
      <c r="F31" s="271"/>
      <c r="G31" s="271"/>
      <c r="H31" s="271"/>
      <c r="I31" s="271"/>
      <c r="J31" s="271"/>
      <c r="K31" s="271"/>
      <c r="L31" s="271"/>
      <c r="M31" s="271"/>
      <c r="P31" s="270">
        <f>P4</f>
        <v>41666</v>
      </c>
      <c r="Q31" s="273">
        <f>'7.4'!C30</f>
        <v>2200.4136310410245</v>
      </c>
    </row>
    <row r="32" spans="1:30" ht="11.1" customHeight="1">
      <c r="A32" s="271"/>
      <c r="B32" s="271"/>
      <c r="C32" s="271"/>
      <c r="D32" s="271"/>
      <c r="E32" s="271"/>
      <c r="F32" s="271"/>
      <c r="G32" s="271"/>
      <c r="H32" s="271"/>
      <c r="I32" s="271"/>
      <c r="J32" s="271"/>
      <c r="K32" s="271"/>
      <c r="L32" s="271"/>
      <c r="M32" s="271"/>
      <c r="P32" s="270">
        <f>Q4</f>
        <v>42040</v>
      </c>
      <c r="Q32" s="273">
        <f>'7.4'!D30</f>
        <v>2147.9999567326845</v>
      </c>
    </row>
    <row r="33" spans="1:25" ht="11.1" customHeight="1">
      <c r="A33" s="271"/>
      <c r="B33" s="271"/>
      <c r="C33" s="271"/>
      <c r="D33" s="271"/>
      <c r="E33" s="271"/>
      <c r="F33" s="271"/>
      <c r="G33" s="271"/>
      <c r="H33" s="271"/>
      <c r="I33" s="271"/>
      <c r="J33" s="271"/>
      <c r="K33" s="271"/>
      <c r="L33" s="271"/>
      <c r="M33" s="271"/>
      <c r="N33" s="1338"/>
      <c r="O33" s="420"/>
      <c r="P33" s="270">
        <f>R4</f>
        <v>42388</v>
      </c>
      <c r="Q33" s="273">
        <f>'7.4'!E30</f>
        <v>2349.5470119980396</v>
      </c>
      <c r="R33" s="420"/>
      <c r="S33" s="420"/>
      <c r="T33" s="420"/>
      <c r="U33" s="420"/>
      <c r="V33" s="420"/>
      <c r="W33" s="420"/>
      <c r="X33" s="420"/>
    </row>
    <row r="34" spans="1:25" ht="11.1" customHeight="1">
      <c r="A34" s="271"/>
      <c r="B34" s="271"/>
      <c r="C34" s="271"/>
      <c r="D34" s="271"/>
      <c r="E34" s="271"/>
      <c r="F34" s="271"/>
      <c r="G34" s="271"/>
      <c r="H34" s="271"/>
      <c r="I34" s="271"/>
      <c r="J34" s="271"/>
      <c r="K34" s="271"/>
      <c r="L34" s="271"/>
      <c r="M34" s="271"/>
      <c r="P34" s="270">
        <f>S4</f>
        <v>42754</v>
      </c>
      <c r="Q34" s="273">
        <f>'7.4'!F30</f>
        <v>2638.7143164624217</v>
      </c>
    </row>
    <row r="35" spans="1:25" ht="11.1" customHeight="1">
      <c r="A35" s="271"/>
      <c r="B35" s="271"/>
      <c r="C35" s="271"/>
      <c r="D35" s="271"/>
      <c r="E35" s="271"/>
      <c r="F35" s="271"/>
      <c r="G35" s="271"/>
      <c r="H35" s="271"/>
      <c r="I35" s="271"/>
      <c r="J35" s="271"/>
      <c r="K35" s="271"/>
      <c r="L35" s="271"/>
      <c r="M35" s="271"/>
      <c r="P35" s="270">
        <f>T4</f>
        <v>43158</v>
      </c>
      <c r="Q35" s="273">
        <f>'7.4'!G30</f>
        <v>2726.900301839607</v>
      </c>
    </row>
    <row r="36" spans="1:25" ht="11.1" customHeight="1">
      <c r="A36" s="271"/>
      <c r="B36" s="271"/>
      <c r="C36" s="271"/>
      <c r="D36" s="271"/>
      <c r="E36" s="271"/>
      <c r="F36" s="271"/>
      <c r="G36" s="271"/>
      <c r="H36" s="271"/>
      <c r="I36" s="271"/>
      <c r="J36" s="271"/>
      <c r="K36" s="271"/>
      <c r="L36" s="271"/>
      <c r="M36" s="271"/>
      <c r="P36" s="270">
        <f>U4</f>
        <v>43488</v>
      </c>
      <c r="Q36" s="273">
        <f>'7.4'!H30</f>
        <v>2426.2663006680923</v>
      </c>
      <c r="R36" s="421"/>
    </row>
    <row r="37" spans="1:25" ht="11.1" customHeight="1">
      <c r="A37" s="271"/>
      <c r="B37" s="271"/>
      <c r="C37" s="271"/>
      <c r="D37" s="271"/>
      <c r="E37" s="271"/>
      <c r="F37" s="271"/>
      <c r="G37" s="271"/>
      <c r="H37" s="271"/>
      <c r="I37" s="271"/>
      <c r="J37" s="271"/>
      <c r="K37" s="271"/>
      <c r="L37" s="271"/>
      <c r="M37" s="271"/>
      <c r="P37" s="270">
        <f>V4</f>
        <v>43851</v>
      </c>
      <c r="Q37" s="273">
        <f>'7.4'!I30</f>
        <v>2143.1190236858765</v>
      </c>
    </row>
    <row r="38" spans="1:25" ht="11.1" customHeight="1">
      <c r="A38" s="271"/>
      <c r="B38" s="271"/>
      <c r="C38" s="271"/>
      <c r="D38" s="271"/>
      <c r="E38" s="271"/>
      <c r="F38" s="271"/>
      <c r="G38" s="271"/>
      <c r="H38" s="271"/>
      <c r="I38" s="271"/>
      <c r="J38" s="271"/>
      <c r="K38" s="271"/>
      <c r="L38" s="271"/>
      <c r="M38" s="271"/>
      <c r="P38" s="270">
        <f>W4</f>
        <v>44238</v>
      </c>
      <c r="Q38" s="273">
        <f>'7.4'!J30</f>
        <v>2582.3774134241321</v>
      </c>
    </row>
    <row r="39" spans="1:25" ht="15.75" customHeight="1">
      <c r="A39" s="1669" t="s">
        <v>336</v>
      </c>
      <c r="B39" s="1669"/>
      <c r="C39" s="1669"/>
      <c r="D39" s="1669"/>
      <c r="E39" s="1669"/>
      <c r="F39" s="1669"/>
      <c r="G39" s="1669"/>
      <c r="H39" s="1669"/>
      <c r="I39" s="1669"/>
      <c r="J39" s="1669"/>
      <c r="K39" s="1669"/>
      <c r="L39" s="1669"/>
      <c r="M39" s="440"/>
      <c r="P39" s="270">
        <f>X4</f>
        <v>44572</v>
      </c>
      <c r="Q39" s="273">
        <f>'7.4'!K30</f>
        <v>2107.0183501547185</v>
      </c>
    </row>
    <row r="40" spans="1:25" ht="11.1" customHeight="1">
      <c r="A40" s="271"/>
      <c r="B40" s="271"/>
      <c r="C40" s="271"/>
      <c r="D40" s="271"/>
      <c r="E40" s="271"/>
      <c r="F40" s="271"/>
      <c r="G40" s="271"/>
      <c r="H40" s="271"/>
      <c r="I40" s="271"/>
      <c r="J40" s="271"/>
      <c r="K40" s="271"/>
      <c r="L40" s="271"/>
      <c r="M40" s="271"/>
      <c r="P40" s="270">
        <f>Y4</f>
        <v>44964</v>
      </c>
      <c r="Q40" s="273">
        <f>'7.4'!L30</f>
        <v>2104.3595790431691</v>
      </c>
    </row>
    <row r="41" spans="1:25" ht="15.75" customHeight="1"/>
    <row r="42" spans="1:25" ht="11.1" customHeight="1">
      <c r="A42" s="271"/>
      <c r="B42" s="271"/>
      <c r="C42" s="271"/>
      <c r="D42" s="271"/>
      <c r="E42" s="271"/>
      <c r="F42" s="271"/>
      <c r="G42" s="271"/>
      <c r="H42" s="271"/>
      <c r="I42" s="271"/>
      <c r="J42" s="271"/>
      <c r="K42" s="271"/>
      <c r="L42" s="271"/>
      <c r="M42" s="271"/>
    </row>
    <row r="43" spans="1:25" ht="11.1" customHeight="1">
      <c r="A43" s="271"/>
      <c r="B43" s="271"/>
      <c r="C43" s="271"/>
      <c r="D43" s="271"/>
      <c r="E43" s="271"/>
      <c r="F43" s="271"/>
      <c r="G43" s="271"/>
      <c r="H43" s="271"/>
      <c r="I43" s="271"/>
      <c r="J43" s="271"/>
      <c r="K43" s="271"/>
      <c r="L43" s="271"/>
      <c r="M43" s="271"/>
      <c r="P43" s="270">
        <f>P4</f>
        <v>41666</v>
      </c>
      <c r="Q43" s="270">
        <f t="shared" ref="Q43:Y43" si="4">Q4</f>
        <v>42040</v>
      </c>
      <c r="R43" s="270">
        <f t="shared" si="4"/>
        <v>42388</v>
      </c>
      <c r="S43" s="270">
        <f t="shared" si="4"/>
        <v>42754</v>
      </c>
      <c r="T43" s="270">
        <f t="shared" si="4"/>
        <v>43158</v>
      </c>
      <c r="U43" s="270">
        <f t="shared" si="4"/>
        <v>43488</v>
      </c>
      <c r="V43" s="270">
        <f t="shared" si="4"/>
        <v>43851</v>
      </c>
      <c r="W43" s="270">
        <f t="shared" si="4"/>
        <v>44238</v>
      </c>
      <c r="X43" s="270">
        <f t="shared" si="4"/>
        <v>44572</v>
      </c>
      <c r="Y43" s="270">
        <f t="shared" si="4"/>
        <v>44964</v>
      </c>
    </row>
    <row r="44" spans="1:25" ht="11.1" customHeight="1">
      <c r="A44" s="271"/>
      <c r="B44" s="271"/>
      <c r="C44" s="271"/>
      <c r="D44" s="271"/>
      <c r="E44" s="271"/>
      <c r="F44" s="271"/>
      <c r="G44" s="271"/>
      <c r="H44" s="271"/>
      <c r="I44" s="271"/>
      <c r="J44" s="271"/>
      <c r="K44" s="271"/>
      <c r="L44" s="271"/>
      <c r="M44" s="271"/>
      <c r="O44" s="268" t="s">
        <v>338</v>
      </c>
      <c r="P44" s="273">
        <v>22563.7</v>
      </c>
      <c r="Q44" s="273">
        <v>10812.8</v>
      </c>
      <c r="R44" s="273">
        <v>13577.9</v>
      </c>
      <c r="S44" s="273">
        <v>16637.900000000001</v>
      </c>
      <c r="T44" s="273">
        <v>14792.9</v>
      </c>
      <c r="U44" s="273">
        <v>22278.399999999998</v>
      </c>
      <c r="V44" s="273">
        <v>14995.699999999999</v>
      </c>
      <c r="W44" s="273">
        <v>9410.8970059287258</v>
      </c>
      <c r="X44" s="273">
        <v>7896.7386853625067</v>
      </c>
      <c r="Y44" s="273">
        <f>'7.2'!D13</f>
        <v>5447.651239906013</v>
      </c>
    </row>
    <row r="45" spans="1:25" ht="11.1" customHeight="1">
      <c r="A45" s="271"/>
      <c r="B45" s="271"/>
      <c r="C45" s="271"/>
      <c r="D45" s="271"/>
      <c r="E45" s="271"/>
      <c r="F45" s="271"/>
      <c r="G45" s="271"/>
      <c r="H45" s="271"/>
      <c r="I45" s="271"/>
      <c r="J45" s="271"/>
      <c r="K45" s="271"/>
      <c r="L45" s="271"/>
      <c r="M45" s="271"/>
      <c r="O45" s="268" t="s">
        <v>339</v>
      </c>
      <c r="P45" s="273">
        <v>24246</v>
      </c>
      <c r="Q45" s="273">
        <v>29497.1</v>
      </c>
      <c r="R45" s="273">
        <v>34544.800000000003</v>
      </c>
      <c r="S45" s="273">
        <v>34571.4</v>
      </c>
      <c r="T45" s="273">
        <v>42333.3</v>
      </c>
      <c r="U45" s="273">
        <v>28752</v>
      </c>
      <c r="V45" s="273">
        <v>25504.6</v>
      </c>
      <c r="W45" s="273">
        <v>45448.627</v>
      </c>
      <c r="X45" s="273">
        <v>33076.997000000003</v>
      </c>
      <c r="Y45" s="273">
        <f>'7.2'!D17</f>
        <v>34841.098000000005</v>
      </c>
    </row>
    <row r="46" spans="1:25" ht="11.1" customHeight="1">
      <c r="A46" s="271"/>
      <c r="B46" s="271"/>
      <c r="C46" s="271"/>
      <c r="D46" s="271"/>
      <c r="E46" s="271"/>
      <c r="F46" s="271"/>
      <c r="G46" s="271"/>
      <c r="H46" s="271"/>
      <c r="I46" s="271"/>
      <c r="J46" s="271"/>
      <c r="K46" s="271"/>
      <c r="L46" s="271"/>
      <c r="M46" s="271"/>
      <c r="O46" s="268" t="s">
        <v>172</v>
      </c>
      <c r="P46" s="273">
        <v>432.4</v>
      </c>
      <c r="Q46" s="273">
        <v>477.7</v>
      </c>
      <c r="R46" s="273">
        <v>396.3</v>
      </c>
      <c r="S46" s="273">
        <v>405.8</v>
      </c>
      <c r="T46" s="273">
        <v>355.8</v>
      </c>
      <c r="U46" s="273">
        <v>376.6</v>
      </c>
      <c r="V46" s="273">
        <v>367.2</v>
      </c>
      <c r="W46" s="273">
        <v>320.03533757462799</v>
      </c>
      <c r="X46" s="273">
        <v>400.51706755119142</v>
      </c>
      <c r="Y46" s="273">
        <f>'7.2'!D35</f>
        <v>341.50564152069211</v>
      </c>
    </row>
    <row r="47" spans="1:25" ht="11.1" customHeight="1">
      <c r="A47" s="271"/>
      <c r="B47" s="271"/>
      <c r="C47" s="271"/>
      <c r="D47" s="271"/>
      <c r="E47" s="271"/>
      <c r="F47" s="271"/>
      <c r="G47" s="271"/>
      <c r="H47" s="271"/>
      <c r="I47" s="271"/>
      <c r="J47" s="271"/>
      <c r="K47" s="271"/>
      <c r="L47" s="271"/>
      <c r="M47" s="271"/>
      <c r="P47" s="273">
        <v>47242.1</v>
      </c>
      <c r="Q47" s="273">
        <v>40787.599999999991</v>
      </c>
      <c r="R47" s="273">
        <v>48519.000000000007</v>
      </c>
      <c r="S47" s="273">
        <v>51615.100000000006</v>
      </c>
      <c r="T47" s="273">
        <v>57482.000000000007</v>
      </c>
      <c r="U47" s="273">
        <v>51406.999999999993</v>
      </c>
      <c r="V47" s="273">
        <v>40867.499999999993</v>
      </c>
      <c r="W47" s="273">
        <v>55179.559343503352</v>
      </c>
      <c r="X47" s="273">
        <v>41374.252752913701</v>
      </c>
      <c r="Y47" s="273">
        <f>SUM(Y44:Y46)</f>
        <v>40630.254881426714</v>
      </c>
    </row>
    <row r="48" spans="1:25" ht="11.1" customHeight="1">
      <c r="A48" s="271"/>
      <c r="B48" s="271"/>
      <c r="C48" s="271"/>
      <c r="D48" s="271"/>
      <c r="E48" s="271"/>
      <c r="F48" s="271"/>
      <c r="G48" s="271"/>
      <c r="H48" s="271"/>
      <c r="I48" s="271"/>
      <c r="J48" s="271"/>
      <c r="K48" s="271"/>
      <c r="L48" s="271"/>
      <c r="M48" s="271"/>
      <c r="P48" s="273">
        <v>42626.557620384425</v>
      </c>
      <c r="Q48" s="273">
        <v>49288.89302225189</v>
      </c>
      <c r="R48" s="273">
        <v>54886.108595098136</v>
      </c>
      <c r="S48" s="273">
        <v>55898.598244150569</v>
      </c>
      <c r="T48" s="273">
        <v>50803.541216034224</v>
      </c>
      <c r="U48" s="273">
        <v>43782.719568461034</v>
      </c>
      <c r="V48" s="273">
        <v>55065.441922179154</v>
      </c>
      <c r="W48" s="273">
        <v>44045.334403713241</v>
      </c>
      <c r="X48" s="273">
        <v>44045.334403713241</v>
      </c>
      <c r="Y48" s="273">
        <f>'7.4'!L29</f>
        <v>41449.790897036059</v>
      </c>
    </row>
    <row r="49" spans="1:25" ht="11.1" customHeight="1">
      <c r="A49" s="271"/>
      <c r="B49" s="271"/>
      <c r="C49" s="271"/>
      <c r="D49" s="271"/>
      <c r="E49" s="271"/>
      <c r="F49" s="271"/>
      <c r="G49" s="271"/>
      <c r="H49" s="271"/>
      <c r="I49" s="271"/>
      <c r="J49" s="271"/>
      <c r="K49" s="271"/>
      <c r="L49" s="271"/>
      <c r="M49" s="271"/>
      <c r="P49" s="273">
        <v>-4615.5423796155737</v>
      </c>
      <c r="Q49" s="273">
        <v>8501.2930222518989</v>
      </c>
      <c r="R49" s="273">
        <v>6367.1085950981287</v>
      </c>
      <c r="S49" s="273">
        <v>4283.4982441505636</v>
      </c>
      <c r="T49" s="273">
        <v>-6678.4587839657834</v>
      </c>
      <c r="U49" s="273">
        <v>-7624.2804315389585</v>
      </c>
      <c r="V49" s="273">
        <v>14197.941922179161</v>
      </c>
      <c r="W49" s="273">
        <v>-11134.224939790111</v>
      </c>
      <c r="X49" s="273">
        <v>2671.0816507995405</v>
      </c>
      <c r="Y49" s="273">
        <f t="shared" ref="Y49" si="5">Y48-Y47</f>
        <v>819.53601560934476</v>
      </c>
    </row>
    <row r="50" spans="1:25" ht="11.1" customHeight="1">
      <c r="A50" s="271"/>
      <c r="B50" s="271"/>
      <c r="C50" s="271"/>
      <c r="D50" s="271"/>
      <c r="E50" s="271"/>
      <c r="F50" s="271"/>
      <c r="G50" s="271"/>
      <c r="H50" s="271"/>
      <c r="I50" s="271"/>
      <c r="J50" s="271"/>
      <c r="K50" s="271"/>
      <c r="L50" s="271"/>
      <c r="M50" s="271"/>
    </row>
    <row r="51" spans="1:25" ht="11.1" customHeight="1">
      <c r="A51" s="271"/>
      <c r="B51" s="271"/>
      <c r="C51" s="271"/>
      <c r="D51" s="271"/>
      <c r="E51" s="271"/>
      <c r="F51" s="271"/>
      <c r="G51" s="271"/>
      <c r="H51" s="271"/>
      <c r="I51" s="271"/>
      <c r="J51" s="271"/>
      <c r="K51" s="271"/>
      <c r="L51" s="271"/>
      <c r="M51" s="271"/>
      <c r="P51" s="270">
        <f>P43</f>
        <v>41666</v>
      </c>
      <c r="Q51" s="270">
        <f t="shared" ref="Q51:Y51" si="6">Q43</f>
        <v>42040</v>
      </c>
      <c r="R51" s="270">
        <f t="shared" si="6"/>
        <v>42388</v>
      </c>
      <c r="S51" s="270">
        <f t="shared" si="6"/>
        <v>42754</v>
      </c>
      <c r="T51" s="270">
        <f t="shared" si="6"/>
        <v>43158</v>
      </c>
      <c r="U51" s="270">
        <f t="shared" si="6"/>
        <v>43488</v>
      </c>
      <c r="V51" s="270">
        <f t="shared" si="6"/>
        <v>43851</v>
      </c>
      <c r="W51" s="270">
        <f t="shared" si="6"/>
        <v>44238</v>
      </c>
      <c r="X51" s="270">
        <f t="shared" si="6"/>
        <v>44572</v>
      </c>
      <c r="Y51" s="270">
        <f t="shared" si="6"/>
        <v>44964</v>
      </c>
    </row>
    <row r="52" spans="1:25" ht="11.1" customHeight="1">
      <c r="A52" s="271"/>
      <c r="B52" s="271"/>
      <c r="C52" s="271"/>
      <c r="D52" s="271"/>
      <c r="E52" s="271"/>
      <c r="F52" s="271"/>
      <c r="G52" s="271"/>
      <c r="H52" s="271"/>
      <c r="I52" s="271"/>
      <c r="J52" s="271"/>
      <c r="K52" s="271"/>
      <c r="L52" s="271"/>
      <c r="M52" s="271"/>
      <c r="O52" s="268" t="s">
        <v>338</v>
      </c>
      <c r="P52" s="276">
        <f>P44/P$47</f>
        <v>0.47761848012683605</v>
      </c>
      <c r="Q52" s="276">
        <f>Q44/Q$47</f>
        <v>0.26510017750492798</v>
      </c>
      <c r="R52" s="276">
        <f t="shared" ref="R52:X52" si="7">R44/R$47</f>
        <v>0.27984707021991378</v>
      </c>
      <c r="S52" s="276">
        <f t="shared" si="7"/>
        <v>0.32234559266571217</v>
      </c>
      <c r="T52" s="276">
        <f t="shared" si="7"/>
        <v>0.25734838732124837</v>
      </c>
      <c r="U52" s="276">
        <f t="shared" si="7"/>
        <v>0.43337288696091975</v>
      </c>
      <c r="V52" s="276">
        <f t="shared" si="7"/>
        <v>0.36693460573805597</v>
      </c>
      <c r="W52" s="276">
        <f t="shared" si="7"/>
        <v>0.17055041971872384</v>
      </c>
      <c r="X52" s="276">
        <f t="shared" si="7"/>
        <v>0.19086117959692683</v>
      </c>
      <c r="Y52" s="276">
        <f>Y44/Y$47</f>
        <v>0.13407868731821063</v>
      </c>
    </row>
    <row r="53" spans="1:25" ht="11.1" customHeight="1">
      <c r="A53" s="271"/>
      <c r="B53" s="271"/>
      <c r="C53" s="271"/>
      <c r="D53" s="271"/>
      <c r="E53" s="271"/>
      <c r="F53" s="271"/>
      <c r="G53" s="271"/>
      <c r="H53" s="271"/>
      <c r="I53" s="271"/>
      <c r="J53" s="271"/>
      <c r="K53" s="271"/>
      <c r="L53" s="271"/>
      <c r="M53" s="271"/>
      <c r="O53" s="268" t="s">
        <v>339</v>
      </c>
      <c r="P53" s="276">
        <f>P45/P$47</f>
        <v>0.51322866680355028</v>
      </c>
      <c r="Q53" s="276">
        <f t="shared" ref="Q53:Y53" si="8">Q45/Q$47</f>
        <v>0.72318792966489831</v>
      </c>
      <c r="R53" s="276">
        <f t="shared" si="8"/>
        <v>0.71198499556874617</v>
      </c>
      <c r="S53" s="276">
        <f t="shared" si="8"/>
        <v>0.66979236696238109</v>
      </c>
      <c r="T53" s="276">
        <f t="shared" si="8"/>
        <v>0.73646184892662048</v>
      </c>
      <c r="U53" s="276">
        <f t="shared" si="8"/>
        <v>0.55930126247398226</v>
      </c>
      <c r="V53" s="276">
        <f t="shared" si="8"/>
        <v>0.62408025937480893</v>
      </c>
      <c r="W53" s="276">
        <f t="shared" si="8"/>
        <v>0.82364969094938889</v>
      </c>
      <c r="X53" s="276">
        <f t="shared" si="8"/>
        <v>0.79945847475567089</v>
      </c>
      <c r="Y53" s="276">
        <f t="shared" si="8"/>
        <v>0.85751610718855953</v>
      </c>
    </row>
    <row r="54" spans="1:25" ht="11.1" customHeight="1">
      <c r="A54" s="271"/>
      <c r="B54" s="271"/>
      <c r="C54" s="271"/>
      <c r="D54" s="271"/>
      <c r="E54" s="271"/>
      <c r="F54" s="271"/>
      <c r="G54" s="271"/>
      <c r="H54" s="271"/>
      <c r="I54" s="271"/>
      <c r="J54" s="271"/>
      <c r="K54" s="271"/>
      <c r="L54" s="271"/>
      <c r="M54" s="271"/>
      <c r="O54" s="268" t="s">
        <v>172</v>
      </c>
      <c r="P54" s="276">
        <f>P46/P$47</f>
        <v>9.1528530696137547E-3</v>
      </c>
      <c r="Q54" s="276">
        <f t="shared" ref="Q54:Y54" si="9">Q46/Q$47</f>
        <v>1.1711892830173879E-2</v>
      </c>
      <c r="R54" s="276">
        <f t="shared" si="9"/>
        <v>8.1679342113398865E-3</v>
      </c>
      <c r="S54" s="276">
        <f t="shared" si="9"/>
        <v>7.8620403719066694E-3</v>
      </c>
      <c r="T54" s="276">
        <f t="shared" si="9"/>
        <v>6.1897637521311014E-3</v>
      </c>
      <c r="U54" s="276">
        <f t="shared" si="9"/>
        <v>7.3258505650981402E-3</v>
      </c>
      <c r="V54" s="276">
        <f t="shared" si="9"/>
        <v>8.9851348871352547E-3</v>
      </c>
      <c r="W54" s="276">
        <f t="shared" si="9"/>
        <v>5.7998893318873127E-3</v>
      </c>
      <c r="X54" s="276">
        <f t="shared" si="9"/>
        <v>9.6803456474023157E-3</v>
      </c>
      <c r="Y54" s="276">
        <f t="shared" si="9"/>
        <v>8.4052054932297355E-3</v>
      </c>
    </row>
    <row r="55" spans="1:25" ht="11.1" customHeight="1">
      <c r="A55" s="271"/>
      <c r="B55" s="271"/>
      <c r="C55" s="271"/>
      <c r="D55" s="271"/>
      <c r="E55" s="271"/>
      <c r="F55" s="271"/>
      <c r="G55" s="271"/>
      <c r="H55" s="271"/>
      <c r="I55" s="271"/>
      <c r="J55" s="271"/>
      <c r="K55" s="271"/>
      <c r="L55" s="271"/>
      <c r="M55" s="271"/>
      <c r="P55" s="277">
        <f>SUM(P52:P54)</f>
        <v>1</v>
      </c>
      <c r="Q55" s="277">
        <f t="shared" ref="Q55:Y55" si="10">SUM(Q52:Q54)</f>
        <v>1.0000000000000002</v>
      </c>
      <c r="R55" s="277">
        <f t="shared" si="10"/>
        <v>0.99999999999999978</v>
      </c>
      <c r="S55" s="277">
        <f t="shared" si="10"/>
        <v>0.99999999999999989</v>
      </c>
      <c r="T55" s="277">
        <f t="shared" si="10"/>
        <v>1</v>
      </c>
      <c r="U55" s="277">
        <f t="shared" si="10"/>
        <v>1.0000000000000002</v>
      </c>
      <c r="V55" s="277">
        <f t="shared" si="10"/>
        <v>1.0000000000000002</v>
      </c>
      <c r="W55" s="277">
        <f t="shared" si="10"/>
        <v>1</v>
      </c>
      <c r="X55" s="277">
        <f t="shared" si="10"/>
        <v>1</v>
      </c>
      <c r="Y55" s="277">
        <f t="shared" si="10"/>
        <v>0.99999999999999989</v>
      </c>
    </row>
    <row r="56" spans="1:25" ht="11.1" customHeight="1">
      <c r="A56" s="271"/>
      <c r="B56" s="271"/>
      <c r="C56" s="271"/>
      <c r="D56" s="271"/>
      <c r="E56" s="271"/>
      <c r="F56" s="271"/>
      <c r="G56" s="271"/>
      <c r="H56" s="271"/>
      <c r="I56" s="271"/>
      <c r="J56" s="271"/>
      <c r="K56" s="271"/>
      <c r="L56" s="271"/>
      <c r="M56" s="271"/>
    </row>
    <row r="57" spans="1:25" ht="11.1" customHeight="1">
      <c r="A57" s="271"/>
      <c r="B57" s="271"/>
      <c r="C57" s="271"/>
      <c r="D57" s="271"/>
      <c r="E57" s="271"/>
      <c r="F57" s="271"/>
      <c r="G57" s="271"/>
      <c r="H57" s="271"/>
      <c r="I57" s="271"/>
      <c r="J57" s="271"/>
      <c r="K57" s="271"/>
      <c r="L57" s="271"/>
      <c r="M57" s="271"/>
    </row>
    <row r="58" spans="1:25" ht="11.1" customHeight="1">
      <c r="A58" s="271"/>
      <c r="B58" s="271"/>
      <c r="C58" s="271"/>
      <c r="D58" s="271"/>
      <c r="E58" s="271"/>
      <c r="F58" s="271"/>
      <c r="G58" s="271"/>
      <c r="H58" s="271"/>
      <c r="I58" s="271"/>
      <c r="J58" s="271"/>
      <c r="K58" s="271"/>
      <c r="L58" s="271"/>
      <c r="M58" s="271"/>
    </row>
    <row r="59" spans="1:25" ht="11.1" customHeight="1">
      <c r="A59" s="271"/>
      <c r="B59" s="271"/>
      <c r="C59" s="271"/>
      <c r="D59" s="271"/>
      <c r="E59" s="271"/>
      <c r="F59" s="271"/>
      <c r="G59" s="271"/>
      <c r="H59" s="271"/>
      <c r="I59" s="271"/>
      <c r="J59" s="271"/>
      <c r="K59" s="271"/>
      <c r="L59" s="271"/>
      <c r="M59" s="271"/>
    </row>
    <row r="60" spans="1:25" ht="11.1" customHeight="1">
      <c r="A60" s="271"/>
      <c r="B60" s="271"/>
      <c r="C60" s="271"/>
      <c r="D60" s="271"/>
      <c r="E60" s="271"/>
      <c r="F60" s="271"/>
      <c r="G60" s="271"/>
      <c r="H60" s="271"/>
      <c r="I60" s="271"/>
      <c r="J60" s="271"/>
      <c r="K60" s="271"/>
      <c r="L60" s="271"/>
      <c r="M60" s="271"/>
    </row>
    <row r="61" spans="1:25" ht="11.1" customHeight="1"/>
    <row r="62" spans="1:25">
      <c r="H62" s="260"/>
      <c r="N62" s="1337"/>
      <c r="O62" s="273"/>
    </row>
    <row r="63" spans="1:25">
      <c r="H63" s="260"/>
    </row>
  </sheetData>
  <mergeCells count="3">
    <mergeCell ref="A3:L3"/>
    <mergeCell ref="A39:L39"/>
    <mergeCell ref="A4:B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9"/>
  <dimension ref="A1:AB63"/>
  <sheetViews>
    <sheetView showGridLines="0" topLeftCell="A32" zoomScaleNormal="100" zoomScaleSheetLayoutView="100" workbookViewId="0">
      <selection activeCell="D1" sqref="D1"/>
    </sheetView>
  </sheetViews>
  <sheetFormatPr defaultRowHeight="11.25"/>
  <cols>
    <col min="1" max="1" width="7.85546875" style="7" customWidth="1"/>
    <col min="2" max="6" width="9.7109375" style="7" customWidth="1"/>
    <col min="7" max="7" width="10.7109375" style="7" customWidth="1"/>
    <col min="8" max="8" width="11.28515625" style="7" customWidth="1"/>
    <col min="9" max="9" width="1.7109375" style="7" customWidth="1"/>
    <col min="10" max="10" width="8.140625" style="7" customWidth="1"/>
    <col min="11" max="15" width="9.7109375" style="7" customWidth="1"/>
    <col min="16" max="16" width="6.7109375" style="7" customWidth="1"/>
    <col min="17" max="26" width="9.140625" style="7"/>
    <col min="27" max="27" width="12.28515625" style="7" bestFit="1" customWidth="1"/>
    <col min="28" max="28" width="9.140625" style="278"/>
    <col min="2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8" ht="20.25">
      <c r="A1" s="540" t="s">
        <v>340</v>
      </c>
      <c r="B1" s="557"/>
      <c r="C1" s="557"/>
      <c r="D1" s="557"/>
      <c r="E1" s="557"/>
      <c r="F1" s="557"/>
      <c r="G1" s="557"/>
      <c r="H1" s="557"/>
      <c r="I1" s="557"/>
      <c r="J1" s="557"/>
      <c r="K1" s="557"/>
      <c r="L1" s="557"/>
      <c r="M1" s="557"/>
      <c r="N1" s="557"/>
      <c r="O1" s="557"/>
      <c r="P1" s="557"/>
    </row>
    <row r="2" spans="1:28" ht="5.0999999999999996" customHeight="1">
      <c r="A2" s="557"/>
      <c r="B2" s="557"/>
      <c r="C2" s="557"/>
      <c r="D2" s="557"/>
      <c r="E2" s="557"/>
      <c r="F2" s="557"/>
      <c r="G2" s="557"/>
      <c r="H2" s="557"/>
      <c r="I2" s="557"/>
      <c r="J2" s="557"/>
      <c r="K2" s="557"/>
      <c r="L2" s="557"/>
      <c r="M2" s="557"/>
      <c r="N2" s="557"/>
      <c r="O2" s="557"/>
      <c r="P2" s="557"/>
    </row>
    <row r="3" spans="1:28" ht="18">
      <c r="A3" s="1496" t="s">
        <v>349</v>
      </c>
      <c r="B3" s="1496"/>
      <c r="C3" s="1496"/>
      <c r="D3" s="1496"/>
      <c r="E3" s="1496"/>
      <c r="F3" s="1496"/>
      <c r="G3" s="1496"/>
      <c r="H3" s="1496"/>
      <c r="I3" s="1496"/>
      <c r="J3" s="1496"/>
      <c r="K3" s="1496"/>
      <c r="L3" s="1496"/>
      <c r="M3" s="1496"/>
      <c r="N3" s="1496"/>
      <c r="O3" s="1496"/>
      <c r="P3" s="1496"/>
    </row>
    <row r="4" spans="1:28" ht="5.0999999999999996" customHeight="1">
      <c r="A4" s="501"/>
      <c r="B4" s="501"/>
      <c r="C4" s="501"/>
      <c r="D4" s="501"/>
      <c r="F4" s="175"/>
      <c r="J4" s="1672" t="s">
        <v>348</v>
      </c>
      <c r="K4" s="1672"/>
      <c r="L4" s="1672"/>
      <c r="M4" s="1672"/>
      <c r="N4" s="1672"/>
      <c r="O4" s="1672"/>
      <c r="P4" s="1672"/>
    </row>
    <row r="5" spans="1:28" ht="12.75">
      <c r="A5" s="1587">
        <v>2021</v>
      </c>
      <c r="B5" s="1587"/>
      <c r="C5" s="1587"/>
      <c r="D5" s="1587"/>
      <c r="E5" s="1587"/>
      <c r="F5" s="1587"/>
      <c r="G5" s="1587"/>
      <c r="H5" s="1587"/>
      <c r="I5" s="283"/>
      <c r="J5" s="1672"/>
      <c r="K5" s="1672"/>
      <c r="L5" s="1672"/>
      <c r="M5" s="1672"/>
      <c r="N5" s="1672"/>
      <c r="O5" s="1672"/>
      <c r="P5" s="1672"/>
    </row>
    <row r="6" spans="1:28" ht="27" customHeight="1">
      <c r="A6" s="1679" t="str">
        <f>'[1]6.1'!A6</f>
        <v>Period</v>
      </c>
      <c r="B6" s="1674" t="s">
        <v>341</v>
      </c>
      <c r="C6" s="1677" t="s">
        <v>342</v>
      </c>
      <c r="D6" s="1677"/>
      <c r="E6" s="1677"/>
      <c r="F6" s="1677"/>
      <c r="G6" s="1493" t="s">
        <v>343</v>
      </c>
      <c r="H6" s="1493" t="s">
        <v>344</v>
      </c>
      <c r="I6" s="284"/>
      <c r="J6" s="284"/>
      <c r="K6" s="284"/>
      <c r="L6" s="284"/>
      <c r="M6" s="284"/>
      <c r="N6" s="284"/>
      <c r="O6" s="284"/>
    </row>
    <row r="7" spans="1:28" ht="26.25" customHeight="1">
      <c r="A7" s="1680"/>
      <c r="B7" s="1675"/>
      <c r="C7" s="1678" t="s">
        <v>345</v>
      </c>
      <c r="D7" s="1678"/>
      <c r="E7" s="1585" t="s">
        <v>346</v>
      </c>
      <c r="F7" s="1585"/>
      <c r="G7" s="1633"/>
      <c r="H7" s="1633"/>
      <c r="I7" s="284"/>
      <c r="J7" s="284"/>
      <c r="K7" s="284"/>
      <c r="L7" s="284"/>
      <c r="M7" s="284"/>
      <c r="N7" s="284"/>
      <c r="O7" s="284"/>
    </row>
    <row r="8" spans="1:28" ht="14.1" customHeight="1">
      <c r="A8" s="1605"/>
      <c r="B8" s="1676"/>
      <c r="C8" s="1413" t="s">
        <v>332</v>
      </c>
      <c r="D8" s="1413" t="s">
        <v>29</v>
      </c>
      <c r="E8" s="1413" t="s">
        <v>332</v>
      </c>
      <c r="F8" s="1413" t="s">
        <v>29</v>
      </c>
      <c r="G8" s="442" t="s">
        <v>43</v>
      </c>
      <c r="H8" s="1595"/>
      <c r="I8" s="175"/>
      <c r="J8" s="175"/>
      <c r="K8" s="175"/>
      <c r="L8" s="175"/>
      <c r="M8" s="175"/>
      <c r="N8" s="175"/>
      <c r="O8" s="175"/>
      <c r="R8" s="145">
        <f>'6.1'!C8</f>
        <v>2022</v>
      </c>
      <c r="S8" s="148"/>
      <c r="T8" s="148"/>
      <c r="U8" s="1351" t="str">
        <f>'8.8'!G6</f>
        <v>HD_C</v>
      </c>
      <c r="V8" s="1351" t="str">
        <f>'8.8'!H6</f>
        <v>MD_C</v>
      </c>
      <c r="W8" s="1351" t="str">
        <f>'8.8'!I6</f>
        <v>LD_C</v>
      </c>
      <c r="X8" s="1351" t="str">
        <f>'8.8'!J6</f>
        <v>DOM</v>
      </c>
      <c r="Y8" s="1351" t="str">
        <f>'8.8'!K6</f>
        <v>OG</v>
      </c>
      <c r="Z8" s="161"/>
      <c r="AA8" s="148"/>
    </row>
    <row r="9" spans="1:28" ht="13.5" customHeight="1">
      <c r="A9" s="1255" t="str">
        <f>'6.1'!A9</f>
        <v>January</v>
      </c>
      <c r="B9" s="698">
        <v>2777998</v>
      </c>
      <c r="C9" s="752">
        <v>891779.61654958315</v>
      </c>
      <c r="D9" s="752">
        <v>9714563.3315499984</v>
      </c>
      <c r="E9" s="699">
        <f>C9/B9</f>
        <v>0.32101521187185272</v>
      </c>
      <c r="F9" s="700">
        <f>D9/B9</f>
        <v>3.4969655599284084</v>
      </c>
      <c r="G9" s="612">
        <v>2.1903225806451618</v>
      </c>
      <c r="H9" s="663">
        <f>(C9-R9)/R9</f>
        <v>-0.21378044801545215</v>
      </c>
      <c r="I9" s="22"/>
      <c r="J9" s="22"/>
      <c r="K9" s="22"/>
      <c r="L9" s="22"/>
      <c r="M9" s="22"/>
      <c r="N9" s="22"/>
      <c r="O9" s="22"/>
      <c r="R9" s="1352">
        <v>1134262.833197908</v>
      </c>
      <c r="S9" s="148"/>
      <c r="T9" s="1353" t="str">
        <f>A9</f>
        <v>January</v>
      </c>
      <c r="U9" s="1353">
        <f>'8.8'!G7</f>
        <v>336688.43705757009</v>
      </c>
      <c r="V9" s="1353">
        <f>'8.8'!H7</f>
        <v>90862.233069965529</v>
      </c>
      <c r="W9" s="1353">
        <f>'8.8'!I7</f>
        <v>159333.48382286759</v>
      </c>
      <c r="X9" s="1353">
        <f>'8.8'!J7</f>
        <v>286742.64276664041</v>
      </c>
      <c r="Y9" s="1353">
        <f>'8.8'!K7</f>
        <v>18152.819832539524</v>
      </c>
      <c r="Z9" s="145">
        <f>SUM(U9:Y9)</f>
        <v>891779.61654958315</v>
      </c>
      <c r="AA9" s="279"/>
      <c r="AB9" s="1285"/>
    </row>
    <row r="10" spans="1:28" ht="13.5" customHeight="1">
      <c r="A10" s="1256" t="str">
        <f>'6.1'!A10</f>
        <v>February</v>
      </c>
      <c r="B10" s="701">
        <v>2775460</v>
      </c>
      <c r="C10" s="753">
        <v>860767.35557490308</v>
      </c>
      <c r="D10" s="753">
        <v>9341389.3359960001</v>
      </c>
      <c r="E10" s="702">
        <f t="shared" ref="E10:E26" si="0">C10/B10</f>
        <v>0.31013502467155107</v>
      </c>
      <c r="F10" s="703">
        <f t="shared" ref="F10:F27" si="1">D10/B10</f>
        <v>3.3657085081377502</v>
      </c>
      <c r="G10" s="615">
        <v>1.375</v>
      </c>
      <c r="H10" s="662">
        <f t="shared" ref="H10:H27" si="2">(C10-R10)/R10</f>
        <v>-3.3389142234753595E-2</v>
      </c>
      <c r="I10" s="22"/>
      <c r="J10" s="22"/>
      <c r="K10" s="22"/>
      <c r="L10" s="22"/>
      <c r="M10" s="22"/>
      <c r="N10" s="22"/>
      <c r="O10" s="22"/>
      <c r="R10" s="1352">
        <v>890500.40009373787</v>
      </c>
      <c r="S10" s="148"/>
      <c r="T10" s="1353" t="str">
        <f t="shared" ref="T10:T19" si="3">A10</f>
        <v>February</v>
      </c>
      <c r="U10" s="1353">
        <f>'8.8'!G8</f>
        <v>325603.59215361869</v>
      </c>
      <c r="V10" s="1353">
        <f>'8.8'!H8</f>
        <v>87503.759808714967</v>
      </c>
      <c r="W10" s="1353">
        <f>'8.8'!I8</f>
        <v>150582.48291614559</v>
      </c>
      <c r="X10" s="1353">
        <f>'8.8'!J8</f>
        <v>279281.75202647486</v>
      </c>
      <c r="Y10" s="1353">
        <f>'8.8'!K8</f>
        <v>17795.768669949026</v>
      </c>
      <c r="Z10" s="145">
        <f t="shared" ref="Z10:Z32" si="4">SUM(U10:Y10)</f>
        <v>860767.35557490319</v>
      </c>
      <c r="AA10" s="279"/>
      <c r="AB10" s="1285"/>
    </row>
    <row r="11" spans="1:28" ht="13.5" customHeight="1">
      <c r="A11" s="1257" t="str">
        <f>'6.1'!A11</f>
        <v>March</v>
      </c>
      <c r="B11" s="704">
        <v>2772544</v>
      </c>
      <c r="C11" s="754">
        <v>769268.0571902449</v>
      </c>
      <c r="D11" s="754">
        <v>8340019.4146819534</v>
      </c>
      <c r="E11" s="705">
        <f t="shared" si="0"/>
        <v>0.27745927826221872</v>
      </c>
      <c r="F11" s="706">
        <f t="shared" si="1"/>
        <v>3.0080746832807534</v>
      </c>
      <c r="G11" s="618">
        <v>4.8774193548387101</v>
      </c>
      <c r="H11" s="664">
        <f t="shared" si="2"/>
        <v>-0.16621308838790305</v>
      </c>
      <c r="I11" s="22"/>
      <c r="J11" s="22"/>
      <c r="K11" s="22"/>
      <c r="L11" s="22"/>
      <c r="M11" s="22"/>
      <c r="N11" s="22"/>
      <c r="O11" s="22"/>
      <c r="R11" s="1352">
        <v>922619.49243469513</v>
      </c>
      <c r="S11" s="148"/>
      <c r="T11" s="1353" t="str">
        <f t="shared" si="3"/>
        <v>March</v>
      </c>
      <c r="U11" s="1353">
        <f>'8.8'!G9</f>
        <v>320969.32543555682</v>
      </c>
      <c r="V11" s="1353">
        <f>'8.8'!H9</f>
        <v>77271.504633956356</v>
      </c>
      <c r="W11" s="1353">
        <f>'8.8'!I9</f>
        <v>126218.82316992267</v>
      </c>
      <c r="X11" s="1353">
        <f>'8.8'!J9</f>
        <v>227622.00917493357</v>
      </c>
      <c r="Y11" s="1353">
        <f>'8.8'!K9</f>
        <v>17186.39477587548</v>
      </c>
      <c r="Z11" s="145">
        <f t="shared" si="4"/>
        <v>769268.0571902449</v>
      </c>
      <c r="AA11" s="279"/>
      <c r="AB11" s="1285"/>
    </row>
    <row r="12" spans="1:28" ht="13.5" customHeight="1">
      <c r="A12" s="1255" t="str">
        <f>'6.1'!A12</f>
        <v>April</v>
      </c>
      <c r="B12" s="698">
        <v>2769789</v>
      </c>
      <c r="C12" s="752">
        <v>606435.94392235717</v>
      </c>
      <c r="D12" s="752">
        <v>6615174.4044379601</v>
      </c>
      <c r="E12" s="699">
        <f t="shared" si="0"/>
        <v>0.21894662153772623</v>
      </c>
      <c r="F12" s="700">
        <f t="shared" si="1"/>
        <v>2.3883315315491398</v>
      </c>
      <c r="G12" s="612">
        <v>6.6799999999999988</v>
      </c>
      <c r="H12" s="663">
        <f t="shared" si="2"/>
        <v>-9.6708224188913297E-2</v>
      </c>
      <c r="I12" s="22"/>
      <c r="J12" s="22"/>
      <c r="K12" s="22"/>
      <c r="L12" s="22"/>
      <c r="M12" s="22"/>
      <c r="N12" s="22"/>
      <c r="O12" s="22"/>
      <c r="R12" s="1352">
        <v>671362.18900899903</v>
      </c>
      <c r="S12" s="148"/>
      <c r="T12" s="1353" t="str">
        <f t="shared" si="3"/>
        <v>April</v>
      </c>
      <c r="U12" s="1353">
        <f>'8.8'!G10</f>
        <v>267845.16574471688</v>
      </c>
      <c r="V12" s="1353">
        <f>'8.8'!H10</f>
        <v>59663.754830384169</v>
      </c>
      <c r="W12" s="1353">
        <f>'8.8'!I10</f>
        <v>95094.259973887383</v>
      </c>
      <c r="X12" s="1353">
        <f>'8.8'!J10</f>
        <v>177652.8410962295</v>
      </c>
      <c r="Y12" s="1353">
        <f>'8.8'!K10</f>
        <v>6179.922277139297</v>
      </c>
      <c r="Z12" s="145">
        <f t="shared" si="4"/>
        <v>606435.94392235717</v>
      </c>
      <c r="AA12" s="279"/>
      <c r="AB12" s="1285"/>
    </row>
    <row r="13" spans="1:28" ht="13.5" customHeight="1">
      <c r="A13" s="1256" t="str">
        <f>'6.1'!A13</f>
        <v>May</v>
      </c>
      <c r="B13" s="701">
        <v>2766674</v>
      </c>
      <c r="C13" s="753">
        <v>368853.97637598286</v>
      </c>
      <c r="D13" s="753">
        <v>4038371.7883629175</v>
      </c>
      <c r="E13" s="702">
        <f t="shared" si="0"/>
        <v>0.13332036097349484</v>
      </c>
      <c r="F13" s="703">
        <f t="shared" si="1"/>
        <v>1.4596485846770952</v>
      </c>
      <c r="G13" s="615">
        <v>12.812903225806451</v>
      </c>
      <c r="H13" s="662">
        <f t="shared" si="2"/>
        <v>-5.1536109670110637E-2</v>
      </c>
      <c r="I13" s="22"/>
      <c r="J13" s="22"/>
      <c r="K13" s="22"/>
      <c r="L13" s="22"/>
      <c r="M13" s="22"/>
      <c r="N13" s="22"/>
      <c r="O13" s="22"/>
      <c r="R13" s="1352">
        <v>388896.17215441924</v>
      </c>
      <c r="S13" s="148"/>
      <c r="T13" s="1353" t="str">
        <f t="shared" si="3"/>
        <v>May</v>
      </c>
      <c r="U13" s="1353">
        <f>'8.8'!G11</f>
        <v>219056.5517420751</v>
      </c>
      <c r="V13" s="1353">
        <f>'8.8'!H11</f>
        <v>36559.278056565541</v>
      </c>
      <c r="W13" s="1353">
        <f>'8.8'!I11</f>
        <v>37856.147524590517</v>
      </c>
      <c r="X13" s="1353">
        <f>'8.8'!J11</f>
        <v>69385.130740620283</v>
      </c>
      <c r="Y13" s="1353">
        <f>'8.8'!K11</f>
        <v>5996.8683121314116</v>
      </c>
      <c r="Z13" s="145">
        <f t="shared" si="4"/>
        <v>368853.97637598292</v>
      </c>
      <c r="AA13" s="279"/>
      <c r="AB13" s="1285"/>
    </row>
    <row r="14" spans="1:28" ht="13.5" customHeight="1">
      <c r="A14" s="1257" t="str">
        <f>'6.1'!A14</f>
        <v>June</v>
      </c>
      <c r="B14" s="704">
        <v>2763172</v>
      </c>
      <c r="C14" s="754">
        <v>313953.12162846676</v>
      </c>
      <c r="D14" s="754">
        <v>3439013.9128958713</v>
      </c>
      <c r="E14" s="705">
        <f t="shared" si="0"/>
        <v>0.11362054972635317</v>
      </c>
      <c r="F14" s="706">
        <f t="shared" si="1"/>
        <v>1.2445891580024231</v>
      </c>
      <c r="G14" s="618">
        <v>17.459999999999994</v>
      </c>
      <c r="H14" s="664">
        <f t="shared" si="2"/>
        <v>-6.6600487253114252E-2</v>
      </c>
      <c r="I14" s="22"/>
      <c r="J14" s="22"/>
      <c r="K14" s="22"/>
      <c r="L14" s="22"/>
      <c r="M14" s="22"/>
      <c r="N14" s="22"/>
      <c r="O14" s="22"/>
      <c r="R14" s="1352">
        <v>336354.49487705366</v>
      </c>
      <c r="S14" s="148"/>
      <c r="T14" s="1353" t="str">
        <f t="shared" si="3"/>
        <v>June</v>
      </c>
      <c r="U14" s="1353">
        <f>'8.8'!G12</f>
        <v>236739.05236733289</v>
      </c>
      <c r="V14" s="1353">
        <f>'8.8'!H12</f>
        <v>26659.579887839311</v>
      </c>
      <c r="W14" s="1353">
        <f>'8.8'!I12</f>
        <v>17449.116225039113</v>
      </c>
      <c r="X14" s="1353">
        <f>'8.8'!J12</f>
        <v>31565.714545199484</v>
      </c>
      <c r="Y14" s="1353">
        <f>'8.8'!K12</f>
        <v>1539.6586030559677</v>
      </c>
      <c r="Z14" s="145">
        <f t="shared" si="4"/>
        <v>313953.12162846676</v>
      </c>
      <c r="AA14" s="279"/>
      <c r="AB14" s="1285"/>
    </row>
    <row r="15" spans="1:28" ht="13.5" customHeight="1">
      <c r="A15" s="1255" t="str">
        <f>'6.1'!A15</f>
        <v>July</v>
      </c>
      <c r="B15" s="698">
        <v>2761139</v>
      </c>
      <c r="C15" s="752">
        <v>281167.63255480898</v>
      </c>
      <c r="D15" s="752">
        <v>3081776.1592556722</v>
      </c>
      <c r="E15" s="699">
        <f t="shared" si="0"/>
        <v>0.10183030718656648</v>
      </c>
      <c r="F15" s="700">
        <f t="shared" si="1"/>
        <v>1.1161249612046595</v>
      </c>
      <c r="G15" s="612">
        <v>19.896774193548385</v>
      </c>
      <c r="H15" s="663">
        <f t="shared" si="2"/>
        <v>-2.5637022484966899E-2</v>
      </c>
      <c r="I15" s="22"/>
      <c r="J15" s="1673" t="s">
        <v>350</v>
      </c>
      <c r="K15" s="1673"/>
      <c r="L15" s="1673"/>
      <c r="M15" s="1673"/>
      <c r="N15" s="1673"/>
      <c r="O15" s="1673"/>
      <c r="P15" s="1673"/>
      <c r="R15" s="1352">
        <v>288565.59520753234</v>
      </c>
      <c r="S15" s="148"/>
      <c r="T15" s="1353" t="str">
        <f t="shared" si="3"/>
        <v>July</v>
      </c>
      <c r="U15" s="1353">
        <f>'8.8'!G13</f>
        <v>216321.13457287685</v>
      </c>
      <c r="V15" s="1353">
        <f>'8.8'!H13</f>
        <v>22705.210425534227</v>
      </c>
      <c r="W15" s="1353">
        <f>'8.8'!I13</f>
        <v>14155.701636818518</v>
      </c>
      <c r="X15" s="1353">
        <f>'8.8'!J13</f>
        <v>26534.587427453152</v>
      </c>
      <c r="Y15" s="1353">
        <f>'8.8'!K13</f>
        <v>1450.9984921262626</v>
      </c>
      <c r="Z15" s="145">
        <f t="shared" si="4"/>
        <v>281167.63255480898</v>
      </c>
      <c r="AA15" s="279"/>
      <c r="AB15" s="1285"/>
    </row>
    <row r="16" spans="1:28" ht="13.5" customHeight="1">
      <c r="A16" s="1256" t="str">
        <f>'6.1'!A16</f>
        <v>August</v>
      </c>
      <c r="B16" s="701">
        <v>2758842</v>
      </c>
      <c r="C16" s="753">
        <v>287621.53697751078</v>
      </c>
      <c r="D16" s="753">
        <v>3154967.0279710046</v>
      </c>
      <c r="E16" s="702">
        <f t="shared" si="0"/>
        <v>0.10425444334163057</v>
      </c>
      <c r="F16" s="703">
        <f t="shared" si="1"/>
        <v>1.143583803628843</v>
      </c>
      <c r="G16" s="615">
        <v>18.838709677419359</v>
      </c>
      <c r="H16" s="662">
        <f t="shared" si="2"/>
        <v>-7.5484497075387458E-2</v>
      </c>
      <c r="I16" s="22"/>
      <c r="K16" s="148"/>
      <c r="L16" s="109" t="str">
        <f>C7</f>
        <v>Total consumption</v>
      </c>
      <c r="R16" s="1352">
        <v>311105.15298840177</v>
      </c>
      <c r="S16" s="148"/>
      <c r="T16" s="1353" t="str">
        <f t="shared" si="3"/>
        <v>August</v>
      </c>
      <c r="U16" s="1353">
        <f>'8.8'!G14</f>
        <v>215737.7080416735</v>
      </c>
      <c r="V16" s="1353">
        <f>'8.8'!H14</f>
        <v>25835.236601008517</v>
      </c>
      <c r="W16" s="1353">
        <f>'8.8'!I14</f>
        <v>17119.926442884396</v>
      </c>
      <c r="X16" s="1353">
        <f>'8.8'!J14</f>
        <v>28611.552693102869</v>
      </c>
      <c r="Y16" s="1353">
        <f>'8.8'!K14</f>
        <v>317.11319884148998</v>
      </c>
      <c r="Z16" s="145">
        <f t="shared" si="4"/>
        <v>287621.53697751078</v>
      </c>
      <c r="AA16" s="279"/>
      <c r="AB16" s="1285"/>
    </row>
    <row r="17" spans="1:28" ht="13.5" customHeight="1">
      <c r="A17" s="1257" t="str">
        <f>'6.1'!A17</f>
        <v>September</v>
      </c>
      <c r="B17" s="704">
        <v>2756505</v>
      </c>
      <c r="C17" s="754">
        <v>302268.80016614799</v>
      </c>
      <c r="D17" s="754">
        <v>3320346.2720829924</v>
      </c>
      <c r="E17" s="705">
        <f t="shared" si="0"/>
        <v>0.10965653977270057</v>
      </c>
      <c r="F17" s="706">
        <f t="shared" si="1"/>
        <v>1.2045493376877576</v>
      </c>
      <c r="G17" s="618">
        <v>16.65666666666667</v>
      </c>
      <c r="H17" s="664">
        <f t="shared" si="2"/>
        <v>-0.2115233510228334</v>
      </c>
      <c r="I17" s="22"/>
      <c r="J17" s="22"/>
      <c r="K17" s="281">
        <f>A29</f>
        <v>2014</v>
      </c>
      <c r="L17" s="281">
        <f>C29</f>
        <v>7280419.7495994158</v>
      </c>
      <c r="M17" s="282"/>
      <c r="N17" s="282"/>
      <c r="O17" s="282"/>
      <c r="R17" s="1352">
        <v>383357.96064253687</v>
      </c>
      <c r="S17" s="148"/>
      <c r="T17" s="1353" t="str">
        <f t="shared" si="3"/>
        <v>September</v>
      </c>
      <c r="U17" s="1353">
        <f>'8.8'!G15</f>
        <v>228221.05528314784</v>
      </c>
      <c r="V17" s="1353">
        <f>'8.8'!H15</f>
        <v>25838.422590716356</v>
      </c>
      <c r="W17" s="1353">
        <f>'8.8'!I15</f>
        <v>18033.925948541197</v>
      </c>
      <c r="X17" s="1353">
        <f>'8.8'!J15</f>
        <v>28922.94819108021</v>
      </c>
      <c r="Y17" s="1353">
        <f>'8.8'!K15</f>
        <v>1252.4481526624004</v>
      </c>
      <c r="Z17" s="145">
        <f t="shared" si="4"/>
        <v>302268.80016614799</v>
      </c>
      <c r="AA17" s="279"/>
      <c r="AB17" s="1285"/>
    </row>
    <row r="18" spans="1:28" ht="13.5" customHeight="1">
      <c r="A18" s="1255" t="str">
        <f>'6.1'!A18</f>
        <v>October</v>
      </c>
      <c r="B18" s="698">
        <v>2754985</v>
      </c>
      <c r="C18" s="752">
        <v>465541.46797943104</v>
      </c>
      <c r="D18" s="752">
        <v>5108649.4814196024</v>
      </c>
      <c r="E18" s="699">
        <f t="shared" si="0"/>
        <v>0.16898148918394512</v>
      </c>
      <c r="F18" s="700">
        <f t="shared" si="1"/>
        <v>1.8543293271722359</v>
      </c>
      <c r="G18" s="612">
        <v>11.261290322580644</v>
      </c>
      <c r="H18" s="663">
        <f t="shared" si="2"/>
        <v>-8.287449253257452E-2</v>
      </c>
      <c r="I18" s="22"/>
      <c r="J18" s="22"/>
      <c r="K18" s="281">
        <f t="shared" ref="K18:K26" si="5">A30</f>
        <v>2015</v>
      </c>
      <c r="L18" s="281">
        <f t="shared" ref="L18:L26" si="6">C30</f>
        <v>7607564.6329449378</v>
      </c>
      <c r="M18" s="282"/>
      <c r="N18" s="282"/>
      <c r="O18" s="282"/>
      <c r="R18" s="1352">
        <v>507609.3339340103</v>
      </c>
      <c r="S18" s="148"/>
      <c r="T18" s="1353" t="str">
        <f t="shared" si="3"/>
        <v>October</v>
      </c>
      <c r="U18" s="1353">
        <f>'8.8'!G16</f>
        <v>271598.12042609934</v>
      </c>
      <c r="V18" s="1353">
        <f>'8.8'!H16</f>
        <v>45832.341156173468</v>
      </c>
      <c r="W18" s="1353">
        <f>'8.8'!I16</f>
        <v>52710.952708088604</v>
      </c>
      <c r="X18" s="1353">
        <f>'8.8'!J16</f>
        <v>89853.224317131884</v>
      </c>
      <c r="Y18" s="1353">
        <f>'8.8'!K16</f>
        <v>5546.829371937748</v>
      </c>
      <c r="Z18" s="145">
        <f t="shared" si="4"/>
        <v>465541.46797943098</v>
      </c>
      <c r="AA18" s="279"/>
      <c r="AB18" s="1285"/>
    </row>
    <row r="19" spans="1:28" ht="13.5" customHeight="1">
      <c r="A19" s="1256" t="str">
        <f>'6.1'!A19</f>
        <v>November</v>
      </c>
      <c r="B19" s="701">
        <v>2753495</v>
      </c>
      <c r="C19" s="753">
        <v>731114.26618603372</v>
      </c>
      <c r="D19" s="753">
        <v>7992115.6112217419</v>
      </c>
      <c r="E19" s="702">
        <f t="shared" si="0"/>
        <v>0.2655222784809973</v>
      </c>
      <c r="F19" s="703">
        <f t="shared" si="1"/>
        <v>2.9025350005072617</v>
      </c>
      <c r="G19" s="615">
        <v>4.2833333333333323</v>
      </c>
      <c r="H19" s="662">
        <f t="shared" si="2"/>
        <v>-1.5958097555781339E-2</v>
      </c>
      <c r="I19" s="22"/>
      <c r="J19" s="22"/>
      <c r="K19" s="281">
        <f t="shared" si="5"/>
        <v>2016</v>
      </c>
      <c r="L19" s="281">
        <f t="shared" si="6"/>
        <v>8255134.2335338555</v>
      </c>
      <c r="M19" s="282"/>
      <c r="N19" s="282"/>
      <c r="O19" s="282"/>
      <c r="R19" s="1352">
        <v>742970.66453171452</v>
      </c>
      <c r="S19" s="148"/>
      <c r="T19" s="1353" t="str">
        <f t="shared" si="3"/>
        <v>November</v>
      </c>
      <c r="U19" s="1353">
        <f>'8.8'!G17</f>
        <v>304055.51712143904</v>
      </c>
      <c r="V19" s="1353">
        <f>'8.8'!H17</f>
        <v>76843.633814813453</v>
      </c>
      <c r="W19" s="1353">
        <f>'8.8'!I17</f>
        <v>122818.39452306894</v>
      </c>
      <c r="X19" s="1353">
        <f>'8.8'!J17</f>
        <v>217553.61738354625</v>
      </c>
      <c r="Y19" s="1353">
        <f>'8.8'!K17</f>
        <v>9843.1033431659471</v>
      </c>
      <c r="Z19" s="145">
        <f t="shared" si="4"/>
        <v>731114.26618603361</v>
      </c>
      <c r="AA19" s="279"/>
      <c r="AB19" s="1285"/>
    </row>
    <row r="20" spans="1:28" ht="13.5" customHeight="1">
      <c r="A20" s="1257" t="str">
        <f>'6.1'!A20</f>
        <v>December</v>
      </c>
      <c r="B20" s="704">
        <v>2752442</v>
      </c>
      <c r="C20" s="754">
        <v>879802.03918057634</v>
      </c>
      <c r="D20" s="754">
        <v>9596061.0667806882</v>
      </c>
      <c r="E20" s="705">
        <f t="shared" si="0"/>
        <v>0.31964417022432312</v>
      </c>
      <c r="F20" s="706">
        <f t="shared" si="1"/>
        <v>3.4863808453659288</v>
      </c>
      <c r="G20" s="618">
        <v>2.2387096774193549</v>
      </c>
      <c r="H20" s="664">
        <f t="shared" si="2"/>
        <v>-8.9380780172039029E-2</v>
      </c>
      <c r="I20" s="22"/>
      <c r="J20" s="22"/>
      <c r="K20" s="281">
        <f t="shared" si="5"/>
        <v>2017</v>
      </c>
      <c r="L20" s="281">
        <f t="shared" si="6"/>
        <v>8527482.7534189187</v>
      </c>
      <c r="M20" s="282"/>
      <c r="N20" s="282"/>
      <c r="O20" s="282"/>
      <c r="R20" s="1352">
        <v>966157.9944982857</v>
      </c>
      <c r="S20" s="148"/>
      <c r="T20" s="1353" t="str">
        <f>A20</f>
        <v>December</v>
      </c>
      <c r="U20" s="1353">
        <f>'8.8'!G18</f>
        <v>315200.89533757576</v>
      </c>
      <c r="V20" s="1353">
        <f>'8.8'!H18</f>
        <v>90158.518488062691</v>
      </c>
      <c r="W20" s="1353">
        <f>'8.8'!I18</f>
        <v>163464.67893844619</v>
      </c>
      <c r="X20" s="1353">
        <f>'8.8'!J18</f>
        <v>298206.16534440272</v>
      </c>
      <c r="Y20" s="1353">
        <f>'8.8'!K18</f>
        <v>12771.781072088888</v>
      </c>
      <c r="Z20" s="145">
        <f t="shared" si="4"/>
        <v>879802.03918057622</v>
      </c>
      <c r="AA20" s="279"/>
      <c r="AB20" s="1285"/>
    </row>
    <row r="21" spans="1:28" ht="13.5" customHeight="1">
      <c r="A21" s="1255" t="str">
        <f>'6.1'!A21</f>
        <v>1Q</v>
      </c>
      <c r="B21" s="698">
        <f>B11</f>
        <v>2772544</v>
      </c>
      <c r="C21" s="752">
        <f t="shared" ref="C21:D21" si="7">SUM(C9:C11)</f>
        <v>2521815.0293147312</v>
      </c>
      <c r="D21" s="752">
        <f t="shared" si="7"/>
        <v>27395972.082227949</v>
      </c>
      <c r="E21" s="699">
        <f t="shared" si="0"/>
        <v>0.90956718065240127</v>
      </c>
      <c r="F21" s="700">
        <f t="shared" si="1"/>
        <v>9.8811676504423183</v>
      </c>
      <c r="G21" s="612">
        <v>2.8142473118279572</v>
      </c>
      <c r="H21" s="663">
        <f t="shared" si="2"/>
        <v>-0.14438833908369822</v>
      </c>
      <c r="I21" s="22"/>
      <c r="J21" s="22"/>
      <c r="K21" s="281">
        <f t="shared" si="5"/>
        <v>2018</v>
      </c>
      <c r="L21" s="281">
        <f t="shared" si="6"/>
        <v>8182756.1269882685</v>
      </c>
      <c r="M21" s="282"/>
      <c r="N21" s="282"/>
      <c r="O21" s="282"/>
      <c r="R21" s="1352">
        <v>2947382.7257263409</v>
      </c>
      <c r="S21" s="148"/>
      <c r="T21" s="1353"/>
      <c r="U21" s="1353"/>
      <c r="V21" s="1353"/>
      <c r="W21" s="1353"/>
      <c r="X21" s="1353"/>
      <c r="Y21" s="1353"/>
      <c r="Z21" s="145"/>
      <c r="AA21" s="279"/>
      <c r="AB21" s="1285"/>
    </row>
    <row r="22" spans="1:28" ht="13.5" customHeight="1">
      <c r="A22" s="1256" t="str">
        <f>'6.1'!A22</f>
        <v>2Q</v>
      </c>
      <c r="B22" s="701">
        <f>B14</f>
        <v>2763172</v>
      </c>
      <c r="C22" s="753">
        <f t="shared" ref="C22:D22" si="8">SUM(C12:C14)</f>
        <v>1289243.0419268068</v>
      </c>
      <c r="D22" s="753">
        <f t="shared" si="8"/>
        <v>14092560.105696749</v>
      </c>
      <c r="E22" s="702">
        <f t="shared" si="0"/>
        <v>0.46658081434192544</v>
      </c>
      <c r="F22" s="703">
        <f t="shared" si="1"/>
        <v>5.1001385746876231</v>
      </c>
      <c r="G22" s="615">
        <v>12.317634408602148</v>
      </c>
      <c r="H22" s="662">
        <f t="shared" si="2"/>
        <v>-7.6878723870599769E-2</v>
      </c>
      <c r="I22" s="22"/>
      <c r="J22" s="22"/>
      <c r="K22" s="281">
        <f t="shared" si="5"/>
        <v>2019</v>
      </c>
      <c r="L22" s="281">
        <f t="shared" si="6"/>
        <v>8564629.4736091886</v>
      </c>
      <c r="M22" s="282"/>
      <c r="N22" s="282"/>
      <c r="O22" s="282"/>
      <c r="R22" s="1352">
        <v>1396612.8560404719</v>
      </c>
      <c r="S22" s="148"/>
      <c r="T22" s="1353"/>
      <c r="U22" s="1353" t="str">
        <f>U8</f>
        <v>HD_C</v>
      </c>
      <c r="V22" s="1353" t="str">
        <f t="shared" ref="V22:X22" si="9">V8</f>
        <v>MD_C</v>
      </c>
      <c r="W22" s="1353" t="str">
        <f t="shared" si="9"/>
        <v>LD_C</v>
      </c>
      <c r="X22" s="1353" t="str">
        <f t="shared" si="9"/>
        <v>DOM</v>
      </c>
      <c r="Y22" s="1353" t="s">
        <v>15</v>
      </c>
      <c r="Z22" s="145"/>
      <c r="AA22" s="279"/>
      <c r="AB22" s="1285"/>
    </row>
    <row r="23" spans="1:28" ht="13.5" customHeight="1">
      <c r="A23" s="1256" t="str">
        <f>'6.1'!A23</f>
        <v>3Q</v>
      </c>
      <c r="B23" s="701">
        <f>B17</f>
        <v>2756505</v>
      </c>
      <c r="C23" s="753">
        <f t="shared" ref="C23:D23" si="10">SUM(C15:C17)</f>
        <v>871057.96969846776</v>
      </c>
      <c r="D23" s="753">
        <f t="shared" si="10"/>
        <v>9557089.4593096692</v>
      </c>
      <c r="E23" s="702">
        <f t="shared" si="0"/>
        <v>0.31600086693057611</v>
      </c>
      <c r="F23" s="703">
        <f t="shared" si="1"/>
        <v>3.4671039810592288</v>
      </c>
      <c r="G23" s="615">
        <v>18.464050179211469</v>
      </c>
      <c r="H23" s="662">
        <f t="shared" si="2"/>
        <v>-0.11390383427591431</v>
      </c>
      <c r="I23" s="22"/>
      <c r="J23" s="22"/>
      <c r="K23" s="281">
        <f t="shared" si="5"/>
        <v>2020</v>
      </c>
      <c r="L23" s="281">
        <f t="shared" si="6"/>
        <v>8694219.1732210778</v>
      </c>
      <c r="M23" s="282"/>
      <c r="N23" s="282"/>
      <c r="O23" s="282"/>
      <c r="R23" s="1352">
        <v>983028.70883847098</v>
      </c>
      <c r="S23" s="148"/>
      <c r="T23" s="1353">
        <f>A29</f>
        <v>2014</v>
      </c>
      <c r="U23" s="1353">
        <f>'8.8'!G27</f>
        <v>3410397.2052618805</v>
      </c>
      <c r="V23" s="1353">
        <f>'8.8'!H27</f>
        <v>712956.65283609333</v>
      </c>
      <c r="W23" s="1353">
        <f>'8.8'!I27</f>
        <v>980633.63749940379</v>
      </c>
      <c r="X23" s="1353">
        <f>'8.8'!J27</f>
        <v>1999119.7194391894</v>
      </c>
      <c r="Y23" s="1353">
        <f>'8.8'!K27</f>
        <v>177312.53456284851</v>
      </c>
      <c r="Z23" s="145">
        <f t="shared" si="4"/>
        <v>7280419.7495994158</v>
      </c>
      <c r="AA23" s="279"/>
      <c r="AB23" s="1285"/>
    </row>
    <row r="24" spans="1:28" ht="13.5" customHeight="1">
      <c r="A24" s="1257" t="str">
        <f>'6.1'!A24</f>
        <v>4Q</v>
      </c>
      <c r="B24" s="704">
        <f>B20</f>
        <v>2752442</v>
      </c>
      <c r="C24" s="754">
        <f t="shared" ref="C24:D24" si="11">SUM(C18:C20)</f>
        <v>2076457.7733460411</v>
      </c>
      <c r="D24" s="754">
        <f t="shared" si="11"/>
        <v>22696826.159422033</v>
      </c>
      <c r="E24" s="705">
        <f t="shared" si="0"/>
        <v>0.75440564173415503</v>
      </c>
      <c r="F24" s="706">
        <f t="shared" si="1"/>
        <v>8.2460688215853537</v>
      </c>
      <c r="G24" s="618">
        <v>5.9277777777777771</v>
      </c>
      <c r="H24" s="664">
        <f t="shared" si="2"/>
        <v>-6.3282273350852916E-2</v>
      </c>
      <c r="I24" s="22"/>
      <c r="J24" s="22"/>
      <c r="K24" s="281">
        <f t="shared" si="5"/>
        <v>2021</v>
      </c>
      <c r="L24" s="281">
        <f t="shared" si="6"/>
        <v>9433734.2458022907</v>
      </c>
      <c r="M24" s="282"/>
      <c r="N24" s="282"/>
      <c r="O24" s="282"/>
      <c r="R24" s="1352">
        <v>2216737.9929640107</v>
      </c>
      <c r="S24" s="148"/>
      <c r="T24" s="1353">
        <f t="shared" ref="T24:T31" si="12">A30</f>
        <v>2015</v>
      </c>
      <c r="U24" s="1353">
        <f>'8.8'!G28</f>
        <v>3522761.6740966924</v>
      </c>
      <c r="V24" s="1353">
        <f>'8.8'!H28</f>
        <v>740547.16276384518</v>
      </c>
      <c r="W24" s="1353">
        <f>'8.8'!I28</f>
        <v>1057163.4652972291</v>
      </c>
      <c r="X24" s="1353">
        <f>'8.8'!J28</f>
        <v>2171135.5106019503</v>
      </c>
      <c r="Y24" s="1353">
        <f>'8.8'!K28</f>
        <v>115956.82018521987</v>
      </c>
      <c r="Z24" s="145">
        <f t="shared" si="4"/>
        <v>7607564.6329449378</v>
      </c>
      <c r="AA24" s="279"/>
      <c r="AB24" s="1285"/>
    </row>
    <row r="25" spans="1:28" ht="13.5" customHeight="1">
      <c r="A25" s="1255" t="str">
        <f>'6.1'!A25</f>
        <v>1H</v>
      </c>
      <c r="B25" s="698">
        <f>B14</f>
        <v>2763172</v>
      </c>
      <c r="C25" s="752">
        <f t="shared" ref="C25:D25" si="13">SUM(C9:C14)</f>
        <v>3811058.071241538</v>
      </c>
      <c r="D25" s="752">
        <f t="shared" si="13"/>
        <v>41488532.187924705</v>
      </c>
      <c r="E25" s="699">
        <f t="shared" si="0"/>
        <v>1.3792330232216952</v>
      </c>
      <c r="F25" s="700">
        <f t="shared" si="1"/>
        <v>15.014820716164142</v>
      </c>
      <c r="G25" s="612">
        <v>7.5659408602150533</v>
      </c>
      <c r="H25" s="663">
        <f t="shared" si="2"/>
        <v>-0.12268371375933027</v>
      </c>
      <c r="I25" s="22"/>
      <c r="J25" s="22"/>
      <c r="K25" s="281">
        <f t="shared" si="5"/>
        <v>2022</v>
      </c>
      <c r="L25" s="281">
        <f t="shared" si="6"/>
        <v>7543762.283569294</v>
      </c>
      <c r="M25" s="282"/>
      <c r="N25" s="282"/>
      <c r="O25" s="282"/>
      <c r="R25" s="1352">
        <v>4343995.5817668131</v>
      </c>
      <c r="S25" s="1354"/>
      <c r="T25" s="1353">
        <f t="shared" si="12"/>
        <v>2016</v>
      </c>
      <c r="U25" s="1353">
        <f>'8.8'!G29</f>
        <v>3836358.4581271773</v>
      </c>
      <c r="V25" s="1353">
        <f>'8.8'!H29</f>
        <v>801511.80511781632</v>
      </c>
      <c r="W25" s="1353">
        <f>'8.8'!I29</f>
        <v>1152681.5890783148</v>
      </c>
      <c r="X25" s="1353">
        <f>'8.8'!J29</f>
        <v>2368461.0261057094</v>
      </c>
      <c r="Y25" s="1353">
        <f>'8.8'!K29</f>
        <v>96121.355104837567</v>
      </c>
      <c r="Z25" s="145">
        <f t="shared" si="4"/>
        <v>8255134.2335338555</v>
      </c>
      <c r="AA25" s="279"/>
      <c r="AB25" s="1285"/>
    </row>
    <row r="26" spans="1:28" ht="13.5" customHeight="1">
      <c r="A26" s="1257" t="str">
        <f>'6.1'!A26</f>
        <v>2H</v>
      </c>
      <c r="B26" s="704">
        <f>B20</f>
        <v>2752442</v>
      </c>
      <c r="C26" s="754">
        <f t="shared" ref="C26:D26" si="14">SUM(C15:C20)</f>
        <v>2947515.7430445091</v>
      </c>
      <c r="D26" s="754">
        <f t="shared" si="14"/>
        <v>32253915.6187317</v>
      </c>
      <c r="E26" s="705">
        <f t="shared" si="0"/>
        <v>1.0708729713630694</v>
      </c>
      <c r="F26" s="706">
        <f t="shared" si="1"/>
        <v>11.718290746446865</v>
      </c>
      <c r="G26" s="618">
        <v>12.195913978494623</v>
      </c>
      <c r="H26" s="664">
        <f t="shared" si="2"/>
        <v>-7.8834172071318445E-2</v>
      </c>
      <c r="I26" s="22"/>
      <c r="J26" s="22"/>
      <c r="K26" s="281">
        <f t="shared" si="5"/>
        <v>2023</v>
      </c>
      <c r="L26" s="281">
        <f t="shared" si="6"/>
        <v>6758573.8142860457</v>
      </c>
      <c r="M26" s="282"/>
      <c r="N26" s="282"/>
      <c r="O26" s="282"/>
      <c r="R26" s="1352">
        <v>3199766.701802481</v>
      </c>
      <c r="S26" s="148"/>
      <c r="T26" s="1353">
        <f t="shared" si="12"/>
        <v>2017</v>
      </c>
      <c r="U26" s="1353">
        <f>'8.8'!G30</f>
        <v>3847746</v>
      </c>
      <c r="V26" s="1353">
        <f>'8.8'!H30</f>
        <v>905811.00000000012</v>
      </c>
      <c r="W26" s="1353">
        <f>'8.8'!I30</f>
        <v>1238757.2516670562</v>
      </c>
      <c r="X26" s="1353">
        <f>'8.8'!J30</f>
        <v>2427268.7824260001</v>
      </c>
      <c r="Y26" s="1353">
        <f>'8.8'!K30</f>
        <v>107899.71932586282</v>
      </c>
      <c r="Z26" s="145">
        <f t="shared" si="4"/>
        <v>8527482.7534189187</v>
      </c>
      <c r="AA26" s="279"/>
      <c r="AB26" s="1285"/>
    </row>
    <row r="27" spans="1:28" ht="13.5" customHeight="1">
      <c r="A27" s="1258" t="str">
        <f>'6.1'!A27</f>
        <v>Year</v>
      </c>
      <c r="B27" s="707">
        <f>B20</f>
        <v>2752442</v>
      </c>
      <c r="C27" s="1105">
        <f t="shared" ref="C27:D27" si="15">SUM(C9:C20)</f>
        <v>6758573.8142860457</v>
      </c>
      <c r="D27" s="1105">
        <f t="shared" si="15"/>
        <v>73742447.806656405</v>
      </c>
      <c r="E27" s="708">
        <f>C27/B27</f>
        <v>2.4554827365248917</v>
      </c>
      <c r="F27" s="709">
        <f t="shared" si="1"/>
        <v>26.791644585664805</v>
      </c>
      <c r="G27" s="610">
        <v>9.8809274193548386</v>
      </c>
      <c r="H27" s="632">
        <f t="shared" si="2"/>
        <v>-0.10408446604864917</v>
      </c>
      <c r="I27" s="22"/>
      <c r="J27" s="1673" t="s">
        <v>351</v>
      </c>
      <c r="K27" s="1673"/>
      <c r="L27" s="1673"/>
      <c r="M27" s="1673"/>
      <c r="N27" s="1673"/>
      <c r="O27" s="1673"/>
      <c r="P27" s="1673"/>
      <c r="R27" s="1352">
        <v>7543762.283569294</v>
      </c>
      <c r="S27" s="148"/>
      <c r="T27" s="1353">
        <f t="shared" si="12"/>
        <v>2018</v>
      </c>
      <c r="U27" s="1353">
        <f>'8.8'!G31</f>
        <v>3854919.8167295875</v>
      </c>
      <c r="V27" s="1353">
        <f>'8.8'!H31</f>
        <v>802317.10169693304</v>
      </c>
      <c r="W27" s="1353">
        <f>'8.8'!I31</f>
        <v>1117915.2635170002</v>
      </c>
      <c r="X27" s="1353">
        <f>'8.8'!J31</f>
        <v>2275641.6101114</v>
      </c>
      <c r="Y27" s="1353">
        <f>'8.8'!K31</f>
        <v>131962.334933348</v>
      </c>
      <c r="Z27" s="145">
        <f t="shared" si="4"/>
        <v>8182756.1269882694</v>
      </c>
      <c r="AA27" s="279"/>
      <c r="AB27" s="1285"/>
    </row>
    <row r="28" spans="1:28" ht="10.5" customHeight="1">
      <c r="A28" s="150"/>
      <c r="B28" s="150"/>
      <c r="C28" s="710"/>
      <c r="D28" s="710"/>
      <c r="E28" s="711"/>
      <c r="F28" s="712"/>
      <c r="G28" s="150"/>
      <c r="H28" s="150"/>
      <c r="K28" s="148"/>
      <c r="L28" s="109" t="str">
        <f>B6</f>
        <v>Number of customers at the end of the period</v>
      </c>
      <c r="R28" s="148"/>
      <c r="S28" s="148"/>
      <c r="T28" s="1353">
        <f t="shared" si="12"/>
        <v>2019</v>
      </c>
      <c r="U28" s="1353">
        <f>'8.8'!G32</f>
        <v>4200740.8816692531</v>
      </c>
      <c r="V28" s="1353">
        <f>'8.8'!H32</f>
        <v>837955.48207248398</v>
      </c>
      <c r="W28" s="1353">
        <f>'8.8'!I32</f>
        <v>1201475.0959205984</v>
      </c>
      <c r="X28" s="1353">
        <f>'8.8'!J32</f>
        <v>2173234.605044093</v>
      </c>
      <c r="Y28" s="1353">
        <f>'8.8'!K32</f>
        <v>151223.40892275871</v>
      </c>
      <c r="Z28" s="145">
        <f>SUM(U28:Y28)</f>
        <v>8564629.4736291859</v>
      </c>
      <c r="AA28" s="279"/>
      <c r="AB28" s="1285"/>
    </row>
    <row r="29" spans="1:28" ht="12" customHeight="1">
      <c r="A29" s="1255">
        <v>2014</v>
      </c>
      <c r="B29" s="698">
        <v>2849162</v>
      </c>
      <c r="C29" s="752">
        <v>7280419.7495994158</v>
      </c>
      <c r="D29" s="752">
        <v>77409119.574989796</v>
      </c>
      <c r="E29" s="699">
        <v>2.5552845888016953</v>
      </c>
      <c r="F29" s="700">
        <v>27.169083251492822</v>
      </c>
      <c r="G29" s="713">
        <v>9.6999999999999993</v>
      </c>
      <c r="H29" s="663">
        <v>-0.12041359143996133</v>
      </c>
      <c r="I29" s="22"/>
      <c r="K29" s="148">
        <f>A29</f>
        <v>2014</v>
      </c>
      <c r="L29" s="145">
        <f>B29</f>
        <v>2849162</v>
      </c>
      <c r="N29" s="28"/>
      <c r="R29" s="148"/>
      <c r="S29" s="148"/>
      <c r="T29" s="1353">
        <f t="shared" si="12"/>
        <v>2020</v>
      </c>
      <c r="U29" s="1353">
        <f>'8.8'!G33</f>
        <v>4268309.7902267631</v>
      </c>
      <c r="V29" s="1353">
        <f>'8.8'!H33</f>
        <v>840410.28830097569</v>
      </c>
      <c r="W29" s="1353">
        <f>'8.8'!I33</f>
        <v>1197728.8742469333</v>
      </c>
      <c r="X29" s="1353">
        <f>'8.8'!J33</f>
        <v>2245541.6331866197</v>
      </c>
      <c r="Y29" s="1353">
        <f>'8.8'!K33</f>
        <v>142228.58725978711</v>
      </c>
      <c r="Z29" s="145">
        <f t="shared" si="4"/>
        <v>8694219.1732210796</v>
      </c>
      <c r="AA29" s="279"/>
      <c r="AB29" s="1285"/>
    </row>
    <row r="30" spans="1:28" ht="12" customHeight="1">
      <c r="A30" s="1257">
        <v>2015</v>
      </c>
      <c r="B30" s="704">
        <v>2844334</v>
      </c>
      <c r="C30" s="754">
        <v>7607564.6329449378</v>
      </c>
      <c r="D30" s="754">
        <v>81067901.423777163</v>
      </c>
      <c r="E30" s="705">
        <v>2.6746382924596541</v>
      </c>
      <c r="F30" s="706">
        <v>28.501540755683813</v>
      </c>
      <c r="G30" s="714">
        <v>9.8000000000000007</v>
      </c>
      <c r="H30" s="664">
        <v>4.4934893123919427E-2</v>
      </c>
      <c r="I30" s="22"/>
      <c r="K30" s="148">
        <f t="shared" ref="K30:L38" si="16">A30</f>
        <v>2015</v>
      </c>
      <c r="L30" s="145">
        <f t="shared" si="16"/>
        <v>2844334</v>
      </c>
      <c r="N30" s="28"/>
      <c r="R30" s="148"/>
      <c r="S30" s="148"/>
      <c r="T30" s="1353">
        <f t="shared" si="12"/>
        <v>2021</v>
      </c>
      <c r="U30" s="1353">
        <f>'8.8'!G34</f>
        <v>4565694.3918051599</v>
      </c>
      <c r="V30" s="1353">
        <f>'8.8'!H34</f>
        <v>913967.04959776311</v>
      </c>
      <c r="W30" s="1353">
        <f>'8.8'!I34</f>
        <v>1309687.2651824956</v>
      </c>
      <c r="X30" s="1353">
        <f>'8.8'!J34</f>
        <v>2518715.8153973664</v>
      </c>
      <c r="Y30" s="1353">
        <f>'8.8'!K34</f>
        <v>125669.72381950567</v>
      </c>
      <c r="Z30" s="145">
        <f t="shared" si="4"/>
        <v>9433734.2458022907</v>
      </c>
      <c r="AA30" s="279"/>
      <c r="AB30" s="1285"/>
    </row>
    <row r="31" spans="1:28" ht="12" customHeight="1">
      <c r="A31" s="1256">
        <v>2016</v>
      </c>
      <c r="B31" s="701">
        <v>2840473</v>
      </c>
      <c r="C31" s="753">
        <v>8255134.2335338555</v>
      </c>
      <c r="D31" s="753">
        <v>88243167.217199996</v>
      </c>
      <c r="E31" s="702">
        <v>2.90625337172149</v>
      </c>
      <c r="F31" s="703">
        <v>31.066363671543435</v>
      </c>
      <c r="G31" s="715">
        <v>8.9722459037378375</v>
      </c>
      <c r="H31" s="662">
        <v>8.5121800711963097E-2</v>
      </c>
      <c r="I31" s="22"/>
      <c r="K31" s="148">
        <f t="shared" si="16"/>
        <v>2016</v>
      </c>
      <c r="L31" s="145">
        <f t="shared" si="16"/>
        <v>2840473</v>
      </c>
      <c r="N31" s="28"/>
      <c r="R31" s="148"/>
      <c r="S31" s="148"/>
      <c r="T31" s="1353">
        <f t="shared" si="12"/>
        <v>2022</v>
      </c>
      <c r="U31" s="1353">
        <f>'8.8'!G35</f>
        <v>3611238.9207220157</v>
      </c>
      <c r="V31" s="1353">
        <f>'8.8'!H35</f>
        <v>739730.0722082525</v>
      </c>
      <c r="W31" s="1353">
        <f>'8.8'!I35</f>
        <v>1077486.8795721275</v>
      </c>
      <c r="X31" s="1353">
        <f>'8.8'!J35</f>
        <v>1992315.4175368126</v>
      </c>
      <c r="Y31" s="1353">
        <f>'8.8'!K35</f>
        <v>122990.99353008645</v>
      </c>
      <c r="Z31" s="145">
        <f t="shared" si="4"/>
        <v>7543762.283569295</v>
      </c>
      <c r="AA31" s="279"/>
      <c r="AB31" s="1285"/>
    </row>
    <row r="32" spans="1:28" ht="12" customHeight="1">
      <c r="A32" s="1256">
        <v>2017</v>
      </c>
      <c r="B32" s="701">
        <v>2844257</v>
      </c>
      <c r="C32" s="753">
        <v>8527482.7534189187</v>
      </c>
      <c r="D32" s="753">
        <v>90996221.726979792</v>
      </c>
      <c r="E32" s="702">
        <v>2.998140728288238</v>
      </c>
      <c r="F32" s="703">
        <v>31.992967487459744</v>
      </c>
      <c r="G32" s="715">
        <v>8.8161872759856621</v>
      </c>
      <c r="H32" s="662">
        <v>3.2991410215806545E-2</v>
      </c>
      <c r="I32" s="22"/>
      <c r="K32" s="148">
        <f t="shared" si="16"/>
        <v>2017</v>
      </c>
      <c r="L32" s="145">
        <f t="shared" si="16"/>
        <v>2844257</v>
      </c>
      <c r="N32" s="28"/>
      <c r="R32" s="148"/>
      <c r="S32" s="148"/>
      <c r="T32" s="1353">
        <f>A38</f>
        <v>2023</v>
      </c>
      <c r="U32" s="1353">
        <f>'8.8'!G36</f>
        <v>3258036.555283682</v>
      </c>
      <c r="V32" s="1353">
        <f>'8.8'!H36</f>
        <v>665733.47336373455</v>
      </c>
      <c r="W32" s="1353">
        <f>'8.8'!I36</f>
        <v>974837.89383030054</v>
      </c>
      <c r="X32" s="1353">
        <f>'8.8'!J36</f>
        <v>1761932.1857068152</v>
      </c>
      <c r="Y32" s="1353">
        <f>'8.8'!K36</f>
        <v>98033.706101513439</v>
      </c>
      <c r="Z32" s="145">
        <f t="shared" si="4"/>
        <v>6758573.8142860448</v>
      </c>
      <c r="AA32" s="279"/>
      <c r="AB32" s="1285"/>
    </row>
    <row r="33" spans="1:28" ht="12" customHeight="1">
      <c r="A33" s="1255">
        <v>2018</v>
      </c>
      <c r="B33" s="698">
        <v>2840619</v>
      </c>
      <c r="C33" s="752">
        <v>8182756.1269882685</v>
      </c>
      <c r="D33" s="752">
        <v>87306411.272440791</v>
      </c>
      <c r="E33" s="699">
        <v>2.8806243030086995</v>
      </c>
      <c r="F33" s="700">
        <v>30.734995179726951</v>
      </c>
      <c r="G33" s="713">
        <v>9.8751190476190462</v>
      </c>
      <c r="H33" s="663">
        <v>-4.042536776664124E-2</v>
      </c>
      <c r="I33" s="22"/>
      <c r="K33" s="148">
        <f t="shared" si="16"/>
        <v>2018</v>
      </c>
      <c r="L33" s="145">
        <f t="shared" si="16"/>
        <v>2840619</v>
      </c>
      <c r="N33" s="28"/>
      <c r="T33" s="28"/>
      <c r="U33" s="28"/>
      <c r="V33" s="28"/>
      <c r="W33" s="28"/>
      <c r="X33" s="28"/>
      <c r="Y33" s="28"/>
      <c r="Z33" s="28"/>
      <c r="AA33" s="19"/>
      <c r="AB33" s="1284"/>
    </row>
    <row r="34" spans="1:28" ht="12" customHeight="1">
      <c r="A34" s="1257">
        <v>2019</v>
      </c>
      <c r="B34" s="704">
        <v>2834509</v>
      </c>
      <c r="C34" s="754">
        <v>8564629.4736091886</v>
      </c>
      <c r="D34" s="754">
        <v>91397633.739198893</v>
      </c>
      <c r="E34" s="705">
        <v>3.0215566341857403</v>
      </c>
      <c r="F34" s="706">
        <v>32.244608762645981</v>
      </c>
      <c r="G34" s="714">
        <v>9.7526875320020494</v>
      </c>
      <c r="H34" s="664">
        <v>4.666805911047868E-2</v>
      </c>
      <c r="I34" s="22"/>
      <c r="K34" s="148">
        <f t="shared" si="16"/>
        <v>2019</v>
      </c>
      <c r="L34" s="145">
        <f t="shared" si="16"/>
        <v>2834509</v>
      </c>
      <c r="N34" s="28"/>
      <c r="T34" s="28"/>
      <c r="U34" s="28"/>
      <c r="V34" s="28"/>
      <c r="W34" s="28"/>
      <c r="X34" s="28"/>
      <c r="Y34" s="28"/>
      <c r="Z34" s="28"/>
      <c r="AA34" s="28"/>
      <c r="AB34" s="1284"/>
    </row>
    <row r="35" spans="1:28" ht="12" customHeight="1">
      <c r="A35" s="1256">
        <v>2020</v>
      </c>
      <c r="B35" s="701">
        <v>2829132</v>
      </c>
      <c r="C35" s="753">
        <v>8694219.1732210778</v>
      </c>
      <c r="D35" s="753">
        <v>92894431.352013335</v>
      </c>
      <c r="E35" s="702">
        <v>3.0731048156187404</v>
      </c>
      <c r="F35" s="703">
        <v>32.834958337756362</v>
      </c>
      <c r="G35" s="715">
        <v>9.3390104966717846</v>
      </c>
      <c r="H35" s="662">
        <v>1.5130800463838313E-2</v>
      </c>
      <c r="I35" s="22"/>
      <c r="K35" s="148">
        <f t="shared" si="16"/>
        <v>2020</v>
      </c>
      <c r="L35" s="145">
        <f t="shared" si="16"/>
        <v>2829132</v>
      </c>
      <c r="N35" s="28"/>
      <c r="T35" s="28"/>
      <c r="U35" s="28"/>
      <c r="V35" s="28"/>
      <c r="W35" s="28"/>
      <c r="X35" s="28"/>
      <c r="Y35" s="28"/>
      <c r="Z35" s="28"/>
      <c r="AA35" s="19"/>
      <c r="AB35" s="1284"/>
    </row>
    <row r="36" spans="1:28" ht="12" customHeight="1">
      <c r="A36" s="1256">
        <v>2021</v>
      </c>
      <c r="B36" s="701">
        <v>2820013</v>
      </c>
      <c r="C36" s="753">
        <v>9433734.2458022907</v>
      </c>
      <c r="D36" s="753">
        <v>100737476.96364906</v>
      </c>
      <c r="E36" s="702">
        <v>3.3452804103393463</v>
      </c>
      <c r="F36" s="703">
        <v>35.722344884101268</v>
      </c>
      <c r="G36" s="715">
        <v>8.2528539426523277</v>
      </c>
      <c r="H36" s="662">
        <v>8.5058250528003851E-2</v>
      </c>
      <c r="I36" s="22"/>
      <c r="K36" s="148">
        <f t="shared" si="16"/>
        <v>2021</v>
      </c>
      <c r="L36" s="145">
        <f t="shared" si="16"/>
        <v>2820013</v>
      </c>
      <c r="N36" s="28"/>
      <c r="T36" s="28"/>
      <c r="U36" s="28"/>
      <c r="V36" s="28"/>
      <c r="W36" s="28"/>
      <c r="X36" s="28"/>
      <c r="Y36" s="28"/>
      <c r="Z36" s="28"/>
      <c r="AA36" s="19"/>
      <c r="AB36" s="1284"/>
    </row>
    <row r="37" spans="1:28" ht="12" customHeight="1">
      <c r="A37" s="1255">
        <v>2022</v>
      </c>
      <c r="B37" s="698">
        <v>2781284</v>
      </c>
      <c r="C37" s="752">
        <v>7543762.283569294</v>
      </c>
      <c r="D37" s="752">
        <v>81546698.312837005</v>
      </c>
      <c r="E37" s="699">
        <v>2.712330809643781</v>
      </c>
      <c r="F37" s="700">
        <v>29.319802764779507</v>
      </c>
      <c r="G37" s="713">
        <v>9.426741551459294</v>
      </c>
      <c r="H37" s="663">
        <v>-0.20034187024867417</v>
      </c>
      <c r="I37" s="22"/>
      <c r="K37" s="148">
        <f t="shared" si="16"/>
        <v>2022</v>
      </c>
      <c r="L37" s="145">
        <f t="shared" si="16"/>
        <v>2781284</v>
      </c>
      <c r="N37" s="28"/>
      <c r="T37" s="28"/>
      <c r="U37" s="28"/>
      <c r="V37" s="28"/>
      <c r="W37" s="28"/>
      <c r="X37" s="28"/>
      <c r="Y37" s="28"/>
      <c r="Z37" s="28"/>
      <c r="AA37" s="19"/>
      <c r="AB37" s="1284"/>
    </row>
    <row r="38" spans="1:28" ht="12" customHeight="1">
      <c r="A38" s="1257">
        <v>2023</v>
      </c>
      <c r="B38" s="704">
        <f>B27</f>
        <v>2752442</v>
      </c>
      <c r="C38" s="754">
        <f>C27</f>
        <v>6758573.8142860457</v>
      </c>
      <c r="D38" s="754">
        <f t="shared" ref="D38:F38" si="17">D27</f>
        <v>73742447.806656405</v>
      </c>
      <c r="E38" s="705">
        <f t="shared" si="17"/>
        <v>2.4554827365248917</v>
      </c>
      <c r="F38" s="705">
        <f t="shared" si="17"/>
        <v>26.791644585664805</v>
      </c>
      <c r="G38" s="618">
        <f>G27</f>
        <v>9.8809274193548386</v>
      </c>
      <c r="H38" s="664">
        <f>(C38-C37)/C37</f>
        <v>-0.10408446604864917</v>
      </c>
      <c r="I38" s="22"/>
      <c r="K38" s="148">
        <f t="shared" si="16"/>
        <v>2023</v>
      </c>
      <c r="L38" s="145">
        <f t="shared" si="16"/>
        <v>2752442</v>
      </c>
      <c r="N38" s="28"/>
      <c r="T38" s="28"/>
      <c r="U38" s="28"/>
      <c r="V38" s="28"/>
      <c r="W38" s="28"/>
      <c r="X38" s="28"/>
      <c r="Y38" s="28"/>
      <c r="Z38" s="28"/>
      <c r="AA38" s="19"/>
      <c r="AB38" s="1284"/>
    </row>
    <row r="39" spans="1:28" ht="5.25" customHeight="1">
      <c r="A39" s="278"/>
      <c r="C39" s="279"/>
      <c r="D39" s="280"/>
      <c r="T39" s="28"/>
      <c r="U39" s="28"/>
      <c r="V39" s="28"/>
      <c r="W39" s="28"/>
      <c r="X39" s="28"/>
      <c r="Y39" s="28"/>
      <c r="Z39" s="28"/>
      <c r="AA39" s="19"/>
      <c r="AB39" s="1284"/>
    </row>
    <row r="40" spans="1:28" ht="12" customHeight="1">
      <c r="A40" s="1671" t="s">
        <v>347</v>
      </c>
      <c r="B40" s="1671"/>
      <c r="C40" s="1671"/>
      <c r="D40" s="1671"/>
      <c r="E40" s="1671"/>
      <c r="F40" s="1671"/>
      <c r="G40" s="1671"/>
      <c r="H40" s="1671"/>
      <c r="I40" s="1671"/>
      <c r="J40" s="1671"/>
      <c r="K40" s="1671"/>
      <c r="L40" s="1671"/>
      <c r="M40" s="1671"/>
      <c r="N40" s="1671"/>
      <c r="O40" s="1671"/>
      <c r="P40" s="1423"/>
      <c r="T40" s="28"/>
      <c r="U40" s="28"/>
      <c r="V40" s="28"/>
      <c r="W40" s="28"/>
      <c r="X40" s="28"/>
      <c r="Y40" s="28"/>
      <c r="Z40" s="28"/>
      <c r="AA40" s="19"/>
    </row>
    <row r="41" spans="1:28" ht="14.1" customHeight="1">
      <c r="A41" s="1671"/>
      <c r="B41" s="1671"/>
      <c r="C41" s="1671"/>
      <c r="D41" s="1671"/>
      <c r="E41" s="1671"/>
      <c r="F41" s="1671"/>
      <c r="G41" s="1671"/>
      <c r="H41" s="1671"/>
      <c r="I41" s="1671"/>
      <c r="J41" s="1671"/>
      <c r="K41" s="1671"/>
      <c r="L41" s="1671"/>
      <c r="M41" s="1671"/>
      <c r="N41" s="1671"/>
      <c r="O41" s="1671"/>
      <c r="P41" s="1423"/>
      <c r="T41" s="28"/>
      <c r="U41" s="28"/>
      <c r="V41" s="28"/>
      <c r="W41" s="28"/>
      <c r="X41" s="28"/>
      <c r="Y41" s="28"/>
      <c r="Z41" s="28"/>
      <c r="AA41" s="19"/>
    </row>
    <row r="42" spans="1:28" ht="14.1" customHeight="1">
      <c r="C42" s="279"/>
      <c r="D42" s="148"/>
      <c r="G42" s="28"/>
      <c r="T42" s="28"/>
      <c r="U42" s="28"/>
      <c r="V42" s="28"/>
      <c r="W42" s="28"/>
      <c r="X42" s="28"/>
      <c r="Y42" s="28"/>
      <c r="Z42" s="28"/>
      <c r="AA42" s="19"/>
    </row>
    <row r="43" spans="1:28" ht="14.1" customHeight="1">
      <c r="G43" s="28"/>
      <c r="T43" s="28"/>
      <c r="U43" s="28"/>
      <c r="V43" s="28"/>
      <c r="W43" s="28"/>
      <c r="X43" s="28"/>
      <c r="Y43" s="28"/>
      <c r="Z43" s="28"/>
      <c r="AA43" s="19"/>
    </row>
    <row r="44" spans="1:28" ht="14.1" customHeight="1">
      <c r="D44" s="28"/>
      <c r="E44" s="19"/>
      <c r="G44" s="28"/>
      <c r="T44" s="28"/>
      <c r="U44" s="28"/>
      <c r="V44" s="28"/>
      <c r="W44" s="28"/>
      <c r="X44" s="28"/>
      <c r="Y44" s="28"/>
      <c r="Z44" s="28"/>
      <c r="AA44" s="19"/>
    </row>
    <row r="45" spans="1:28" ht="14.1" customHeight="1">
      <c r="D45" s="28"/>
      <c r="E45" s="19"/>
      <c r="G45" s="28"/>
      <c r="T45" s="28"/>
      <c r="U45" s="28"/>
      <c r="V45" s="28"/>
      <c r="W45" s="28"/>
      <c r="X45" s="28"/>
      <c r="Y45" s="28"/>
      <c r="Z45" s="28"/>
      <c r="AA45" s="19"/>
    </row>
    <row r="46" spans="1:28" ht="14.1" customHeight="1">
      <c r="D46" s="28"/>
      <c r="E46" s="19"/>
      <c r="G46" s="28"/>
      <c r="T46" s="28"/>
      <c r="U46" s="28"/>
      <c r="V46" s="28"/>
      <c r="W46" s="28"/>
      <c r="X46" s="28"/>
      <c r="Y46" s="28"/>
      <c r="Z46" s="28"/>
      <c r="AA46" s="19"/>
    </row>
    <row r="47" spans="1:28" ht="14.1" customHeight="1">
      <c r="D47" s="28"/>
      <c r="E47" s="19"/>
      <c r="G47" s="28"/>
    </row>
    <row r="48" spans="1:28" ht="14.1" customHeight="1">
      <c r="D48" s="28"/>
      <c r="E48" s="19"/>
      <c r="G48" s="28"/>
    </row>
    <row r="49" spans="4:7" ht="14.1" customHeight="1">
      <c r="D49" s="28"/>
      <c r="E49" s="19"/>
      <c r="G49" s="28"/>
    </row>
    <row r="50" spans="4:7" ht="14.1" customHeight="1">
      <c r="D50" s="28"/>
      <c r="E50" s="19"/>
      <c r="G50" s="28"/>
    </row>
    <row r="51" spans="4:7" ht="14.1" customHeight="1">
      <c r="D51" s="28"/>
      <c r="E51" s="19"/>
      <c r="G51" s="28"/>
    </row>
    <row r="52" spans="4:7" ht="14.1" customHeight="1">
      <c r="D52" s="28"/>
      <c r="E52" s="19"/>
      <c r="G52" s="28"/>
    </row>
    <row r="53" spans="4:7" ht="14.1" customHeight="1">
      <c r="D53" s="28"/>
      <c r="E53" s="19"/>
    </row>
    <row r="54" spans="4:7" ht="14.1" customHeight="1"/>
    <row r="55" spans="4:7" ht="14.1" customHeight="1"/>
    <row r="56" spans="4:7" ht="14.1" customHeight="1"/>
    <row r="57" spans="4:7" ht="14.1" customHeight="1"/>
    <row r="58" spans="4:7" ht="14.1" customHeight="1"/>
    <row r="59" spans="4:7" ht="14.1" customHeight="1"/>
    <row r="60" spans="4:7" ht="14.1" customHeight="1"/>
    <row r="61" spans="4:7" ht="14.1" customHeight="1"/>
    <row r="62" spans="4:7" ht="14.1" customHeight="1"/>
    <row r="63" spans="4:7" ht="14.1" customHeight="1"/>
  </sheetData>
  <mergeCells count="13">
    <mergeCell ref="A40:O41"/>
    <mergeCell ref="J4:P5"/>
    <mergeCell ref="J15:P15"/>
    <mergeCell ref="J27:P27"/>
    <mergeCell ref="A3:P3"/>
    <mergeCell ref="A5:H5"/>
    <mergeCell ref="B6:B8"/>
    <mergeCell ref="C6:F6"/>
    <mergeCell ref="G6:G7"/>
    <mergeCell ref="C7:D7"/>
    <mergeCell ref="E7:F7"/>
    <mergeCell ref="H6:H8"/>
    <mergeCell ref="A6:A8"/>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0"/>
  <dimension ref="A1:AF61"/>
  <sheetViews>
    <sheetView showGridLines="0" zoomScaleNormal="100" zoomScaleSheetLayoutView="100" workbookViewId="0">
      <selection activeCell="D1" sqref="D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9.570312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32" ht="18">
      <c r="A1" s="1418" t="s">
        <v>358</v>
      </c>
      <c r="B1" s="159"/>
      <c r="C1" s="159"/>
      <c r="D1" s="159"/>
      <c r="F1" s="175"/>
    </row>
    <row r="2" spans="1:32" ht="5.0999999999999996" customHeight="1">
      <c r="A2" s="501"/>
      <c r="B2" s="501"/>
      <c r="C2" s="501"/>
      <c r="D2" s="501"/>
      <c r="F2" s="175"/>
    </row>
    <row r="3" spans="1:32" ht="12.75" customHeight="1">
      <c r="A3" s="1587">
        <v>2022</v>
      </c>
      <c r="B3" s="1587"/>
      <c r="C3" s="1587"/>
      <c r="D3" s="1587"/>
      <c r="E3" s="1587"/>
      <c r="F3" s="1587"/>
      <c r="G3" s="1587"/>
      <c r="H3" s="1587"/>
      <c r="I3" s="283"/>
      <c r="J3" s="1668" t="s">
        <v>355</v>
      </c>
      <c r="K3" s="1668"/>
      <c r="L3" s="1668"/>
      <c r="M3" s="1668"/>
      <c r="N3" s="1668"/>
      <c r="O3" s="1668"/>
      <c r="P3" s="1668"/>
    </row>
    <row r="4" spans="1:32" ht="27.75" customHeight="1">
      <c r="A4" s="1679" t="str">
        <f>'[1]6.1'!A6</f>
        <v>Period</v>
      </c>
      <c r="B4" s="1674" t="s">
        <v>341</v>
      </c>
      <c r="C4" s="1677" t="s">
        <v>352</v>
      </c>
      <c r="D4" s="1677"/>
      <c r="E4" s="1677"/>
      <c r="F4" s="1677"/>
      <c r="G4" s="1674" t="s">
        <v>353</v>
      </c>
      <c r="H4" s="1674" t="s">
        <v>344</v>
      </c>
      <c r="I4" s="284"/>
      <c r="J4" s="1668"/>
      <c r="K4" s="1668"/>
      <c r="L4" s="1668"/>
      <c r="M4" s="1668"/>
      <c r="N4" s="1668"/>
      <c r="O4" s="1668"/>
      <c r="P4" s="1668"/>
    </row>
    <row r="5" spans="1:32" ht="26.25" customHeight="1">
      <c r="A5" s="1680"/>
      <c r="B5" s="1675"/>
      <c r="C5" s="1678" t="s">
        <v>345</v>
      </c>
      <c r="D5" s="1678"/>
      <c r="E5" s="1585" t="s">
        <v>346</v>
      </c>
      <c r="F5" s="1585"/>
      <c r="G5" s="1675"/>
      <c r="H5" s="1675"/>
      <c r="I5" s="284"/>
      <c r="J5" s="284"/>
      <c r="K5" s="284"/>
      <c r="L5" s="284"/>
      <c r="M5" s="284"/>
      <c r="N5" s="284"/>
      <c r="O5" s="284"/>
    </row>
    <row r="6" spans="1:32" ht="14.1" customHeight="1">
      <c r="A6" s="1605"/>
      <c r="B6" s="1676"/>
      <c r="C6" s="1413" t="s">
        <v>332</v>
      </c>
      <c r="D6" s="1413" t="s">
        <v>29</v>
      </c>
      <c r="E6" s="1413" t="s">
        <v>332</v>
      </c>
      <c r="F6" s="1413" t="s">
        <v>29</v>
      </c>
      <c r="G6" s="1676"/>
      <c r="H6" s="1676"/>
      <c r="I6" s="175"/>
      <c r="J6" s="175"/>
      <c r="K6" s="175"/>
      <c r="L6" s="175"/>
      <c r="M6" s="175"/>
      <c r="N6" s="175"/>
      <c r="O6" s="175"/>
      <c r="R6" s="145">
        <f>'8.1'!R8</f>
        <v>2022</v>
      </c>
    </row>
    <row r="7" spans="1:32" ht="13.5" customHeight="1">
      <c r="A7" s="1259" t="str">
        <f>'6.1'!A9</f>
        <v>January</v>
      </c>
      <c r="B7" s="716">
        <v>1612</v>
      </c>
      <c r="C7" s="1103">
        <v>336688.43705757009</v>
      </c>
      <c r="D7" s="1103">
        <v>3668367.9016999998</v>
      </c>
      <c r="E7" s="716">
        <f>C7/B7</f>
        <v>208.86379470072586</v>
      </c>
      <c r="F7" s="717">
        <f>D7/B7</f>
        <v>2275.6624700372208</v>
      </c>
      <c r="G7" s="718">
        <f>C7/'8.1'!C9</f>
        <v>0.3775466839669015</v>
      </c>
      <c r="H7" s="630">
        <f>(C7-R7)/R7</f>
        <v>-0.20323067609488127</v>
      </c>
      <c r="I7" s="22"/>
      <c r="J7" s="22"/>
      <c r="K7" s="22"/>
      <c r="L7" s="22"/>
      <c r="M7" s="22"/>
      <c r="N7" s="22"/>
      <c r="O7" s="22"/>
      <c r="R7" s="145">
        <v>422567.01777547825</v>
      </c>
      <c r="T7" s="23"/>
      <c r="U7" s="23"/>
      <c r="V7" s="23"/>
      <c r="W7" s="23"/>
      <c r="X7" s="23"/>
      <c r="Z7" s="23"/>
      <c r="AD7" s="23"/>
      <c r="AE7" s="23"/>
      <c r="AF7" s="23"/>
    </row>
    <row r="8" spans="1:32" ht="13.5" customHeight="1">
      <c r="A8" s="1260" t="str">
        <f>'6.1'!A10</f>
        <v>February</v>
      </c>
      <c r="B8" s="719">
        <v>1622</v>
      </c>
      <c r="C8" s="1104">
        <v>325603.59215361869</v>
      </c>
      <c r="D8" s="1104">
        <v>3535592.7609170005</v>
      </c>
      <c r="E8" s="719">
        <f t="shared" ref="E8:E25" si="0">C8/B8</f>
        <v>200.74204201826061</v>
      </c>
      <c r="F8" s="720">
        <f t="shared" ref="F8:F25" si="1">D8/B8</f>
        <v>2179.7735887281137</v>
      </c>
      <c r="G8" s="721">
        <f>C8/'8.1'!C10</f>
        <v>0.37827130646253349</v>
      </c>
      <c r="H8" s="652">
        <f t="shared" ref="H8:H25" si="2">(C8-R8)/R8</f>
        <v>-3.543895988352648E-2</v>
      </c>
      <c r="I8" s="22"/>
      <c r="J8" s="22"/>
      <c r="K8" s="22"/>
      <c r="L8" s="22"/>
      <c r="M8" s="22"/>
      <c r="N8" s="22"/>
      <c r="O8" s="22"/>
      <c r="R8" s="145">
        <v>337566.60139860213</v>
      </c>
      <c r="T8" s="23"/>
      <c r="U8" s="23"/>
      <c r="V8" s="23"/>
      <c r="W8" s="23"/>
      <c r="X8" s="23"/>
      <c r="Z8" s="23"/>
      <c r="AD8" s="23"/>
      <c r="AE8" s="23"/>
      <c r="AF8" s="23"/>
    </row>
    <row r="9" spans="1:32" ht="13.5" customHeight="1">
      <c r="A9" s="1261" t="str">
        <f>'6.1'!A11</f>
        <v>March</v>
      </c>
      <c r="B9" s="722">
        <v>1613</v>
      </c>
      <c r="C9" s="956">
        <v>320969.32543555682</v>
      </c>
      <c r="D9" s="956">
        <v>3480513.9704010002</v>
      </c>
      <c r="E9" s="722">
        <f t="shared" si="0"/>
        <v>198.98904242749958</v>
      </c>
      <c r="F9" s="723">
        <f t="shared" si="1"/>
        <v>2157.7891942969623</v>
      </c>
      <c r="G9" s="724">
        <f>C9/'8.1'!C11</f>
        <v>0.41723989763451086</v>
      </c>
      <c r="H9" s="636">
        <f>(C9-R9)/R9</f>
        <v>-0.16511930774859032</v>
      </c>
      <c r="I9" s="22"/>
      <c r="J9" s="22"/>
      <c r="K9" s="22"/>
      <c r="L9" s="22"/>
      <c r="M9" s="22"/>
      <c r="N9" s="22"/>
      <c r="O9" s="22"/>
      <c r="R9" s="1355">
        <v>384449.33319754212</v>
      </c>
      <c r="T9" s="23"/>
      <c r="U9" s="23"/>
      <c r="V9" s="23"/>
      <c r="W9" s="23"/>
      <c r="X9" s="23"/>
      <c r="Z9" s="23"/>
      <c r="AD9" s="23"/>
      <c r="AE9" s="23"/>
      <c r="AF9" s="23"/>
    </row>
    <row r="10" spans="1:32" ht="13.5" customHeight="1">
      <c r="A10" s="1260" t="str">
        <f>'6.1'!A12</f>
        <v>April</v>
      </c>
      <c r="B10" s="719">
        <v>1613</v>
      </c>
      <c r="C10" s="1104">
        <v>267845.16574471688</v>
      </c>
      <c r="D10" s="1104">
        <v>2921552.1440199995</v>
      </c>
      <c r="E10" s="719">
        <f t="shared" si="0"/>
        <v>166.0540395193533</v>
      </c>
      <c r="F10" s="720">
        <f t="shared" si="1"/>
        <v>1811.2536540731553</v>
      </c>
      <c r="G10" s="721">
        <f>C10/'8.1'!C12</f>
        <v>0.44167099333249527</v>
      </c>
      <c r="H10" s="652">
        <f t="shared" si="2"/>
        <v>-6.6633482073602174E-2</v>
      </c>
      <c r="I10" s="22"/>
      <c r="J10" s="22"/>
      <c r="K10" s="22"/>
      <c r="L10" s="22"/>
      <c r="M10" s="22"/>
      <c r="N10" s="22"/>
      <c r="O10" s="22"/>
      <c r="R10" s="1355">
        <v>286966.76021738147</v>
      </c>
      <c r="T10" s="23"/>
      <c r="U10" s="23"/>
      <c r="V10" s="23"/>
      <c r="W10" s="23"/>
      <c r="X10" s="23"/>
      <c r="Z10" s="23"/>
      <c r="AD10" s="23"/>
      <c r="AE10" s="23"/>
      <c r="AF10" s="23"/>
    </row>
    <row r="11" spans="1:32" ht="13.5" customHeight="1">
      <c r="A11" s="1260" t="str">
        <f>'6.1'!A13</f>
        <v>May</v>
      </c>
      <c r="B11" s="719">
        <v>1612</v>
      </c>
      <c r="C11" s="1104">
        <v>219056.5517420751</v>
      </c>
      <c r="D11" s="1104">
        <v>2398320.0021690005</v>
      </c>
      <c r="E11" s="719">
        <f t="shared" si="0"/>
        <v>135.89116113031955</v>
      </c>
      <c r="F11" s="720">
        <f t="shared" si="1"/>
        <v>1487.7915646209681</v>
      </c>
      <c r="G11" s="721">
        <f>C11/'8.1'!C13</f>
        <v>0.59388420831007882</v>
      </c>
      <c r="H11" s="652">
        <f t="shared" si="2"/>
        <v>-0.16925371526898053</v>
      </c>
      <c r="I11" s="22"/>
      <c r="J11" s="22"/>
      <c r="K11" s="22"/>
      <c r="L11" s="22"/>
      <c r="M11" s="22"/>
      <c r="N11" s="22"/>
      <c r="O11" s="22"/>
      <c r="R11" s="1355">
        <v>263686.46573364048</v>
      </c>
      <c r="T11" s="23"/>
      <c r="U11" s="23"/>
      <c r="V11" s="23"/>
      <c r="W11" s="23"/>
      <c r="X11" s="23"/>
      <c r="Z11" s="23"/>
      <c r="AD11" s="23"/>
      <c r="AE11" s="23"/>
      <c r="AF11" s="23"/>
    </row>
    <row r="12" spans="1:32" ht="13.5" customHeight="1">
      <c r="A12" s="1260" t="str">
        <f>'6.1'!A14</f>
        <v>June</v>
      </c>
      <c r="B12" s="719">
        <v>1615</v>
      </c>
      <c r="C12" s="1104">
        <v>236739.05236733289</v>
      </c>
      <c r="D12" s="1104">
        <v>2593271.4812288689</v>
      </c>
      <c r="E12" s="719">
        <f t="shared" si="0"/>
        <v>146.58764852466433</v>
      </c>
      <c r="F12" s="720">
        <f t="shared" si="1"/>
        <v>1605.7408552500735</v>
      </c>
      <c r="G12" s="721">
        <f>C12/'8.1'!C14</f>
        <v>0.75405860320602491</v>
      </c>
      <c r="H12" s="652">
        <f t="shared" si="2"/>
        <v>-7.5478127361283287E-2</v>
      </c>
      <c r="I12" s="22"/>
      <c r="J12" s="22"/>
      <c r="K12" s="22"/>
      <c r="L12" s="22"/>
      <c r="M12" s="22"/>
      <c r="N12" s="22"/>
      <c r="O12" s="22"/>
      <c r="R12" s="1355">
        <v>256066.47000318771</v>
      </c>
      <c r="T12" s="23"/>
      <c r="U12" s="23"/>
      <c r="V12" s="23"/>
      <c r="W12" s="23"/>
      <c r="X12" s="23"/>
      <c r="Z12" s="23"/>
      <c r="AD12" s="23"/>
      <c r="AE12" s="23"/>
      <c r="AF12" s="23"/>
    </row>
    <row r="13" spans="1:32" ht="13.5" customHeight="1">
      <c r="A13" s="1259" t="str">
        <f>'6.1'!A15</f>
        <v>July</v>
      </c>
      <c r="B13" s="716">
        <v>1613</v>
      </c>
      <c r="C13" s="1103">
        <v>216321.13457287685</v>
      </c>
      <c r="D13" s="1103">
        <v>2371200.7174466718</v>
      </c>
      <c r="E13" s="716">
        <f t="shared" si="0"/>
        <v>134.11105677177733</v>
      </c>
      <c r="F13" s="717">
        <f t="shared" si="1"/>
        <v>1470.0562414424501</v>
      </c>
      <c r="G13" s="718">
        <f>C13/'8.1'!C15</f>
        <v>0.76936713023220626</v>
      </c>
      <c r="H13" s="630">
        <f t="shared" si="2"/>
        <v>-5.3360990211597404E-4</v>
      </c>
      <c r="I13" s="22"/>
      <c r="J13" s="1682" t="s">
        <v>356</v>
      </c>
      <c r="K13" s="1683"/>
      <c r="L13" s="1683"/>
      <c r="M13" s="1683"/>
      <c r="N13" s="1683"/>
      <c r="O13" s="1683"/>
      <c r="P13" s="1683"/>
      <c r="R13" s="1355">
        <v>216436.62730038492</v>
      </c>
      <c r="T13" s="23"/>
      <c r="U13" s="23"/>
      <c r="V13" s="23"/>
      <c r="W13" s="23"/>
      <c r="X13" s="23"/>
      <c r="Z13" s="23"/>
      <c r="AD13" s="23"/>
      <c r="AE13" s="23"/>
      <c r="AF13" s="23"/>
    </row>
    <row r="14" spans="1:32" ht="13.5" customHeight="1">
      <c r="A14" s="1260" t="str">
        <f>'6.1'!A16</f>
        <v>August</v>
      </c>
      <c r="B14" s="719">
        <v>1612</v>
      </c>
      <c r="C14" s="1104">
        <v>215737.7080416735</v>
      </c>
      <c r="D14" s="1104">
        <v>2366432.7653830005</v>
      </c>
      <c r="E14" s="719">
        <f t="shared" si="0"/>
        <v>133.83232508788677</v>
      </c>
      <c r="F14" s="720">
        <f t="shared" si="1"/>
        <v>1468.0104003616627</v>
      </c>
      <c r="G14" s="721">
        <f>C14/'8.1'!C16</f>
        <v>0.75007494330489621</v>
      </c>
      <c r="H14" s="652">
        <f t="shared" si="2"/>
        <v>-9.5903101703039687E-2</v>
      </c>
      <c r="I14" s="22"/>
      <c r="J14" s="1683"/>
      <c r="K14" s="1683"/>
      <c r="L14" s="1683"/>
      <c r="M14" s="1683"/>
      <c r="N14" s="1683"/>
      <c r="O14" s="1683"/>
      <c r="P14" s="1683"/>
      <c r="R14" s="1355">
        <v>238622.32958442485</v>
      </c>
      <c r="T14" s="23"/>
      <c r="U14" s="23"/>
      <c r="V14" s="23"/>
      <c r="W14" s="23"/>
      <c r="X14" s="23"/>
      <c r="Z14" s="23"/>
      <c r="AD14" s="23"/>
      <c r="AE14" s="23"/>
      <c r="AF14" s="23"/>
    </row>
    <row r="15" spans="1:32" ht="13.5" customHeight="1">
      <c r="A15" s="1261" t="str">
        <f>'6.1'!A17</f>
        <v>September</v>
      </c>
      <c r="B15" s="722">
        <v>1612</v>
      </c>
      <c r="C15" s="956">
        <v>228221.05528314784</v>
      </c>
      <c r="D15" s="956">
        <v>2507067.7995600002</v>
      </c>
      <c r="E15" s="722">
        <f t="shared" si="0"/>
        <v>141.57633702428527</v>
      </c>
      <c r="F15" s="723">
        <f t="shared" si="1"/>
        <v>1555.2529773945409</v>
      </c>
      <c r="G15" s="724">
        <f>C15/'8.1'!C17</f>
        <v>0.75502683425382189</v>
      </c>
      <c r="H15" s="636">
        <f t="shared" si="2"/>
        <v>-7.447381954987492E-2</v>
      </c>
      <c r="I15" s="22"/>
      <c r="J15" s="22"/>
      <c r="K15" s="281">
        <f>A27</f>
        <v>2014</v>
      </c>
      <c r="L15" s="535">
        <f>C27</f>
        <v>3410397.2052618805</v>
      </c>
      <c r="M15" s="282"/>
      <c r="N15" s="282"/>
      <c r="O15" s="282"/>
      <c r="R15" s="1355">
        <v>246585.19672793444</v>
      </c>
      <c r="T15" s="23"/>
      <c r="U15" s="23"/>
      <c r="V15" s="23"/>
      <c r="W15" s="23"/>
      <c r="X15" s="23"/>
      <c r="Z15" s="23"/>
      <c r="AD15" s="23"/>
      <c r="AE15" s="23"/>
      <c r="AF15" s="23"/>
    </row>
    <row r="16" spans="1:32" ht="13.5" customHeight="1">
      <c r="A16" s="1260" t="str">
        <f>'6.1'!A18</f>
        <v>October</v>
      </c>
      <c r="B16" s="719">
        <v>1613</v>
      </c>
      <c r="C16" s="1104">
        <v>271598.12042609934</v>
      </c>
      <c r="D16" s="1104">
        <v>2980456.3311400004</v>
      </c>
      <c r="E16" s="719">
        <f t="shared" si="0"/>
        <v>168.38073182027239</v>
      </c>
      <c r="F16" s="720">
        <f t="shared" si="1"/>
        <v>1847.7720589832613</v>
      </c>
      <c r="G16" s="721">
        <f>C16/'8.1'!C18</f>
        <v>0.58340263780346913</v>
      </c>
      <c r="H16" s="652">
        <f t="shared" si="2"/>
        <v>-2.4900828144824895E-2</v>
      </c>
      <c r="I16" s="22"/>
      <c r="J16" s="22"/>
      <c r="K16" s="281">
        <f t="shared" ref="K16:K24" si="3">A28</f>
        <v>2015</v>
      </c>
      <c r="L16" s="535">
        <f t="shared" ref="L16:L24" si="4">C28</f>
        <v>3522761.6740966924</v>
      </c>
      <c r="M16" s="282"/>
      <c r="N16" s="282"/>
      <c r="O16" s="282"/>
      <c r="R16" s="1355">
        <v>278533.84380315931</v>
      </c>
      <c r="T16" s="23"/>
      <c r="U16" s="23"/>
      <c r="V16" s="23"/>
      <c r="W16" s="23"/>
      <c r="X16" s="23"/>
      <c r="Z16" s="23"/>
      <c r="AD16" s="23"/>
      <c r="AE16" s="23"/>
      <c r="AF16" s="23"/>
    </row>
    <row r="17" spans="1:32" ht="13.5" customHeight="1">
      <c r="A17" s="1260" t="str">
        <f>'6.1'!A19</f>
        <v>November</v>
      </c>
      <c r="B17" s="719">
        <v>1613</v>
      </c>
      <c r="C17" s="1104">
        <v>304055.51712143904</v>
      </c>
      <c r="D17" s="1104">
        <v>3323630.4112170003</v>
      </c>
      <c r="E17" s="719">
        <f t="shared" si="0"/>
        <v>188.50311042866647</v>
      </c>
      <c r="F17" s="720">
        <f t="shared" si="1"/>
        <v>2060.5272233211408</v>
      </c>
      <c r="G17" s="721">
        <f>C17/'8.1'!C19</f>
        <v>0.415879611688594</v>
      </c>
      <c r="H17" s="652">
        <f t="shared" si="2"/>
        <v>-6.2293995816033183E-2</v>
      </c>
      <c r="I17" s="22"/>
      <c r="J17" s="22"/>
      <c r="K17" s="281">
        <f t="shared" si="3"/>
        <v>2016</v>
      </c>
      <c r="L17" s="535">
        <f t="shared" si="4"/>
        <v>3836358.4581271773</v>
      </c>
      <c r="M17" s="282"/>
      <c r="N17" s="282"/>
      <c r="O17" s="282"/>
      <c r="R17" s="1355">
        <v>324254.63393085724</v>
      </c>
      <c r="T17" s="23"/>
      <c r="U17" s="23"/>
      <c r="V17" s="23"/>
      <c r="W17" s="23"/>
      <c r="X17" s="23"/>
      <c r="Z17" s="23"/>
      <c r="AD17" s="23"/>
      <c r="AE17" s="23"/>
      <c r="AF17" s="23"/>
    </row>
    <row r="18" spans="1:32" ht="13.5" customHeight="1">
      <c r="A18" s="1260" t="str">
        <f>'6.1'!A20</f>
        <v>December</v>
      </c>
      <c r="B18" s="719">
        <v>1613</v>
      </c>
      <c r="C18" s="1104">
        <v>315200.89533757576</v>
      </c>
      <c r="D18" s="1104">
        <v>3436893.4631120702</v>
      </c>
      <c r="E18" s="719">
        <f t="shared" si="0"/>
        <v>195.41283033947661</v>
      </c>
      <c r="F18" s="720">
        <f t="shared" si="1"/>
        <v>2130.7461023633418</v>
      </c>
      <c r="G18" s="721">
        <f>C18/'8.1'!C20</f>
        <v>0.35826342893129148</v>
      </c>
      <c r="H18" s="652">
        <f t="shared" si="2"/>
        <v>-0.11336802512873298</v>
      </c>
      <c r="I18" s="22"/>
      <c r="J18" s="22"/>
      <c r="K18" s="281">
        <f t="shared" si="3"/>
        <v>2017</v>
      </c>
      <c r="L18" s="535">
        <f t="shared" si="4"/>
        <v>3847746</v>
      </c>
      <c r="M18" s="282"/>
      <c r="N18" s="282"/>
      <c r="O18" s="282"/>
      <c r="R18" s="1355">
        <v>355503.64104942279</v>
      </c>
      <c r="T18" s="23"/>
      <c r="U18" s="23"/>
      <c r="V18" s="23"/>
      <c r="W18" s="23"/>
      <c r="X18" s="23"/>
      <c r="Z18" s="23"/>
      <c r="AD18" s="23"/>
      <c r="AE18" s="23"/>
      <c r="AF18" s="23"/>
    </row>
    <row r="19" spans="1:32" ht="13.5" customHeight="1">
      <c r="A19" s="1259" t="str">
        <f>'6.1'!A21</f>
        <v>1Q</v>
      </c>
      <c r="B19" s="716">
        <f>B9</f>
        <v>1613</v>
      </c>
      <c r="C19" s="1103">
        <f t="shared" ref="C19:D19" si="5">SUM(C7:C9)</f>
        <v>983261.3546467456</v>
      </c>
      <c r="D19" s="1103">
        <f t="shared" si="5"/>
        <v>10684474.633018</v>
      </c>
      <c r="E19" s="716">
        <f t="shared" si="0"/>
        <v>609.58546475309709</v>
      </c>
      <c r="F19" s="717">
        <f t="shared" si="1"/>
        <v>6623.9768338611284</v>
      </c>
      <c r="G19" s="718">
        <f>C19/'8.1'!C21</f>
        <v>0.38990225025105568</v>
      </c>
      <c r="H19" s="630">
        <f t="shared" si="2"/>
        <v>-0.14094356148727527</v>
      </c>
      <c r="I19" s="22"/>
      <c r="J19" s="22"/>
      <c r="K19" s="281">
        <f t="shared" si="3"/>
        <v>2018</v>
      </c>
      <c r="L19" s="535">
        <f t="shared" si="4"/>
        <v>3854919.8167295875</v>
      </c>
      <c r="M19" s="282"/>
      <c r="N19" s="282"/>
      <c r="O19" s="282"/>
      <c r="R19" s="1355">
        <v>1144582.9523716224</v>
      </c>
      <c r="T19" s="23"/>
      <c r="U19" s="23"/>
      <c r="V19" s="23"/>
      <c r="W19" s="23"/>
      <c r="AD19" s="23"/>
      <c r="AE19" s="23"/>
      <c r="AF19" s="23"/>
    </row>
    <row r="20" spans="1:32" ht="13.5" customHeight="1">
      <c r="A20" s="1260" t="str">
        <f>'6.1'!A22</f>
        <v>2Q</v>
      </c>
      <c r="B20" s="719">
        <f>B12</f>
        <v>1615</v>
      </c>
      <c r="C20" s="1104">
        <f t="shared" ref="C20:D20" si="6">SUM(C10:C12)</f>
        <v>723640.76985412487</v>
      </c>
      <c r="D20" s="1104">
        <f t="shared" si="6"/>
        <v>7913143.6274178699</v>
      </c>
      <c r="E20" s="719">
        <f t="shared" si="0"/>
        <v>448.07478009543337</v>
      </c>
      <c r="F20" s="720">
        <f t="shared" si="1"/>
        <v>4899.7793358624585</v>
      </c>
      <c r="G20" s="721">
        <f>C20/'8.1'!C22</f>
        <v>0.56129119671076544</v>
      </c>
      <c r="H20" s="652">
        <f t="shared" si="2"/>
        <v>-0.10298363423718918</v>
      </c>
      <c r="I20" s="22"/>
      <c r="J20" s="22"/>
      <c r="K20" s="281">
        <f t="shared" si="3"/>
        <v>2019</v>
      </c>
      <c r="L20" s="535">
        <f t="shared" si="4"/>
        <v>4200740.8816692531</v>
      </c>
      <c r="M20" s="282"/>
      <c r="N20" s="282"/>
      <c r="O20" s="282"/>
      <c r="R20" s="1355">
        <v>806719.69595420966</v>
      </c>
    </row>
    <row r="21" spans="1:32" ht="13.5" customHeight="1">
      <c r="A21" s="1260" t="str">
        <f>'6.1'!A23</f>
        <v>3Q</v>
      </c>
      <c r="B21" s="719">
        <f>B15</f>
        <v>1612</v>
      </c>
      <c r="C21" s="1104">
        <f t="shared" ref="C21:D21" si="7">SUM(C13:C15)</f>
        <v>660279.89789769822</v>
      </c>
      <c r="D21" s="1104">
        <f t="shared" si="7"/>
        <v>7244701.2823896725</v>
      </c>
      <c r="E21" s="719">
        <f t="shared" si="0"/>
        <v>409.60291432859691</v>
      </c>
      <c r="F21" s="720">
        <f t="shared" si="1"/>
        <v>4494.2315647578616</v>
      </c>
      <c r="G21" s="721">
        <f>C21/'8.1'!C23</f>
        <v>0.75802061500713425</v>
      </c>
      <c r="H21" s="652">
        <f t="shared" si="2"/>
        <v>-5.895332484716459E-2</v>
      </c>
      <c r="I21" s="22"/>
      <c r="J21" s="22"/>
      <c r="K21" s="281">
        <f t="shared" si="3"/>
        <v>2020</v>
      </c>
      <c r="L21" s="535">
        <f t="shared" si="4"/>
        <v>4268309.7902267631</v>
      </c>
      <c r="M21" s="282"/>
      <c r="N21" s="282"/>
      <c r="O21" s="282"/>
      <c r="R21" s="1355">
        <v>701644.15361274418</v>
      </c>
    </row>
    <row r="22" spans="1:32" ht="13.5" customHeight="1">
      <c r="A22" s="1261" t="str">
        <f>'6.1'!A24</f>
        <v>4Q</v>
      </c>
      <c r="B22" s="722">
        <f>B18</f>
        <v>1613</v>
      </c>
      <c r="C22" s="956">
        <f t="shared" ref="C22:D22" si="8">SUM(C16:C18)</f>
        <v>890854.5328851142</v>
      </c>
      <c r="D22" s="956">
        <f t="shared" si="8"/>
        <v>9740980.2054690719</v>
      </c>
      <c r="E22" s="722">
        <f t="shared" si="0"/>
        <v>552.2966725884155</v>
      </c>
      <c r="F22" s="723">
        <f t="shared" si="1"/>
        <v>6039.0453846677447</v>
      </c>
      <c r="G22" s="724">
        <f>C22/'8.1'!C24</f>
        <v>0.42902607715907237</v>
      </c>
      <c r="H22" s="636">
        <f t="shared" si="2"/>
        <v>-7.0372681332220202E-2</v>
      </c>
      <c r="I22" s="22"/>
      <c r="J22" s="22"/>
      <c r="K22" s="281">
        <f t="shared" si="3"/>
        <v>2021</v>
      </c>
      <c r="L22" s="535">
        <f t="shared" si="4"/>
        <v>4565694.3918051599</v>
      </c>
      <c r="M22" s="282"/>
      <c r="N22" s="282"/>
      <c r="O22" s="282"/>
      <c r="R22" s="1355">
        <v>958292.11878343928</v>
      </c>
    </row>
    <row r="23" spans="1:32" ht="13.5" customHeight="1">
      <c r="A23" s="1260" t="str">
        <f>'6.1'!A25</f>
        <v>1H</v>
      </c>
      <c r="B23" s="719">
        <f>B12</f>
        <v>1615</v>
      </c>
      <c r="C23" s="1104">
        <f t="shared" ref="C23:D23" si="9">SUM(C7:C12)</f>
        <v>1706902.1245008702</v>
      </c>
      <c r="D23" s="1104">
        <f t="shared" si="9"/>
        <v>18597618.260435868</v>
      </c>
      <c r="E23" s="719">
        <f t="shared" si="0"/>
        <v>1056.9053402482168</v>
      </c>
      <c r="F23" s="720">
        <f t="shared" si="1"/>
        <v>11515.55310243707</v>
      </c>
      <c r="G23" s="721">
        <f>C23/'8.1'!C25</f>
        <v>0.44788142625830113</v>
      </c>
      <c r="H23" s="652">
        <f t="shared" si="2"/>
        <v>-0.12524993190300401</v>
      </c>
      <c r="I23" s="22"/>
      <c r="J23" s="22"/>
      <c r="K23" s="281">
        <f t="shared" si="3"/>
        <v>2022</v>
      </c>
      <c r="L23" s="535">
        <f t="shared" si="4"/>
        <v>3611238.9207220157</v>
      </c>
      <c r="M23" s="282"/>
      <c r="N23" s="282"/>
      <c r="O23" s="282"/>
      <c r="R23" s="1355">
        <v>1951302.6483258321</v>
      </c>
      <c r="T23" s="23"/>
      <c r="U23" s="23"/>
      <c r="V23" s="23"/>
      <c r="W23" s="23"/>
      <c r="X23" s="23"/>
      <c r="Z23" s="23"/>
    </row>
    <row r="24" spans="1:32" ht="13.5" customHeight="1">
      <c r="A24" s="1260" t="str">
        <f>'6.1'!A26</f>
        <v>2H</v>
      </c>
      <c r="B24" s="719">
        <f>B18</f>
        <v>1613</v>
      </c>
      <c r="C24" s="1104">
        <f t="shared" ref="C24:D24" si="10">SUM(C13:C18)</f>
        <v>1551134.4307828124</v>
      </c>
      <c r="D24" s="1104">
        <f t="shared" si="10"/>
        <v>16985681.487858742</v>
      </c>
      <c r="E24" s="719">
        <f t="shared" si="0"/>
        <v>961.64564834644295</v>
      </c>
      <c r="F24" s="720">
        <f t="shared" si="1"/>
        <v>10530.490693030839</v>
      </c>
      <c r="G24" s="721">
        <f>C24/'8.1'!C26</f>
        <v>0.52625144901877097</v>
      </c>
      <c r="H24" s="652">
        <f t="shared" si="2"/>
        <v>-6.5545794391438539E-2</v>
      </c>
      <c r="I24" s="22"/>
      <c r="J24" s="22"/>
      <c r="K24" s="281">
        <f t="shared" si="3"/>
        <v>2023</v>
      </c>
      <c r="L24" s="535">
        <f t="shared" si="4"/>
        <v>3258036.555283682</v>
      </c>
      <c r="M24" s="282"/>
      <c r="N24" s="282"/>
      <c r="O24" s="282"/>
      <c r="R24" s="1355">
        <v>1659936.2723961836</v>
      </c>
      <c r="W24" s="23"/>
      <c r="X24" s="23"/>
      <c r="Z24" s="23"/>
    </row>
    <row r="25" spans="1:32" ht="13.5" customHeight="1">
      <c r="A25" s="1258" t="str">
        <f>'6.1'!A27</f>
        <v>Year</v>
      </c>
      <c r="B25" s="707">
        <f>B18</f>
        <v>1613</v>
      </c>
      <c r="C25" s="1105">
        <f t="shared" ref="C25:D25" si="11">SUM(C7:C18)</f>
        <v>3258036.555283682</v>
      </c>
      <c r="D25" s="1105">
        <f t="shared" si="11"/>
        <v>35583299.748294614</v>
      </c>
      <c r="E25" s="707">
        <f t="shared" si="0"/>
        <v>2019.8614725875275</v>
      </c>
      <c r="F25" s="725">
        <f t="shared" si="1"/>
        <v>22060.322224609183</v>
      </c>
      <c r="G25" s="726">
        <f>C25/'8.1'!C27</f>
        <v>0.48205977249178722</v>
      </c>
      <c r="H25" s="632">
        <f t="shared" si="2"/>
        <v>-9.7806424108797529E-2</v>
      </c>
      <c r="I25" s="22"/>
      <c r="J25" s="1673" t="s">
        <v>357</v>
      </c>
      <c r="K25" s="1673"/>
      <c r="L25" s="1673"/>
      <c r="M25" s="1673"/>
      <c r="N25" s="1673"/>
      <c r="O25" s="1673"/>
      <c r="P25" s="1673"/>
      <c r="R25" s="1355">
        <v>3611238.9207220157</v>
      </c>
      <c r="W25" s="23"/>
      <c r="X25" s="23"/>
      <c r="Z25" s="23"/>
    </row>
    <row r="26" spans="1:32" ht="12" customHeight="1">
      <c r="A26" s="150"/>
      <c r="B26" s="150"/>
      <c r="C26" s="710"/>
      <c r="D26" s="727"/>
      <c r="E26" s="701"/>
      <c r="F26" s="728"/>
      <c r="G26" s="729"/>
      <c r="H26" s="150"/>
      <c r="L26" s="23" t="str">
        <f>B4</f>
        <v>Number of customers at the end of the period</v>
      </c>
      <c r="R26" s="876"/>
      <c r="W26" s="23"/>
      <c r="X26" s="23"/>
      <c r="Z26" s="23"/>
    </row>
    <row r="27" spans="1:32" ht="12" customHeight="1">
      <c r="A27" s="1255">
        <v>2014</v>
      </c>
      <c r="B27" s="698">
        <v>1599</v>
      </c>
      <c r="C27" s="752">
        <v>3410397.2052618805</v>
      </c>
      <c r="D27" s="752">
        <v>36263816.274877004</v>
      </c>
      <c r="E27" s="698">
        <v>2132.8312728341966</v>
      </c>
      <c r="F27" s="730">
        <v>22679.05958403815</v>
      </c>
      <c r="G27" s="731">
        <v>0.44829027025192603</v>
      </c>
      <c r="H27" s="663">
        <v>-5.9803292121513203E-2</v>
      </c>
      <c r="I27" s="22"/>
      <c r="K27" s="7">
        <f>A27</f>
        <v>2014</v>
      </c>
      <c r="L27" s="28">
        <f>B27</f>
        <v>1599</v>
      </c>
      <c r="N27" s="28"/>
      <c r="R27" s="877"/>
      <c r="W27" s="23"/>
      <c r="X27" s="23"/>
      <c r="Z27" s="23"/>
    </row>
    <row r="28" spans="1:32" ht="12" customHeight="1">
      <c r="A28" s="1257">
        <v>2015</v>
      </c>
      <c r="B28" s="704">
        <v>1606</v>
      </c>
      <c r="C28" s="754">
        <v>3522761.6740966924</v>
      </c>
      <c r="D28" s="754">
        <v>37559635.195127994</v>
      </c>
      <c r="E28" s="704">
        <v>2193.500419736421</v>
      </c>
      <c r="F28" s="732">
        <v>23387.070482645078</v>
      </c>
      <c r="G28" s="733">
        <v>0.42673584395352337</v>
      </c>
      <c r="H28" s="664">
        <v>3.2947619315851356E-2</v>
      </c>
      <c r="I28" s="22"/>
      <c r="K28" s="7">
        <f t="shared" ref="K28:K36" si="12">A28</f>
        <v>2015</v>
      </c>
      <c r="L28" s="28">
        <f t="shared" ref="L28:L36" si="13">B28</f>
        <v>1606</v>
      </c>
      <c r="N28" s="28"/>
      <c r="W28" s="23"/>
      <c r="X28" s="23"/>
      <c r="Z28" s="23"/>
    </row>
    <row r="29" spans="1:32" ht="12" customHeight="1">
      <c r="A29" s="1256">
        <v>2016</v>
      </c>
      <c r="B29" s="701">
        <v>1618</v>
      </c>
      <c r="C29" s="753">
        <v>3836358.4581271773</v>
      </c>
      <c r="D29" s="753">
        <v>41022704.505940005</v>
      </c>
      <c r="E29" s="701">
        <v>2371.0497269018401</v>
      </c>
      <c r="F29" s="728">
        <v>25353.958285500623</v>
      </c>
      <c r="G29" s="734">
        <v>0.44988170238034997</v>
      </c>
      <c r="H29" s="662">
        <v>8.9020153232732546E-2</v>
      </c>
      <c r="I29" s="22"/>
      <c r="K29" s="7">
        <f t="shared" si="12"/>
        <v>2016</v>
      </c>
      <c r="L29" s="28">
        <f t="shared" si="13"/>
        <v>1618</v>
      </c>
      <c r="N29" s="28"/>
      <c r="W29" s="23"/>
      <c r="X29" s="23"/>
      <c r="Z29" s="23"/>
    </row>
    <row r="30" spans="1:32" ht="12" customHeight="1">
      <c r="A30" s="1256">
        <v>2017</v>
      </c>
      <c r="B30" s="701">
        <v>1703</v>
      </c>
      <c r="C30" s="753">
        <v>3847746</v>
      </c>
      <c r="D30" s="753">
        <v>41058748.2441696</v>
      </c>
      <c r="E30" s="701">
        <v>2259.392836171462</v>
      </c>
      <c r="F30" s="728">
        <v>24109.658393522961</v>
      </c>
      <c r="G30" s="734">
        <v>0.45121709550890915</v>
      </c>
      <c r="H30" s="662">
        <v>2.968320608492309E-3</v>
      </c>
      <c r="I30" s="22"/>
      <c r="K30" s="7">
        <f t="shared" si="12"/>
        <v>2017</v>
      </c>
      <c r="L30" s="28">
        <f t="shared" si="13"/>
        <v>1703</v>
      </c>
      <c r="N30" s="28"/>
      <c r="W30" s="23"/>
      <c r="X30" s="23"/>
      <c r="Z30" s="23"/>
    </row>
    <row r="31" spans="1:32" ht="12" customHeight="1">
      <c r="A31" s="1255">
        <v>2018</v>
      </c>
      <c r="B31" s="698">
        <v>1692</v>
      </c>
      <c r="C31" s="752">
        <v>3854919.8167295875</v>
      </c>
      <c r="D31" s="752">
        <v>41132713.413059898</v>
      </c>
      <c r="E31" s="698">
        <v>2278.3214046865173</v>
      </c>
      <c r="F31" s="730">
        <v>24310.114310319088</v>
      </c>
      <c r="G31" s="731">
        <v>0.45009767539950563</v>
      </c>
      <c r="H31" s="663">
        <v>1.8644205541601506E-3</v>
      </c>
      <c r="I31" s="22"/>
      <c r="K31" s="7">
        <f t="shared" si="12"/>
        <v>2018</v>
      </c>
      <c r="L31" s="28">
        <f t="shared" si="13"/>
        <v>1692</v>
      </c>
      <c r="N31" s="28"/>
      <c r="W31" s="23"/>
      <c r="X31" s="23"/>
      <c r="Z31" s="23"/>
    </row>
    <row r="32" spans="1:32" ht="12" customHeight="1">
      <c r="A32" s="1257">
        <v>2019</v>
      </c>
      <c r="B32" s="704">
        <v>1690</v>
      </c>
      <c r="C32" s="754">
        <v>4200740.8816692531</v>
      </c>
      <c r="D32" s="754">
        <v>44813140.046417996</v>
      </c>
      <c r="E32" s="704">
        <v>2485.6454921119839</v>
      </c>
      <c r="F32" s="732">
        <v>26516.650915040234</v>
      </c>
      <c r="G32" s="733">
        <v>0.49047549512950905</v>
      </c>
      <c r="H32" s="664">
        <v>8.9709016368867328E-2</v>
      </c>
      <c r="I32" s="22"/>
      <c r="K32" s="7">
        <f t="shared" si="12"/>
        <v>2019</v>
      </c>
      <c r="L32" s="28">
        <f t="shared" si="13"/>
        <v>1690</v>
      </c>
      <c r="N32" s="28"/>
      <c r="W32" s="23"/>
      <c r="X32" s="23"/>
      <c r="Z32" s="23"/>
    </row>
    <row r="33" spans="1:26" ht="12" customHeight="1">
      <c r="A33" s="1256">
        <v>2020</v>
      </c>
      <c r="B33" s="701">
        <v>1605</v>
      </c>
      <c r="C33" s="753">
        <v>4268309.7902267631</v>
      </c>
      <c r="D33" s="753">
        <v>45620793.125848003</v>
      </c>
      <c r="E33" s="701">
        <v>2659.3830468702572</v>
      </c>
      <c r="F33" s="728">
        <v>28424.170171867914</v>
      </c>
      <c r="G33" s="734">
        <v>0.49093652980057306</v>
      </c>
      <c r="H33" s="662">
        <v>1.6084997970800825E-2</v>
      </c>
      <c r="I33" s="22"/>
      <c r="K33" s="7">
        <f t="shared" si="12"/>
        <v>2020</v>
      </c>
      <c r="L33" s="28">
        <f t="shared" si="13"/>
        <v>1605</v>
      </c>
      <c r="N33" s="28"/>
      <c r="W33" s="23"/>
      <c r="X33" s="23"/>
      <c r="Z33" s="23"/>
    </row>
    <row r="34" spans="1:26" ht="12" customHeight="1">
      <c r="A34" s="1256">
        <v>2021</v>
      </c>
      <c r="B34" s="701">
        <v>1602</v>
      </c>
      <c r="C34" s="753">
        <v>4565694.3918051599</v>
      </c>
      <c r="D34" s="753">
        <v>48749272.698206998</v>
      </c>
      <c r="E34" s="701">
        <v>2849.9964992541572</v>
      </c>
      <c r="F34" s="728">
        <v>30430.257614361421</v>
      </c>
      <c r="G34" s="734">
        <v>0.48397530318778564</v>
      </c>
      <c r="H34" s="662">
        <v>6.9672684550527331E-2</v>
      </c>
      <c r="I34" s="22"/>
      <c r="K34" s="7">
        <f t="shared" si="12"/>
        <v>2021</v>
      </c>
      <c r="L34" s="28">
        <f t="shared" si="13"/>
        <v>1602</v>
      </c>
      <c r="N34" s="28"/>
      <c r="W34" s="23"/>
      <c r="X34" s="23"/>
      <c r="Z34" s="23"/>
    </row>
    <row r="35" spans="1:26" ht="12" customHeight="1">
      <c r="A35" s="1255">
        <v>2022</v>
      </c>
      <c r="B35" s="698">
        <v>1638</v>
      </c>
      <c r="C35" s="752">
        <v>3611238.9207220157</v>
      </c>
      <c r="D35" s="752">
        <v>39073065.323506005</v>
      </c>
      <c r="E35" s="698">
        <v>2204.6635657643565</v>
      </c>
      <c r="F35" s="730">
        <v>23854.130234130651</v>
      </c>
      <c r="G35" s="731">
        <v>0.47870529120296934</v>
      </c>
      <c r="H35" s="663">
        <v>-0.20904935573354849</v>
      </c>
      <c r="I35" s="22"/>
      <c r="K35" s="7">
        <f t="shared" si="12"/>
        <v>2022</v>
      </c>
      <c r="L35" s="28">
        <f t="shared" si="13"/>
        <v>1638</v>
      </c>
      <c r="N35" s="28"/>
      <c r="Y35" s="23"/>
      <c r="Z35" s="23"/>
    </row>
    <row r="36" spans="1:26" ht="12" customHeight="1">
      <c r="A36" s="1257">
        <v>2023</v>
      </c>
      <c r="B36" s="704">
        <f>B25</f>
        <v>1613</v>
      </c>
      <c r="C36" s="754">
        <f t="shared" ref="C36:F36" si="14">C25</f>
        <v>3258036.555283682</v>
      </c>
      <c r="D36" s="754">
        <f t="shared" si="14"/>
        <v>35583299.748294614</v>
      </c>
      <c r="E36" s="704">
        <f t="shared" si="14"/>
        <v>2019.8614725875275</v>
      </c>
      <c r="F36" s="704">
        <f t="shared" si="14"/>
        <v>22060.322224609183</v>
      </c>
      <c r="G36" s="733">
        <f>C36/'8.1'!C38</f>
        <v>0.48205977249178722</v>
      </c>
      <c r="H36" s="664">
        <f>(C36-C35)/C35</f>
        <v>-9.7806424108797529E-2</v>
      </c>
      <c r="I36" s="22"/>
      <c r="K36" s="7">
        <f t="shared" si="12"/>
        <v>2023</v>
      </c>
      <c r="L36" s="28">
        <f t="shared" si="13"/>
        <v>1613</v>
      </c>
      <c r="N36" s="28"/>
      <c r="Z36" s="23"/>
    </row>
    <row r="37" spans="1:26" ht="5.0999999999999996" customHeight="1">
      <c r="A37" s="278"/>
      <c r="C37" s="279"/>
      <c r="D37" s="280"/>
      <c r="Z37" s="23"/>
    </row>
    <row r="38" spans="1:26" ht="14.1" customHeight="1">
      <c r="A38" s="1681" t="s">
        <v>354</v>
      </c>
      <c r="B38" s="1681"/>
      <c r="C38" s="1681"/>
      <c r="D38" s="1681"/>
      <c r="E38" s="1681"/>
      <c r="F38" s="1681"/>
      <c r="G38" s="1681"/>
      <c r="H38" s="1681"/>
      <c r="I38" s="1681"/>
      <c r="J38" s="1681"/>
      <c r="K38" s="1681"/>
      <c r="L38" s="1681"/>
      <c r="M38" s="1681"/>
      <c r="N38" s="1681"/>
      <c r="O38" s="1681"/>
      <c r="P38" s="1681"/>
    </row>
    <row r="39" spans="1:26" ht="14.1" customHeight="1">
      <c r="C39" s="279"/>
      <c r="D39" s="280"/>
    </row>
    <row r="40" spans="1:26" ht="14.1" customHeight="1">
      <c r="C40" s="279"/>
      <c r="D40" s="148"/>
    </row>
    <row r="41" spans="1:26" ht="14.1" customHeight="1"/>
    <row r="42" spans="1:26" ht="14.1" customHeight="1"/>
    <row r="43" spans="1:26" ht="14.1" customHeight="1"/>
    <row r="44" spans="1:26" ht="14.1" customHeight="1"/>
    <row r="45" spans="1:26" ht="14.1" customHeight="1"/>
    <row r="46" spans="1:26" ht="14.1" customHeight="1"/>
    <row r="47" spans="1:26" ht="14.1" customHeight="1"/>
    <row r="48" spans="1:2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25:P25"/>
    <mergeCell ref="J3:P4"/>
    <mergeCell ref="J13:P14"/>
    <mergeCell ref="B4:B6"/>
    <mergeCell ref="E5:F5"/>
    <mergeCell ref="C5:D5"/>
    <mergeCell ref="A3:H3"/>
    <mergeCell ref="C4:F4"/>
    <mergeCell ref="H4:H6"/>
    <mergeCell ref="G4:G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dimension ref="A1:Z61"/>
  <sheetViews>
    <sheetView showGridLines="0" zoomScaleNormal="100" zoomScaleSheetLayoutView="100" workbookViewId="0">
      <selection activeCell="D1" sqref="D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42578125" style="7" customWidth="1"/>
    <col min="11" max="15" width="9.7109375" style="7" customWidth="1"/>
    <col min="16" max="16" width="5.710937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1418" t="s">
        <v>549</v>
      </c>
      <c r="B1" s="159"/>
      <c r="C1" s="159"/>
      <c r="D1" s="159"/>
      <c r="F1" s="175"/>
    </row>
    <row r="2" spans="1:26" ht="5.0999999999999996" customHeight="1">
      <c r="A2" s="501"/>
      <c r="B2" s="501"/>
      <c r="C2" s="501"/>
      <c r="D2" s="501"/>
      <c r="F2" s="175"/>
    </row>
    <row r="3" spans="1:26" ht="16.5" customHeight="1">
      <c r="A3" s="1587">
        <v>2022</v>
      </c>
      <c r="B3" s="1587"/>
      <c r="C3" s="1587"/>
      <c r="D3" s="1587"/>
      <c r="E3" s="1587"/>
      <c r="F3" s="1587"/>
      <c r="G3" s="1587"/>
      <c r="H3" s="1587"/>
      <c r="I3" s="283"/>
      <c r="J3" s="1668" t="s">
        <v>359</v>
      </c>
      <c r="K3" s="1668"/>
      <c r="L3" s="1668"/>
      <c r="M3" s="1668"/>
      <c r="N3" s="1668"/>
      <c r="O3" s="1668"/>
      <c r="P3" s="1668"/>
    </row>
    <row r="4" spans="1:26" ht="29.25" customHeight="1">
      <c r="A4" s="1679" t="str">
        <f>'[1]6.1'!A6</f>
        <v>Period</v>
      </c>
      <c r="B4" s="1674" t="s">
        <v>341</v>
      </c>
      <c r="C4" s="1677" t="s">
        <v>352</v>
      </c>
      <c r="D4" s="1677"/>
      <c r="E4" s="1677"/>
      <c r="F4" s="1677"/>
      <c r="G4" s="1674" t="s">
        <v>353</v>
      </c>
      <c r="H4" s="1674" t="s">
        <v>344</v>
      </c>
      <c r="I4" s="284"/>
      <c r="J4" s="1668"/>
      <c r="K4" s="1668"/>
      <c r="L4" s="1668"/>
      <c r="M4" s="1668"/>
      <c r="N4" s="1668"/>
      <c r="O4" s="1668"/>
      <c r="P4" s="1668"/>
    </row>
    <row r="5" spans="1:26" ht="26.25" customHeight="1">
      <c r="A5" s="1680"/>
      <c r="B5" s="1675"/>
      <c r="C5" s="1678" t="s">
        <v>345</v>
      </c>
      <c r="D5" s="1678"/>
      <c r="E5" s="1585" t="s">
        <v>346</v>
      </c>
      <c r="F5" s="1585"/>
      <c r="G5" s="1675"/>
      <c r="H5" s="1675"/>
      <c r="I5" s="284"/>
      <c r="J5" s="284"/>
      <c r="K5" s="284"/>
      <c r="L5" s="284"/>
      <c r="M5" s="284"/>
      <c r="N5" s="284"/>
      <c r="O5" s="284"/>
    </row>
    <row r="6" spans="1:26" ht="14.1" customHeight="1">
      <c r="A6" s="1605"/>
      <c r="B6" s="1676"/>
      <c r="C6" s="1413" t="s">
        <v>332</v>
      </c>
      <c r="D6" s="1413" t="s">
        <v>29</v>
      </c>
      <c r="E6" s="1413" t="s">
        <v>332</v>
      </c>
      <c r="F6" s="1413" t="s">
        <v>29</v>
      </c>
      <c r="G6" s="1676"/>
      <c r="H6" s="1676"/>
      <c r="I6" s="175"/>
      <c r="J6" s="175"/>
      <c r="K6" s="175"/>
      <c r="L6" s="175"/>
      <c r="M6" s="175"/>
      <c r="N6" s="175"/>
      <c r="O6" s="175"/>
      <c r="R6" s="145">
        <f>'8.1'!R8</f>
        <v>2022</v>
      </c>
    </row>
    <row r="7" spans="1:26" ht="13.5" customHeight="1">
      <c r="A7" s="1259" t="str">
        <f>'6.1'!A9</f>
        <v>January</v>
      </c>
      <c r="B7" s="716">
        <v>6442</v>
      </c>
      <c r="C7" s="1103">
        <v>90862.233069965529</v>
      </c>
      <c r="D7" s="1103">
        <v>989866.00893999997</v>
      </c>
      <c r="E7" s="716">
        <f>C7/B7</f>
        <v>14.104662072332433</v>
      </c>
      <c r="F7" s="717">
        <f>D7/B7</f>
        <v>153.65818207699471</v>
      </c>
      <c r="G7" s="718">
        <f>C7/'8.1'!C9</f>
        <v>0.101888663279302</v>
      </c>
      <c r="H7" s="630">
        <f>(C7-R7)/R7</f>
        <v>-0.2258048332502359</v>
      </c>
      <c r="I7" s="22"/>
      <c r="J7" s="22"/>
      <c r="K7" s="22"/>
      <c r="L7" s="22"/>
      <c r="M7" s="22"/>
      <c r="N7" s="22"/>
      <c r="O7" s="22"/>
      <c r="R7" s="145">
        <v>117363.47238051679</v>
      </c>
      <c r="S7" s="28"/>
      <c r="T7" s="28"/>
      <c r="U7" s="28"/>
      <c r="W7" s="28"/>
      <c r="X7" s="28"/>
      <c r="Y7" s="23"/>
    </row>
    <row r="8" spans="1:26" ht="13.5" customHeight="1">
      <c r="A8" s="1260" t="str">
        <f>'6.1'!A10</f>
        <v>February</v>
      </c>
      <c r="B8" s="719">
        <v>6420</v>
      </c>
      <c r="C8" s="1104">
        <v>87503.759808714967</v>
      </c>
      <c r="D8" s="1104">
        <v>949677.63199999987</v>
      </c>
      <c r="E8" s="719">
        <f t="shared" ref="E8:E25" si="0">C8/B8</f>
        <v>13.629869129083328</v>
      </c>
      <c r="F8" s="720">
        <f t="shared" ref="F8:F25" si="1">D8/B8</f>
        <v>147.92486479750778</v>
      </c>
      <c r="G8" s="721">
        <f>C8/'8.1'!C10</f>
        <v>0.10165785126722371</v>
      </c>
      <c r="H8" s="652">
        <f t="shared" ref="H8:H25" si="2">(C8-R8)/R8</f>
        <v>-4.9294339773386424E-2</v>
      </c>
      <c r="I8" s="22"/>
      <c r="J8" s="22"/>
      <c r="K8" s="22"/>
      <c r="L8" s="22"/>
      <c r="M8" s="22"/>
      <c r="N8" s="22"/>
      <c r="O8" s="22"/>
      <c r="R8" s="145">
        <v>92040.852883801344</v>
      </c>
      <c r="T8" s="28"/>
      <c r="U8" s="28"/>
      <c r="W8" s="28"/>
      <c r="X8" s="28"/>
      <c r="Y8" s="23"/>
    </row>
    <row r="9" spans="1:26" ht="13.5" customHeight="1">
      <c r="A9" s="1261" t="str">
        <f>'6.1'!A11</f>
        <v>March</v>
      </c>
      <c r="B9" s="722">
        <v>6307</v>
      </c>
      <c r="C9" s="956">
        <v>77271.504633956356</v>
      </c>
      <c r="D9" s="956">
        <v>837906.63783999975</v>
      </c>
      <c r="E9" s="722">
        <f t="shared" si="0"/>
        <v>12.251705190099312</v>
      </c>
      <c r="F9" s="723">
        <f t="shared" si="1"/>
        <v>132.8534386935151</v>
      </c>
      <c r="G9" s="724">
        <f>C9/'8.1'!C11</f>
        <v>0.10044808686869293</v>
      </c>
      <c r="H9" s="636">
        <f>(C9-R9)/R9</f>
        <v>-0.16464669814079166</v>
      </c>
      <c r="I9" s="22"/>
      <c r="J9" s="22"/>
      <c r="K9" s="22"/>
      <c r="L9" s="22"/>
      <c r="M9" s="22"/>
      <c r="N9" s="22"/>
      <c r="O9" s="22"/>
      <c r="R9" s="1355">
        <v>92501.585211881771</v>
      </c>
      <c r="T9" s="28"/>
      <c r="U9" s="28"/>
      <c r="W9" s="28"/>
      <c r="X9" s="28"/>
      <c r="Y9" s="23"/>
      <c r="Z9" s="28"/>
    </row>
    <row r="10" spans="1:26" ht="13.5" customHeight="1">
      <c r="A10" s="1259" t="str">
        <f>'6.1'!A12</f>
        <v>April</v>
      </c>
      <c r="B10" s="716">
        <v>6307</v>
      </c>
      <c r="C10" s="1103">
        <v>59663.754830384169</v>
      </c>
      <c r="D10" s="1103">
        <v>651026.4098100001</v>
      </c>
      <c r="E10" s="716">
        <f t="shared" si="0"/>
        <v>9.4599262455024835</v>
      </c>
      <c r="F10" s="717">
        <f t="shared" si="1"/>
        <v>103.22283332963376</v>
      </c>
      <c r="G10" s="718">
        <f>C10/'8.1'!C12</f>
        <v>9.8384265359480416E-2</v>
      </c>
      <c r="H10" s="630">
        <f t="shared" si="2"/>
        <v>-0.1336417706180405</v>
      </c>
      <c r="I10" s="22"/>
      <c r="J10" s="22"/>
      <c r="K10" s="22"/>
      <c r="L10" s="22"/>
      <c r="M10" s="22"/>
      <c r="N10" s="22"/>
      <c r="O10" s="22"/>
      <c r="R10" s="1355">
        <v>68867.30316274245</v>
      </c>
      <c r="T10" s="28"/>
      <c r="U10" s="28"/>
      <c r="W10" s="28"/>
      <c r="X10" s="28"/>
      <c r="Y10" s="23"/>
    </row>
    <row r="11" spans="1:26" ht="13.5" customHeight="1">
      <c r="A11" s="1260" t="str">
        <f>'6.1'!A13</f>
        <v>May</v>
      </c>
      <c r="B11" s="719">
        <v>6305</v>
      </c>
      <c r="C11" s="1104">
        <v>36559.278056565541</v>
      </c>
      <c r="D11" s="1104">
        <v>400371.86159999995</v>
      </c>
      <c r="E11" s="719">
        <f t="shared" si="0"/>
        <v>5.7984580581388645</v>
      </c>
      <c r="F11" s="720">
        <f t="shared" si="1"/>
        <v>63.50069176843774</v>
      </c>
      <c r="G11" s="721">
        <f>C11/'8.1'!C13</f>
        <v>9.9115857217436307E-2</v>
      </c>
      <c r="H11" s="652">
        <f t="shared" si="2"/>
        <v>4.8642551041111363E-2</v>
      </c>
      <c r="I11" s="22"/>
      <c r="J11" s="22"/>
      <c r="K11" s="22"/>
      <c r="L11" s="22"/>
      <c r="M11" s="22"/>
      <c r="N11" s="22"/>
      <c r="O11" s="22"/>
      <c r="R11" s="1355">
        <v>34863.431795962148</v>
      </c>
      <c r="T11" s="28"/>
      <c r="U11" s="28"/>
      <c r="W11" s="28"/>
      <c r="X11" s="28"/>
      <c r="Y11" s="23"/>
    </row>
    <row r="12" spans="1:26" ht="13.5" customHeight="1">
      <c r="A12" s="1261" t="str">
        <f>'6.1'!A14</f>
        <v>June</v>
      </c>
      <c r="B12" s="722">
        <v>6300</v>
      </c>
      <c r="C12" s="956">
        <v>26659.579887839311</v>
      </c>
      <c r="D12" s="956">
        <v>292066.3786</v>
      </c>
      <c r="E12" s="722">
        <f t="shared" si="0"/>
        <v>4.2316793472760814</v>
      </c>
      <c r="F12" s="723">
        <f t="shared" si="1"/>
        <v>46.359742634920636</v>
      </c>
      <c r="G12" s="724">
        <f>C12/'8.1'!C14</f>
        <v>8.4915798096087583E-2</v>
      </c>
      <c r="H12" s="636">
        <f t="shared" si="2"/>
        <v>-2.7970266753054217E-2</v>
      </c>
      <c r="I12" s="22"/>
      <c r="J12" s="22"/>
      <c r="K12" s="22"/>
      <c r="L12" s="22"/>
      <c r="M12" s="22"/>
      <c r="N12" s="22"/>
      <c r="O12" s="22"/>
      <c r="R12" s="1355">
        <v>27426.712348382865</v>
      </c>
      <c r="T12" s="28"/>
      <c r="U12" s="28"/>
      <c r="W12" s="28"/>
      <c r="X12" s="28"/>
      <c r="Y12" s="23"/>
    </row>
    <row r="13" spans="1:26" ht="13.5" customHeight="1">
      <c r="A13" s="1259" t="str">
        <f>'6.1'!A15</f>
        <v>July</v>
      </c>
      <c r="B13" s="716">
        <v>6304</v>
      </c>
      <c r="C13" s="1103">
        <v>22705.210425534227</v>
      </c>
      <c r="D13" s="1103">
        <v>248878.84357000003</v>
      </c>
      <c r="E13" s="716">
        <f t="shared" si="0"/>
        <v>3.6017148517662161</v>
      </c>
      <c r="F13" s="717">
        <f t="shared" si="1"/>
        <v>39.479511987626907</v>
      </c>
      <c r="G13" s="718">
        <f>C13/'8.1'!C15</f>
        <v>8.0753286639806313E-2</v>
      </c>
      <c r="H13" s="630">
        <f t="shared" si="2"/>
        <v>-8.4984611455700354E-2</v>
      </c>
      <c r="I13" s="22"/>
      <c r="J13" s="1682" t="s">
        <v>360</v>
      </c>
      <c r="K13" s="1682"/>
      <c r="L13" s="1682"/>
      <c r="M13" s="1682"/>
      <c r="N13" s="1682"/>
      <c r="O13" s="1682"/>
      <c r="P13" s="1682"/>
      <c r="R13" s="1355">
        <v>24814.020299326337</v>
      </c>
      <c r="T13" s="28"/>
      <c r="U13" s="28"/>
      <c r="W13" s="28"/>
      <c r="X13" s="28"/>
      <c r="Y13" s="23"/>
    </row>
    <row r="14" spans="1:26" ht="13.5" customHeight="1">
      <c r="A14" s="1260" t="str">
        <f>'6.1'!A16</f>
        <v>August</v>
      </c>
      <c r="B14" s="719">
        <v>6303</v>
      </c>
      <c r="C14" s="1104">
        <v>25835.236601008517</v>
      </c>
      <c r="D14" s="1104">
        <v>283415.6964999999</v>
      </c>
      <c r="E14" s="719">
        <f t="shared" si="0"/>
        <v>4.0988793591953856</v>
      </c>
      <c r="F14" s="720">
        <f t="shared" si="1"/>
        <v>44.965206488973486</v>
      </c>
      <c r="G14" s="721">
        <f>C14/'8.1'!C16</f>
        <v>8.9823720686912897E-2</v>
      </c>
      <c r="H14" s="652">
        <f t="shared" si="2"/>
        <v>-3.0714669056950115E-2</v>
      </c>
      <c r="I14" s="22"/>
      <c r="J14" s="1682"/>
      <c r="K14" s="1682"/>
      <c r="L14" s="1682"/>
      <c r="M14" s="1682"/>
      <c r="N14" s="1682"/>
      <c r="O14" s="1682"/>
      <c r="P14" s="1682"/>
      <c r="R14" s="1355">
        <v>26653.902392056792</v>
      </c>
      <c r="T14" s="28"/>
      <c r="U14" s="28"/>
      <c r="W14" s="28"/>
      <c r="X14" s="28"/>
      <c r="Y14" s="23"/>
    </row>
    <row r="15" spans="1:26" ht="13.5" customHeight="1">
      <c r="A15" s="1261" t="str">
        <f>'6.1'!A17</f>
        <v>September</v>
      </c>
      <c r="B15" s="722">
        <v>6298</v>
      </c>
      <c r="C15" s="956">
        <v>25838.422590716356</v>
      </c>
      <c r="D15" s="956">
        <v>283842.93466000003</v>
      </c>
      <c r="E15" s="722">
        <f t="shared" si="0"/>
        <v>4.1026393443500089</v>
      </c>
      <c r="F15" s="723">
        <f t="shared" si="1"/>
        <v>45.068741610034934</v>
      </c>
      <c r="G15" s="724">
        <f>C15/'8.1'!C17</f>
        <v>8.5481606360013868E-2</v>
      </c>
      <c r="H15" s="636">
        <f t="shared" si="2"/>
        <v>-0.2715072835507446</v>
      </c>
      <c r="I15" s="22"/>
      <c r="J15" s="22"/>
      <c r="K15" s="281">
        <f>A27</f>
        <v>2014</v>
      </c>
      <c r="L15" s="281">
        <f>C27</f>
        <v>712956.65283609333</v>
      </c>
      <c r="M15" s="282"/>
      <c r="N15" s="282"/>
      <c r="O15" s="282"/>
      <c r="R15" s="1355">
        <v>35468.333460704111</v>
      </c>
      <c r="T15" s="28"/>
      <c r="U15" s="28"/>
      <c r="W15" s="28"/>
      <c r="X15" s="28"/>
      <c r="Y15" s="23"/>
    </row>
    <row r="16" spans="1:26" ht="13.5" customHeight="1">
      <c r="A16" s="1259" t="str">
        <f>'6.1'!A18</f>
        <v>October</v>
      </c>
      <c r="B16" s="716">
        <v>6292</v>
      </c>
      <c r="C16" s="1103">
        <v>45832.341156173468</v>
      </c>
      <c r="D16" s="1103">
        <v>503001.40841999993</v>
      </c>
      <c r="E16" s="716">
        <f t="shared" si="0"/>
        <v>7.2842245957046199</v>
      </c>
      <c r="F16" s="717">
        <f t="shared" si="1"/>
        <v>79.94300833121423</v>
      </c>
      <c r="G16" s="718">
        <f>C16/'8.1'!C18</f>
        <v>9.8449535237102606E-2</v>
      </c>
      <c r="H16" s="630">
        <f t="shared" si="2"/>
        <v>-6.2110965475024739E-2</v>
      </c>
      <c r="I16" s="22"/>
      <c r="J16" s="22"/>
      <c r="K16" s="281">
        <f t="shared" ref="K16:K24" si="3">A28</f>
        <v>2015</v>
      </c>
      <c r="L16" s="281">
        <f t="shared" ref="L16:L24" si="4">C28</f>
        <v>740547.16276384518</v>
      </c>
      <c r="M16" s="282"/>
      <c r="N16" s="282"/>
      <c r="O16" s="282"/>
      <c r="R16" s="1355">
        <v>48867.551990717926</v>
      </c>
      <c r="T16" s="28"/>
      <c r="U16" s="28"/>
      <c r="W16" s="28"/>
      <c r="X16" s="28"/>
      <c r="Y16" s="23"/>
    </row>
    <row r="17" spans="1:25" ht="13.5" customHeight="1">
      <c r="A17" s="1260" t="str">
        <f>'6.1'!A19</f>
        <v>November</v>
      </c>
      <c r="B17" s="719">
        <v>6292</v>
      </c>
      <c r="C17" s="1104">
        <v>76843.633814813453</v>
      </c>
      <c r="D17" s="1104">
        <v>840150.94680000003</v>
      </c>
      <c r="E17" s="719">
        <f t="shared" si="0"/>
        <v>12.212910650796799</v>
      </c>
      <c r="F17" s="720">
        <f t="shared" si="1"/>
        <v>133.52685104895104</v>
      </c>
      <c r="G17" s="721">
        <f>C17/'8.1'!C19</f>
        <v>0.10510482063997971</v>
      </c>
      <c r="H17" s="652">
        <f t="shared" si="2"/>
        <v>2.599940070999382E-2</v>
      </c>
      <c r="I17" s="22"/>
      <c r="J17" s="22"/>
      <c r="K17" s="281">
        <f t="shared" si="3"/>
        <v>2016</v>
      </c>
      <c r="L17" s="281">
        <f t="shared" si="4"/>
        <v>801511.80511781632</v>
      </c>
      <c r="M17" s="282"/>
      <c r="N17" s="282"/>
      <c r="O17" s="282"/>
      <c r="R17" s="1355">
        <v>74896.373001424261</v>
      </c>
      <c r="T17" s="28"/>
      <c r="U17" s="28"/>
      <c r="W17" s="28"/>
      <c r="X17" s="28"/>
      <c r="Y17" s="23"/>
    </row>
    <row r="18" spans="1:25" ht="13.5" customHeight="1">
      <c r="A18" s="1261" t="str">
        <f>'6.1'!A20</f>
        <v>December</v>
      </c>
      <c r="B18" s="722">
        <v>6291</v>
      </c>
      <c r="C18" s="956">
        <v>90158.518488062691</v>
      </c>
      <c r="D18" s="956">
        <v>983456.36407000001</v>
      </c>
      <c r="E18" s="722">
        <f t="shared" si="0"/>
        <v>14.331349306638483</v>
      </c>
      <c r="F18" s="723">
        <f t="shared" si="1"/>
        <v>156.3275097869973</v>
      </c>
      <c r="G18" s="724">
        <f>C18/'8.1'!C20</f>
        <v>0.10247591443642695</v>
      </c>
      <c r="H18" s="636">
        <f t="shared" si="2"/>
        <v>-6.0521252504585024E-2</v>
      </c>
      <c r="I18" s="22"/>
      <c r="J18" s="22"/>
      <c r="K18" s="281">
        <f t="shared" si="3"/>
        <v>2017</v>
      </c>
      <c r="L18" s="281">
        <f t="shared" si="4"/>
        <v>905811.00000000012</v>
      </c>
      <c r="M18" s="282"/>
      <c r="N18" s="282"/>
      <c r="O18" s="282"/>
      <c r="R18" s="1355">
        <v>95966.533280735763</v>
      </c>
      <c r="T18" s="28"/>
      <c r="U18" s="28"/>
      <c r="W18" s="28"/>
      <c r="X18" s="28"/>
      <c r="Y18" s="23"/>
    </row>
    <row r="19" spans="1:25" ht="13.5" customHeight="1">
      <c r="A19" s="1259" t="str">
        <f>'6.1'!A21</f>
        <v>1Q</v>
      </c>
      <c r="B19" s="716">
        <f>B9</f>
        <v>6307</v>
      </c>
      <c r="C19" s="1103">
        <f>SUM(C7:C9)</f>
        <v>255637.49751263685</v>
      </c>
      <c r="D19" s="1103">
        <f>SUM(D7:D9)</f>
        <v>2777450.2787799994</v>
      </c>
      <c r="E19" s="716">
        <f t="shared" si="0"/>
        <v>40.532344619095745</v>
      </c>
      <c r="F19" s="717">
        <f t="shared" si="1"/>
        <v>440.3758171523703</v>
      </c>
      <c r="G19" s="718">
        <f>C19/'8.1'!C21</f>
        <v>0.10137043936251854</v>
      </c>
      <c r="H19" s="630">
        <f t="shared" si="2"/>
        <v>-0.15325441257702885</v>
      </c>
      <c r="I19" s="22"/>
      <c r="J19" s="22"/>
      <c r="K19" s="281">
        <f t="shared" si="3"/>
        <v>2018</v>
      </c>
      <c r="L19" s="281">
        <f t="shared" si="4"/>
        <v>802317.10169693304</v>
      </c>
      <c r="M19" s="282"/>
      <c r="N19" s="282"/>
      <c r="O19" s="282"/>
      <c r="R19" s="1355">
        <v>301905.91047619993</v>
      </c>
      <c r="T19" s="28"/>
      <c r="Y19" s="23"/>
    </row>
    <row r="20" spans="1:25" ht="13.5" customHeight="1">
      <c r="A20" s="1260" t="str">
        <f>'6.1'!A22</f>
        <v>2Q</v>
      </c>
      <c r="B20" s="719">
        <f>B12</f>
        <v>6300</v>
      </c>
      <c r="C20" s="1104">
        <f t="shared" ref="C20:D20" si="5">SUM(C10:C12)</f>
        <v>122882.61277478903</v>
      </c>
      <c r="D20" s="1104">
        <f t="shared" si="5"/>
        <v>1343464.65001</v>
      </c>
      <c r="E20" s="719">
        <f t="shared" si="0"/>
        <v>19.505176630918893</v>
      </c>
      <c r="F20" s="720">
        <f t="shared" si="1"/>
        <v>213.24835714444444</v>
      </c>
      <c r="G20" s="721">
        <f>C20/'8.1'!C22</f>
        <v>9.5313768450623407E-2</v>
      </c>
      <c r="H20" s="652">
        <f t="shared" si="2"/>
        <v>-6.3090847696387509E-2</v>
      </c>
      <c r="I20" s="22"/>
      <c r="J20" s="22"/>
      <c r="K20" s="281">
        <f t="shared" si="3"/>
        <v>2019</v>
      </c>
      <c r="L20" s="281">
        <f t="shared" si="4"/>
        <v>837955.48207248398</v>
      </c>
      <c r="M20" s="282"/>
      <c r="N20" s="282"/>
      <c r="O20" s="282"/>
      <c r="R20" s="1355">
        <v>131157.44730708745</v>
      </c>
      <c r="T20" s="28"/>
    </row>
    <row r="21" spans="1:25" ht="13.5" customHeight="1">
      <c r="A21" s="1260" t="str">
        <f>'6.1'!A23</f>
        <v>3Q</v>
      </c>
      <c r="B21" s="719">
        <f>B15</f>
        <v>6298</v>
      </c>
      <c r="C21" s="1104">
        <f t="shared" ref="C21:D21" si="6">SUM(C13:C15)</f>
        <v>74378.869617259101</v>
      </c>
      <c r="D21" s="1104">
        <f t="shared" si="6"/>
        <v>816137.4747299999</v>
      </c>
      <c r="E21" s="719">
        <f t="shared" si="0"/>
        <v>11.809918961139902</v>
      </c>
      <c r="F21" s="720">
        <f t="shared" si="1"/>
        <v>129.58676956652903</v>
      </c>
      <c r="G21" s="721">
        <f>C21/'8.1'!C23</f>
        <v>8.5389115540733376E-2</v>
      </c>
      <c r="H21" s="652">
        <f t="shared" si="2"/>
        <v>-0.1444436083474783</v>
      </c>
      <c r="I21" s="22"/>
      <c r="J21" s="22"/>
      <c r="K21" s="281">
        <f t="shared" si="3"/>
        <v>2020</v>
      </c>
      <c r="L21" s="281">
        <f t="shared" si="4"/>
        <v>840410.28830097569</v>
      </c>
      <c r="M21" s="282"/>
      <c r="N21" s="282"/>
      <c r="O21" s="282"/>
      <c r="R21" s="1355">
        <v>86936.25615208724</v>
      </c>
    </row>
    <row r="22" spans="1:25" ht="13.5" customHeight="1">
      <c r="A22" s="1261" t="str">
        <f>'6.1'!A24</f>
        <v>4Q</v>
      </c>
      <c r="B22" s="722">
        <f>B18</f>
        <v>6291</v>
      </c>
      <c r="C22" s="956">
        <f t="shared" ref="C22:D22" si="7">SUM(C16:C18)</f>
        <v>212834.49345904961</v>
      </c>
      <c r="D22" s="956">
        <f t="shared" si="7"/>
        <v>2326608.7192899999</v>
      </c>
      <c r="E22" s="722">
        <f t="shared" si="0"/>
        <v>33.831583763956381</v>
      </c>
      <c r="F22" s="723">
        <f t="shared" si="1"/>
        <v>369.83130174694008</v>
      </c>
      <c r="G22" s="724">
        <f>C22/'8.1'!C24</f>
        <v>0.1024988305522266</v>
      </c>
      <c r="H22" s="636">
        <f t="shared" si="2"/>
        <v>-3.1383745649246404E-2</v>
      </c>
      <c r="I22" s="22"/>
      <c r="J22" s="22"/>
      <c r="K22" s="281">
        <f t="shared" si="3"/>
        <v>2021</v>
      </c>
      <c r="L22" s="281">
        <f t="shared" si="4"/>
        <v>913967.04959776311</v>
      </c>
      <c r="M22" s="282"/>
      <c r="N22" s="282"/>
      <c r="O22" s="282"/>
      <c r="R22" s="1355">
        <v>219730.45827287796</v>
      </c>
    </row>
    <row r="23" spans="1:25" ht="13.5" customHeight="1">
      <c r="A23" s="1259" t="str">
        <f>'6.1'!A25</f>
        <v>1H</v>
      </c>
      <c r="B23" s="716">
        <f>B12</f>
        <v>6300</v>
      </c>
      <c r="C23" s="1103">
        <f t="shared" ref="C23:D23" si="8">SUM(C7:C12)</f>
        <v>378520.11028742592</v>
      </c>
      <c r="D23" s="1103">
        <f t="shared" si="8"/>
        <v>4120914.9287899993</v>
      </c>
      <c r="E23" s="716">
        <f t="shared" si="0"/>
        <v>60.082557188480308</v>
      </c>
      <c r="F23" s="717">
        <f t="shared" si="1"/>
        <v>654.11348076031732</v>
      </c>
      <c r="G23" s="718">
        <f>C23/'8.1'!C25</f>
        <v>9.9321527830751336E-2</v>
      </c>
      <c r="H23" s="630">
        <f t="shared" si="2"/>
        <v>-0.12594750055754175</v>
      </c>
      <c r="I23" s="22"/>
      <c r="J23" s="22"/>
      <c r="K23" s="281">
        <f t="shared" si="3"/>
        <v>2022</v>
      </c>
      <c r="L23" s="281">
        <f t="shared" si="4"/>
        <v>739730.0722082525</v>
      </c>
      <c r="M23" s="282"/>
      <c r="N23" s="282"/>
      <c r="O23" s="282"/>
      <c r="R23" s="1355">
        <v>433063.35778328741</v>
      </c>
    </row>
    <row r="24" spans="1:25" ht="13.5" customHeight="1">
      <c r="A24" s="1261" t="str">
        <f>'6.1'!A26</f>
        <v>2H</v>
      </c>
      <c r="B24" s="722">
        <f>B18</f>
        <v>6291</v>
      </c>
      <c r="C24" s="956">
        <f t="shared" ref="C24:D24" si="9">SUM(C13:C18)</f>
        <v>287213.36307630874</v>
      </c>
      <c r="D24" s="956">
        <f t="shared" si="9"/>
        <v>3142746.1940200003</v>
      </c>
      <c r="E24" s="722">
        <f t="shared" si="0"/>
        <v>45.65464362999662</v>
      </c>
      <c r="F24" s="723">
        <f t="shared" si="1"/>
        <v>499.56226260054052</v>
      </c>
      <c r="G24" s="724">
        <f>C24/'8.1'!C26</f>
        <v>9.7442520452713205E-2</v>
      </c>
      <c r="H24" s="636">
        <f t="shared" si="2"/>
        <v>-6.3434831475381009E-2</v>
      </c>
      <c r="I24" s="22"/>
      <c r="J24" s="22"/>
      <c r="K24" s="281">
        <f t="shared" si="3"/>
        <v>2023</v>
      </c>
      <c r="L24" s="281">
        <f t="shared" si="4"/>
        <v>665733.47336373455</v>
      </c>
      <c r="M24" s="282"/>
      <c r="N24" s="282"/>
      <c r="O24" s="282"/>
      <c r="R24" s="1355">
        <v>306666.7144249652</v>
      </c>
    </row>
    <row r="25" spans="1:25" ht="13.5" customHeight="1">
      <c r="A25" s="1258" t="str">
        <f>'6.1'!A27</f>
        <v>Year</v>
      </c>
      <c r="B25" s="707">
        <f>B18</f>
        <v>6291</v>
      </c>
      <c r="C25" s="1105">
        <f t="shared" ref="C25:D25" si="10">SUM(C7:C18)</f>
        <v>665733.47336373455</v>
      </c>
      <c r="D25" s="1105">
        <f t="shared" si="10"/>
        <v>7263661.1228099987</v>
      </c>
      <c r="E25" s="707">
        <f t="shared" si="0"/>
        <v>105.82315583591394</v>
      </c>
      <c r="F25" s="725">
        <f t="shared" si="1"/>
        <v>1154.6115280257509</v>
      </c>
      <c r="G25" s="726">
        <f>C25/'8.1'!C27</f>
        <v>9.8502064437992753E-2</v>
      </c>
      <c r="H25" s="632">
        <f t="shared" si="2"/>
        <v>-0.10003189220579106</v>
      </c>
      <c r="I25" s="22"/>
      <c r="J25" s="1673" t="s">
        <v>558</v>
      </c>
      <c r="K25" s="1673"/>
      <c r="L25" s="1673"/>
      <c r="M25" s="1673"/>
      <c r="N25" s="1673"/>
      <c r="O25" s="1673"/>
      <c r="P25" s="1673"/>
      <c r="R25" s="1355">
        <v>739730.0722082525</v>
      </c>
    </row>
    <row r="26" spans="1:25" ht="12" customHeight="1">
      <c r="A26" s="150"/>
      <c r="B26" s="150"/>
      <c r="C26" s="710"/>
      <c r="D26" s="710"/>
      <c r="E26" s="735"/>
      <c r="F26" s="736"/>
      <c r="G26" s="729"/>
      <c r="H26" s="150"/>
      <c r="K26" s="148"/>
      <c r="L26" s="109" t="str">
        <f>B4</f>
        <v>Number of customers at the end of the period</v>
      </c>
      <c r="R26" s="877"/>
    </row>
    <row r="27" spans="1:25" ht="12" customHeight="1">
      <c r="A27" s="1255">
        <v>2014</v>
      </c>
      <c r="B27" s="698">
        <v>6841</v>
      </c>
      <c r="C27" s="752">
        <v>712956.65283609333</v>
      </c>
      <c r="D27" s="752">
        <v>7577965.2374860002</v>
      </c>
      <c r="E27" s="698">
        <v>104.2181921993997</v>
      </c>
      <c r="F27" s="730">
        <v>1107.7277061081713</v>
      </c>
      <c r="G27" s="731">
        <v>9.3716805211039422E-2</v>
      </c>
      <c r="H27" s="663">
        <v>-0.12963256672297643</v>
      </c>
      <c r="I27" s="22"/>
      <c r="K27" s="148">
        <f>A27</f>
        <v>2014</v>
      </c>
      <c r="L27" s="145">
        <f>B27</f>
        <v>6841</v>
      </c>
      <c r="N27" s="28"/>
      <c r="R27" s="877"/>
    </row>
    <row r="28" spans="1:25" ht="12" customHeight="1">
      <c r="A28" s="1257">
        <v>2015</v>
      </c>
      <c r="B28" s="704">
        <v>6814</v>
      </c>
      <c r="C28" s="754">
        <v>740547.16276384518</v>
      </c>
      <c r="D28" s="754">
        <v>7890518.1577660004</v>
      </c>
      <c r="E28" s="704">
        <v>108.68024108656371</v>
      </c>
      <c r="F28" s="732">
        <v>1157.9862280255356</v>
      </c>
      <c r="G28" s="733">
        <v>8.9707464689745206E-2</v>
      </c>
      <c r="H28" s="664">
        <v>3.8698720066638922E-2</v>
      </c>
      <c r="I28" s="22"/>
      <c r="K28" s="148">
        <f t="shared" ref="K28:L36" si="11">A28</f>
        <v>2015</v>
      </c>
      <c r="L28" s="145">
        <f t="shared" si="11"/>
        <v>6814</v>
      </c>
      <c r="N28" s="28"/>
    </row>
    <row r="29" spans="1:25" ht="12" customHeight="1">
      <c r="A29" s="1255">
        <v>2016</v>
      </c>
      <c r="B29" s="698">
        <v>6823</v>
      </c>
      <c r="C29" s="752">
        <v>801511.80511781632</v>
      </c>
      <c r="D29" s="752">
        <v>8566822.965175001</v>
      </c>
      <c r="E29" s="698">
        <v>117.47205116778782</v>
      </c>
      <c r="F29" s="730">
        <v>1255.5800916275832</v>
      </c>
      <c r="G29" s="731">
        <v>9.3991606702044248E-2</v>
      </c>
      <c r="H29" s="663">
        <v>8.2323780873646127E-2</v>
      </c>
      <c r="I29" s="22"/>
      <c r="K29" s="148">
        <f t="shared" si="11"/>
        <v>2016</v>
      </c>
      <c r="L29" s="145">
        <f t="shared" si="11"/>
        <v>6823</v>
      </c>
      <c r="N29" s="28"/>
    </row>
    <row r="30" spans="1:25" ht="12" customHeight="1">
      <c r="A30" s="1257">
        <v>2017</v>
      </c>
      <c r="B30" s="704">
        <v>6817</v>
      </c>
      <c r="C30" s="754">
        <v>905811.00000000012</v>
      </c>
      <c r="D30" s="754">
        <v>9665069.4472600017</v>
      </c>
      <c r="E30" s="704">
        <v>132.87531172069828</v>
      </c>
      <c r="F30" s="732">
        <v>1417.7892690714393</v>
      </c>
      <c r="G30" s="733">
        <v>0.10622255432141846</v>
      </c>
      <c r="H30" s="664">
        <v>0.13012808322499078</v>
      </c>
      <c r="I30" s="22"/>
      <c r="K30" s="148">
        <f t="shared" si="11"/>
        <v>2017</v>
      </c>
      <c r="L30" s="145">
        <f t="shared" si="11"/>
        <v>6817</v>
      </c>
      <c r="N30" s="28"/>
    </row>
    <row r="31" spans="1:25" ht="12" customHeight="1">
      <c r="A31" s="1255">
        <v>2018</v>
      </c>
      <c r="B31" s="698">
        <v>6817</v>
      </c>
      <c r="C31" s="752">
        <v>802317.10169693304</v>
      </c>
      <c r="D31" s="752">
        <v>8559038.9524500072</v>
      </c>
      <c r="E31" s="698">
        <v>117.69357513524028</v>
      </c>
      <c r="F31" s="730">
        <v>1255.543340538361</v>
      </c>
      <c r="G31" s="731">
        <v>9.3677969860712682E-2</v>
      </c>
      <c r="H31" s="663">
        <v>-0.11425551059003154</v>
      </c>
      <c r="I31" s="22"/>
      <c r="K31" s="148">
        <f t="shared" si="11"/>
        <v>2018</v>
      </c>
      <c r="L31" s="145">
        <f t="shared" si="11"/>
        <v>6817</v>
      </c>
      <c r="N31" s="28"/>
    </row>
    <row r="32" spans="1:25" ht="12" customHeight="1">
      <c r="A32" s="1257">
        <v>2019</v>
      </c>
      <c r="B32" s="704">
        <v>6759</v>
      </c>
      <c r="C32" s="754">
        <v>837955.48207248398</v>
      </c>
      <c r="D32" s="754">
        <v>8942578.5629000012</v>
      </c>
      <c r="E32" s="704">
        <v>123.97625123131883</v>
      </c>
      <c r="F32" s="732">
        <v>1323.0623706021602</v>
      </c>
      <c r="G32" s="733">
        <v>9.7839081615210183E-2</v>
      </c>
      <c r="H32" s="664">
        <v>4.4419320366192283E-2</v>
      </c>
      <c r="I32" s="22"/>
      <c r="K32" s="148">
        <f t="shared" si="11"/>
        <v>2019</v>
      </c>
      <c r="L32" s="145">
        <f t="shared" si="11"/>
        <v>6759</v>
      </c>
      <c r="N32" s="28"/>
    </row>
    <row r="33" spans="1:16" ht="12" customHeight="1">
      <c r="A33" s="1255">
        <v>2020</v>
      </c>
      <c r="B33" s="698">
        <v>6748</v>
      </c>
      <c r="C33" s="752">
        <v>840410.28830097569</v>
      </c>
      <c r="D33" s="752">
        <v>8977575.5740339998</v>
      </c>
      <c r="E33" s="698">
        <v>124.54212926807583</v>
      </c>
      <c r="F33" s="730">
        <v>1330.4053903429165</v>
      </c>
      <c r="G33" s="731">
        <v>9.6663112759971553E-2</v>
      </c>
      <c r="H33" s="663">
        <v>2.9295186689635706E-3</v>
      </c>
      <c r="I33" s="22"/>
      <c r="K33" s="148">
        <f t="shared" si="11"/>
        <v>2020</v>
      </c>
      <c r="L33" s="145">
        <f t="shared" si="11"/>
        <v>6748</v>
      </c>
      <c r="N33" s="28"/>
    </row>
    <row r="34" spans="1:16" ht="12" customHeight="1">
      <c r="A34" s="1257">
        <v>2021</v>
      </c>
      <c r="B34" s="704">
        <v>6487</v>
      </c>
      <c r="C34" s="754">
        <v>913967.04959776311</v>
      </c>
      <c r="D34" s="754">
        <v>9759423.3882999998</v>
      </c>
      <c r="E34" s="704">
        <v>140.89209952177634</v>
      </c>
      <c r="F34" s="732">
        <v>1504.4586693849237</v>
      </c>
      <c r="G34" s="733">
        <v>9.6882848910488345E-2</v>
      </c>
      <c r="H34" s="664">
        <v>8.7524822483425579E-2</v>
      </c>
      <c r="I34" s="22"/>
      <c r="K34" s="148">
        <f t="shared" si="11"/>
        <v>2021</v>
      </c>
      <c r="L34" s="145">
        <f t="shared" si="11"/>
        <v>6487</v>
      </c>
      <c r="N34" s="28"/>
    </row>
    <row r="35" spans="1:16" ht="12" customHeight="1">
      <c r="A35" s="1255">
        <v>2022</v>
      </c>
      <c r="B35" s="698">
        <v>6526</v>
      </c>
      <c r="C35" s="752">
        <v>739730.0722082525</v>
      </c>
      <c r="D35" s="752">
        <v>7995190.4833699986</v>
      </c>
      <c r="E35" s="698">
        <v>113.35122160714872</v>
      </c>
      <c r="F35" s="730">
        <v>1225.1287899739502</v>
      </c>
      <c r="G35" s="731">
        <v>9.8058507731536432E-2</v>
      </c>
      <c r="H35" s="663">
        <v>-0.19063813894187137</v>
      </c>
      <c r="I35" s="22"/>
      <c r="K35" s="148">
        <f t="shared" si="11"/>
        <v>2022</v>
      </c>
      <c r="L35" s="145">
        <f t="shared" si="11"/>
        <v>6526</v>
      </c>
      <c r="N35" s="28"/>
    </row>
    <row r="36" spans="1:16" ht="12" customHeight="1">
      <c r="A36" s="1257">
        <v>2023</v>
      </c>
      <c r="B36" s="704">
        <f>B25</f>
        <v>6291</v>
      </c>
      <c r="C36" s="754">
        <f t="shared" ref="C36:F36" si="12">C25</f>
        <v>665733.47336373455</v>
      </c>
      <c r="D36" s="754">
        <f t="shared" si="12"/>
        <v>7263661.1228099987</v>
      </c>
      <c r="E36" s="704">
        <f t="shared" si="12"/>
        <v>105.82315583591394</v>
      </c>
      <c r="F36" s="704">
        <f t="shared" si="12"/>
        <v>1154.6115280257509</v>
      </c>
      <c r="G36" s="733">
        <f>C36/'8.1'!C38</f>
        <v>9.8502064437992753E-2</v>
      </c>
      <c r="H36" s="664">
        <f>(C36-C35)/C35</f>
        <v>-0.10003189220579106</v>
      </c>
      <c r="I36" s="22"/>
      <c r="K36" s="148">
        <f t="shared" si="11"/>
        <v>2023</v>
      </c>
      <c r="L36" s="145">
        <f t="shared" si="11"/>
        <v>6291</v>
      </c>
      <c r="N36" s="28"/>
    </row>
    <row r="37" spans="1:16" ht="5.0999999999999996" customHeight="1">
      <c r="A37" s="278"/>
      <c r="C37" s="279"/>
      <c r="D37" s="280"/>
    </row>
    <row r="38" spans="1:16" ht="14.1" customHeight="1">
      <c r="A38" s="1681" t="s">
        <v>354</v>
      </c>
      <c r="B38" s="1681"/>
      <c r="C38" s="1681"/>
      <c r="D38" s="1681"/>
      <c r="E38" s="1681"/>
      <c r="F38" s="1681"/>
      <c r="G38" s="1681"/>
      <c r="H38" s="1681"/>
      <c r="I38" s="1681"/>
      <c r="J38" s="1681"/>
      <c r="K38" s="1681"/>
      <c r="L38" s="1681"/>
      <c r="M38" s="1681"/>
      <c r="N38" s="1681"/>
      <c r="O38" s="1681"/>
      <c r="P38" s="1681"/>
    </row>
    <row r="39" spans="1:16" ht="14.1" customHeight="1">
      <c r="C39" s="279"/>
      <c r="D39" s="280"/>
    </row>
    <row r="40" spans="1:16" ht="14.1" customHeight="1">
      <c r="C40" s="279"/>
      <c r="D40" s="148"/>
    </row>
    <row r="41" spans="1:16" ht="14.1" customHeight="1"/>
    <row r="42" spans="1:16" ht="14.1" customHeight="1"/>
    <row r="43" spans="1:16" ht="14.1" customHeight="1"/>
    <row r="44" spans="1:16" ht="14.1" customHeight="1"/>
    <row r="45" spans="1:16" ht="14.1" customHeight="1"/>
    <row r="46" spans="1:16" ht="14.1" customHeight="1"/>
    <row r="47" spans="1:16" ht="14.1" customHeight="1"/>
    <row r="48" spans="1:1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25:P25"/>
    <mergeCell ref="J3:P4"/>
    <mergeCell ref="J13:P14"/>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A70"/>
  <sheetViews>
    <sheetView showGridLines="0" zoomScaleNormal="100" zoomScaleSheetLayoutView="100" workbookViewId="0">
      <selection activeCell="D1" sqref="D1"/>
    </sheetView>
  </sheetViews>
  <sheetFormatPr defaultColWidth="9.140625" defaultRowHeight="11.25"/>
  <cols>
    <col min="1" max="1" width="90.28515625" style="7" customWidth="1"/>
    <col min="2" max="3" width="9.140625" style="7" customWidth="1"/>
    <col min="4" max="4" width="9.140625" style="7"/>
    <col min="5" max="5" width="9.140625" style="7" customWidth="1"/>
    <col min="6" max="16384" width="9.140625" style="7"/>
  </cols>
  <sheetData>
    <row r="1" spans="1:1" ht="20.25">
      <c r="A1" s="540" t="s">
        <v>89</v>
      </c>
    </row>
    <row r="2" spans="1:1" ht="7.5" customHeight="1">
      <c r="A2" s="8"/>
    </row>
    <row r="3" spans="1:1" ht="11.25" customHeight="1">
      <c r="A3" s="1467" t="s">
        <v>555</v>
      </c>
    </row>
    <row r="4" spans="1:1" ht="11.25" customHeight="1">
      <c r="A4" s="1468"/>
    </row>
    <row r="5" spans="1:1" ht="11.25" customHeight="1">
      <c r="A5" s="1468"/>
    </row>
    <row r="6" spans="1:1" ht="11.25" customHeight="1">
      <c r="A6" s="1468"/>
    </row>
    <row r="7" spans="1:1" ht="11.25" customHeight="1">
      <c r="A7" s="1468"/>
    </row>
    <row r="8" spans="1:1" ht="11.25" customHeight="1">
      <c r="A8" s="1468"/>
    </row>
    <row r="9" spans="1:1" ht="11.25" customHeight="1">
      <c r="A9" s="1468"/>
    </row>
    <row r="10" spans="1:1" ht="11.25" customHeight="1">
      <c r="A10" s="1468"/>
    </row>
    <row r="11" spans="1:1" ht="11.25" customHeight="1">
      <c r="A11" s="1468"/>
    </row>
    <row r="12" spans="1:1" ht="11.25" customHeight="1">
      <c r="A12" s="1468"/>
    </row>
    <row r="13" spans="1:1" ht="11.25" customHeight="1">
      <c r="A13" s="1468"/>
    </row>
    <row r="14" spans="1:1" ht="11.25" customHeight="1">
      <c r="A14" s="1468"/>
    </row>
    <row r="15" spans="1:1" ht="11.25" customHeight="1">
      <c r="A15" s="1468"/>
    </row>
    <row r="16" spans="1:1" ht="11.25" customHeight="1">
      <c r="A16" s="1468"/>
    </row>
    <row r="17" spans="1:1" ht="11.25" customHeight="1">
      <c r="A17" s="1468"/>
    </row>
    <row r="18" spans="1:1" ht="11.25" customHeight="1">
      <c r="A18" s="1468"/>
    </row>
    <row r="19" spans="1:1" ht="11.25" customHeight="1">
      <c r="A19" s="1468"/>
    </row>
    <row r="20" spans="1:1" ht="11.25" customHeight="1">
      <c r="A20" s="1468"/>
    </row>
    <row r="21" spans="1:1" ht="11.25" customHeight="1">
      <c r="A21" s="1468"/>
    </row>
    <row r="22" spans="1:1" ht="11.25" customHeight="1">
      <c r="A22" s="1468"/>
    </row>
    <row r="23" spans="1:1" ht="11.25" customHeight="1">
      <c r="A23" s="1468"/>
    </row>
    <row r="24" spans="1:1" ht="11.25" customHeight="1">
      <c r="A24" s="1468"/>
    </row>
    <row r="25" spans="1:1" ht="11.25" customHeight="1">
      <c r="A25" s="1468"/>
    </row>
    <row r="26" spans="1:1" ht="11.25" customHeight="1">
      <c r="A26" s="1468"/>
    </row>
    <row r="27" spans="1:1" ht="11.25" customHeight="1">
      <c r="A27" s="1468"/>
    </row>
    <row r="28" spans="1:1" ht="11.25" customHeight="1">
      <c r="A28" s="1468"/>
    </row>
    <row r="29" spans="1:1" ht="11.25" customHeight="1">
      <c r="A29" s="1468"/>
    </row>
    <row r="30" spans="1:1" ht="11.25" customHeight="1">
      <c r="A30" s="1468"/>
    </row>
    <row r="31" spans="1:1" ht="11.25" customHeight="1">
      <c r="A31" s="1468"/>
    </row>
    <row r="32" spans="1:1" ht="11.25" customHeight="1">
      <c r="A32" s="1468"/>
    </row>
    <row r="33" spans="1:1" ht="11.25" customHeight="1">
      <c r="A33" s="1468"/>
    </row>
    <row r="34" spans="1:1" ht="11.25" customHeight="1">
      <c r="A34" s="1468"/>
    </row>
    <row r="35" spans="1:1" ht="11.25" customHeight="1">
      <c r="A35" s="1468"/>
    </row>
    <row r="36" spans="1:1" ht="11.25" customHeight="1">
      <c r="A36" s="1468"/>
    </row>
    <row r="37" spans="1:1" ht="11.25" customHeight="1">
      <c r="A37" s="1468"/>
    </row>
    <row r="38" spans="1:1" ht="11.25" customHeight="1">
      <c r="A38" s="1468"/>
    </row>
    <row r="39" spans="1:1" ht="11.25" customHeight="1">
      <c r="A39" s="1468"/>
    </row>
    <row r="40" spans="1:1" ht="11.25" customHeight="1">
      <c r="A40" s="1468"/>
    </row>
    <row r="41" spans="1:1" ht="11.25" customHeight="1">
      <c r="A41" s="1468"/>
    </row>
    <row r="42" spans="1:1" ht="11.25" customHeight="1">
      <c r="A42" s="1468"/>
    </row>
    <row r="43" spans="1:1" ht="11.25" customHeight="1">
      <c r="A43" s="1468"/>
    </row>
    <row r="44" spans="1:1" ht="11.25" customHeight="1">
      <c r="A44" s="1468"/>
    </row>
    <row r="45" spans="1:1" ht="11.25" customHeight="1">
      <c r="A45" s="1468"/>
    </row>
    <row r="46" spans="1:1" ht="11.25" customHeight="1">
      <c r="A46" s="1468"/>
    </row>
    <row r="47" spans="1:1" ht="11.25" customHeight="1">
      <c r="A47" s="1468"/>
    </row>
    <row r="48" spans="1:1" ht="11.25" customHeight="1">
      <c r="A48" s="1468"/>
    </row>
    <row r="49" spans="1:1" ht="11.25" customHeight="1">
      <c r="A49" s="1468"/>
    </row>
    <row r="50" spans="1:1" ht="11.25" customHeight="1">
      <c r="A50" s="1468"/>
    </row>
    <row r="51" spans="1:1" ht="11.25" customHeight="1">
      <c r="A51" s="1468"/>
    </row>
    <row r="52" spans="1:1" ht="11.25" customHeight="1">
      <c r="A52" s="1468"/>
    </row>
    <row r="53" spans="1:1" ht="11.25" customHeight="1">
      <c r="A53" s="1468"/>
    </row>
    <row r="54" spans="1:1" ht="11.25" customHeight="1">
      <c r="A54" s="1468"/>
    </row>
    <row r="55" spans="1:1" ht="11.25" customHeight="1">
      <c r="A55" s="1468"/>
    </row>
    <row r="56" spans="1:1" ht="11.25" customHeight="1">
      <c r="A56" s="1468"/>
    </row>
    <row r="57" spans="1:1" ht="11.25" customHeight="1">
      <c r="A57" s="1468"/>
    </row>
    <row r="58" spans="1:1" ht="11.25" customHeight="1">
      <c r="A58" s="1468"/>
    </row>
    <row r="59" spans="1:1" ht="11.25" customHeight="1">
      <c r="A59" s="1468"/>
    </row>
    <row r="60" spans="1:1" ht="11.25" customHeight="1">
      <c r="A60" s="1468"/>
    </row>
    <row r="61" spans="1:1" ht="11.25" customHeight="1">
      <c r="A61" s="1468"/>
    </row>
    <row r="62" spans="1:1" ht="11.25" customHeight="1">
      <c r="A62" s="1468"/>
    </row>
    <row r="63" spans="1:1" ht="11.25" customHeight="1">
      <c r="A63" s="1468"/>
    </row>
    <row r="64" spans="1:1" ht="11.25" customHeight="1">
      <c r="A64" s="1468"/>
    </row>
    <row r="65" spans="1:1" ht="11.25" customHeight="1">
      <c r="A65" s="1468"/>
    </row>
    <row r="66" spans="1:1" ht="11.25" customHeight="1">
      <c r="A66" s="1468"/>
    </row>
    <row r="67" spans="1:1" ht="11.25" customHeight="1">
      <c r="A67" s="1468"/>
    </row>
    <row r="68" spans="1:1" ht="11.25" customHeight="1">
      <c r="A68" s="1468"/>
    </row>
    <row r="69" spans="1:1" ht="11.25" customHeight="1">
      <c r="A69" s="1468"/>
    </row>
    <row r="70" spans="1:1" ht="11.25" customHeight="1">
      <c r="A70" s="1468"/>
    </row>
  </sheetData>
  <mergeCells count="1">
    <mergeCell ref="A3:A70"/>
  </mergeCells>
  <pageMargins left="0.59055118110236227" right="0.59055118110236227" top="0.39370078740157483" bottom="0.59055118110236227" header="0.39370078740157483" footer="0.19685039370078741"/>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2"/>
  <dimension ref="A1:Z61"/>
  <sheetViews>
    <sheetView showGridLines="0" topLeftCell="A19" zoomScaleNormal="100" zoomScaleSheetLayoutView="100" workbookViewId="0">
      <selection activeCell="D1" sqref="D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5.710937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1418" t="s">
        <v>361</v>
      </c>
      <c r="B1" s="159"/>
      <c r="C1" s="159"/>
      <c r="D1" s="159"/>
      <c r="F1" s="175"/>
    </row>
    <row r="2" spans="1:26" ht="5.0999999999999996" customHeight="1">
      <c r="A2" s="501"/>
      <c r="B2" s="501"/>
      <c r="C2" s="501"/>
      <c r="D2" s="501"/>
      <c r="F2" s="175"/>
    </row>
    <row r="3" spans="1:26" ht="27" customHeight="1">
      <c r="A3" s="1587">
        <v>2022</v>
      </c>
      <c r="B3" s="1587"/>
      <c r="C3" s="1587"/>
      <c r="D3" s="1587"/>
      <c r="E3" s="1587"/>
      <c r="F3" s="1587"/>
      <c r="G3" s="1587"/>
      <c r="H3" s="1587"/>
      <c r="I3" s="283"/>
      <c r="J3" s="1684" t="s">
        <v>362</v>
      </c>
      <c r="K3" s="1684"/>
      <c r="L3" s="1684"/>
      <c r="M3" s="1684"/>
      <c r="N3" s="1684"/>
      <c r="O3" s="1684"/>
      <c r="P3" s="1684"/>
    </row>
    <row r="4" spans="1:26" ht="29.25" customHeight="1">
      <c r="A4" s="1679" t="str">
        <f>'6.1'!A6</f>
        <v>Period</v>
      </c>
      <c r="B4" s="1674" t="s">
        <v>341</v>
      </c>
      <c r="C4" s="1677" t="s">
        <v>352</v>
      </c>
      <c r="D4" s="1677"/>
      <c r="E4" s="1677"/>
      <c r="F4" s="1677"/>
      <c r="G4" s="1674" t="s">
        <v>353</v>
      </c>
      <c r="H4" s="1674" t="s">
        <v>344</v>
      </c>
      <c r="I4" s="284"/>
      <c r="J4" s="284"/>
      <c r="K4" s="284"/>
      <c r="L4" s="284"/>
      <c r="M4" s="284"/>
      <c r="N4" s="284"/>
      <c r="O4" s="284"/>
    </row>
    <row r="5" spans="1:26" ht="26.25" customHeight="1">
      <c r="A5" s="1680"/>
      <c r="B5" s="1675"/>
      <c r="C5" s="1678" t="s">
        <v>345</v>
      </c>
      <c r="D5" s="1678"/>
      <c r="E5" s="1585" t="s">
        <v>346</v>
      </c>
      <c r="F5" s="1585"/>
      <c r="G5" s="1675"/>
      <c r="H5" s="1675"/>
      <c r="I5" s="284"/>
      <c r="J5" s="284"/>
      <c r="K5" s="284"/>
      <c r="L5" s="284"/>
      <c r="M5" s="284"/>
      <c r="N5" s="284"/>
      <c r="O5" s="284"/>
    </row>
    <row r="6" spans="1:26" ht="14.1" customHeight="1">
      <c r="A6" s="1605"/>
      <c r="B6" s="1676"/>
      <c r="C6" s="1413" t="s">
        <v>332</v>
      </c>
      <c r="D6" s="1413" t="s">
        <v>29</v>
      </c>
      <c r="E6" s="1413" t="s">
        <v>332</v>
      </c>
      <c r="F6" s="1413" t="s">
        <v>29</v>
      </c>
      <c r="G6" s="1676"/>
      <c r="H6" s="1676"/>
      <c r="I6" s="175"/>
      <c r="J6" s="175"/>
      <c r="K6" s="175"/>
      <c r="L6" s="175"/>
      <c r="M6" s="175"/>
      <c r="N6" s="175"/>
      <c r="O6" s="175"/>
      <c r="R6" s="145">
        <f>'8.1'!R8</f>
        <v>2022</v>
      </c>
    </row>
    <row r="7" spans="1:26" ht="13.5" customHeight="1">
      <c r="A7" s="1259" t="str">
        <f>'6.1'!A9</f>
        <v>January</v>
      </c>
      <c r="B7" s="716">
        <v>203401</v>
      </c>
      <c r="C7" s="1103">
        <v>159333.48382286759</v>
      </c>
      <c r="D7" s="1103">
        <v>1735255.1604199996</v>
      </c>
      <c r="E7" s="737">
        <f>C7/B7</f>
        <v>0.78334661001109918</v>
      </c>
      <c r="F7" s="738">
        <f>D7/B7</f>
        <v>8.5312027001833801</v>
      </c>
      <c r="G7" s="718">
        <f>C7/'8.1'!C9</f>
        <v>0.17866912504610785</v>
      </c>
      <c r="H7" s="630">
        <f>(C7-R7)/R7</f>
        <v>-0.17991418574352583</v>
      </c>
      <c r="I7" s="22"/>
      <c r="J7" s="22"/>
      <c r="K7" s="22"/>
      <c r="L7" s="22"/>
      <c r="M7" s="22"/>
      <c r="N7" s="22"/>
      <c r="O7" s="22"/>
      <c r="R7" s="145">
        <v>194288.79399325585</v>
      </c>
      <c r="U7" s="28"/>
    </row>
    <row r="8" spans="1:26" ht="13.5" customHeight="1">
      <c r="A8" s="1260" t="str">
        <f>'6.1'!A10</f>
        <v>February</v>
      </c>
      <c r="B8" s="719">
        <v>203278</v>
      </c>
      <c r="C8" s="1104">
        <v>150582.48291614559</v>
      </c>
      <c r="D8" s="1104">
        <v>1633500.8110799997</v>
      </c>
      <c r="E8" s="739">
        <f t="shared" ref="E8:E25" si="0">C8/B8</f>
        <v>0.74077117502211542</v>
      </c>
      <c r="F8" s="740">
        <f t="shared" ref="F8:F25" si="1">D8/B8</f>
        <v>8.0357973370458176</v>
      </c>
      <c r="G8" s="721">
        <f>C8/'8.1'!C10</f>
        <v>0.17493981613135426</v>
      </c>
      <c r="H8" s="652">
        <f t="shared" ref="H8:H25" si="2">(C8-R8)/R8</f>
        <v>7.9057332403688185E-3</v>
      </c>
      <c r="I8" s="22"/>
      <c r="J8" s="22"/>
      <c r="K8" s="22"/>
      <c r="L8" s="22"/>
      <c r="M8" s="22"/>
      <c r="N8" s="22"/>
      <c r="O8" s="22"/>
      <c r="R8" s="145">
        <v>149401.35565260661</v>
      </c>
      <c r="U8" s="28"/>
    </row>
    <row r="9" spans="1:26" ht="13.5" customHeight="1">
      <c r="A9" s="1261" t="str">
        <f>'6.1'!A11</f>
        <v>March</v>
      </c>
      <c r="B9" s="722">
        <v>203241</v>
      </c>
      <c r="C9" s="956">
        <v>126218.82316992267</v>
      </c>
      <c r="D9" s="956">
        <v>1368067.647925905</v>
      </c>
      <c r="E9" s="741">
        <f t="shared" si="0"/>
        <v>0.62103031952176324</v>
      </c>
      <c r="F9" s="742">
        <f t="shared" si="1"/>
        <v>6.7312582004905748</v>
      </c>
      <c r="G9" s="724">
        <f>C9/'8.1'!C11</f>
        <v>0.16407651661884612</v>
      </c>
      <c r="H9" s="636">
        <f>(C9-R9)/R9</f>
        <v>-0.14918183748521152</v>
      </c>
      <c r="I9" s="22"/>
      <c r="J9" s="22"/>
      <c r="K9" s="22"/>
      <c r="L9" s="22"/>
      <c r="M9" s="22"/>
      <c r="N9" s="22"/>
      <c r="O9" s="22"/>
      <c r="R9" s="1355">
        <v>148349.9397766192</v>
      </c>
      <c r="U9" s="28"/>
      <c r="Z9" s="28"/>
    </row>
    <row r="10" spans="1:26" ht="13.5" customHeight="1">
      <c r="A10" s="1259" t="str">
        <f>'6.1'!A12</f>
        <v>April</v>
      </c>
      <c r="B10" s="716">
        <v>203076</v>
      </c>
      <c r="C10" s="1103">
        <v>95094.259973887383</v>
      </c>
      <c r="D10" s="1103">
        <v>1037141.592568823</v>
      </c>
      <c r="E10" s="737">
        <f t="shared" si="0"/>
        <v>0.46826931776225345</v>
      </c>
      <c r="F10" s="738">
        <f t="shared" si="1"/>
        <v>5.107159844436679</v>
      </c>
      <c r="G10" s="718">
        <f>C10/'8.1'!C12</f>
        <v>0.156808416333024</v>
      </c>
      <c r="H10" s="630">
        <f t="shared" si="2"/>
        <v>-0.10685614970444324</v>
      </c>
      <c r="I10" s="22"/>
      <c r="J10" s="22"/>
      <c r="K10" s="22"/>
      <c r="L10" s="22"/>
      <c r="M10" s="22"/>
      <c r="N10" s="22"/>
      <c r="O10" s="22"/>
      <c r="R10" s="1355">
        <v>106471.38189712558</v>
      </c>
      <c r="U10" s="28"/>
    </row>
    <row r="11" spans="1:26" ht="13.5" customHeight="1">
      <c r="A11" s="1260" t="str">
        <f>'6.1'!A13</f>
        <v>May</v>
      </c>
      <c r="B11" s="719">
        <v>202964</v>
      </c>
      <c r="C11" s="1104">
        <v>37856.147524590517</v>
      </c>
      <c r="D11" s="1104">
        <v>414209.76844181085</v>
      </c>
      <c r="E11" s="739">
        <f t="shared" si="0"/>
        <v>0.18651656217156992</v>
      </c>
      <c r="F11" s="740">
        <f t="shared" si="1"/>
        <v>2.0408041250754363</v>
      </c>
      <c r="G11" s="721">
        <f>C11/'8.1'!C13</f>
        <v>0.10263179997821881</v>
      </c>
      <c r="H11" s="652">
        <f t="shared" si="2"/>
        <v>0.16706524717852034</v>
      </c>
      <c r="I11" s="22"/>
      <c r="J11" s="22"/>
      <c r="K11" s="22"/>
      <c r="L11" s="22"/>
      <c r="M11" s="22"/>
      <c r="N11" s="22"/>
      <c r="O11" s="22"/>
      <c r="R11" s="1355">
        <v>32437.044643485853</v>
      </c>
      <c r="U11" s="28"/>
    </row>
    <row r="12" spans="1:26" ht="13.5" customHeight="1">
      <c r="A12" s="1261" t="str">
        <f>'6.1'!A14</f>
        <v>June</v>
      </c>
      <c r="B12" s="722">
        <v>202622</v>
      </c>
      <c r="C12" s="956">
        <v>17449.116225039113</v>
      </c>
      <c r="D12" s="956">
        <v>190865.8764792963</v>
      </c>
      <c r="E12" s="741">
        <f t="shared" si="0"/>
        <v>8.6116592596258618E-2</v>
      </c>
      <c r="F12" s="742">
        <f t="shared" si="1"/>
        <v>0.94198002427819438</v>
      </c>
      <c r="G12" s="724">
        <f>C12/'8.1'!C14</f>
        <v>5.5578731418662111E-2</v>
      </c>
      <c r="H12" s="636">
        <f t="shared" si="2"/>
        <v>-0.1177640665777541</v>
      </c>
      <c r="I12" s="22"/>
      <c r="J12" s="22"/>
      <c r="K12" s="22"/>
      <c r="L12" s="22"/>
      <c r="M12" s="22"/>
      <c r="N12" s="22"/>
      <c r="O12" s="22"/>
      <c r="R12" s="1355">
        <v>19778.287829824556</v>
      </c>
      <c r="U12" s="28"/>
    </row>
    <row r="13" spans="1:26" ht="13.5" customHeight="1">
      <c r="A13" s="1260" t="str">
        <f>'6.1'!A15</f>
        <v>July</v>
      </c>
      <c r="B13" s="719">
        <v>202714</v>
      </c>
      <c r="C13" s="1104">
        <v>14155.701636818518</v>
      </c>
      <c r="D13" s="1104">
        <v>154885.85344507822</v>
      </c>
      <c r="E13" s="739">
        <f t="shared" si="0"/>
        <v>6.9830902832653474E-2</v>
      </c>
      <c r="F13" s="740">
        <f t="shared" si="1"/>
        <v>0.76406095999821533</v>
      </c>
      <c r="G13" s="721">
        <f>C13/'8.1'!C15</f>
        <v>5.0346128066711585E-2</v>
      </c>
      <c r="H13" s="652">
        <f t="shared" si="2"/>
        <v>-0.2155679534343011</v>
      </c>
      <c r="I13" s="22"/>
      <c r="J13" s="1685" t="s">
        <v>363</v>
      </c>
      <c r="K13" s="1685"/>
      <c r="L13" s="1685"/>
      <c r="M13" s="1685"/>
      <c r="N13" s="1685"/>
      <c r="O13" s="1685"/>
      <c r="P13" s="1685"/>
      <c r="R13" s="1355">
        <v>18045.797209322616</v>
      </c>
      <c r="U13" s="28"/>
    </row>
    <row r="14" spans="1:26" ht="13.5" customHeight="1">
      <c r="A14" s="1260" t="str">
        <f>'6.1'!A16</f>
        <v>August</v>
      </c>
      <c r="B14" s="719">
        <v>202457</v>
      </c>
      <c r="C14" s="1104">
        <v>17119.926442884396</v>
      </c>
      <c r="D14" s="1104">
        <v>187634.70862451458</v>
      </c>
      <c r="E14" s="739">
        <f t="shared" si="0"/>
        <v>8.4560802752606218E-2</v>
      </c>
      <c r="F14" s="740">
        <f t="shared" si="1"/>
        <v>0.92678795311851192</v>
      </c>
      <c r="G14" s="721">
        <f>C14/'8.1'!C16</f>
        <v>5.9522407893338701E-2</v>
      </c>
      <c r="H14" s="652">
        <f t="shared" si="2"/>
        <v>-3.0709484594561427E-2</v>
      </c>
      <c r="I14" s="22"/>
      <c r="J14" s="1685"/>
      <c r="K14" s="1685"/>
      <c r="L14" s="1685"/>
      <c r="M14" s="1685"/>
      <c r="N14" s="1685"/>
      <c r="O14" s="1685"/>
      <c r="P14" s="1685"/>
      <c r="R14" s="1355">
        <v>17662.327414524847</v>
      </c>
      <c r="U14" s="28"/>
    </row>
    <row r="15" spans="1:26" ht="13.5" customHeight="1">
      <c r="A15" s="1260" t="str">
        <f>'6.1'!A17</f>
        <v>September</v>
      </c>
      <c r="B15" s="719">
        <v>202238</v>
      </c>
      <c r="C15" s="1104">
        <v>18033.925948541197</v>
      </c>
      <c r="D15" s="1104">
        <v>197835.85502066783</v>
      </c>
      <c r="E15" s="739">
        <f t="shared" si="0"/>
        <v>8.9171797330576827E-2</v>
      </c>
      <c r="F15" s="740">
        <f t="shared" si="1"/>
        <v>0.97823284951724121</v>
      </c>
      <c r="G15" s="721">
        <f>C15/'8.1'!C17</f>
        <v>5.9661883524295245E-2</v>
      </c>
      <c r="H15" s="652">
        <f t="shared" si="2"/>
        <v>-0.51990368916615637</v>
      </c>
      <c r="I15" s="22"/>
      <c r="J15" s="22"/>
      <c r="K15" s="281">
        <f>A27</f>
        <v>2014</v>
      </c>
      <c r="L15" s="281">
        <f>C27</f>
        <v>980633.63749940379</v>
      </c>
      <c r="M15" s="282"/>
      <c r="N15" s="282"/>
      <c r="O15" s="282"/>
      <c r="R15" s="1355">
        <v>37563.142106256579</v>
      </c>
      <c r="U15" s="28"/>
    </row>
    <row r="16" spans="1:26" ht="13.5" customHeight="1">
      <c r="A16" s="1259" t="str">
        <f>'6.1'!A18</f>
        <v>October</v>
      </c>
      <c r="B16" s="716">
        <v>202110</v>
      </c>
      <c r="C16" s="1103">
        <v>52710.952708088604</v>
      </c>
      <c r="D16" s="1103">
        <v>578113.4853278579</v>
      </c>
      <c r="E16" s="737">
        <f t="shared" si="0"/>
        <v>0.2608032888431478</v>
      </c>
      <c r="F16" s="738">
        <f t="shared" si="1"/>
        <v>2.8603903088805991</v>
      </c>
      <c r="G16" s="718">
        <f>C16/'8.1'!C18</f>
        <v>0.11322504295238749</v>
      </c>
      <c r="H16" s="630">
        <f t="shared" si="2"/>
        <v>-0.14584800561266104</v>
      </c>
      <c r="I16" s="22"/>
      <c r="J16" s="22"/>
      <c r="K16" s="281">
        <f t="shared" ref="K16:K24" si="3">A28</f>
        <v>2015</v>
      </c>
      <c r="L16" s="281">
        <f t="shared" ref="L16:L24" si="4">C28</f>
        <v>1057163.4652972291</v>
      </c>
      <c r="M16" s="282"/>
      <c r="N16" s="282"/>
      <c r="O16" s="282"/>
      <c r="R16" s="1355">
        <v>61711.443694393995</v>
      </c>
      <c r="U16" s="28"/>
    </row>
    <row r="17" spans="1:21" ht="13.5" customHeight="1">
      <c r="A17" s="1260" t="str">
        <f>'6.1'!A19</f>
        <v>November</v>
      </c>
      <c r="B17" s="719">
        <v>202304</v>
      </c>
      <c r="C17" s="1104">
        <v>122818.39452306894</v>
      </c>
      <c r="D17" s="1104">
        <v>1342297.5882565917</v>
      </c>
      <c r="E17" s="739">
        <f t="shared" si="0"/>
        <v>0.60709820133595449</v>
      </c>
      <c r="F17" s="740">
        <f t="shared" si="1"/>
        <v>6.6350521406229817</v>
      </c>
      <c r="G17" s="721">
        <f>C17/'8.1'!C19</f>
        <v>0.16798796057389134</v>
      </c>
      <c r="H17" s="652">
        <f t="shared" si="2"/>
        <v>3.8038499384648622E-2</v>
      </c>
      <c r="I17" s="22"/>
      <c r="J17" s="22"/>
      <c r="K17" s="281">
        <f t="shared" si="3"/>
        <v>2016</v>
      </c>
      <c r="L17" s="281">
        <f t="shared" si="4"/>
        <v>1152681.5890783148</v>
      </c>
      <c r="M17" s="282"/>
      <c r="N17" s="282"/>
      <c r="O17" s="282"/>
      <c r="R17" s="1355">
        <v>118317.76431787062</v>
      </c>
      <c r="U17" s="28"/>
    </row>
    <row r="18" spans="1:21" ht="13.5" customHeight="1">
      <c r="A18" s="1261" t="str">
        <f>'6.1'!A20</f>
        <v>December</v>
      </c>
      <c r="B18" s="722">
        <v>202383</v>
      </c>
      <c r="C18" s="956">
        <v>163464.67893844619</v>
      </c>
      <c r="D18" s="956">
        <v>1783256.1965318448</v>
      </c>
      <c r="E18" s="741">
        <f t="shared" si="0"/>
        <v>0.80769965332288873</v>
      </c>
      <c r="F18" s="742">
        <f t="shared" si="1"/>
        <v>8.8112944097668517</v>
      </c>
      <c r="G18" s="724">
        <f>C18/'8.1'!C20</f>
        <v>0.18579711305362823</v>
      </c>
      <c r="H18" s="636">
        <f t="shared" si="2"/>
        <v>-5.7621037052150298E-2</v>
      </c>
      <c r="I18" s="22"/>
      <c r="J18" s="22"/>
      <c r="K18" s="281">
        <f t="shared" si="3"/>
        <v>2017</v>
      </c>
      <c r="L18" s="281">
        <f t="shared" si="4"/>
        <v>1238757.2516670562</v>
      </c>
      <c r="M18" s="282"/>
      <c r="N18" s="282"/>
      <c r="O18" s="282"/>
      <c r="R18" s="1355">
        <v>173459.60103684122</v>
      </c>
      <c r="U18" s="28"/>
    </row>
    <row r="19" spans="1:21" ht="13.5" customHeight="1">
      <c r="A19" s="1260" t="str">
        <f>'6.1'!A21</f>
        <v>1Q</v>
      </c>
      <c r="B19" s="719">
        <f>B9</f>
        <v>203241</v>
      </c>
      <c r="C19" s="1104">
        <f t="shared" ref="C19:D19" si="5">SUM(C7:C9)</f>
        <v>436134.7899089359</v>
      </c>
      <c r="D19" s="1104">
        <f t="shared" si="5"/>
        <v>4736823.619425904</v>
      </c>
      <c r="E19" s="739">
        <f t="shared" si="0"/>
        <v>2.1458996457847377</v>
      </c>
      <c r="F19" s="740">
        <f t="shared" si="1"/>
        <v>23.306437280991059</v>
      </c>
      <c r="G19" s="721">
        <f>C19/'8.1'!C21</f>
        <v>0.17294479763150969</v>
      </c>
      <c r="H19" s="652">
        <f t="shared" si="2"/>
        <v>-0.11361939954763249</v>
      </c>
      <c r="I19" s="22"/>
      <c r="J19" s="22"/>
      <c r="K19" s="281">
        <f t="shared" si="3"/>
        <v>2018</v>
      </c>
      <c r="L19" s="281">
        <f t="shared" si="4"/>
        <v>1117915.2635170002</v>
      </c>
      <c r="M19" s="282"/>
      <c r="N19" s="282"/>
      <c r="O19" s="282"/>
      <c r="R19" s="1355">
        <v>492040.08942248166</v>
      </c>
    </row>
    <row r="20" spans="1:21" ht="13.5" customHeight="1">
      <c r="A20" s="1260" t="str">
        <f>'6.1'!A22</f>
        <v>2Q</v>
      </c>
      <c r="B20" s="719">
        <f>B12</f>
        <v>202622</v>
      </c>
      <c r="C20" s="1104">
        <f t="shared" ref="C20:D20" si="6">SUM(C10:C12)</f>
        <v>150399.52372351702</v>
      </c>
      <c r="D20" s="1104">
        <f t="shared" si="6"/>
        <v>1642217.2374899301</v>
      </c>
      <c r="E20" s="739">
        <f t="shared" si="0"/>
        <v>0.74226650474043798</v>
      </c>
      <c r="F20" s="740">
        <f t="shared" si="1"/>
        <v>8.1048318420010173</v>
      </c>
      <c r="G20" s="721">
        <f>C20/'8.1'!C22</f>
        <v>0.11665723128413481</v>
      </c>
      <c r="H20" s="652">
        <f t="shared" si="2"/>
        <v>-5.2223594645569749E-2</v>
      </c>
      <c r="I20" s="22"/>
      <c r="J20" s="22"/>
      <c r="K20" s="281">
        <f t="shared" si="3"/>
        <v>2019</v>
      </c>
      <c r="L20" s="281">
        <f t="shared" si="4"/>
        <v>1201475.0959205984</v>
      </c>
      <c r="M20" s="282"/>
      <c r="N20" s="282"/>
      <c r="O20" s="282"/>
      <c r="R20" s="1355">
        <v>158686.71437043598</v>
      </c>
    </row>
    <row r="21" spans="1:21" ht="13.5" customHeight="1">
      <c r="A21" s="1260" t="str">
        <f>'6.1'!A23</f>
        <v>3Q</v>
      </c>
      <c r="B21" s="719">
        <f>B15</f>
        <v>202238</v>
      </c>
      <c r="C21" s="1104">
        <f t="shared" ref="C21:D21" si="7">SUM(C13:C15)</f>
        <v>49309.554028244107</v>
      </c>
      <c r="D21" s="1104">
        <f t="shared" si="7"/>
        <v>540356.41709026066</v>
      </c>
      <c r="E21" s="739">
        <f t="shared" si="0"/>
        <v>0.2438194307115582</v>
      </c>
      <c r="F21" s="740">
        <f t="shared" si="1"/>
        <v>2.671883706772519</v>
      </c>
      <c r="G21" s="721">
        <f>C21/'8.1'!C23</f>
        <v>5.6608808763110779E-2</v>
      </c>
      <c r="H21" s="652">
        <f t="shared" si="2"/>
        <v>-0.3270274115789934</v>
      </c>
      <c r="I21" s="22"/>
      <c r="J21" s="22"/>
      <c r="K21" s="281">
        <f t="shared" si="3"/>
        <v>2020</v>
      </c>
      <c r="L21" s="281">
        <f t="shared" si="4"/>
        <v>1197728.8742469333</v>
      </c>
      <c r="M21" s="282"/>
      <c r="N21" s="282"/>
      <c r="O21" s="282"/>
      <c r="R21" s="1355">
        <v>73271.266730104049</v>
      </c>
    </row>
    <row r="22" spans="1:21" ht="13.5" customHeight="1">
      <c r="A22" s="1260" t="str">
        <f>'6.1'!A24</f>
        <v>4Q</v>
      </c>
      <c r="B22" s="719">
        <f>B18</f>
        <v>202383</v>
      </c>
      <c r="C22" s="1104">
        <f t="shared" ref="C22:D22" si="8">SUM(C16:C18)</f>
        <v>338994.02616960369</v>
      </c>
      <c r="D22" s="1104">
        <f t="shared" si="8"/>
        <v>3703667.2701162943</v>
      </c>
      <c r="E22" s="739">
        <f t="shared" si="0"/>
        <v>1.6750123585953549</v>
      </c>
      <c r="F22" s="740">
        <f t="shared" si="1"/>
        <v>18.300288414127145</v>
      </c>
      <c r="G22" s="721">
        <f>C22/'8.1'!C24</f>
        <v>0.16325592098284891</v>
      </c>
      <c r="H22" s="652">
        <f t="shared" si="2"/>
        <v>-4.1004927195555381E-2</v>
      </c>
      <c r="I22" s="22"/>
      <c r="J22" s="22"/>
      <c r="K22" s="281">
        <f t="shared" si="3"/>
        <v>2021</v>
      </c>
      <c r="L22" s="281">
        <f t="shared" si="4"/>
        <v>1309687.2651824956</v>
      </c>
      <c r="M22" s="282"/>
      <c r="N22" s="282"/>
      <c r="O22" s="282"/>
      <c r="R22" s="1355">
        <v>353488.80904910585</v>
      </c>
    </row>
    <row r="23" spans="1:21" ht="13.5" customHeight="1">
      <c r="A23" s="1259" t="str">
        <f>'6.1'!A25</f>
        <v>1H</v>
      </c>
      <c r="B23" s="716">
        <f>B12</f>
        <v>202622</v>
      </c>
      <c r="C23" s="1103">
        <f t="shared" ref="C23:D23" si="9">SUM(C7:C12)</f>
        <v>586534.31363245286</v>
      </c>
      <c r="D23" s="1103">
        <f t="shared" si="9"/>
        <v>6379040.8569158344</v>
      </c>
      <c r="E23" s="737">
        <f t="shared" si="0"/>
        <v>2.8947217658124629</v>
      </c>
      <c r="F23" s="738">
        <f t="shared" si="1"/>
        <v>31.482469114488232</v>
      </c>
      <c r="G23" s="718">
        <f>C23/'8.1'!C25</f>
        <v>0.1539032737544658</v>
      </c>
      <c r="H23" s="630">
        <f t="shared" si="2"/>
        <v>-9.8647373654048687E-2</v>
      </c>
      <c r="I23" s="22"/>
      <c r="J23" s="22"/>
      <c r="K23" s="281">
        <f t="shared" si="3"/>
        <v>2022</v>
      </c>
      <c r="L23" s="281">
        <f t="shared" si="4"/>
        <v>1077486.8795721275</v>
      </c>
      <c r="M23" s="282"/>
      <c r="N23" s="282"/>
      <c r="O23" s="282"/>
      <c r="R23" s="1355">
        <v>650726.80379291764</v>
      </c>
    </row>
    <row r="24" spans="1:21" ht="13.5" customHeight="1">
      <c r="A24" s="1261" t="str">
        <f>'6.1'!A26</f>
        <v>2H</v>
      </c>
      <c r="B24" s="722">
        <f>B18</f>
        <v>202383</v>
      </c>
      <c r="C24" s="956">
        <f t="shared" ref="C24:D24" si="10">SUM(C13:C18)</f>
        <v>388303.5801978478</v>
      </c>
      <c r="D24" s="956">
        <f t="shared" si="10"/>
        <v>4244023.6872065552</v>
      </c>
      <c r="E24" s="741">
        <f t="shared" si="0"/>
        <v>1.9186571016233962</v>
      </c>
      <c r="F24" s="742">
        <f t="shared" si="1"/>
        <v>20.970257814176858</v>
      </c>
      <c r="G24" s="724">
        <f>C24/'8.1'!C26</f>
        <v>0.1317392726787496</v>
      </c>
      <c r="H24" s="636">
        <f t="shared" si="2"/>
        <v>-9.0112683364640914E-2</v>
      </c>
      <c r="I24" s="22"/>
      <c r="J24" s="22"/>
      <c r="K24" s="281">
        <f t="shared" si="3"/>
        <v>2023</v>
      </c>
      <c r="L24" s="281">
        <f t="shared" si="4"/>
        <v>974837.89383030054</v>
      </c>
      <c r="M24" s="282"/>
      <c r="N24" s="282"/>
      <c r="O24" s="282"/>
      <c r="R24" s="1355">
        <v>426760.0757792099</v>
      </c>
    </row>
    <row r="25" spans="1:21" ht="13.5" customHeight="1">
      <c r="A25" s="1258" t="str">
        <f>'6.1'!A27</f>
        <v>Year</v>
      </c>
      <c r="B25" s="707">
        <f>B18</f>
        <v>202383</v>
      </c>
      <c r="C25" s="1105">
        <f t="shared" ref="C25:D25" si="11">SUM(C7:C18)</f>
        <v>974837.89383030054</v>
      </c>
      <c r="D25" s="1105">
        <f t="shared" si="11"/>
        <v>10623064.544122389</v>
      </c>
      <c r="E25" s="708">
        <f t="shared" si="0"/>
        <v>4.8167973289767447</v>
      </c>
      <c r="F25" s="709">
        <f t="shared" si="1"/>
        <v>52.48990549661972</v>
      </c>
      <c r="G25" s="726">
        <f>C25/'8.1'!C27</f>
        <v>0.14423721936271836</v>
      </c>
      <c r="H25" s="632">
        <f t="shared" si="2"/>
        <v>-9.5267040079958176E-2</v>
      </c>
      <c r="I25" s="22"/>
      <c r="J25" s="1673" t="s">
        <v>364</v>
      </c>
      <c r="K25" s="1673"/>
      <c r="L25" s="1673"/>
      <c r="M25" s="1673"/>
      <c r="N25" s="1673"/>
      <c r="O25" s="1673"/>
      <c r="P25" s="1673"/>
      <c r="R25" s="1355">
        <v>1077486.8795721275</v>
      </c>
    </row>
    <row r="26" spans="1:21" ht="12" customHeight="1">
      <c r="A26" s="150"/>
      <c r="B26" s="150"/>
      <c r="C26" s="710"/>
      <c r="D26" s="710"/>
      <c r="E26" s="711"/>
      <c r="F26" s="712"/>
      <c r="G26" s="734"/>
      <c r="H26" s="743"/>
      <c r="K26" s="148"/>
      <c r="L26" s="109" t="str">
        <f>B4</f>
        <v>Number of customers at the end of the period</v>
      </c>
      <c r="R26" s="877"/>
    </row>
    <row r="27" spans="1:21" ht="12" customHeight="1">
      <c r="A27" s="1255">
        <v>2014</v>
      </c>
      <c r="B27" s="698">
        <v>197824</v>
      </c>
      <c r="C27" s="752">
        <v>980633.63749940379</v>
      </c>
      <c r="D27" s="752">
        <v>10423643.860056013</v>
      </c>
      <c r="E27" s="699">
        <v>4.9571014512870217</v>
      </c>
      <c r="F27" s="700">
        <v>52.691502851302232</v>
      </c>
      <c r="G27" s="731">
        <v>0.1289024391922641</v>
      </c>
      <c r="H27" s="663">
        <v>-0.1856842428847896</v>
      </c>
      <c r="I27" s="22"/>
      <c r="K27" s="148">
        <f>A27</f>
        <v>2014</v>
      </c>
      <c r="L27" s="145">
        <f>B27</f>
        <v>197824</v>
      </c>
      <c r="N27" s="28"/>
      <c r="R27" s="877"/>
    </row>
    <row r="28" spans="1:21" ht="12" customHeight="1">
      <c r="A28" s="1257">
        <v>2015</v>
      </c>
      <c r="B28" s="704">
        <v>199725</v>
      </c>
      <c r="C28" s="754">
        <v>1057163.4652972291</v>
      </c>
      <c r="D28" s="754">
        <v>11257688.3182912</v>
      </c>
      <c r="E28" s="705">
        <v>5.2930953325684271</v>
      </c>
      <c r="F28" s="706">
        <v>56.365944765508573</v>
      </c>
      <c r="G28" s="733">
        <v>0.12806132951816082</v>
      </c>
      <c r="H28" s="664">
        <v>7.8041202005852933E-2</v>
      </c>
      <c r="I28" s="22"/>
      <c r="K28" s="148">
        <f t="shared" ref="K28:L36" si="12">A28</f>
        <v>2015</v>
      </c>
      <c r="L28" s="145">
        <f t="shared" si="12"/>
        <v>199725</v>
      </c>
      <c r="N28" s="28"/>
    </row>
    <row r="29" spans="1:21" ht="12" customHeight="1">
      <c r="A29" s="1256">
        <v>2016</v>
      </c>
      <c r="B29" s="701">
        <v>199995</v>
      </c>
      <c r="C29" s="753">
        <v>1152681.5890783148</v>
      </c>
      <c r="D29" s="753">
        <v>12316757.98453786</v>
      </c>
      <c r="E29" s="702">
        <v>5.7635520341924291</v>
      </c>
      <c r="F29" s="703">
        <v>61.585329555928197</v>
      </c>
      <c r="G29" s="734">
        <v>0.13517255002552434</v>
      </c>
      <c r="H29" s="662">
        <v>9.0353220591320851E-2</v>
      </c>
      <c r="I29" s="22"/>
      <c r="K29" s="148">
        <f t="shared" si="12"/>
        <v>2016</v>
      </c>
      <c r="L29" s="145">
        <f t="shared" si="12"/>
        <v>199995</v>
      </c>
      <c r="N29" s="28"/>
    </row>
    <row r="30" spans="1:21" ht="12" customHeight="1">
      <c r="A30" s="1256">
        <v>2017</v>
      </c>
      <c r="B30" s="701">
        <v>203138</v>
      </c>
      <c r="C30" s="753">
        <v>1238757.2516670562</v>
      </c>
      <c r="D30" s="753">
        <v>13218065.533287004</v>
      </c>
      <c r="E30" s="702">
        <v>6.0981069601308286</v>
      </c>
      <c r="F30" s="703">
        <v>65.069388953750675</v>
      </c>
      <c r="G30" s="734">
        <v>0.14526646227110832</v>
      </c>
      <c r="H30" s="662">
        <v>7.4674275536549137E-2</v>
      </c>
      <c r="I30" s="22"/>
      <c r="K30" s="148">
        <f t="shared" si="12"/>
        <v>2017</v>
      </c>
      <c r="L30" s="145">
        <f t="shared" si="12"/>
        <v>203138</v>
      </c>
      <c r="N30" s="28"/>
    </row>
    <row r="31" spans="1:21" ht="12" customHeight="1">
      <c r="A31" s="1255">
        <v>2018</v>
      </c>
      <c r="B31" s="698">
        <v>205693</v>
      </c>
      <c r="C31" s="752">
        <v>1117915.2635170002</v>
      </c>
      <c r="D31" s="752">
        <v>11925785.895784821</v>
      </c>
      <c r="E31" s="699">
        <v>5.4348726671155569</v>
      </c>
      <c r="F31" s="700">
        <v>57.978569498159011</v>
      </c>
      <c r="G31" s="731">
        <v>0.13052698507993993</v>
      </c>
      <c r="H31" s="663">
        <v>-9.7550983445249678E-2</v>
      </c>
      <c r="I31" s="22"/>
      <c r="K31" s="148">
        <f t="shared" si="12"/>
        <v>2018</v>
      </c>
      <c r="L31" s="145">
        <f t="shared" si="12"/>
        <v>205693</v>
      </c>
      <c r="N31" s="28"/>
    </row>
    <row r="32" spans="1:21" ht="12" customHeight="1">
      <c r="A32" s="1257">
        <v>2019</v>
      </c>
      <c r="B32" s="704">
        <v>206267</v>
      </c>
      <c r="C32" s="754">
        <v>1201475.0959205984</v>
      </c>
      <c r="D32" s="754">
        <v>12826305.476369996</v>
      </c>
      <c r="E32" s="705">
        <v>5.8248536892503324</v>
      </c>
      <c r="F32" s="706">
        <v>62.183022375707196</v>
      </c>
      <c r="G32" s="733">
        <v>0.14028337123313861</v>
      </c>
      <c r="H32" s="664">
        <v>7.4746123548502227E-2</v>
      </c>
      <c r="I32" s="22"/>
      <c r="K32" s="148">
        <f t="shared" si="12"/>
        <v>2019</v>
      </c>
      <c r="L32" s="145">
        <f t="shared" si="12"/>
        <v>206267</v>
      </c>
      <c r="N32" s="28"/>
    </row>
    <row r="33" spans="1:16" ht="12" customHeight="1">
      <c r="A33" s="1256">
        <v>2020</v>
      </c>
      <c r="B33" s="701">
        <v>206659</v>
      </c>
      <c r="C33" s="753">
        <v>1197728.8742469333</v>
      </c>
      <c r="D33" s="753">
        <v>12792266.307976004</v>
      </c>
      <c r="E33" s="702">
        <v>5.7956772956751621</v>
      </c>
      <c r="F33" s="703">
        <v>61.900359084172493</v>
      </c>
      <c r="G33" s="734">
        <v>0.13776152295953595</v>
      </c>
      <c r="H33" s="662">
        <v>-3.1180185809799575E-3</v>
      </c>
      <c r="I33" s="22"/>
      <c r="K33" s="148">
        <f t="shared" si="12"/>
        <v>2020</v>
      </c>
      <c r="L33" s="145">
        <f t="shared" si="12"/>
        <v>206659</v>
      </c>
      <c r="N33" s="28"/>
    </row>
    <row r="34" spans="1:16" ht="12" customHeight="1">
      <c r="A34" s="1256">
        <v>2021</v>
      </c>
      <c r="B34" s="701">
        <v>207199</v>
      </c>
      <c r="C34" s="753">
        <v>1309687.2651824956</v>
      </c>
      <c r="D34" s="753">
        <v>13986121.718220001</v>
      </c>
      <c r="E34" s="702">
        <v>6.3209149908179842</v>
      </c>
      <c r="F34" s="703">
        <v>67.500913219754921</v>
      </c>
      <c r="G34" s="734">
        <v>0.13883020562777296</v>
      </c>
      <c r="H34" s="662">
        <v>9.3475571427595133E-2</v>
      </c>
      <c r="I34" s="22"/>
      <c r="K34" s="148">
        <f t="shared" si="12"/>
        <v>2021</v>
      </c>
      <c r="L34" s="145">
        <f t="shared" si="12"/>
        <v>207199</v>
      </c>
      <c r="N34" s="28"/>
    </row>
    <row r="35" spans="1:16" ht="12" customHeight="1">
      <c r="A35" s="1255">
        <v>2022</v>
      </c>
      <c r="B35" s="698">
        <v>203698</v>
      </c>
      <c r="C35" s="752">
        <v>1077486.8795721275</v>
      </c>
      <c r="D35" s="752">
        <v>11638499.771400001</v>
      </c>
      <c r="E35" s="699">
        <v>5.2896291547885959</v>
      </c>
      <c r="F35" s="700">
        <v>57.136053232726887</v>
      </c>
      <c r="G35" s="731">
        <v>0.14283149959787966</v>
      </c>
      <c r="H35" s="663">
        <v>-0.17729452807805429</v>
      </c>
      <c r="I35" s="22"/>
      <c r="K35" s="148">
        <f t="shared" si="12"/>
        <v>2022</v>
      </c>
      <c r="L35" s="145">
        <f t="shared" si="12"/>
        <v>203698</v>
      </c>
      <c r="N35" s="28"/>
    </row>
    <row r="36" spans="1:16" ht="12" customHeight="1">
      <c r="A36" s="1257">
        <v>2023</v>
      </c>
      <c r="B36" s="704">
        <f>B25</f>
        <v>202383</v>
      </c>
      <c r="C36" s="754">
        <f t="shared" ref="C36:F36" si="13">C25</f>
        <v>974837.89383030054</v>
      </c>
      <c r="D36" s="754">
        <f t="shared" si="13"/>
        <v>10623064.544122389</v>
      </c>
      <c r="E36" s="705">
        <f t="shared" si="13"/>
        <v>4.8167973289767447</v>
      </c>
      <c r="F36" s="705">
        <f t="shared" si="13"/>
        <v>52.48990549661972</v>
      </c>
      <c r="G36" s="733">
        <f>C36/'8.1'!C38</f>
        <v>0.14423721936271836</v>
      </c>
      <c r="H36" s="664">
        <f>(C36-C35)/C35</f>
        <v>-9.5267040079958176E-2</v>
      </c>
      <c r="I36" s="22"/>
      <c r="K36" s="148">
        <f t="shared" si="12"/>
        <v>2023</v>
      </c>
      <c r="L36" s="145">
        <f t="shared" si="12"/>
        <v>202383</v>
      </c>
      <c r="N36" s="28"/>
    </row>
    <row r="37" spans="1:16" ht="5.0999999999999996" customHeight="1">
      <c r="A37" s="278"/>
      <c r="C37" s="279"/>
      <c r="D37" s="280"/>
    </row>
    <row r="38" spans="1:16" ht="14.1" customHeight="1">
      <c r="A38" s="1681" t="s">
        <v>354</v>
      </c>
      <c r="B38" s="1681"/>
      <c r="C38" s="1681"/>
      <c r="D38" s="1681"/>
      <c r="E38" s="1681"/>
      <c r="F38" s="1681"/>
      <c r="G38" s="1681"/>
      <c r="H38" s="1681"/>
      <c r="I38" s="1681"/>
      <c r="J38" s="1681"/>
      <c r="K38" s="1681"/>
      <c r="L38" s="1681"/>
      <c r="M38" s="1681"/>
      <c r="N38" s="1681"/>
      <c r="O38" s="1681"/>
      <c r="P38" s="1681"/>
    </row>
    <row r="39" spans="1:16" ht="14.1" customHeight="1">
      <c r="C39" s="279"/>
      <c r="D39" s="280"/>
    </row>
    <row r="40" spans="1:16" ht="14.1" customHeight="1">
      <c r="C40" s="279"/>
      <c r="D40" s="148"/>
    </row>
    <row r="41" spans="1:16" ht="14.1" customHeight="1"/>
    <row r="42" spans="1:16" ht="14.1" customHeight="1"/>
    <row r="43" spans="1:16" ht="14.1" customHeight="1"/>
    <row r="44" spans="1:16" ht="14.1" customHeight="1"/>
    <row r="45" spans="1:16" ht="14.1" customHeight="1"/>
    <row r="46" spans="1:16" ht="14.1" customHeight="1"/>
    <row r="47" spans="1:16" ht="14.1" customHeight="1"/>
    <row r="48" spans="1:1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25:P25"/>
    <mergeCell ref="J3:P3"/>
    <mergeCell ref="B4:B6"/>
    <mergeCell ref="C4:F4"/>
    <mergeCell ref="C5:D5"/>
    <mergeCell ref="E5:F5"/>
    <mergeCell ref="A3:H3"/>
    <mergeCell ref="G4:G6"/>
    <mergeCell ref="H4:H6"/>
    <mergeCell ref="J13:P14"/>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3"/>
  <dimension ref="A1:R61"/>
  <sheetViews>
    <sheetView showGridLines="0" topLeftCell="A28" zoomScaleNormal="100" zoomScaleSheetLayoutView="100" workbookViewId="0">
      <selection activeCell="D1" sqref="D1"/>
    </sheetView>
  </sheetViews>
  <sheetFormatPr defaultRowHeight="11.25"/>
  <cols>
    <col min="1" max="1" width="8.42578125" style="7" customWidth="1"/>
    <col min="2" max="6" width="9.7109375" style="7" customWidth="1"/>
    <col min="7" max="8" width="11.28515625" style="7" customWidth="1"/>
    <col min="9" max="9" width="1.7109375" style="7" customWidth="1"/>
    <col min="10" max="10" width="7.5703125" style="7" customWidth="1"/>
    <col min="11" max="15" width="9.7109375" style="7" customWidth="1"/>
    <col min="16" max="16" width="5.710937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18" ht="18">
      <c r="A1" s="1418" t="s">
        <v>365</v>
      </c>
      <c r="C1" s="159"/>
    </row>
    <row r="2" spans="1:18" ht="5.0999999999999996" customHeight="1"/>
    <row r="3" spans="1:18" ht="27.75" customHeight="1">
      <c r="A3" s="1587">
        <v>2022</v>
      </c>
      <c r="B3" s="1587"/>
      <c r="C3" s="1587"/>
      <c r="D3" s="1587"/>
      <c r="E3" s="1587"/>
      <c r="F3" s="1587"/>
      <c r="G3" s="1587"/>
      <c r="H3" s="1587"/>
      <c r="I3" s="283"/>
      <c r="J3" s="1582" t="s">
        <v>366</v>
      </c>
      <c r="K3" s="1582"/>
      <c r="L3" s="1582"/>
      <c r="M3" s="1582"/>
      <c r="N3" s="1582"/>
      <c r="O3" s="1582"/>
      <c r="P3" s="1582"/>
    </row>
    <row r="4" spans="1:18" ht="28.5" customHeight="1">
      <c r="A4" s="1679" t="str">
        <f>'6.1'!A6</f>
        <v>Period</v>
      </c>
      <c r="B4" s="1674" t="s">
        <v>341</v>
      </c>
      <c r="C4" s="1677" t="s">
        <v>352</v>
      </c>
      <c r="D4" s="1677"/>
      <c r="E4" s="1677"/>
      <c r="F4" s="1677"/>
      <c r="G4" s="1674" t="s">
        <v>353</v>
      </c>
      <c r="H4" s="1674" t="s">
        <v>344</v>
      </c>
      <c r="I4" s="284"/>
      <c r="J4" s="284"/>
      <c r="K4" s="284"/>
      <c r="L4" s="284"/>
      <c r="M4" s="284"/>
      <c r="N4" s="284"/>
      <c r="O4" s="284"/>
    </row>
    <row r="5" spans="1:18" ht="26.25" customHeight="1">
      <c r="A5" s="1680"/>
      <c r="B5" s="1675"/>
      <c r="C5" s="1678" t="s">
        <v>345</v>
      </c>
      <c r="D5" s="1678"/>
      <c r="E5" s="1585" t="s">
        <v>346</v>
      </c>
      <c r="F5" s="1585"/>
      <c r="G5" s="1675"/>
      <c r="H5" s="1675"/>
      <c r="I5" s="284"/>
      <c r="J5" s="284"/>
      <c r="K5" s="284"/>
      <c r="L5" s="284"/>
      <c r="M5" s="284"/>
      <c r="N5" s="284"/>
      <c r="O5" s="284"/>
    </row>
    <row r="6" spans="1:18" ht="14.1" customHeight="1">
      <c r="A6" s="1605"/>
      <c r="B6" s="1676"/>
      <c r="C6" s="1413" t="s">
        <v>332</v>
      </c>
      <c r="D6" s="1413" t="s">
        <v>29</v>
      </c>
      <c r="E6" s="1413" t="s">
        <v>332</v>
      </c>
      <c r="F6" s="1413" t="s">
        <v>29</v>
      </c>
      <c r="G6" s="1676"/>
      <c r="H6" s="1676"/>
      <c r="I6" s="175"/>
      <c r="J6" s="175"/>
      <c r="K6" s="175"/>
      <c r="L6" s="175"/>
      <c r="M6" s="175"/>
      <c r="N6" s="175"/>
      <c r="O6" s="175"/>
      <c r="R6" s="145">
        <f>'8.1'!R8</f>
        <v>2022</v>
      </c>
    </row>
    <row r="7" spans="1:18" ht="13.5" customHeight="1">
      <c r="A7" s="1260" t="str">
        <f>'6.1'!A9</f>
        <v>January</v>
      </c>
      <c r="B7" s="719">
        <v>2566543</v>
      </c>
      <c r="C7" s="1104">
        <v>286742.64276664041</v>
      </c>
      <c r="D7" s="1104">
        <v>3123244.5572099998</v>
      </c>
      <c r="E7" s="739">
        <f>C7/B7</f>
        <v>0.11172329579774834</v>
      </c>
      <c r="F7" s="740">
        <f>D7/B7</f>
        <v>1.2169071615827203</v>
      </c>
      <c r="G7" s="721">
        <f>C7/'8.1'!C9</f>
        <v>0.32153980360762985</v>
      </c>
      <c r="H7" s="652">
        <f>(C7-R7)/R7</f>
        <v>-0.23846452223125736</v>
      </c>
      <c r="I7" s="22"/>
      <c r="J7" s="22"/>
      <c r="K7" s="22"/>
      <c r="L7" s="22"/>
      <c r="M7" s="22"/>
      <c r="N7" s="22"/>
      <c r="O7" s="22"/>
      <c r="R7" s="145">
        <v>376532.21831080108</v>
      </c>
    </row>
    <row r="8" spans="1:18" ht="13.5" customHeight="1">
      <c r="A8" s="1260" t="str">
        <f>'6.1'!A10</f>
        <v>February</v>
      </c>
      <c r="B8" s="719">
        <v>2564140</v>
      </c>
      <c r="C8" s="1104">
        <v>279281.75202647486</v>
      </c>
      <c r="D8" s="1104">
        <v>3029481.1226499998</v>
      </c>
      <c r="E8" s="739">
        <f t="shared" ref="E8:E25" si="0">C8/B8</f>
        <v>0.10891829308324617</v>
      </c>
      <c r="F8" s="740">
        <f t="shared" ref="F8:F25" si="1">D8/B8</f>
        <v>1.1814803882198319</v>
      </c>
      <c r="G8" s="721">
        <f>C8/'8.1'!C10</f>
        <v>0.32445671901665429</v>
      </c>
      <c r="H8" s="652">
        <f t="shared" ref="H8:H24" si="2">(C8-R8)/R8</f>
        <v>-3.4919921435177075E-2</v>
      </c>
      <c r="I8" s="22"/>
      <c r="J8" s="22"/>
      <c r="K8" s="22"/>
      <c r="L8" s="22"/>
      <c r="M8" s="22"/>
      <c r="N8" s="22"/>
      <c r="O8" s="22"/>
      <c r="R8" s="145">
        <v>289387.12779337092</v>
      </c>
    </row>
    <row r="9" spans="1:18" ht="13.5" customHeight="1">
      <c r="A9" s="1260" t="str">
        <f>'6.1'!A11</f>
        <v>March</v>
      </c>
      <c r="B9" s="719">
        <v>2561383</v>
      </c>
      <c r="C9" s="1104">
        <v>227622.00917493357</v>
      </c>
      <c r="D9" s="1104">
        <v>2467191.9449630491</v>
      </c>
      <c r="E9" s="739">
        <f t="shared" si="0"/>
        <v>8.8866838413050125E-2</v>
      </c>
      <c r="F9" s="740">
        <f t="shared" si="1"/>
        <v>0.96322648544284439</v>
      </c>
      <c r="G9" s="721">
        <f>C9/'8.1'!C11</f>
        <v>0.29589426864586577</v>
      </c>
      <c r="H9" s="652">
        <f>(C9-R9)/R9</f>
        <v>-0.1812876712412079</v>
      </c>
      <c r="I9" s="22"/>
      <c r="J9" s="22"/>
      <c r="K9" s="22"/>
      <c r="L9" s="22"/>
      <c r="M9" s="22"/>
      <c r="N9" s="22"/>
      <c r="O9" s="22"/>
      <c r="R9" s="1355">
        <v>278024.40635042061</v>
      </c>
    </row>
    <row r="10" spans="1:18" ht="13.5" customHeight="1">
      <c r="A10" s="1259" t="str">
        <f>'6.1'!A12</f>
        <v>April</v>
      </c>
      <c r="B10" s="716">
        <v>2558793</v>
      </c>
      <c r="C10" s="1103">
        <v>177652.8410962295</v>
      </c>
      <c r="D10" s="1103">
        <v>1937936.9237121367</v>
      </c>
      <c r="E10" s="737">
        <f t="shared" si="0"/>
        <v>6.9428375447419741E-2</v>
      </c>
      <c r="F10" s="738">
        <f t="shared" si="1"/>
        <v>0.7573636959738973</v>
      </c>
      <c r="G10" s="718">
        <f>C10/'8.1'!C12</f>
        <v>0.29294576430808433</v>
      </c>
      <c r="H10" s="630">
        <f t="shared" si="2"/>
        <v>-0.12160467360098912</v>
      </c>
      <c r="I10" s="22"/>
      <c r="J10" s="22"/>
      <c r="K10" s="22"/>
      <c r="L10" s="22"/>
      <c r="M10" s="22"/>
      <c r="N10" s="22"/>
      <c r="O10" s="22"/>
      <c r="R10" s="1355">
        <v>202247.02449695268</v>
      </c>
    </row>
    <row r="11" spans="1:18" ht="13.5" customHeight="1">
      <c r="A11" s="1260" t="str">
        <f>'6.1'!A13</f>
        <v>May</v>
      </c>
      <c r="B11" s="719">
        <v>2555793</v>
      </c>
      <c r="C11" s="1104">
        <v>69385.130740620283</v>
      </c>
      <c r="D11" s="1104">
        <v>759766.84139510617</v>
      </c>
      <c r="E11" s="739">
        <f t="shared" si="0"/>
        <v>2.7148180913172656E-2</v>
      </c>
      <c r="F11" s="740">
        <f t="shared" si="1"/>
        <v>0.29727244788412294</v>
      </c>
      <c r="G11" s="721">
        <f>C11/'8.1'!C13</f>
        <v>0.18811002506285615</v>
      </c>
      <c r="H11" s="652">
        <f t="shared" si="2"/>
        <v>0.30215079743325102</v>
      </c>
      <c r="I11" s="22"/>
      <c r="J11" s="22"/>
      <c r="K11" s="22"/>
      <c r="L11" s="22"/>
      <c r="M11" s="22"/>
      <c r="N11" s="22"/>
      <c r="O11" s="22"/>
      <c r="R11" s="1355">
        <v>53285.019582516521</v>
      </c>
    </row>
    <row r="12" spans="1:18" ht="13.5" customHeight="1">
      <c r="A12" s="1261" t="str">
        <f>'6.1'!A14</f>
        <v>June</v>
      </c>
      <c r="B12" s="722">
        <v>2552635</v>
      </c>
      <c r="C12" s="956">
        <v>31565.714545199484</v>
      </c>
      <c r="D12" s="956">
        <v>345797.61341370596</v>
      </c>
      <c r="E12" s="741">
        <f t="shared" si="0"/>
        <v>1.2365933455115786E-2</v>
      </c>
      <c r="F12" s="742">
        <f t="shared" si="1"/>
        <v>0.13546692473217126</v>
      </c>
      <c r="G12" s="724">
        <f>C12/'8.1'!C14</f>
        <v>0.10054276377781796</v>
      </c>
      <c r="H12" s="636">
        <f t="shared" si="2"/>
        <v>4.5241498750410378E-3</v>
      </c>
      <c r="I12" s="22"/>
      <c r="J12" s="22"/>
      <c r="K12" s="22"/>
      <c r="L12" s="22"/>
      <c r="M12" s="22"/>
      <c r="N12" s="22"/>
      <c r="O12" s="22"/>
      <c r="R12" s="1355">
        <v>31423.549696765516</v>
      </c>
    </row>
    <row r="13" spans="1:18" ht="13.5" customHeight="1">
      <c r="A13" s="1260" t="str">
        <f>'6.1'!A15</f>
        <v>July</v>
      </c>
      <c r="B13" s="719">
        <v>2550508</v>
      </c>
      <c r="C13" s="1104">
        <v>26534.587427453152</v>
      </c>
      <c r="D13" s="1104">
        <v>290859.8692179221</v>
      </c>
      <c r="E13" s="739">
        <f t="shared" si="0"/>
        <v>1.0403647989911481E-2</v>
      </c>
      <c r="F13" s="740">
        <f t="shared" si="1"/>
        <v>0.11403997525901589</v>
      </c>
      <c r="G13" s="721">
        <f>C13/'8.1'!C15</f>
        <v>9.437283796270779E-2</v>
      </c>
      <c r="H13" s="652">
        <f t="shared" si="2"/>
        <v>-7.2265119321787571E-2</v>
      </c>
      <c r="I13" s="22"/>
      <c r="J13" s="1686" t="s">
        <v>367</v>
      </c>
      <c r="K13" s="1686"/>
      <c r="L13" s="1686"/>
      <c r="M13" s="1686"/>
      <c r="N13" s="1686"/>
      <c r="O13" s="1686"/>
      <c r="P13" s="1686"/>
      <c r="R13" s="1355">
        <v>28601.476542582161</v>
      </c>
    </row>
    <row r="14" spans="1:18" ht="13.5" customHeight="1">
      <c r="A14" s="1260" t="str">
        <f>'6.1'!A16</f>
        <v>August</v>
      </c>
      <c r="B14" s="719">
        <v>2548470</v>
      </c>
      <c r="C14" s="1104">
        <v>28611.552693102869</v>
      </c>
      <c r="D14" s="1104">
        <v>313873.48230048979</v>
      </c>
      <c r="E14" s="739">
        <f t="shared" si="0"/>
        <v>1.1226952914141768E-2</v>
      </c>
      <c r="F14" s="740">
        <f t="shared" si="1"/>
        <v>0.12316153704006318</v>
      </c>
      <c r="G14" s="721">
        <f>C14/'8.1'!C16</f>
        <v>9.9476391767352304E-2</v>
      </c>
      <c r="H14" s="652">
        <f t="shared" si="2"/>
        <v>4.2339899185338814E-2</v>
      </c>
      <c r="I14" s="22"/>
      <c r="J14" s="1686"/>
      <c r="K14" s="1686"/>
      <c r="L14" s="1686"/>
      <c r="M14" s="1686"/>
      <c r="N14" s="1686"/>
      <c r="O14" s="1686"/>
      <c r="P14" s="1686"/>
      <c r="R14" s="1355">
        <v>27449.349982155331</v>
      </c>
    </row>
    <row r="15" spans="1:18" ht="13.5" customHeight="1">
      <c r="A15" s="1260" t="str">
        <f>'6.1'!A17</f>
        <v>September</v>
      </c>
      <c r="B15" s="719">
        <v>2546357</v>
      </c>
      <c r="C15" s="1104">
        <v>28922.94819108021</v>
      </c>
      <c r="D15" s="1104">
        <v>317742.16097932396</v>
      </c>
      <c r="E15" s="739">
        <f t="shared" si="0"/>
        <v>1.135855977425012E-2</v>
      </c>
      <c r="F15" s="740">
        <f t="shared" si="1"/>
        <v>0.12478303748426633</v>
      </c>
      <c r="G15" s="721">
        <f>C15/'8.1'!C17</f>
        <v>9.5686184532383561E-2</v>
      </c>
      <c r="H15" s="652">
        <f t="shared" si="2"/>
        <v>-0.52587744082625232</v>
      </c>
      <c r="I15" s="22"/>
      <c r="J15" s="22"/>
      <c r="K15" s="281">
        <f>A27</f>
        <v>2014</v>
      </c>
      <c r="L15" s="281">
        <f>C27</f>
        <v>1999119.7194391894</v>
      </c>
      <c r="M15" s="282"/>
      <c r="N15" s="282"/>
      <c r="O15" s="282"/>
      <c r="R15" s="1355">
        <v>61003.104854331694</v>
      </c>
    </row>
    <row r="16" spans="1:18" ht="13.5" customHeight="1">
      <c r="A16" s="1259" t="str">
        <f>'6.1'!A18</f>
        <v>October</v>
      </c>
      <c r="B16" s="716">
        <v>2544970</v>
      </c>
      <c r="C16" s="1103">
        <v>89853.224317131884</v>
      </c>
      <c r="D16" s="1103">
        <v>986077.78617914417</v>
      </c>
      <c r="E16" s="737">
        <f t="shared" si="0"/>
        <v>3.5306201769424346E-2</v>
      </c>
      <c r="F16" s="738">
        <f t="shared" si="1"/>
        <v>0.38746145776930346</v>
      </c>
      <c r="G16" s="718">
        <f>C16/'8.1'!C18</f>
        <v>0.19300799283706743</v>
      </c>
      <c r="H16" s="630">
        <f t="shared" si="2"/>
        <v>-0.17515728244054179</v>
      </c>
      <c r="I16" s="22"/>
      <c r="J16" s="22"/>
      <c r="K16" s="281">
        <f t="shared" ref="K16:K24" si="3">A28</f>
        <v>2015</v>
      </c>
      <c r="L16" s="281">
        <f t="shared" ref="L16:L24" si="4">C28</f>
        <v>2171135.5106019503</v>
      </c>
      <c r="M16" s="282"/>
      <c r="N16" s="282"/>
      <c r="O16" s="282"/>
      <c r="R16" s="1355">
        <v>108933.76689193462</v>
      </c>
    </row>
    <row r="17" spans="1:18" ht="13.5" customHeight="1">
      <c r="A17" s="1260" t="str">
        <f>'6.1'!A19</f>
        <v>November</v>
      </c>
      <c r="B17" s="719">
        <v>2543286</v>
      </c>
      <c r="C17" s="1104">
        <v>217553.61738354625</v>
      </c>
      <c r="D17" s="1104">
        <v>2378352.9700264493</v>
      </c>
      <c r="E17" s="739">
        <f t="shared" si="0"/>
        <v>8.5540366826045613E-2</v>
      </c>
      <c r="F17" s="740">
        <f t="shared" si="1"/>
        <v>0.93514963320147604</v>
      </c>
      <c r="G17" s="721">
        <f>C17/'8.1'!C19</f>
        <v>0.29756445393747688</v>
      </c>
      <c r="H17" s="652">
        <f t="shared" si="2"/>
        <v>2.9627088513070797E-2</v>
      </c>
      <c r="I17" s="22"/>
      <c r="J17" s="22"/>
      <c r="K17" s="281">
        <f t="shared" si="3"/>
        <v>2016</v>
      </c>
      <c r="L17" s="281">
        <f t="shared" si="4"/>
        <v>2368461.0261057094</v>
      </c>
      <c r="M17" s="282"/>
      <c r="N17" s="282"/>
      <c r="O17" s="282"/>
      <c r="R17" s="1355">
        <v>211293.60310219196</v>
      </c>
    </row>
    <row r="18" spans="1:18" ht="13.5" customHeight="1">
      <c r="A18" s="1261" t="str">
        <f>'6.1'!A20</f>
        <v>December</v>
      </c>
      <c r="B18" s="722">
        <v>2542155</v>
      </c>
      <c r="C18" s="956">
        <v>298206.16534440272</v>
      </c>
      <c r="D18" s="956">
        <v>3253121.1136326734</v>
      </c>
      <c r="E18" s="741">
        <f t="shared" si="0"/>
        <v>0.11730447802923218</v>
      </c>
      <c r="F18" s="742">
        <f t="shared" si="1"/>
        <v>1.2796706391359589</v>
      </c>
      <c r="G18" s="724">
        <f>C18/'8.1'!C20</f>
        <v>0.33894689039609843</v>
      </c>
      <c r="H18" s="636">
        <f t="shared" si="2"/>
        <v>-7.9993283638663648E-2</v>
      </c>
      <c r="I18" s="22"/>
      <c r="J18" s="22"/>
      <c r="K18" s="281">
        <f t="shared" si="3"/>
        <v>2017</v>
      </c>
      <c r="L18" s="281">
        <f t="shared" si="4"/>
        <v>2427268.7824260001</v>
      </c>
      <c r="M18" s="282"/>
      <c r="N18" s="282"/>
      <c r="O18" s="282"/>
      <c r="R18" s="1355">
        <v>324134.76993278932</v>
      </c>
    </row>
    <row r="19" spans="1:18" ht="13.5" customHeight="1">
      <c r="A19" s="1259" t="str">
        <f>'6.1'!A21</f>
        <v>1Q</v>
      </c>
      <c r="B19" s="716">
        <f>B9</f>
        <v>2561383</v>
      </c>
      <c r="C19" s="1103">
        <f t="shared" ref="C19:D19" si="5">SUM(C7:C9)</f>
        <v>793646.40396804886</v>
      </c>
      <c r="D19" s="1103">
        <f t="shared" si="5"/>
        <v>8619917.6248230487</v>
      </c>
      <c r="E19" s="737">
        <f t="shared" si="0"/>
        <v>0.30985073453210582</v>
      </c>
      <c r="F19" s="738">
        <f t="shared" si="1"/>
        <v>3.3653372513298669</v>
      </c>
      <c r="G19" s="718">
        <f>C19/'8.1'!C21</f>
        <v>0.31471237768921989</v>
      </c>
      <c r="H19" s="630">
        <f t="shared" si="2"/>
        <v>-0.1592227800604821</v>
      </c>
      <c r="I19" s="22"/>
      <c r="J19" s="22"/>
      <c r="K19" s="281">
        <f t="shared" si="3"/>
        <v>2018</v>
      </c>
      <c r="L19" s="281">
        <f t="shared" si="4"/>
        <v>2275641.6101114</v>
      </c>
      <c r="M19" s="282"/>
      <c r="N19" s="282"/>
      <c r="O19" s="282"/>
      <c r="R19" s="1355">
        <v>943943.75245459261</v>
      </c>
    </row>
    <row r="20" spans="1:18" ht="13.5" customHeight="1">
      <c r="A20" s="1260" t="str">
        <f>'6.1'!A22</f>
        <v>2Q</v>
      </c>
      <c r="B20" s="719">
        <f>B12</f>
        <v>2552635</v>
      </c>
      <c r="C20" s="1104">
        <f t="shared" ref="C20:D20" si="6">SUM(C10:C12)</f>
        <v>278603.68638204929</v>
      </c>
      <c r="D20" s="1104">
        <f t="shared" si="6"/>
        <v>3043501.3785209488</v>
      </c>
      <c r="E20" s="739">
        <f t="shared" si="0"/>
        <v>0.10914356591602375</v>
      </c>
      <c r="F20" s="740">
        <f t="shared" si="1"/>
        <v>1.1922979111862639</v>
      </c>
      <c r="G20" s="721">
        <f>C20/'8.1'!C22</f>
        <v>0.21609865426589306</v>
      </c>
      <c r="H20" s="652">
        <f t="shared" si="2"/>
        <v>-2.9105225948995329E-2</v>
      </c>
      <c r="I20" s="22"/>
      <c r="J20" s="22"/>
      <c r="K20" s="281">
        <f t="shared" si="3"/>
        <v>2019</v>
      </c>
      <c r="L20" s="281">
        <f t="shared" si="4"/>
        <v>2173234.605044093</v>
      </c>
      <c r="M20" s="282"/>
      <c r="N20" s="282"/>
      <c r="O20" s="282"/>
      <c r="R20" s="1355">
        <v>286955.59377623472</v>
      </c>
    </row>
    <row r="21" spans="1:18" ht="13.5" customHeight="1">
      <c r="A21" s="1260" t="str">
        <f>'6.1'!A23</f>
        <v>3Q</v>
      </c>
      <c r="B21" s="719">
        <f>B15</f>
        <v>2546357</v>
      </c>
      <c r="C21" s="1104">
        <f t="shared" ref="C21:D21" si="7">SUM(C13:C15)</f>
        <v>84069.088311636238</v>
      </c>
      <c r="D21" s="1104">
        <f t="shared" si="7"/>
        <v>922475.51249773591</v>
      </c>
      <c r="E21" s="739">
        <f t="shared" si="0"/>
        <v>3.3015436685286566E-2</v>
      </c>
      <c r="F21" s="740">
        <f t="shared" si="1"/>
        <v>0.3622726556008195</v>
      </c>
      <c r="G21" s="721">
        <f>C21/'8.1'!C23</f>
        <v>9.6513769733073282E-2</v>
      </c>
      <c r="H21" s="652">
        <f t="shared" si="2"/>
        <v>-0.28179184311729222</v>
      </c>
      <c r="I21" s="22"/>
      <c r="J21" s="22"/>
      <c r="K21" s="281">
        <f t="shared" si="3"/>
        <v>2020</v>
      </c>
      <c r="L21" s="281">
        <f t="shared" si="4"/>
        <v>2245541.6331866197</v>
      </c>
      <c r="M21" s="282"/>
      <c r="N21" s="282"/>
      <c r="O21" s="282"/>
      <c r="R21" s="1355">
        <v>117053.9313790692</v>
      </c>
    </row>
    <row r="22" spans="1:18" ht="13.5" customHeight="1">
      <c r="A22" s="1261" t="str">
        <f>'6.1'!A24</f>
        <v>4Q</v>
      </c>
      <c r="B22" s="722">
        <f>B18</f>
        <v>2542155</v>
      </c>
      <c r="C22" s="956">
        <f t="shared" ref="C22:D22" si="8">SUM(C16:C18)</f>
        <v>605613.00704508089</v>
      </c>
      <c r="D22" s="956">
        <f t="shared" si="8"/>
        <v>6617551.8698382666</v>
      </c>
      <c r="E22" s="741">
        <f t="shared" si="0"/>
        <v>0.23822819892771324</v>
      </c>
      <c r="F22" s="742">
        <f t="shared" si="1"/>
        <v>2.6031268234384868</v>
      </c>
      <c r="G22" s="724">
        <f>C22/'8.1'!C24</f>
        <v>0.29165678918150367</v>
      </c>
      <c r="H22" s="636">
        <f t="shared" si="2"/>
        <v>-6.0135644974780883E-2</v>
      </c>
      <c r="I22" s="22"/>
      <c r="J22" s="22"/>
      <c r="K22" s="281">
        <f t="shared" si="3"/>
        <v>2021</v>
      </c>
      <c r="L22" s="281">
        <f t="shared" si="4"/>
        <v>2518715.8153973664</v>
      </c>
      <c r="M22" s="282"/>
      <c r="N22" s="282"/>
      <c r="O22" s="282"/>
      <c r="R22" s="1355">
        <v>644362.13992691599</v>
      </c>
    </row>
    <row r="23" spans="1:18" ht="13.5" customHeight="1">
      <c r="A23" s="1259" t="str">
        <f>'6.1'!A25</f>
        <v>1H</v>
      </c>
      <c r="B23" s="716">
        <f>B12</f>
        <v>2552635</v>
      </c>
      <c r="C23" s="1103">
        <f t="shared" ref="C23:D23" si="9">SUM(C7:C12)</f>
        <v>1072250.0903500982</v>
      </c>
      <c r="D23" s="1103">
        <f t="shared" si="9"/>
        <v>11663419.003343998</v>
      </c>
      <c r="E23" s="737">
        <f t="shared" si="0"/>
        <v>0.42005617346392971</v>
      </c>
      <c r="F23" s="738">
        <f t="shared" si="1"/>
        <v>4.5691683312906068</v>
      </c>
      <c r="G23" s="718">
        <f>C23/'8.1'!C25</f>
        <v>0.2813523358359083</v>
      </c>
      <c r="H23" s="630">
        <f t="shared" si="2"/>
        <v>-0.1288888944222237</v>
      </c>
      <c r="I23" s="22"/>
      <c r="J23" s="22"/>
      <c r="K23" s="281">
        <f t="shared" si="3"/>
        <v>2022</v>
      </c>
      <c r="L23" s="281">
        <f t="shared" si="4"/>
        <v>1992315.4175368126</v>
      </c>
      <c r="M23" s="282"/>
      <c r="N23" s="282"/>
      <c r="O23" s="282"/>
      <c r="R23" s="1355">
        <v>1230899.3462308275</v>
      </c>
    </row>
    <row r="24" spans="1:18" ht="13.5" customHeight="1">
      <c r="A24" s="1261" t="str">
        <f>'6.1'!A26</f>
        <v>2H</v>
      </c>
      <c r="B24" s="722">
        <f>B18</f>
        <v>2542155</v>
      </c>
      <c r="C24" s="956">
        <f t="shared" ref="C24:D24" si="10">SUM(C13:C18)</f>
        <v>689682.09535671701</v>
      </c>
      <c r="D24" s="956">
        <f t="shared" si="10"/>
        <v>7540027.3823360028</v>
      </c>
      <c r="E24" s="741">
        <f t="shared" si="0"/>
        <v>0.27129820776338071</v>
      </c>
      <c r="F24" s="742">
        <f t="shared" si="1"/>
        <v>2.9659982897722612</v>
      </c>
      <c r="G24" s="724">
        <f>C24/'8.1'!C26</f>
        <v>0.23398758665978817</v>
      </c>
      <c r="H24" s="636">
        <f t="shared" si="2"/>
        <v>-9.4211271146706396E-2</v>
      </c>
      <c r="I24" s="22"/>
      <c r="J24" s="22"/>
      <c r="K24" s="281">
        <f t="shared" si="3"/>
        <v>2023</v>
      </c>
      <c r="L24" s="281">
        <f t="shared" si="4"/>
        <v>1761932.1857068152</v>
      </c>
      <c r="M24" s="282"/>
      <c r="N24" s="282"/>
      <c r="O24" s="282"/>
      <c r="R24" s="1355">
        <v>761416.0713059851</v>
      </c>
    </row>
    <row r="25" spans="1:18" ht="13.5" customHeight="1">
      <c r="A25" s="1258" t="str">
        <f>'6.1'!A27</f>
        <v>Year</v>
      </c>
      <c r="B25" s="707">
        <f>B18</f>
        <v>2542155</v>
      </c>
      <c r="C25" s="1105">
        <f t="shared" ref="C25:D25" si="11">SUM(C7:C18)</f>
        <v>1761932.1857068152</v>
      </c>
      <c r="D25" s="1105">
        <f t="shared" si="11"/>
        <v>19203446.385679998</v>
      </c>
      <c r="E25" s="708">
        <f t="shared" si="0"/>
        <v>0.69308605718644822</v>
      </c>
      <c r="F25" s="709">
        <f t="shared" si="1"/>
        <v>7.5540029564208311</v>
      </c>
      <c r="G25" s="726">
        <f>C25/'8.1'!C27</f>
        <v>0.26069585597815065</v>
      </c>
      <c r="H25" s="632">
        <f>(C25-R25)/R25</f>
        <v>-0.11563592280725826</v>
      </c>
      <c r="I25" s="22"/>
      <c r="J25" s="1673" t="s">
        <v>368</v>
      </c>
      <c r="K25" s="1673"/>
      <c r="L25" s="1673"/>
      <c r="M25" s="1673"/>
      <c r="N25" s="1673"/>
      <c r="O25" s="1673"/>
      <c r="P25" s="1673"/>
      <c r="R25" s="1355">
        <v>1992315.4175368126</v>
      </c>
    </row>
    <row r="26" spans="1:18" ht="12" customHeight="1">
      <c r="A26" s="150"/>
      <c r="B26" s="150"/>
      <c r="C26" s="710"/>
      <c r="D26" s="710"/>
      <c r="E26" s="711"/>
      <c r="F26" s="712"/>
      <c r="G26" s="729"/>
      <c r="H26" s="150"/>
      <c r="K26" s="148"/>
      <c r="L26" s="109" t="str">
        <f>B4</f>
        <v>Number of customers at the end of the period</v>
      </c>
      <c r="R26" s="876"/>
    </row>
    <row r="27" spans="1:18" ht="12" customHeight="1">
      <c r="A27" s="1255">
        <v>2014</v>
      </c>
      <c r="B27" s="698">
        <v>2642898</v>
      </c>
      <c r="C27" s="752">
        <v>1999119.7194391894</v>
      </c>
      <c r="D27" s="752">
        <v>21252655.795773141</v>
      </c>
      <c r="E27" s="699">
        <v>0.75641198390523945</v>
      </c>
      <c r="F27" s="700">
        <v>8.0414211202146806</v>
      </c>
      <c r="G27" s="731">
        <v>0.26278051070140129</v>
      </c>
      <c r="H27" s="663">
        <v>-0.19186300716672919</v>
      </c>
      <c r="I27" s="22"/>
      <c r="K27" s="148">
        <f>A27</f>
        <v>2014</v>
      </c>
      <c r="L27" s="145">
        <f>B27</f>
        <v>2642898</v>
      </c>
      <c r="N27" s="28"/>
      <c r="R27" s="877"/>
    </row>
    <row r="28" spans="1:18" ht="12" customHeight="1">
      <c r="A28" s="1257">
        <v>2015</v>
      </c>
      <c r="B28" s="704">
        <v>2636189</v>
      </c>
      <c r="C28" s="754">
        <v>2171135.5106019503</v>
      </c>
      <c r="D28" s="754">
        <v>23123104.062590908</v>
      </c>
      <c r="E28" s="705">
        <v>0.82358871484629914</v>
      </c>
      <c r="F28" s="706">
        <v>8.7714136060012802</v>
      </c>
      <c r="G28" s="733">
        <v>0.26300426488310796</v>
      </c>
      <c r="H28" s="664">
        <v>8.6045767789743127E-2</v>
      </c>
      <c r="I28" s="22"/>
      <c r="K28" s="148">
        <f t="shared" ref="K28:L36" si="12">A28</f>
        <v>2015</v>
      </c>
      <c r="L28" s="145">
        <f t="shared" si="12"/>
        <v>2636189</v>
      </c>
      <c r="N28" s="28"/>
    </row>
    <row r="29" spans="1:18" ht="12" customHeight="1">
      <c r="A29" s="1256">
        <v>2016</v>
      </c>
      <c r="B29" s="701">
        <v>2632037</v>
      </c>
      <c r="C29" s="753">
        <v>2368461.0261057094</v>
      </c>
      <c r="D29" s="753">
        <v>25309234.459076907</v>
      </c>
      <c r="E29" s="702">
        <v>0.89985856053912217</v>
      </c>
      <c r="F29" s="703">
        <v>9.6158353621460897</v>
      </c>
      <c r="G29" s="734">
        <v>0.27774445221318372</v>
      </c>
      <c r="H29" s="662">
        <v>9.0885858823731486E-2</v>
      </c>
      <c r="I29" s="22"/>
      <c r="K29" s="148">
        <f t="shared" si="12"/>
        <v>2016</v>
      </c>
      <c r="L29" s="145">
        <f t="shared" si="12"/>
        <v>2632037</v>
      </c>
      <c r="N29" s="28"/>
    </row>
    <row r="30" spans="1:18" ht="12" customHeight="1">
      <c r="A30" s="1256">
        <v>2017</v>
      </c>
      <c r="B30" s="701">
        <v>2632599</v>
      </c>
      <c r="C30" s="753">
        <v>2427268.7824260001</v>
      </c>
      <c r="D30" s="753">
        <v>25902114.578212999</v>
      </c>
      <c r="E30" s="702">
        <v>0.92200474984074676</v>
      </c>
      <c r="F30" s="703">
        <v>9.8389897505138446</v>
      </c>
      <c r="G30" s="734">
        <v>0.28464071433657684</v>
      </c>
      <c r="H30" s="662">
        <v>2.482952249249552E-2</v>
      </c>
      <c r="I30" s="22"/>
      <c r="K30" s="148">
        <f t="shared" si="12"/>
        <v>2017</v>
      </c>
      <c r="L30" s="145">
        <f t="shared" si="12"/>
        <v>2632599</v>
      </c>
      <c r="N30" s="28"/>
    </row>
    <row r="31" spans="1:18" ht="12" customHeight="1">
      <c r="A31" s="1255">
        <v>2018</v>
      </c>
      <c r="B31" s="698">
        <v>2626417</v>
      </c>
      <c r="C31" s="752">
        <v>2275641.6101114</v>
      </c>
      <c r="D31" s="752">
        <v>24278826.483839072</v>
      </c>
      <c r="E31" s="699">
        <v>0.86644337518048353</v>
      </c>
      <c r="F31" s="700">
        <v>9.2440867097033994</v>
      </c>
      <c r="G31" s="731">
        <v>0.26570228369172288</v>
      </c>
      <c r="H31" s="663">
        <v>-6.2468224949958844E-2</v>
      </c>
      <c r="I31" s="22"/>
      <c r="K31" s="148">
        <f t="shared" si="12"/>
        <v>2018</v>
      </c>
      <c r="L31" s="145">
        <f t="shared" si="12"/>
        <v>2626417</v>
      </c>
      <c r="N31" s="28"/>
    </row>
    <row r="32" spans="1:18" ht="12" customHeight="1">
      <c r="A32" s="1257">
        <v>2019</v>
      </c>
      <c r="B32" s="704">
        <v>2619793</v>
      </c>
      <c r="C32" s="754">
        <v>2173234.605044093</v>
      </c>
      <c r="D32" s="754">
        <v>23200395.458900001</v>
      </c>
      <c r="E32" s="705">
        <v>0.82954439722683926</v>
      </c>
      <c r="F32" s="706">
        <v>8.8558124473574829</v>
      </c>
      <c r="G32" s="733">
        <v>0.25374531516402871</v>
      </c>
      <c r="H32" s="664">
        <v>-4.500137658420382E-2</v>
      </c>
      <c r="I32" s="22"/>
      <c r="K32" s="148">
        <f t="shared" si="12"/>
        <v>2019</v>
      </c>
      <c r="L32" s="145">
        <f t="shared" si="12"/>
        <v>2619793</v>
      </c>
      <c r="N32" s="28"/>
    </row>
    <row r="33" spans="1:16" ht="12" customHeight="1">
      <c r="A33" s="1256">
        <v>2020</v>
      </c>
      <c r="B33" s="701">
        <v>2614120</v>
      </c>
      <c r="C33" s="753">
        <v>2245541.6331866197</v>
      </c>
      <c r="D33" s="753">
        <v>23983568.670029998</v>
      </c>
      <c r="E33" s="702">
        <v>0.85900480206976715</v>
      </c>
      <c r="F33" s="703">
        <v>9.1746242215468303</v>
      </c>
      <c r="G33" s="734">
        <v>0.25827985106507045</v>
      </c>
      <c r="H33" s="662">
        <v>3.3271616407497664E-2</v>
      </c>
      <c r="I33" s="22"/>
      <c r="K33" s="148">
        <f t="shared" si="12"/>
        <v>2020</v>
      </c>
      <c r="L33" s="145">
        <f t="shared" si="12"/>
        <v>2614120</v>
      </c>
      <c r="N33" s="28"/>
    </row>
    <row r="34" spans="1:16" ht="12" customHeight="1">
      <c r="A34" s="1256">
        <v>2021</v>
      </c>
      <c r="B34" s="701">
        <v>2604725</v>
      </c>
      <c r="C34" s="753">
        <v>2518715.8153973664</v>
      </c>
      <c r="D34" s="753">
        <v>26898781.958329998</v>
      </c>
      <c r="E34" s="702">
        <v>0.96697955269649061</v>
      </c>
      <c r="F34" s="703">
        <v>10.326918180740769</v>
      </c>
      <c r="G34" s="734">
        <v>0.26699032957369073</v>
      </c>
      <c r="H34" s="662">
        <v>0.12165180024878393</v>
      </c>
      <c r="I34" s="22"/>
      <c r="K34" s="148">
        <f t="shared" si="12"/>
        <v>2021</v>
      </c>
      <c r="L34" s="145">
        <f t="shared" si="12"/>
        <v>2604725</v>
      </c>
      <c r="N34" s="28"/>
    </row>
    <row r="35" spans="1:16" ht="12" customHeight="1">
      <c r="A35" s="1255">
        <v>2022</v>
      </c>
      <c r="B35" s="698">
        <v>2569422</v>
      </c>
      <c r="C35" s="752">
        <v>1992315.4175368126</v>
      </c>
      <c r="D35" s="752">
        <v>21510428.448359996</v>
      </c>
      <c r="E35" s="699">
        <v>0.77539439513509756</v>
      </c>
      <c r="F35" s="700">
        <v>8.3716993348542967</v>
      </c>
      <c r="G35" s="731">
        <v>0.26410103376085686</v>
      </c>
      <c r="H35" s="663">
        <v>-0.20899555028898964</v>
      </c>
      <c r="I35" s="22"/>
      <c r="K35" s="148">
        <f t="shared" si="12"/>
        <v>2022</v>
      </c>
      <c r="L35" s="145">
        <f t="shared" si="12"/>
        <v>2569422</v>
      </c>
      <c r="N35" s="28"/>
    </row>
    <row r="36" spans="1:16" ht="12" customHeight="1">
      <c r="A36" s="1257">
        <v>2023</v>
      </c>
      <c r="B36" s="704">
        <f>B25</f>
        <v>2542155</v>
      </c>
      <c r="C36" s="754">
        <f t="shared" ref="C36:F36" si="13">C25</f>
        <v>1761932.1857068152</v>
      </c>
      <c r="D36" s="754">
        <f t="shared" si="13"/>
        <v>19203446.385679998</v>
      </c>
      <c r="E36" s="705">
        <f t="shared" si="13"/>
        <v>0.69308605718644822</v>
      </c>
      <c r="F36" s="705">
        <f t="shared" si="13"/>
        <v>7.5540029564208311</v>
      </c>
      <c r="G36" s="733">
        <f>C36/'8.1'!C38</f>
        <v>0.26069585597815065</v>
      </c>
      <c r="H36" s="664">
        <f>(C36-C35)/C35</f>
        <v>-0.11563592280725826</v>
      </c>
      <c r="I36" s="22"/>
      <c r="K36" s="148">
        <f t="shared" si="12"/>
        <v>2023</v>
      </c>
      <c r="L36" s="145">
        <f t="shared" si="12"/>
        <v>2542155</v>
      </c>
      <c r="N36" s="28"/>
    </row>
    <row r="37" spans="1:16" ht="5.0999999999999996" customHeight="1">
      <c r="A37" s="278"/>
      <c r="C37" s="279"/>
      <c r="D37" s="280"/>
    </row>
    <row r="38" spans="1:16" ht="14.1" customHeight="1">
      <c r="A38" s="1681" t="s">
        <v>354</v>
      </c>
      <c r="B38" s="1681"/>
      <c r="C38" s="1681"/>
      <c r="D38" s="1681"/>
      <c r="E38" s="1681"/>
      <c r="F38" s="1681"/>
      <c r="G38" s="1681"/>
      <c r="H38" s="1681"/>
      <c r="I38" s="1681"/>
      <c r="J38" s="1681"/>
      <c r="K38" s="1681"/>
      <c r="L38" s="1681"/>
      <c r="M38" s="1681"/>
      <c r="N38" s="1681"/>
      <c r="O38" s="1681"/>
      <c r="P38" s="1681"/>
    </row>
    <row r="39" spans="1:16" ht="14.1" customHeight="1">
      <c r="C39" s="279"/>
      <c r="D39" s="280"/>
    </row>
    <row r="40" spans="1:16" ht="14.1" customHeight="1">
      <c r="C40" s="279"/>
      <c r="D40" s="148"/>
    </row>
    <row r="41" spans="1:16" ht="14.1" customHeight="1"/>
    <row r="42" spans="1:16" ht="14.1" customHeight="1"/>
    <row r="43" spans="1:16" ht="14.1" customHeight="1"/>
    <row r="44" spans="1:16" ht="14.1" customHeight="1"/>
    <row r="45" spans="1:16" ht="14.1" customHeight="1"/>
    <row r="46" spans="1:16" ht="14.1" customHeight="1"/>
    <row r="47" spans="1:16" ht="14.1" customHeight="1"/>
    <row r="48" spans="1:1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2">
    <mergeCell ref="A38:P38"/>
    <mergeCell ref="J13:P14"/>
    <mergeCell ref="J25:P25"/>
    <mergeCell ref="J3:P3"/>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4"/>
  <dimension ref="A1:AA61"/>
  <sheetViews>
    <sheetView showGridLines="0" topLeftCell="A29" zoomScaleNormal="100" zoomScaleSheetLayoutView="100" workbookViewId="0">
      <selection activeCell="D1" sqref="D1"/>
    </sheetView>
  </sheetViews>
  <sheetFormatPr defaultRowHeight="11.25"/>
  <cols>
    <col min="1" max="1" width="8.42578125" style="7" customWidth="1"/>
    <col min="2" max="6" width="9.7109375" style="7" customWidth="1"/>
    <col min="7" max="7" width="11.28515625" style="7" customWidth="1"/>
    <col min="8" max="8" width="9.7109375" style="7" customWidth="1"/>
    <col min="9" max="9" width="1.7109375" style="7" customWidth="1"/>
    <col min="10" max="10" width="7.5703125" style="7" customWidth="1"/>
    <col min="11" max="15" width="9.7109375" style="7" customWidth="1"/>
    <col min="16" max="16" width="5.7109375" style="7" customWidth="1"/>
    <col min="1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7" ht="18">
      <c r="A1" s="1496" t="s">
        <v>369</v>
      </c>
      <c r="B1" s="1496"/>
      <c r="C1" s="1496"/>
      <c r="D1" s="1496"/>
      <c r="E1" s="1496"/>
      <c r="F1" s="1496"/>
      <c r="G1" s="1496"/>
      <c r="H1" s="1496"/>
      <c r="I1" s="1496"/>
      <c r="J1" s="1496"/>
      <c r="K1" s="1496"/>
      <c r="L1" s="1496"/>
      <c r="M1" s="1496"/>
      <c r="N1" s="1496"/>
      <c r="O1" s="1496"/>
      <c r="P1" s="1496"/>
    </row>
    <row r="2" spans="1:27" ht="5.0999999999999996" customHeight="1">
      <c r="A2" s="501"/>
      <c r="B2" s="501"/>
      <c r="C2" s="501"/>
      <c r="D2" s="501"/>
      <c r="E2" s="501"/>
      <c r="F2" s="501"/>
      <c r="G2" s="501"/>
      <c r="H2" s="501"/>
    </row>
    <row r="3" spans="1:27" ht="24.75" customHeight="1">
      <c r="A3" s="1687">
        <v>2022</v>
      </c>
      <c r="B3" s="1687"/>
      <c r="C3" s="1687"/>
      <c r="D3" s="1687"/>
      <c r="E3" s="1687"/>
      <c r="F3" s="1687"/>
      <c r="G3" s="1687"/>
      <c r="H3" s="1687"/>
      <c r="I3" s="283"/>
      <c r="J3" s="1582" t="s">
        <v>355</v>
      </c>
      <c r="K3" s="1582"/>
      <c r="L3" s="1582"/>
      <c r="M3" s="1582"/>
      <c r="N3" s="1582"/>
      <c r="O3" s="1582"/>
      <c r="P3" s="1582"/>
    </row>
    <row r="4" spans="1:27" ht="27" customHeight="1">
      <c r="A4" s="1679" t="str">
        <f>'6.1'!A6</f>
        <v>Period</v>
      </c>
      <c r="B4" s="1674" t="s">
        <v>370</v>
      </c>
      <c r="C4" s="1688" t="s">
        <v>371</v>
      </c>
      <c r="D4" s="1688"/>
      <c r="E4" s="1688"/>
      <c r="F4" s="1688"/>
      <c r="G4" s="1674" t="s">
        <v>372</v>
      </c>
      <c r="H4" s="1674" t="s">
        <v>373</v>
      </c>
      <c r="I4" s="284"/>
      <c r="J4" s="284"/>
      <c r="K4" s="284"/>
      <c r="L4" s="284"/>
      <c r="M4" s="284"/>
      <c r="N4" s="284"/>
      <c r="O4" s="284"/>
    </row>
    <row r="5" spans="1:27" ht="26.25" customHeight="1">
      <c r="A5" s="1680"/>
      <c r="B5" s="1675"/>
      <c r="C5" s="1689" t="s">
        <v>374</v>
      </c>
      <c r="D5" s="1689"/>
      <c r="E5" s="1690" t="s">
        <v>375</v>
      </c>
      <c r="F5" s="1690"/>
      <c r="G5" s="1675"/>
      <c r="H5" s="1675"/>
      <c r="I5" s="284"/>
      <c r="J5" s="284"/>
      <c r="K5" s="284"/>
      <c r="L5" s="284"/>
      <c r="M5" s="284"/>
      <c r="N5" s="284"/>
      <c r="O5" s="284"/>
    </row>
    <row r="6" spans="1:27" ht="14.1" customHeight="1">
      <c r="A6" s="1605"/>
      <c r="B6" s="1676"/>
      <c r="C6" s="1413" t="s">
        <v>332</v>
      </c>
      <c r="D6" s="1413" t="s">
        <v>29</v>
      </c>
      <c r="E6" s="1413" t="s">
        <v>332</v>
      </c>
      <c r="F6" s="1413" t="s">
        <v>29</v>
      </c>
      <c r="G6" s="1676"/>
      <c r="H6" s="1676"/>
      <c r="I6" s="175"/>
      <c r="J6" s="175"/>
      <c r="K6" s="175"/>
      <c r="L6" s="175"/>
      <c r="M6" s="175"/>
      <c r="N6" s="175"/>
      <c r="O6" s="175"/>
      <c r="R6" s="145">
        <f>'8.1'!R8</f>
        <v>2022</v>
      </c>
      <c r="S6" s="99"/>
      <c r="T6" s="99"/>
      <c r="U6" s="99"/>
      <c r="V6" s="99"/>
    </row>
    <row r="7" spans="1:27" ht="13.5" customHeight="1">
      <c r="A7" s="1259" t="str">
        <f>'6.1'!A9</f>
        <v>January</v>
      </c>
      <c r="B7" s="716">
        <v>272</v>
      </c>
      <c r="C7" s="1103">
        <v>7404.3694263888101</v>
      </c>
      <c r="D7" s="1103">
        <v>80646.849180000005</v>
      </c>
      <c r="E7" s="601">
        <f>C7/B7</f>
        <v>27.221946420547095</v>
      </c>
      <c r="F7" s="601">
        <f>D7/B7</f>
        <v>296.49576904411765</v>
      </c>
      <c r="G7" s="718">
        <f>C7/'8.1'!C9</f>
        <v>8.3029139587618341E-3</v>
      </c>
      <c r="H7" s="630">
        <f>(C7-R7)/R7</f>
        <v>-9.6050136066593739E-2</v>
      </c>
      <c r="I7" s="22"/>
      <c r="J7" s="22"/>
      <c r="K7" s="22"/>
      <c r="L7" s="22"/>
      <c r="M7" s="22"/>
      <c r="N7" s="22"/>
      <c r="O7" s="22"/>
      <c r="R7" s="145">
        <v>8191.1284262710924</v>
      </c>
      <c r="S7" s="28"/>
      <c r="T7" s="303"/>
      <c r="U7" s="28"/>
      <c r="V7" s="28"/>
      <c r="W7" s="28"/>
      <c r="Y7" s="1210"/>
      <c r="AA7" s="28"/>
    </row>
    <row r="8" spans="1:27" ht="13.5" customHeight="1">
      <c r="A8" s="1260" t="str">
        <f>'6.1'!A10</f>
        <v>February</v>
      </c>
      <c r="B8" s="719">
        <v>273</v>
      </c>
      <c r="C8" s="1104">
        <v>6998.4378681935768</v>
      </c>
      <c r="D8" s="1104">
        <v>75919.713230000008</v>
      </c>
      <c r="E8" s="604">
        <f t="shared" ref="E8:E25" si="0">C8/B8</f>
        <v>25.635303546496619</v>
      </c>
      <c r="F8" s="604">
        <f t="shared" ref="F8:F25" si="1">D8/B8</f>
        <v>278.09418765567767</v>
      </c>
      <c r="G8" s="721">
        <f>C8/'8.1'!C10</f>
        <v>8.130463850501566E-3</v>
      </c>
      <c r="H8" s="652">
        <f t="shared" ref="H8:H25" si="2">(C8-R8)/R8</f>
        <v>-0.11511314509114817</v>
      </c>
      <c r="I8" s="22"/>
      <c r="J8" s="22"/>
      <c r="K8" s="22"/>
      <c r="L8" s="22"/>
      <c r="M8" s="22"/>
      <c r="N8" s="22"/>
      <c r="O8" s="22"/>
      <c r="R8" s="145">
        <v>7908.8505263358829</v>
      </c>
      <c r="S8" s="28"/>
      <c r="T8" s="303"/>
      <c r="U8" s="28"/>
      <c r="V8" s="28"/>
      <c r="W8" s="28"/>
      <c r="Y8" s="1210"/>
    </row>
    <row r="9" spans="1:27" ht="13.5" customHeight="1">
      <c r="A9" s="1261" t="str">
        <f>'6.1'!A11</f>
        <v>March</v>
      </c>
      <c r="B9" s="722">
        <v>273</v>
      </c>
      <c r="C9" s="956">
        <v>7771.2376838427881</v>
      </c>
      <c r="D9" s="956">
        <v>84243.039270000008</v>
      </c>
      <c r="E9" s="607">
        <f t="shared" si="0"/>
        <v>28.466072101988235</v>
      </c>
      <c r="F9" s="607">
        <f t="shared" si="1"/>
        <v>308.58256142857147</v>
      </c>
      <c r="G9" s="724">
        <f>C9/'8.1'!C11</f>
        <v>1.010211929535625E-2</v>
      </c>
      <c r="H9" s="636">
        <f>(C9-R9)/R9</f>
        <v>-8.0792342114829899E-2</v>
      </c>
      <c r="I9" s="22"/>
      <c r="J9" s="22"/>
      <c r="K9" s="22"/>
      <c r="L9" s="22"/>
      <c r="M9" s="22"/>
      <c r="N9" s="22"/>
      <c r="O9" s="22"/>
      <c r="R9" s="1355">
        <v>8454.2786574713155</v>
      </c>
      <c r="S9" s="28"/>
      <c r="T9" s="303"/>
      <c r="U9" s="28"/>
      <c r="V9" s="28"/>
      <c r="W9" s="28"/>
      <c r="Y9" s="1210"/>
      <c r="Z9" s="28"/>
    </row>
    <row r="10" spans="1:27" ht="13.5" customHeight="1">
      <c r="A10" s="1260" t="str">
        <f>'6.1'!A12</f>
        <v>April</v>
      </c>
      <c r="B10" s="719">
        <v>274</v>
      </c>
      <c r="C10" s="1104">
        <v>7135.9175686644285</v>
      </c>
      <c r="D10" s="1104">
        <v>77845.143700000001</v>
      </c>
      <c r="E10" s="604">
        <f t="shared" si="0"/>
        <v>26.043494776147551</v>
      </c>
      <c r="F10" s="604">
        <f t="shared" si="1"/>
        <v>284.10636386861313</v>
      </c>
      <c r="G10" s="721">
        <f>C10/'8.1'!C12</f>
        <v>1.1766976611759098E-2</v>
      </c>
      <c r="H10" s="652">
        <f t="shared" si="2"/>
        <v>-5.2893320502247577E-2</v>
      </c>
      <c r="I10" s="22"/>
      <c r="J10" s="22"/>
      <c r="K10" s="22"/>
      <c r="L10" s="22"/>
      <c r="M10" s="22"/>
      <c r="N10" s="22"/>
      <c r="O10" s="22"/>
      <c r="R10" s="1355">
        <v>7534.4390691538383</v>
      </c>
      <c r="S10" s="28"/>
      <c r="T10" s="303"/>
      <c r="U10" s="28"/>
      <c r="V10" s="28"/>
      <c r="W10" s="28"/>
      <c r="Y10" s="1210"/>
    </row>
    <row r="11" spans="1:27" ht="13.5" customHeight="1">
      <c r="A11" s="1260" t="str">
        <f>'6.1'!A13</f>
        <v>May</v>
      </c>
      <c r="B11" s="719">
        <v>274</v>
      </c>
      <c r="C11" s="1104">
        <v>7584.7433163022788</v>
      </c>
      <c r="D11" s="1104">
        <v>83055.207889999991</v>
      </c>
      <c r="E11" s="604">
        <f t="shared" si="0"/>
        <v>27.681544950008316</v>
      </c>
      <c r="F11" s="604">
        <f t="shared" si="1"/>
        <v>303.12119667883206</v>
      </c>
      <c r="G11" s="721">
        <f>C11/'8.1'!C13</f>
        <v>2.0562997289124908E-2</v>
      </c>
      <c r="H11" s="652">
        <f t="shared" si="2"/>
        <v>-5.5179697575977252E-2</v>
      </c>
      <c r="I11" s="22"/>
      <c r="J11" s="22"/>
      <c r="K11" s="22"/>
      <c r="L11" s="22"/>
      <c r="M11" s="22"/>
      <c r="N11" s="22"/>
      <c r="O11" s="22"/>
      <c r="R11" s="1355">
        <v>8027.709922027424</v>
      </c>
      <c r="S11" s="28"/>
      <c r="T11" s="303"/>
      <c r="U11" s="28"/>
      <c r="V11" s="28"/>
      <c r="W11" s="28"/>
      <c r="Y11" s="1210"/>
    </row>
    <row r="12" spans="1:27" ht="13.5" customHeight="1">
      <c r="A12" s="1260" t="str">
        <f>'6.1'!A14</f>
        <v>June</v>
      </c>
      <c r="B12" s="719">
        <v>274</v>
      </c>
      <c r="C12" s="1104">
        <v>7552.0664542839068</v>
      </c>
      <c r="D12" s="1104">
        <v>82729.35742</v>
      </c>
      <c r="E12" s="604">
        <f t="shared" si="0"/>
        <v>27.562286329503308</v>
      </c>
      <c r="F12" s="604">
        <f t="shared" si="1"/>
        <v>301.9319613868613</v>
      </c>
      <c r="G12" s="721">
        <f>C12/'8.1'!C14</f>
        <v>2.4054758287197567E-2</v>
      </c>
      <c r="H12" s="652">
        <f t="shared" si="2"/>
        <v>-5.3239641178962516E-2</v>
      </c>
      <c r="I12" s="22"/>
      <c r="J12" s="22"/>
      <c r="K12" s="22"/>
      <c r="L12" s="22"/>
      <c r="M12" s="22"/>
      <c r="N12" s="22"/>
      <c r="O12" s="22"/>
      <c r="R12" s="1355">
        <v>7976.745523743929</v>
      </c>
      <c r="S12" s="28"/>
      <c r="T12" s="303"/>
      <c r="U12" s="28"/>
      <c r="V12" s="28"/>
      <c r="W12" s="28"/>
      <c r="Y12" s="1210"/>
    </row>
    <row r="13" spans="1:27" ht="13.5" customHeight="1">
      <c r="A13" s="1259" t="str">
        <f>'6.1'!A15</f>
        <v>July</v>
      </c>
      <c r="B13" s="716">
        <v>274</v>
      </c>
      <c r="C13" s="1103">
        <v>6950.5698160341881</v>
      </c>
      <c r="D13" s="1103">
        <v>76184.732409999997</v>
      </c>
      <c r="E13" s="601">
        <f t="shared" si="0"/>
        <v>25.367043124212366</v>
      </c>
      <c r="F13" s="601">
        <f t="shared" si="1"/>
        <v>278.04646864963502</v>
      </c>
      <c r="G13" s="718">
        <f>C13/'8.1'!C15</f>
        <v>2.4720376783338636E-2</v>
      </c>
      <c r="H13" s="630">
        <f t="shared" si="2"/>
        <v>-3.2680525754772136E-2</v>
      </c>
      <c r="I13" s="22"/>
      <c r="J13" s="1682" t="s">
        <v>356</v>
      </c>
      <c r="K13" s="1683"/>
      <c r="L13" s="1683"/>
      <c r="M13" s="1683"/>
      <c r="N13" s="1683"/>
      <c r="O13" s="1683"/>
      <c r="P13" s="1683"/>
      <c r="R13" s="1355">
        <v>7185.3922112521532</v>
      </c>
      <c r="S13" s="28"/>
      <c r="T13" s="303"/>
      <c r="U13" s="28"/>
      <c r="V13" s="28"/>
      <c r="W13" s="28"/>
      <c r="Y13" s="1210"/>
    </row>
    <row r="14" spans="1:27" ht="13.5" customHeight="1">
      <c r="A14" s="1260" t="str">
        <f>'6.1'!A16</f>
        <v>August</v>
      </c>
      <c r="B14" s="719">
        <v>274</v>
      </c>
      <c r="C14" s="1104">
        <v>7499.3791616754752</v>
      </c>
      <c r="D14" s="1104">
        <v>82264.307410000023</v>
      </c>
      <c r="E14" s="604">
        <f t="shared" si="0"/>
        <v>27.369996940421441</v>
      </c>
      <c r="F14" s="604">
        <f t="shared" si="1"/>
        <v>300.23469857664242</v>
      </c>
      <c r="G14" s="721">
        <f>C14/'8.1'!C16</f>
        <v>2.6073774726618801E-2</v>
      </c>
      <c r="H14" s="652">
        <f t="shared" si="2"/>
        <v>4.3980385800056969E-2</v>
      </c>
      <c r="I14" s="22"/>
      <c r="J14" s="1683"/>
      <c r="K14" s="1683"/>
      <c r="L14" s="1683"/>
      <c r="M14" s="1683"/>
      <c r="N14" s="1683"/>
      <c r="O14" s="1683"/>
      <c r="P14" s="1683"/>
      <c r="R14" s="1355">
        <v>7183.4483326315631</v>
      </c>
      <c r="S14" s="28"/>
      <c r="T14" s="303"/>
      <c r="U14" s="28"/>
      <c r="V14" s="28"/>
      <c r="W14" s="28"/>
      <c r="Y14" s="1210"/>
    </row>
    <row r="15" spans="1:27" ht="13.5" customHeight="1">
      <c r="A15" s="1261" t="str">
        <f>'6.1'!A17</f>
        <v>September</v>
      </c>
      <c r="B15" s="722">
        <v>274</v>
      </c>
      <c r="C15" s="956">
        <v>7374.7371440039569</v>
      </c>
      <c r="D15" s="956">
        <v>81006.558960000009</v>
      </c>
      <c r="E15" s="607">
        <f t="shared" si="0"/>
        <v>26.915099065707871</v>
      </c>
      <c r="F15" s="607">
        <f t="shared" si="1"/>
        <v>295.64437576642337</v>
      </c>
      <c r="G15" s="724">
        <f>C15/'8.1'!C17</f>
        <v>2.4397943618230819E-2</v>
      </c>
      <c r="H15" s="636">
        <f t="shared" si="2"/>
        <v>0.11423499967870167</v>
      </c>
      <c r="I15" s="22"/>
      <c r="J15" s="22"/>
      <c r="K15" s="281">
        <f>A27</f>
        <v>2014</v>
      </c>
      <c r="L15" s="281">
        <f>C27</f>
        <v>29912</v>
      </c>
      <c r="M15" s="282"/>
      <c r="N15" s="282"/>
      <c r="O15" s="282"/>
      <c r="R15" s="1355">
        <v>6618.6550827523097</v>
      </c>
      <c r="S15" s="28"/>
      <c r="T15" s="303"/>
      <c r="U15" s="28"/>
      <c r="V15" s="28"/>
      <c r="W15" s="28"/>
      <c r="Y15" s="1210"/>
    </row>
    <row r="16" spans="1:27" ht="13.5" customHeight="1">
      <c r="A16" s="1260" t="str">
        <f>'6.1'!A18</f>
        <v>October</v>
      </c>
      <c r="B16" s="719">
        <v>275</v>
      </c>
      <c r="C16" s="1104">
        <v>7747.0545106837853</v>
      </c>
      <c r="D16" s="1104">
        <v>85007.189199999993</v>
      </c>
      <c r="E16" s="604">
        <f t="shared" si="0"/>
        <v>28.171107311577401</v>
      </c>
      <c r="F16" s="604">
        <f t="shared" si="1"/>
        <v>309.11705163636361</v>
      </c>
      <c r="G16" s="721">
        <f>C16/'8.1'!C18</f>
        <v>1.6640954766732129E-2</v>
      </c>
      <c r="H16" s="652">
        <f t="shared" si="2"/>
        <v>0.1193665788491115</v>
      </c>
      <c r="I16" s="22"/>
      <c r="J16" s="22"/>
      <c r="K16" s="281">
        <f t="shared" ref="K16:K24" si="3">A28</f>
        <v>2015</v>
      </c>
      <c r="L16" s="281">
        <f t="shared" ref="L16:L24" si="4">C28</f>
        <v>43589</v>
      </c>
      <c r="M16" s="282"/>
      <c r="N16" s="282"/>
      <c r="O16" s="282"/>
      <c r="R16" s="1355">
        <v>6920.9271181287195</v>
      </c>
      <c r="S16" s="28"/>
      <c r="T16" s="303"/>
      <c r="U16" s="28"/>
      <c r="V16" s="28"/>
      <c r="W16" s="28"/>
      <c r="Y16" s="1210"/>
    </row>
    <row r="17" spans="1:25" ht="13.5" customHeight="1">
      <c r="A17" s="1260" t="str">
        <f>'6.1'!A19</f>
        <v>November</v>
      </c>
      <c r="B17" s="719">
        <v>277</v>
      </c>
      <c r="C17" s="1104">
        <v>7792.3951263170375</v>
      </c>
      <c r="D17" s="1104">
        <v>85178.013680000004</v>
      </c>
      <c r="E17" s="604">
        <f t="shared" si="0"/>
        <v>28.131390347714937</v>
      </c>
      <c r="F17" s="604">
        <f t="shared" si="1"/>
        <v>307.50185444043325</v>
      </c>
      <c r="G17" s="721">
        <f>C17/'8.1'!C19</f>
        <v>1.0658245211062869E-2</v>
      </c>
      <c r="H17" s="652">
        <f t="shared" si="2"/>
        <v>3.3695632736190931E-2</v>
      </c>
      <c r="I17" s="22"/>
      <c r="J17" s="22"/>
      <c r="K17" s="281">
        <f t="shared" si="3"/>
        <v>2016</v>
      </c>
      <c r="L17" s="281">
        <f t="shared" si="4"/>
        <v>59346</v>
      </c>
      <c r="M17" s="282"/>
      <c r="N17" s="282"/>
      <c r="O17" s="282"/>
      <c r="R17" s="1355">
        <v>7538.3844910813623</v>
      </c>
      <c r="S17" s="28"/>
      <c r="T17" s="303"/>
      <c r="U17" s="28"/>
      <c r="V17" s="28"/>
      <c r="W17" s="28"/>
      <c r="Y17" s="1210"/>
    </row>
    <row r="18" spans="1:25" ht="13.5" customHeight="1">
      <c r="A18" s="1260" t="str">
        <f>'6.1'!A20</f>
        <v>December</v>
      </c>
      <c r="B18" s="719">
        <v>278</v>
      </c>
      <c r="C18" s="1104">
        <v>7513.9213386926258</v>
      </c>
      <c r="D18" s="1104">
        <v>81640.775629999989</v>
      </c>
      <c r="E18" s="604">
        <f t="shared" si="0"/>
        <v>27.028494024074192</v>
      </c>
      <c r="F18" s="604">
        <f t="shared" si="1"/>
        <v>293.67185478417264</v>
      </c>
      <c r="G18" s="721">
        <f>C18/'8.1'!C20</f>
        <v>8.5404682008817425E-3</v>
      </c>
      <c r="H18" s="652">
        <f t="shared" si="2"/>
        <v>-5.164060161474973E-3</v>
      </c>
      <c r="I18" s="22"/>
      <c r="J18" s="22"/>
      <c r="K18" s="281">
        <f t="shared" si="3"/>
        <v>2017</v>
      </c>
      <c r="L18" s="281">
        <f t="shared" si="4"/>
        <v>62917.251701243251</v>
      </c>
      <c r="M18" s="282"/>
      <c r="N18" s="282"/>
      <c r="O18" s="282"/>
      <c r="R18" s="1355">
        <v>7552.9250982953372</v>
      </c>
      <c r="S18" s="28"/>
      <c r="T18" s="303"/>
      <c r="U18" s="28"/>
      <c r="V18" s="28"/>
      <c r="W18" s="28"/>
      <c r="Y18" s="1210"/>
    </row>
    <row r="19" spans="1:25" ht="13.5" customHeight="1">
      <c r="A19" s="1259" t="str">
        <f>'6.1'!A21</f>
        <v>1Q</v>
      </c>
      <c r="B19" s="716">
        <f>B9</f>
        <v>273</v>
      </c>
      <c r="C19" s="1103">
        <f t="shared" ref="C19:D19" si="5">SUM(C7:C9)</f>
        <v>22174.044978425176</v>
      </c>
      <c r="D19" s="1103">
        <f t="shared" si="5"/>
        <v>240809.60168000002</v>
      </c>
      <c r="E19" s="601">
        <f t="shared" si="0"/>
        <v>81.223607979579398</v>
      </c>
      <c r="F19" s="601">
        <f t="shared" si="1"/>
        <v>882.08645304029312</v>
      </c>
      <c r="G19" s="718">
        <f>C19/'8.1'!C21</f>
        <v>8.7928911203494046E-3</v>
      </c>
      <c r="H19" s="630">
        <f t="shared" si="2"/>
        <v>-9.6936859971533257E-2</v>
      </c>
      <c r="I19" s="22"/>
      <c r="J19" s="22"/>
      <c r="K19" s="281">
        <f t="shared" si="3"/>
        <v>2018</v>
      </c>
      <c r="L19" s="281">
        <f t="shared" si="4"/>
        <v>72655.081130820108</v>
      </c>
      <c r="M19" s="282"/>
      <c r="N19" s="282"/>
      <c r="O19" s="282"/>
      <c r="R19" s="1355">
        <v>24554.25761007829</v>
      </c>
      <c r="S19" s="256"/>
      <c r="T19" s="256"/>
      <c r="U19" s="256"/>
      <c r="V19" s="256"/>
      <c r="W19" s="28"/>
    </row>
    <row r="20" spans="1:25" ht="13.5" customHeight="1">
      <c r="A20" s="1260" t="str">
        <f>'6.1'!A22</f>
        <v>2Q</v>
      </c>
      <c r="B20" s="719">
        <f>B12</f>
        <v>274</v>
      </c>
      <c r="C20" s="1104">
        <f t="shared" ref="C20:D20" si="6">SUM(C10:C12)</f>
        <v>22272.727339250614</v>
      </c>
      <c r="D20" s="1104">
        <f t="shared" si="6"/>
        <v>243629.70900999999</v>
      </c>
      <c r="E20" s="604">
        <f t="shared" si="0"/>
        <v>81.287326055659179</v>
      </c>
      <c r="F20" s="604">
        <f t="shared" si="1"/>
        <v>889.15952193430655</v>
      </c>
      <c r="G20" s="721">
        <f>C20/'8.1'!C22</f>
        <v>1.7275817371070278E-2</v>
      </c>
      <c r="H20" s="652">
        <f t="shared" si="2"/>
        <v>-5.3790426516068787E-2</v>
      </c>
      <c r="I20" s="22"/>
      <c r="J20" s="22"/>
      <c r="K20" s="281">
        <f t="shared" si="3"/>
        <v>2019</v>
      </c>
      <c r="L20" s="281">
        <f t="shared" si="4"/>
        <v>84282.357647964105</v>
      </c>
      <c r="M20" s="282"/>
      <c r="N20" s="282"/>
      <c r="O20" s="282"/>
      <c r="R20" s="1355">
        <v>23538.894514925192</v>
      </c>
      <c r="S20" s="256"/>
      <c r="T20" s="256"/>
      <c r="U20" s="256"/>
      <c r="V20" s="256"/>
      <c r="W20" s="28"/>
    </row>
    <row r="21" spans="1:25" ht="13.5" customHeight="1">
      <c r="A21" s="1260" t="str">
        <f>'6.1'!A23</f>
        <v>3Q</v>
      </c>
      <c r="B21" s="719">
        <f>B15</f>
        <v>274</v>
      </c>
      <c r="C21" s="1104">
        <f t="shared" ref="C21:D21" si="7">SUM(C13:C15)</f>
        <v>21824.686121713621</v>
      </c>
      <c r="D21" s="1104">
        <f t="shared" si="7"/>
        <v>239455.59878</v>
      </c>
      <c r="E21" s="604">
        <f t="shared" si="0"/>
        <v>79.652139130341681</v>
      </c>
      <c r="F21" s="604">
        <f t="shared" si="1"/>
        <v>873.92554299270068</v>
      </c>
      <c r="G21" s="721">
        <f>C21/'8.1'!C23</f>
        <v>2.5055377346778224E-2</v>
      </c>
      <c r="H21" s="652">
        <f t="shared" si="2"/>
        <v>3.9889966386226994E-2</v>
      </c>
      <c r="I21" s="22"/>
      <c r="J21" s="22"/>
      <c r="K21" s="281">
        <f t="shared" si="3"/>
        <v>2020</v>
      </c>
      <c r="L21" s="281">
        <f t="shared" si="4"/>
        <v>87655.479339502286</v>
      </c>
      <c r="M21" s="282"/>
      <c r="N21" s="282"/>
      <c r="O21" s="282"/>
      <c r="R21" s="1355">
        <v>20987.495626636024</v>
      </c>
      <c r="S21" s="256"/>
      <c r="T21" s="256"/>
      <c r="U21" s="256"/>
      <c r="V21" s="256"/>
      <c r="W21" s="28"/>
    </row>
    <row r="22" spans="1:25" ht="13.5" customHeight="1">
      <c r="A22" s="1261" t="str">
        <f>'6.1'!A24</f>
        <v>4Q</v>
      </c>
      <c r="B22" s="722">
        <f>B18</f>
        <v>278</v>
      </c>
      <c r="C22" s="956">
        <f t="shared" ref="C22:D22" si="8">SUM(C16:C18)</f>
        <v>23053.370975693448</v>
      </c>
      <c r="D22" s="956">
        <f t="shared" si="8"/>
        <v>251825.97850999999</v>
      </c>
      <c r="E22" s="607">
        <f t="shared" si="0"/>
        <v>82.925794876595134</v>
      </c>
      <c r="F22" s="607">
        <f t="shared" si="1"/>
        <v>905.84884356115106</v>
      </c>
      <c r="G22" s="724">
        <f>C22/'8.1'!C24</f>
        <v>1.1102258505620769E-2</v>
      </c>
      <c r="H22" s="636">
        <f t="shared" si="2"/>
        <v>4.7297977121654143E-2</v>
      </c>
      <c r="I22" s="22"/>
      <c r="J22" s="22"/>
      <c r="K22" s="281">
        <f t="shared" si="3"/>
        <v>2021</v>
      </c>
      <c r="L22" s="281">
        <f t="shared" si="4"/>
        <v>99015.99779107004</v>
      </c>
      <c r="M22" s="282"/>
      <c r="N22" s="282"/>
      <c r="O22" s="282"/>
      <c r="R22" s="1355">
        <v>22012.236707505421</v>
      </c>
      <c r="S22" s="256"/>
      <c r="T22" s="256"/>
      <c r="U22" s="256"/>
      <c r="V22" s="256"/>
      <c r="W22" s="28"/>
    </row>
    <row r="23" spans="1:25" ht="13.5" customHeight="1">
      <c r="A23" s="1260" t="str">
        <f>'6.1'!A25</f>
        <v>1H</v>
      </c>
      <c r="B23" s="719">
        <f>B12</f>
        <v>274</v>
      </c>
      <c r="C23" s="1104">
        <f t="shared" ref="C23:D23" si="9">SUM(C7:C12)</f>
        <v>44446.772317675794</v>
      </c>
      <c r="D23" s="1104">
        <f t="shared" si="9"/>
        <v>484439.31069000007</v>
      </c>
      <c r="E23" s="604">
        <f t="shared" si="0"/>
        <v>162.21449750976566</v>
      </c>
      <c r="F23" s="604">
        <f t="shared" si="1"/>
        <v>1768.0266813503652</v>
      </c>
      <c r="G23" s="721">
        <f>C23/'8.1'!C25</f>
        <v>1.1662580702475693E-2</v>
      </c>
      <c r="H23" s="652">
        <f t="shared" si="2"/>
        <v>-7.5819106176489182E-2</v>
      </c>
      <c r="I23" s="22"/>
      <c r="J23" s="22"/>
      <c r="K23" s="281">
        <f t="shared" si="3"/>
        <v>2022</v>
      </c>
      <c r="L23" s="281">
        <f t="shared" si="4"/>
        <v>91092.884459144931</v>
      </c>
      <c r="M23" s="282"/>
      <c r="N23" s="282"/>
      <c r="O23" s="282"/>
      <c r="R23" s="1355">
        <v>48093.152125003478</v>
      </c>
      <c r="S23" s="256"/>
      <c r="T23" s="256"/>
      <c r="U23" s="256"/>
      <c r="V23" s="256"/>
      <c r="W23" s="28"/>
    </row>
    <row r="24" spans="1:25" ht="13.5" customHeight="1">
      <c r="A24" s="1260" t="str">
        <f>'6.1'!A26</f>
        <v>2H</v>
      </c>
      <c r="B24" s="719">
        <f>B18</f>
        <v>278</v>
      </c>
      <c r="C24" s="1104">
        <f t="shared" ref="C24:D24" si="10">SUM(C13:C18)</f>
        <v>44878.057097407072</v>
      </c>
      <c r="D24" s="1104">
        <f t="shared" si="10"/>
        <v>491281.57728999999</v>
      </c>
      <c r="E24" s="604">
        <f t="shared" si="0"/>
        <v>161.43186006261536</v>
      </c>
      <c r="F24" s="604">
        <f t="shared" si="1"/>
        <v>1767.1999183093524</v>
      </c>
      <c r="G24" s="721">
        <f>C24/'8.1'!C26</f>
        <v>1.522572261176533E-2</v>
      </c>
      <c r="H24" s="652">
        <f t="shared" si="2"/>
        <v>4.3682243151412656E-2</v>
      </c>
      <c r="I24" s="22"/>
      <c r="J24" s="22"/>
      <c r="K24" s="281">
        <f t="shared" si="3"/>
        <v>2023</v>
      </c>
      <c r="L24" s="281">
        <f t="shared" si="4"/>
        <v>89324.829415082859</v>
      </c>
      <c r="M24" s="282"/>
      <c r="N24" s="282"/>
      <c r="O24" s="282"/>
      <c r="R24" s="1355">
        <v>42999.732334141445</v>
      </c>
      <c r="S24" s="256"/>
      <c r="T24" s="256"/>
      <c r="U24" s="256"/>
      <c r="V24" s="256"/>
      <c r="W24" s="28"/>
    </row>
    <row r="25" spans="1:25" ht="13.5" customHeight="1">
      <c r="A25" s="1258" t="str">
        <f>'6.1'!A27</f>
        <v>Year</v>
      </c>
      <c r="B25" s="707">
        <f>B18</f>
        <v>278</v>
      </c>
      <c r="C25" s="1105">
        <f t="shared" ref="C25:D25" si="11">SUM(C7:C18)</f>
        <v>89324.829415082859</v>
      </c>
      <c r="D25" s="1105">
        <f t="shared" si="11"/>
        <v>975720.88798000012</v>
      </c>
      <c r="E25" s="610">
        <f t="shared" si="0"/>
        <v>321.31233602547792</v>
      </c>
      <c r="F25" s="610">
        <f t="shared" si="1"/>
        <v>3509.7873668345328</v>
      </c>
      <c r="G25" s="726">
        <f>C25/'8.1'!C27</f>
        <v>1.3216520507073703E-2</v>
      </c>
      <c r="H25" s="632">
        <f t="shared" si="2"/>
        <v>-1.9409365007593351E-2</v>
      </c>
      <c r="I25" s="22"/>
      <c r="J25" s="1673" t="s">
        <v>357</v>
      </c>
      <c r="K25" s="1673"/>
      <c r="L25" s="1673"/>
      <c r="M25" s="1673"/>
      <c r="N25" s="1673"/>
      <c r="O25" s="1673"/>
      <c r="P25" s="1673"/>
      <c r="R25" s="1356">
        <v>91092.884459144931</v>
      </c>
      <c r="S25" s="286"/>
      <c r="T25" s="286"/>
      <c r="U25" s="286"/>
      <c r="V25" s="286"/>
      <c r="W25" s="28"/>
    </row>
    <row r="26" spans="1:25" ht="12" customHeight="1">
      <c r="A26" s="614"/>
      <c r="B26" s="743"/>
      <c r="C26" s="744"/>
      <c r="D26" s="744"/>
      <c r="E26" s="745"/>
      <c r="F26" s="746"/>
      <c r="G26" s="734"/>
      <c r="H26" s="743"/>
      <c r="K26" s="148"/>
      <c r="L26" s="109" t="str">
        <f>B4</f>
        <v>Number of CNG stations</v>
      </c>
      <c r="R26" s="1340"/>
    </row>
    <row r="27" spans="1:25" ht="12" customHeight="1">
      <c r="A27" s="1255">
        <v>2014</v>
      </c>
      <c r="B27" s="698">
        <v>75</v>
      </c>
      <c r="C27" s="752">
        <v>29912</v>
      </c>
      <c r="D27" s="752">
        <v>318039.57249229978</v>
      </c>
      <c r="E27" s="612">
        <v>398.82666666666665</v>
      </c>
      <c r="F27" s="612">
        <v>4240.5276332306639</v>
      </c>
      <c r="G27" s="731">
        <v>3.9318758950091064E-3</v>
      </c>
      <c r="H27" s="663">
        <v>0.36260932944606417</v>
      </c>
      <c r="I27" s="22"/>
      <c r="K27" s="148">
        <f>A27</f>
        <v>2014</v>
      </c>
      <c r="L27" s="145">
        <f>B27</f>
        <v>75</v>
      </c>
      <c r="N27" s="28"/>
      <c r="R27" s="1340"/>
    </row>
    <row r="28" spans="1:25" ht="12" customHeight="1">
      <c r="A28" s="1257">
        <v>2015</v>
      </c>
      <c r="B28" s="704">
        <v>108</v>
      </c>
      <c r="C28" s="754">
        <v>43589</v>
      </c>
      <c r="D28" s="754">
        <v>464494.08262117079</v>
      </c>
      <c r="E28" s="618">
        <v>403.60185185185185</v>
      </c>
      <c r="F28" s="618">
        <v>4300.8711353812114</v>
      </c>
      <c r="G28" s="733">
        <v>5.2802290994776995E-3</v>
      </c>
      <c r="H28" s="664">
        <v>0.45724124097352231</v>
      </c>
      <c r="I28" s="22"/>
      <c r="K28" s="148">
        <f t="shared" ref="K28:L36" si="12">A28</f>
        <v>2015</v>
      </c>
      <c r="L28" s="145">
        <f t="shared" si="12"/>
        <v>108</v>
      </c>
      <c r="N28" s="28"/>
      <c r="R28" s="285"/>
    </row>
    <row r="29" spans="1:25" ht="12" customHeight="1">
      <c r="A29" s="1256">
        <v>2016</v>
      </c>
      <c r="B29" s="701">
        <v>143</v>
      </c>
      <c r="C29" s="753">
        <v>59346</v>
      </c>
      <c r="D29" s="753">
        <v>634378.41875408846</v>
      </c>
      <c r="E29" s="615">
        <v>415.00699300699301</v>
      </c>
      <c r="F29" s="615">
        <v>4436.2127185600593</v>
      </c>
      <c r="G29" s="734">
        <v>6.9593808297303732E-3</v>
      </c>
      <c r="H29" s="662">
        <v>0.36149028424602536</v>
      </c>
      <c r="I29" s="22"/>
      <c r="K29" s="148">
        <f t="shared" si="12"/>
        <v>2016</v>
      </c>
      <c r="L29" s="145">
        <f t="shared" si="12"/>
        <v>143</v>
      </c>
      <c r="N29" s="28"/>
      <c r="R29" s="285"/>
    </row>
    <row r="30" spans="1:25" ht="12" customHeight="1">
      <c r="A30" s="1256">
        <v>2017</v>
      </c>
      <c r="B30" s="701">
        <v>196</v>
      </c>
      <c r="C30" s="753">
        <v>62917.251701243251</v>
      </c>
      <c r="D30" s="753">
        <v>671441.63344739994</v>
      </c>
      <c r="E30" s="615">
        <v>321.0063862308329</v>
      </c>
      <c r="F30" s="615">
        <v>3425.7226196295915</v>
      </c>
      <c r="G30" s="734">
        <v>7.378174019292842E-3</v>
      </c>
      <c r="H30" s="662">
        <v>6.0176788684043588E-2</v>
      </c>
      <c r="I30" s="22"/>
      <c r="K30" s="148">
        <f t="shared" si="12"/>
        <v>2017</v>
      </c>
      <c r="L30" s="145">
        <f t="shared" si="12"/>
        <v>196</v>
      </c>
      <c r="N30" s="28"/>
      <c r="R30" s="285"/>
    </row>
    <row r="31" spans="1:25" ht="12" customHeight="1">
      <c r="A31" s="1255">
        <v>2018</v>
      </c>
      <c r="B31" s="698">
        <v>222</v>
      </c>
      <c r="C31" s="752">
        <v>72655.081130820108</v>
      </c>
      <c r="D31" s="752">
        <v>775213.22258000006</v>
      </c>
      <c r="E31" s="612">
        <v>327.27514022891938</v>
      </c>
      <c r="F31" s="612">
        <v>3491.9514530630631</v>
      </c>
      <c r="G31" s="731">
        <v>8.8790475975680117E-3</v>
      </c>
      <c r="H31" s="663">
        <v>0.15477200873007041</v>
      </c>
      <c r="I31" s="22"/>
      <c r="K31" s="148">
        <f t="shared" si="12"/>
        <v>2018</v>
      </c>
      <c r="L31" s="145">
        <f t="shared" si="12"/>
        <v>222</v>
      </c>
      <c r="N31" s="28"/>
      <c r="R31" s="285"/>
    </row>
    <row r="32" spans="1:25" ht="12" customHeight="1">
      <c r="A32" s="1257">
        <v>2019</v>
      </c>
      <c r="B32" s="704">
        <v>238</v>
      </c>
      <c r="C32" s="754">
        <v>84282.357647964105</v>
      </c>
      <c r="D32" s="754">
        <v>908440.03720000002</v>
      </c>
      <c r="E32" s="618">
        <v>354.12755314270635</v>
      </c>
      <c r="F32" s="618">
        <v>3816.9749462184873</v>
      </c>
      <c r="G32" s="733">
        <v>9.8407476829755949E-3</v>
      </c>
      <c r="H32" s="664">
        <v>0.16003390728046046</v>
      </c>
      <c r="I32" s="22"/>
      <c r="K32" s="148">
        <f t="shared" si="12"/>
        <v>2019</v>
      </c>
      <c r="L32" s="145">
        <f t="shared" si="12"/>
        <v>238</v>
      </c>
      <c r="N32" s="28"/>
      <c r="R32" s="285"/>
    </row>
    <row r="33" spans="1:18" ht="12" customHeight="1">
      <c r="A33" s="1256">
        <v>2020</v>
      </c>
      <c r="B33" s="701">
        <v>255</v>
      </c>
      <c r="C33" s="753">
        <v>87655.479339502286</v>
      </c>
      <c r="D33" s="753">
        <v>936926.35021000006</v>
      </c>
      <c r="E33" s="615">
        <v>343.74697780196976</v>
      </c>
      <c r="F33" s="615">
        <v>3674.2209812156866</v>
      </c>
      <c r="G33" s="734">
        <v>1.0082041594889683E-2</v>
      </c>
      <c r="H33" s="662">
        <v>4.0021681709798029E-2</v>
      </c>
      <c r="I33" s="22"/>
      <c r="K33" s="148">
        <f t="shared" si="12"/>
        <v>2020</v>
      </c>
      <c r="L33" s="145">
        <f t="shared" si="12"/>
        <v>255</v>
      </c>
      <c r="N33" s="28"/>
      <c r="R33" s="285"/>
    </row>
    <row r="34" spans="1:18" ht="12" customHeight="1">
      <c r="A34" s="1256">
        <v>2021</v>
      </c>
      <c r="B34" s="701">
        <v>270</v>
      </c>
      <c r="C34" s="753">
        <v>99015.99779107004</v>
      </c>
      <c r="D34" s="753">
        <v>1057131.986765</v>
      </c>
      <c r="E34" s="615">
        <v>366.72591774470385</v>
      </c>
      <c r="F34" s="615">
        <v>3915.3036546851854</v>
      </c>
      <c r="G34" s="734">
        <v>1.0495949452373962E-2</v>
      </c>
      <c r="H34" s="662">
        <v>0.12960420200962944</v>
      </c>
      <c r="I34" s="22"/>
      <c r="K34" s="148">
        <f t="shared" si="12"/>
        <v>2021</v>
      </c>
      <c r="L34" s="145">
        <f t="shared" si="12"/>
        <v>270</v>
      </c>
      <c r="N34" s="28"/>
      <c r="R34" s="285"/>
    </row>
    <row r="35" spans="1:18" ht="12" customHeight="1">
      <c r="A35" s="1255">
        <v>2022</v>
      </c>
      <c r="B35" s="698">
        <v>271</v>
      </c>
      <c r="C35" s="752">
        <v>91092.884459144931</v>
      </c>
      <c r="D35" s="752">
        <v>985446.50161799998</v>
      </c>
      <c r="E35" s="612">
        <v>336.13610501529496</v>
      </c>
      <c r="F35" s="612">
        <v>3636.3339543099632</v>
      </c>
      <c r="G35" s="731">
        <v>1.2075259139269269E-2</v>
      </c>
      <c r="H35" s="663">
        <v>-8.0018517297006639E-2</v>
      </c>
      <c r="I35" s="22"/>
      <c r="K35" s="148">
        <f t="shared" si="12"/>
        <v>2022</v>
      </c>
      <c r="L35" s="145">
        <f t="shared" si="12"/>
        <v>271</v>
      </c>
      <c r="N35" s="28"/>
      <c r="R35" s="285"/>
    </row>
    <row r="36" spans="1:18" ht="12" customHeight="1">
      <c r="A36" s="1257">
        <v>2023</v>
      </c>
      <c r="B36" s="704">
        <f>B25</f>
        <v>278</v>
      </c>
      <c r="C36" s="754">
        <f t="shared" ref="C36:F36" si="13">C25</f>
        <v>89324.829415082859</v>
      </c>
      <c r="D36" s="754">
        <f t="shared" si="13"/>
        <v>975720.88798000012</v>
      </c>
      <c r="E36" s="618">
        <f t="shared" si="13"/>
        <v>321.31233602547792</v>
      </c>
      <c r="F36" s="618">
        <f t="shared" si="13"/>
        <v>3509.7873668345328</v>
      </c>
      <c r="G36" s="733">
        <f>C36/'8.1'!C38</f>
        <v>1.3216520507073703E-2</v>
      </c>
      <c r="H36" s="664">
        <f>(C36-C35)/C35</f>
        <v>-1.9409365007593351E-2</v>
      </c>
      <c r="I36" s="22"/>
      <c r="K36" s="148">
        <f t="shared" si="12"/>
        <v>2023</v>
      </c>
      <c r="L36" s="145">
        <f t="shared" si="12"/>
        <v>278</v>
      </c>
      <c r="N36" s="28"/>
      <c r="R36" s="285"/>
    </row>
    <row r="37" spans="1:18" ht="12" customHeight="1">
      <c r="A37" s="1681" t="s">
        <v>376</v>
      </c>
      <c r="B37" s="1681"/>
      <c r="C37" s="1681"/>
      <c r="D37" s="1681"/>
      <c r="E37" s="1681"/>
      <c r="F37" s="1681"/>
      <c r="G37" s="1681"/>
      <c r="H37" s="1681"/>
      <c r="I37" s="1681"/>
      <c r="J37" s="1681"/>
      <c r="K37" s="1681"/>
      <c r="L37" s="1681"/>
      <c r="M37" s="1681"/>
      <c r="N37" s="1681"/>
      <c r="O37" s="1681"/>
      <c r="P37" s="1681"/>
    </row>
    <row r="38" spans="1:18" ht="14.1" customHeight="1">
      <c r="A38" s="278"/>
      <c r="C38" s="279"/>
      <c r="D38" s="280"/>
    </row>
    <row r="39" spans="1:18" ht="14.1" customHeight="1">
      <c r="C39" s="279"/>
      <c r="D39" s="280"/>
    </row>
    <row r="40" spans="1:18" ht="14.1" customHeight="1">
      <c r="C40" s="279"/>
      <c r="D40" s="148"/>
    </row>
    <row r="41" spans="1:18" ht="14.1" customHeight="1"/>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3">
    <mergeCell ref="A1:P1"/>
    <mergeCell ref="A3:H3"/>
    <mergeCell ref="A37:P37"/>
    <mergeCell ref="C4:F4"/>
    <mergeCell ref="C5:D5"/>
    <mergeCell ref="E5:F5"/>
    <mergeCell ref="G4:G6"/>
    <mergeCell ref="H4:H6"/>
    <mergeCell ref="J3:P3"/>
    <mergeCell ref="A4:A6"/>
    <mergeCell ref="B4:B6"/>
    <mergeCell ref="J13:P14"/>
    <mergeCell ref="J25:P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5"/>
  <dimension ref="A1:AC61"/>
  <sheetViews>
    <sheetView showGridLines="0" zoomScaleNormal="100" zoomScaleSheetLayoutView="100" workbookViewId="0">
      <selection activeCell="D1" sqref="D1"/>
    </sheetView>
  </sheetViews>
  <sheetFormatPr defaultRowHeight="11.25"/>
  <cols>
    <col min="1" max="1" width="8" style="7" customWidth="1"/>
    <col min="2" max="2" width="9.85546875" style="7" customWidth="1"/>
    <col min="3" max="3" width="6.7109375" style="7" customWidth="1"/>
    <col min="4" max="4" width="7.7109375" style="7" customWidth="1"/>
    <col min="5" max="5" width="6.7109375" style="7" customWidth="1"/>
    <col min="6" max="6" width="8.7109375" style="7" customWidth="1"/>
    <col min="7" max="7" width="7.85546875" style="7" customWidth="1"/>
    <col min="8" max="8" width="8.7109375" style="7" customWidth="1"/>
    <col min="9" max="10" width="11.28515625" style="7" customWidth="1"/>
    <col min="11" max="11" width="1.7109375" style="7" customWidth="1"/>
    <col min="12" max="12" width="7.5703125" style="7" customWidth="1"/>
    <col min="13" max="16" width="9.7109375" style="7" customWidth="1"/>
    <col min="17" max="17" width="6.7109375" style="7" customWidth="1"/>
    <col min="18" max="18" width="2" style="7" customWidth="1"/>
    <col min="19" max="19" width="9.140625" style="7"/>
    <col min="20" max="20" width="9.140625" style="148"/>
    <col min="21"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4" width="9.140625" style="7"/>
  </cols>
  <sheetData>
    <row r="1" spans="1:29" ht="18">
      <c r="A1" s="1496" t="s">
        <v>377</v>
      </c>
      <c r="B1" s="1496"/>
      <c r="C1" s="1496"/>
      <c r="D1" s="1496"/>
      <c r="E1" s="1496"/>
      <c r="F1" s="1496"/>
      <c r="G1" s="1496"/>
      <c r="H1" s="1496"/>
      <c r="I1" s="1496"/>
      <c r="J1" s="1496"/>
      <c r="K1" s="1496"/>
      <c r="L1" s="1496"/>
      <c r="M1" s="1496"/>
      <c r="N1" s="1496"/>
      <c r="O1" s="1496"/>
      <c r="P1" s="1496"/>
      <c r="Q1" s="1496"/>
      <c r="R1" s="1496"/>
    </row>
    <row r="2" spans="1:29" ht="5.0999999999999996" customHeight="1">
      <c r="A2" s="501"/>
      <c r="B2" s="501"/>
      <c r="C2" s="501"/>
      <c r="D2" s="501"/>
      <c r="E2" s="501"/>
      <c r="F2" s="501"/>
      <c r="G2" s="501"/>
      <c r="H2" s="501"/>
      <c r="I2" s="501"/>
      <c r="J2" s="501"/>
    </row>
    <row r="3" spans="1:29" ht="16.5" customHeight="1">
      <c r="A3" s="1587">
        <v>2022</v>
      </c>
      <c r="B3" s="1587"/>
      <c r="C3" s="1587"/>
      <c r="D3" s="1587"/>
      <c r="E3" s="1587"/>
      <c r="F3" s="1587"/>
      <c r="G3" s="1587"/>
      <c r="H3" s="1587"/>
      <c r="I3" s="1587"/>
      <c r="J3" s="1587"/>
      <c r="K3" s="283"/>
      <c r="L3" s="1668" t="s">
        <v>383</v>
      </c>
      <c r="M3" s="1668"/>
      <c r="N3" s="1668"/>
      <c r="O3" s="1668"/>
      <c r="P3" s="1668"/>
      <c r="Q3" s="1668"/>
      <c r="R3" s="1668"/>
    </row>
    <row r="4" spans="1:29" ht="27" customHeight="1">
      <c r="A4" s="1679" t="str">
        <f>'6.1'!A6</f>
        <v>Period</v>
      </c>
      <c r="B4" s="1674" t="s">
        <v>378</v>
      </c>
      <c r="C4" s="1678" t="s">
        <v>379</v>
      </c>
      <c r="D4" s="1678"/>
      <c r="E4" s="1678"/>
      <c r="F4" s="1678"/>
      <c r="G4" s="1678"/>
      <c r="H4" s="1678"/>
      <c r="I4" s="1674" t="s">
        <v>380</v>
      </c>
      <c r="J4" s="1674" t="s">
        <v>381</v>
      </c>
      <c r="K4" s="284"/>
      <c r="L4" s="1668"/>
      <c r="M4" s="1668"/>
      <c r="N4" s="1668"/>
      <c r="O4" s="1668"/>
      <c r="P4" s="1668"/>
      <c r="Q4" s="1668"/>
      <c r="R4" s="1668"/>
    </row>
    <row r="5" spans="1:29" ht="28.5" customHeight="1">
      <c r="A5" s="1680"/>
      <c r="B5" s="1675"/>
      <c r="C5" s="1692" t="s">
        <v>263</v>
      </c>
      <c r="D5" s="1692"/>
      <c r="E5" s="1692" t="s">
        <v>18</v>
      </c>
      <c r="F5" s="1692"/>
      <c r="G5" s="1692" t="s">
        <v>164</v>
      </c>
      <c r="H5" s="1692"/>
      <c r="I5" s="1675"/>
      <c r="J5" s="1675"/>
      <c r="K5" s="284"/>
      <c r="L5" s="284"/>
      <c r="M5" s="284"/>
      <c r="N5" s="284"/>
      <c r="O5" s="284"/>
      <c r="P5" s="284"/>
      <c r="Q5" s="284"/>
    </row>
    <row r="6" spans="1:29" ht="14.1" customHeight="1">
      <c r="A6" s="1605"/>
      <c r="B6" s="1676"/>
      <c r="C6" s="442" t="s">
        <v>332</v>
      </c>
      <c r="D6" s="442" t="s">
        <v>29</v>
      </c>
      <c r="E6" s="442" t="s">
        <v>332</v>
      </c>
      <c r="F6" s="442" t="s">
        <v>29</v>
      </c>
      <c r="G6" s="442" t="s">
        <v>332</v>
      </c>
      <c r="H6" s="442" t="s">
        <v>29</v>
      </c>
      <c r="I6" s="1676"/>
      <c r="J6" s="1676"/>
      <c r="K6" s="175"/>
      <c r="L6" s="175"/>
      <c r="M6" s="175"/>
      <c r="N6" s="175"/>
      <c r="O6" s="175"/>
      <c r="P6" s="175"/>
      <c r="Q6" s="175"/>
      <c r="T6" s="145">
        <f>'8.1'!R8</f>
        <v>2022</v>
      </c>
      <c r="U6" s="99"/>
      <c r="V6" s="99"/>
      <c r="W6" s="99"/>
      <c r="X6" s="99"/>
    </row>
    <row r="7" spans="1:29" ht="13.5" customHeight="1">
      <c r="A7" s="1256" t="str">
        <f>'6.1'!A9</f>
        <v>January</v>
      </c>
      <c r="B7" s="719">
        <v>864</v>
      </c>
      <c r="C7" s="719">
        <v>23409.687995808297</v>
      </c>
      <c r="D7" s="719">
        <v>253583.57602000015</v>
      </c>
      <c r="E7" s="701">
        <v>21927.477000000003</v>
      </c>
      <c r="F7" s="701">
        <v>240294.90298000001</v>
      </c>
      <c r="G7" s="753">
        <f>C7+E7</f>
        <v>45337.1649958083</v>
      </c>
      <c r="H7" s="753">
        <f>D7+F7</f>
        <v>493878.47900000017</v>
      </c>
      <c r="I7" s="734">
        <f>G7/'8.1'!C9</f>
        <v>5.0838978772831757E-2</v>
      </c>
      <c r="J7" s="662">
        <f>(G7-T7)/T7</f>
        <v>-0.39246090593093064</v>
      </c>
      <c r="K7" s="22"/>
      <c r="L7" s="22"/>
      <c r="M7" s="22"/>
      <c r="N7" s="22"/>
      <c r="O7" s="22"/>
      <c r="P7" s="22"/>
      <c r="Q7" s="22"/>
      <c r="T7" s="145">
        <v>74624.27593285717</v>
      </c>
      <c r="U7" s="28"/>
      <c r="V7" s="303"/>
      <c r="W7" s="303"/>
      <c r="X7" s="28"/>
      <c r="Y7" s="28"/>
      <c r="Z7" s="28"/>
      <c r="AA7" s="1210"/>
      <c r="AB7" s="28"/>
      <c r="AC7" s="28"/>
    </row>
    <row r="8" spans="1:29" ht="13.5" customHeight="1">
      <c r="A8" s="1256" t="str">
        <f>'6.1'!A10</f>
        <v>February</v>
      </c>
      <c r="B8" s="719">
        <v>870</v>
      </c>
      <c r="C8" s="719">
        <v>24629.024506357033</v>
      </c>
      <c r="D8" s="719">
        <v>262914.37579000083</v>
      </c>
      <c r="E8" s="701">
        <v>33367.911</v>
      </c>
      <c r="F8" s="701">
        <v>366491.41120999999</v>
      </c>
      <c r="G8" s="753">
        <f t="shared" ref="G8:G18" si="0">C8+E8</f>
        <v>57996.935506357033</v>
      </c>
      <c r="H8" s="753">
        <f t="shared" ref="H8:H18" si="1">D8+F8</f>
        <v>629405.78700000083</v>
      </c>
      <c r="I8" s="734">
        <f>G8/'8.1'!C10</f>
        <v>6.7378177309734416E-2</v>
      </c>
      <c r="J8" s="662">
        <f>(G8-T8)/T8</f>
        <v>0.38757672701819262</v>
      </c>
      <c r="K8" s="22"/>
      <c r="L8" s="22"/>
      <c r="M8" s="22"/>
      <c r="N8" s="22"/>
      <c r="O8" s="22"/>
      <c r="P8" s="22"/>
      <c r="Q8" s="22"/>
      <c r="T8" s="145">
        <v>41797.281820219396</v>
      </c>
      <c r="U8" s="28"/>
      <c r="V8" s="303"/>
      <c r="W8" s="303"/>
      <c r="X8" s="28"/>
      <c r="Y8" s="28"/>
      <c r="Z8" s="28"/>
      <c r="AA8" s="1210"/>
      <c r="AB8" s="28"/>
    </row>
    <row r="9" spans="1:29" ht="13.5" customHeight="1">
      <c r="A9" s="1256" t="str">
        <f>'6.1'!A11</f>
        <v>March</v>
      </c>
      <c r="B9" s="719">
        <v>878</v>
      </c>
      <c r="C9" s="719">
        <v>23542.720914549678</v>
      </c>
      <c r="D9" s="719">
        <v>253081.03277000017</v>
      </c>
      <c r="E9" s="701">
        <v>26925.280000000002</v>
      </c>
      <c r="F9" s="701">
        <v>294067.78422999999</v>
      </c>
      <c r="G9" s="753">
        <f t="shared" si="0"/>
        <v>50468.000914549681</v>
      </c>
      <c r="H9" s="753">
        <f t="shared" si="1"/>
        <v>547148.81700000016</v>
      </c>
      <c r="I9" s="734">
        <f>G9/'8.1'!C11</f>
        <v>6.5605221018645035E-2</v>
      </c>
      <c r="J9" s="662">
        <f>(G9-T9)/T9</f>
        <v>-0.29566067652758243</v>
      </c>
      <c r="K9" s="22"/>
      <c r="L9" s="22"/>
      <c r="M9" s="22"/>
      <c r="N9" s="22"/>
      <c r="O9" s="22"/>
      <c r="P9" s="22"/>
      <c r="Q9" s="22"/>
      <c r="R9" s="877"/>
      <c r="T9" s="145">
        <v>71652.965030747771</v>
      </c>
      <c r="U9" s="28"/>
      <c r="V9" s="303"/>
      <c r="W9" s="303"/>
      <c r="X9" s="28"/>
      <c r="Y9" s="28"/>
      <c r="Z9" s="28"/>
      <c r="AA9" s="1210"/>
      <c r="AB9" s="28"/>
    </row>
    <row r="10" spans="1:29" ht="13.5" customHeight="1">
      <c r="A10" s="1255" t="str">
        <f>'6.1'!A12</f>
        <v>April</v>
      </c>
      <c r="B10" s="716">
        <v>877</v>
      </c>
      <c r="C10" s="716">
        <v>19225.44687613739</v>
      </c>
      <c r="D10" s="716">
        <v>209394.62302899914</v>
      </c>
      <c r="E10" s="698">
        <v>11356.024000000001</v>
      </c>
      <c r="F10" s="698">
        <v>124196.69097099999</v>
      </c>
      <c r="G10" s="752">
        <f t="shared" si="0"/>
        <v>30581.470876137391</v>
      </c>
      <c r="H10" s="752">
        <f t="shared" si="1"/>
        <v>333591.31399999914</v>
      </c>
      <c r="I10" s="731">
        <f>G10/'8.1'!C12</f>
        <v>5.0428196386810439E-2</v>
      </c>
      <c r="J10" s="663">
        <f t="shared" ref="J10:J25" si="2">(G10-T10)/T10</f>
        <v>0.518071221079068</v>
      </c>
      <c r="K10" s="22"/>
      <c r="L10" s="22"/>
      <c r="M10" s="22"/>
      <c r="N10" s="22"/>
      <c r="O10" s="22"/>
      <c r="P10" s="22"/>
      <c r="Q10" s="22"/>
      <c r="R10" s="877"/>
      <c r="T10" s="145">
        <v>20144.951337921826</v>
      </c>
      <c r="U10" s="28"/>
      <c r="V10" s="303"/>
      <c r="W10" s="303"/>
      <c r="X10" s="28"/>
      <c r="Y10" s="28"/>
      <c r="Z10" s="28"/>
      <c r="AA10" s="1210"/>
      <c r="AB10" s="28"/>
    </row>
    <row r="11" spans="1:29" ht="13.5" customHeight="1">
      <c r="A11" s="1256" t="str">
        <f>'6.1'!A13</f>
        <v>May</v>
      </c>
      <c r="B11" s="719">
        <v>877</v>
      </c>
      <c r="C11" s="719">
        <v>9185.2913914412657</v>
      </c>
      <c r="D11" s="719">
        <v>100366.06663499989</v>
      </c>
      <c r="E11" s="701">
        <v>6026.848</v>
      </c>
      <c r="F11" s="701">
        <v>66182.970365000001</v>
      </c>
      <c r="G11" s="753">
        <f t="shared" si="0"/>
        <v>15212.139391441266</v>
      </c>
      <c r="H11" s="753">
        <f t="shared" si="1"/>
        <v>166549.03699999989</v>
      </c>
      <c r="I11" s="734">
        <f>G11/'8.1'!C13</f>
        <v>4.1241630470956664E-2</v>
      </c>
      <c r="J11" s="662">
        <f t="shared" si="2"/>
        <v>-0.63068116830896837</v>
      </c>
      <c r="K11" s="22"/>
      <c r="L11" s="22"/>
      <c r="M11" s="22"/>
      <c r="N11" s="22"/>
      <c r="O11" s="22"/>
      <c r="P11" s="22"/>
      <c r="Q11" s="22"/>
      <c r="R11" s="877"/>
      <c r="T11" s="145">
        <v>41189.720334021818</v>
      </c>
      <c r="U11" s="28"/>
      <c r="V11" s="303"/>
      <c r="W11" s="303"/>
      <c r="X11" s="28"/>
      <c r="Y11" s="28"/>
      <c r="Z11" s="28"/>
      <c r="AA11" s="1210"/>
      <c r="AB11" s="28"/>
    </row>
    <row r="12" spans="1:29" ht="13.5" customHeight="1">
      <c r="A12" s="1257" t="str">
        <f>'6.1'!A14</f>
        <v>June</v>
      </c>
      <c r="B12" s="722">
        <v>874</v>
      </c>
      <c r="C12" s="722">
        <v>9566.425963552967</v>
      </c>
      <c r="D12" s="722">
        <v>104295.08602699958</v>
      </c>
      <c r="E12" s="704">
        <v>45356.673000000003</v>
      </c>
      <c r="F12" s="704">
        <v>497327.53997300012</v>
      </c>
      <c r="G12" s="754">
        <f t="shared" si="0"/>
        <v>54923.09896355297</v>
      </c>
      <c r="H12" s="754">
        <f t="shared" si="1"/>
        <v>601622.6259999997</v>
      </c>
      <c r="I12" s="733">
        <f>G12/'8.1'!C14</f>
        <v>0.17494044549921425</v>
      </c>
      <c r="J12" s="664">
        <f t="shared" si="2"/>
        <v>1.5310877598524984E-2</v>
      </c>
      <c r="K12" s="22"/>
      <c r="L12" s="1686" t="s">
        <v>384</v>
      </c>
      <c r="M12" s="1686"/>
      <c r="N12" s="1686"/>
      <c r="O12" s="1686"/>
      <c r="P12" s="1686"/>
      <c r="Q12" s="1686"/>
      <c r="R12" s="1686"/>
      <c r="T12" s="145">
        <v>54094.859195698191</v>
      </c>
      <c r="U12" s="28"/>
      <c r="V12" s="303"/>
      <c r="W12" s="303"/>
      <c r="X12" s="28"/>
      <c r="Y12" s="28"/>
      <c r="Z12" s="28"/>
      <c r="AA12" s="1210"/>
      <c r="AB12" s="28"/>
    </row>
    <row r="13" spans="1:29" ht="13.5" customHeight="1">
      <c r="A13" s="1256" t="str">
        <f>'6.1'!A15</f>
        <v>July</v>
      </c>
      <c r="B13" s="719">
        <v>876</v>
      </c>
      <c r="C13" s="719">
        <v>10747.164552452676</v>
      </c>
      <c r="D13" s="719">
        <v>117408.47960899962</v>
      </c>
      <c r="E13" s="701">
        <v>39328.767999999996</v>
      </c>
      <c r="F13" s="701">
        <v>431455.60439099994</v>
      </c>
      <c r="G13" s="753">
        <f t="shared" si="0"/>
        <v>50075.932552452672</v>
      </c>
      <c r="H13" s="753">
        <f t="shared" si="1"/>
        <v>548864.08399999957</v>
      </c>
      <c r="I13" s="734">
        <f>G13/'8.1'!C15</f>
        <v>0.17809991888981458</v>
      </c>
      <c r="J13" s="662">
        <f t="shared" si="2"/>
        <v>0.60357384733995523</v>
      </c>
      <c r="K13" s="22"/>
      <c r="L13" s="1686"/>
      <c r="M13" s="1686"/>
      <c r="N13" s="1686"/>
      <c r="O13" s="1686"/>
      <c r="P13" s="1686"/>
      <c r="Q13" s="1686"/>
      <c r="R13" s="1686"/>
      <c r="T13" s="145">
        <v>31227.70593666127</v>
      </c>
      <c r="U13" s="28"/>
      <c r="V13" s="303"/>
      <c r="W13" s="303"/>
      <c r="X13" s="28"/>
      <c r="Y13" s="28"/>
      <c r="Z13" s="28"/>
      <c r="AA13" s="1210"/>
      <c r="AB13" s="28"/>
    </row>
    <row r="14" spans="1:29" ht="13.5" customHeight="1">
      <c r="A14" s="1256" t="str">
        <f>'6.1'!A16</f>
        <v>August</v>
      </c>
      <c r="B14" s="719">
        <v>875</v>
      </c>
      <c r="C14" s="719">
        <v>11665.224098749779</v>
      </c>
      <c r="D14" s="719">
        <v>127916.41026700044</v>
      </c>
      <c r="E14" s="701">
        <v>30973.940999999999</v>
      </c>
      <c r="F14" s="701">
        <v>339799.46873299999</v>
      </c>
      <c r="G14" s="753">
        <f t="shared" si="0"/>
        <v>42639.165098749778</v>
      </c>
      <c r="H14" s="753">
        <f t="shared" si="1"/>
        <v>467715.87900000042</v>
      </c>
      <c r="I14" s="734">
        <f>G14/'8.1'!C16</f>
        <v>0.14824746973688466</v>
      </c>
      <c r="J14" s="662">
        <f t="shared" si="2"/>
        <v>-0.20341348779342328</v>
      </c>
      <c r="K14" s="22"/>
      <c r="M14" s="148"/>
      <c r="N14" s="109" t="str">
        <f>G5</f>
        <v>Total</v>
      </c>
      <c r="R14" s="877"/>
      <c r="T14" s="145">
        <v>53527.350068528744</v>
      </c>
      <c r="U14" s="28"/>
      <c r="V14" s="303"/>
      <c r="W14" s="303"/>
      <c r="X14" s="28"/>
      <c r="Y14" s="28"/>
      <c r="Z14" s="28"/>
      <c r="AA14" s="1210"/>
      <c r="AB14" s="28"/>
    </row>
    <row r="15" spans="1:29" ht="13.5" customHeight="1">
      <c r="A15" s="1256" t="str">
        <f>'6.1'!A17</f>
        <v>September</v>
      </c>
      <c r="B15" s="719">
        <v>881</v>
      </c>
      <c r="C15" s="719">
        <v>12177.673948888514</v>
      </c>
      <c r="D15" s="719">
        <v>132973.60224500042</v>
      </c>
      <c r="E15" s="701">
        <v>33438.260999999999</v>
      </c>
      <c r="F15" s="701">
        <v>368105.89875499986</v>
      </c>
      <c r="G15" s="753">
        <f t="shared" si="0"/>
        <v>45615.934948888513</v>
      </c>
      <c r="H15" s="753">
        <f t="shared" si="1"/>
        <v>501079.50100000028</v>
      </c>
      <c r="I15" s="734">
        <f>G15/'8.1'!C17</f>
        <v>0.15091182061732741</v>
      </c>
      <c r="J15" s="662">
        <f t="shared" si="2"/>
        <v>-8.9388250698674582E-3</v>
      </c>
      <c r="K15" s="22"/>
      <c r="L15" s="22"/>
      <c r="M15" s="281">
        <f t="shared" ref="M15:M24" si="3">A27</f>
        <v>2014</v>
      </c>
      <c r="N15" s="281">
        <f t="shared" ref="N15:N24" si="4">G27</f>
        <v>204448</v>
      </c>
      <c r="O15" s="282"/>
      <c r="P15" s="282"/>
      <c r="Q15" s="282"/>
      <c r="R15" s="877"/>
      <c r="T15" s="145">
        <v>46027.365517677885</v>
      </c>
      <c r="U15" s="28"/>
      <c r="V15" s="303"/>
      <c r="W15" s="303"/>
      <c r="X15" s="28"/>
      <c r="Y15" s="28"/>
      <c r="Z15" s="28"/>
      <c r="AA15" s="1210"/>
      <c r="AB15" s="28"/>
    </row>
    <row r="16" spans="1:29" ht="13.5" customHeight="1">
      <c r="A16" s="1255" t="str">
        <f>'6.1'!A18</f>
        <v>October</v>
      </c>
      <c r="B16" s="716">
        <v>877</v>
      </c>
      <c r="C16" s="716">
        <v>16990.664526526929</v>
      </c>
      <c r="D16" s="716">
        <v>186400.48614200001</v>
      </c>
      <c r="E16" s="698">
        <v>24567.87</v>
      </c>
      <c r="F16" s="698">
        <v>269644.78685799998</v>
      </c>
      <c r="G16" s="752">
        <f t="shared" si="0"/>
        <v>41558.534526526928</v>
      </c>
      <c r="H16" s="752">
        <f t="shared" si="1"/>
        <v>456045.27299999999</v>
      </c>
      <c r="I16" s="731">
        <f>G16/'8.1'!C18</f>
        <v>8.9269243203836585E-2</v>
      </c>
      <c r="J16" s="663">
        <f t="shared" si="2"/>
        <v>-0.21612350395554281</v>
      </c>
      <c r="K16" s="22"/>
      <c r="L16" s="22"/>
      <c r="M16" s="281">
        <f t="shared" si="3"/>
        <v>2015</v>
      </c>
      <c r="N16" s="281">
        <f t="shared" si="4"/>
        <v>305150.24811913917</v>
      </c>
      <c r="O16" s="282"/>
      <c r="P16" s="282"/>
      <c r="Q16" s="282"/>
      <c r="R16" s="877"/>
      <c r="T16" s="145">
        <v>53016.686603357419</v>
      </c>
      <c r="U16" s="28"/>
      <c r="V16" s="303"/>
      <c r="W16" s="303"/>
      <c r="X16" s="28"/>
      <c r="Y16" s="28"/>
      <c r="Z16" s="28"/>
      <c r="AA16" s="1210"/>
      <c r="AB16" s="28"/>
    </row>
    <row r="17" spans="1:28" ht="13.5" customHeight="1">
      <c r="A17" s="1256" t="str">
        <f>'6.1'!A19</f>
        <v>November</v>
      </c>
      <c r="B17" s="719">
        <v>882</v>
      </c>
      <c r="C17" s="719">
        <v>24420.555954849126</v>
      </c>
      <c r="D17" s="719">
        <v>267158.08131400001</v>
      </c>
      <c r="E17" s="701">
        <v>14159.268</v>
      </c>
      <c r="F17" s="701">
        <v>154574.09868599998</v>
      </c>
      <c r="G17" s="753">
        <f t="shared" si="0"/>
        <v>38579.823954849126</v>
      </c>
      <c r="H17" s="753">
        <f t="shared" si="1"/>
        <v>421732.18</v>
      </c>
      <c r="I17" s="734">
        <f>G17/'8.1'!C19</f>
        <v>5.276852844919374E-2</v>
      </c>
      <c r="J17" s="662">
        <f t="shared" si="2"/>
        <v>-0.27208642897029123</v>
      </c>
      <c r="K17" s="22"/>
      <c r="L17" s="22"/>
      <c r="M17" s="281">
        <f t="shared" si="3"/>
        <v>2016</v>
      </c>
      <c r="N17" s="281">
        <f t="shared" si="4"/>
        <v>561179.23963635962</v>
      </c>
      <c r="O17" s="282"/>
      <c r="P17" s="282"/>
      <c r="Q17" s="282"/>
      <c r="R17" s="877"/>
      <c r="T17" s="145">
        <v>53000.555959238387</v>
      </c>
      <c r="U17" s="28"/>
      <c r="V17" s="303"/>
      <c r="W17" s="303"/>
      <c r="X17" s="28"/>
      <c r="Y17" s="28"/>
      <c r="Z17" s="28"/>
      <c r="AA17" s="1210"/>
      <c r="AB17" s="28"/>
    </row>
    <row r="18" spans="1:28" ht="13.5" customHeight="1">
      <c r="A18" s="1257" t="str">
        <f>'6.1'!A20</f>
        <v>December</v>
      </c>
      <c r="B18" s="722">
        <v>881</v>
      </c>
      <c r="C18" s="722">
        <v>26439.003942316551</v>
      </c>
      <c r="D18" s="722">
        <v>288031.510656</v>
      </c>
      <c r="E18" s="704">
        <v>19619.633000000002</v>
      </c>
      <c r="F18" s="704">
        <v>214333.19534400001</v>
      </c>
      <c r="G18" s="754">
        <f t="shared" si="0"/>
        <v>46058.636942316552</v>
      </c>
      <c r="H18" s="754">
        <f t="shared" si="1"/>
        <v>502364.70600000001</v>
      </c>
      <c r="I18" s="733">
        <f>G18/'8.1'!C20</f>
        <v>5.2351136836661927E-2</v>
      </c>
      <c r="J18" s="664">
        <f t="shared" si="2"/>
        <v>-0.34040809427656227</v>
      </c>
      <c r="K18" s="22"/>
      <c r="L18" s="22"/>
      <c r="M18" s="281">
        <f t="shared" si="3"/>
        <v>2017</v>
      </c>
      <c r="N18" s="281">
        <f t="shared" si="4"/>
        <v>533902.91369931761</v>
      </c>
      <c r="O18" s="282"/>
      <c r="P18" s="282"/>
      <c r="Q18" s="282"/>
      <c r="R18" s="877"/>
      <c r="T18" s="145">
        <v>69828.990535897537</v>
      </c>
      <c r="U18" s="28"/>
      <c r="V18" s="303"/>
      <c r="W18" s="303"/>
      <c r="X18" s="28"/>
      <c r="Y18" s="28"/>
      <c r="Z18" s="28"/>
      <c r="AA18" s="1210"/>
      <c r="AB18" s="28"/>
    </row>
    <row r="19" spans="1:28" ht="13.5" customHeight="1">
      <c r="A19" s="1256" t="str">
        <f>'6.1'!A21</f>
        <v>1Q</v>
      </c>
      <c r="B19" s="701">
        <f>B9</f>
        <v>878</v>
      </c>
      <c r="C19" s="701">
        <f t="shared" ref="C19:D19" si="5">SUM(C7:C9)</f>
        <v>71581.433416715008</v>
      </c>
      <c r="D19" s="701">
        <f t="shared" si="5"/>
        <v>769578.9845800011</v>
      </c>
      <c r="E19" s="701">
        <f t="shared" ref="E19:F19" si="6">SUM(E7:E9)</f>
        <v>82220.668000000005</v>
      </c>
      <c r="F19" s="701">
        <f t="shared" si="6"/>
        <v>900854.09842000005</v>
      </c>
      <c r="G19" s="753">
        <f t="shared" ref="G19:H19" si="7">SUM(G7:G9)</f>
        <v>153802.10141671501</v>
      </c>
      <c r="H19" s="753">
        <f t="shared" si="7"/>
        <v>1670433.083000001</v>
      </c>
      <c r="I19" s="734">
        <f>G19/'8.1'!C21</f>
        <v>6.0988652866625442E-2</v>
      </c>
      <c r="J19" s="662">
        <f t="shared" si="2"/>
        <v>-0.18222787892702816</v>
      </c>
      <c r="K19" s="22"/>
      <c r="L19" s="22"/>
      <c r="M19" s="281">
        <f t="shared" si="3"/>
        <v>2018</v>
      </c>
      <c r="N19" s="281">
        <f t="shared" si="4"/>
        <v>543760.89742198202</v>
      </c>
      <c r="O19" s="282"/>
      <c r="P19" s="282"/>
      <c r="Q19" s="282"/>
      <c r="R19" s="877"/>
      <c r="T19" s="145">
        <v>188074.52278382436</v>
      </c>
      <c r="U19" s="256"/>
      <c r="V19" s="303"/>
      <c r="W19" s="303"/>
      <c r="X19" s="303"/>
      <c r="Y19" s="303"/>
      <c r="Z19" s="28"/>
      <c r="AA19" s="1210"/>
    </row>
    <row r="20" spans="1:28" ht="13.5" customHeight="1">
      <c r="A20" s="1256" t="str">
        <f>'6.1'!A22</f>
        <v>2Q</v>
      </c>
      <c r="B20" s="701">
        <f>B12</f>
        <v>874</v>
      </c>
      <c r="C20" s="701">
        <f t="shared" ref="C20:D20" si="8">SUM(C10:C12)</f>
        <v>37977.164231131625</v>
      </c>
      <c r="D20" s="701">
        <f t="shared" si="8"/>
        <v>414055.77569099859</v>
      </c>
      <c r="E20" s="701">
        <f t="shared" ref="E20:F20" si="9">SUM(E10:E12)</f>
        <v>62739.545000000006</v>
      </c>
      <c r="F20" s="701">
        <f t="shared" si="9"/>
        <v>687707.20130900014</v>
      </c>
      <c r="G20" s="753">
        <f t="shared" ref="G20:H20" si="10">SUM(G10:G12)</f>
        <v>100716.70923113162</v>
      </c>
      <c r="H20" s="753">
        <f t="shared" si="10"/>
        <v>1101762.9769999988</v>
      </c>
      <c r="I20" s="734">
        <f>G20/'8.1'!C22</f>
        <v>7.8120808843465173E-2</v>
      </c>
      <c r="J20" s="662">
        <f t="shared" si="2"/>
        <v>-0.12746150422616534</v>
      </c>
      <c r="K20" s="22"/>
      <c r="L20" s="22"/>
      <c r="M20" s="281">
        <f t="shared" si="3"/>
        <v>2019</v>
      </c>
      <c r="N20" s="281">
        <f t="shared" si="4"/>
        <v>897735.19673649466</v>
      </c>
      <c r="O20" s="282"/>
      <c r="P20" s="282"/>
      <c r="Q20" s="282"/>
      <c r="R20" s="877"/>
      <c r="T20" s="145">
        <v>115429.53086764184</v>
      </c>
      <c r="U20" s="256"/>
      <c r="V20" s="303"/>
      <c r="W20" s="303"/>
      <c r="X20" s="28"/>
      <c r="Y20" s="28"/>
    </row>
    <row r="21" spans="1:28" ht="13.5" customHeight="1">
      <c r="A21" s="1256" t="str">
        <f>'6.1'!A23</f>
        <v>3Q</v>
      </c>
      <c r="B21" s="701">
        <f>B15</f>
        <v>881</v>
      </c>
      <c r="C21" s="701">
        <f t="shared" ref="C21:D21" si="11">SUM(C13:C15)</f>
        <v>34590.062600090969</v>
      </c>
      <c r="D21" s="701">
        <f t="shared" si="11"/>
        <v>378298.49212100048</v>
      </c>
      <c r="E21" s="701">
        <f t="shared" ref="E21:F21" si="12">SUM(E13:E15)</f>
        <v>103740.97</v>
      </c>
      <c r="F21" s="701">
        <f t="shared" si="12"/>
        <v>1139360.9718789998</v>
      </c>
      <c r="G21" s="753">
        <f t="shared" ref="G21:H21" si="13">SUM(G13:G15)</f>
        <v>138331.03260009096</v>
      </c>
      <c r="H21" s="753">
        <f t="shared" si="13"/>
        <v>1517659.4640000002</v>
      </c>
      <c r="I21" s="734">
        <f>G21/'8.1'!C23</f>
        <v>0.15880806721506344</v>
      </c>
      <c r="J21" s="662">
        <f t="shared" si="2"/>
        <v>5.7718850815919112E-2</v>
      </c>
      <c r="K21" s="22"/>
      <c r="L21" s="22"/>
      <c r="M21" s="281">
        <f t="shared" si="3"/>
        <v>2020</v>
      </c>
      <c r="N21" s="281">
        <f t="shared" si="4"/>
        <v>1116799.5023423922</v>
      </c>
      <c r="O21" s="282"/>
      <c r="P21" s="282"/>
      <c r="Q21" s="282"/>
      <c r="R21" s="877"/>
      <c r="T21" s="145">
        <v>130782.42152286789</v>
      </c>
      <c r="U21" s="256"/>
      <c r="V21" s="303"/>
      <c r="W21" s="303"/>
      <c r="X21" s="256"/>
      <c r="Y21" s="28"/>
    </row>
    <row r="22" spans="1:28" ht="13.5" customHeight="1">
      <c r="A22" s="1256" t="str">
        <f>'6.1'!A24</f>
        <v>4Q</v>
      </c>
      <c r="B22" s="701">
        <f>B18</f>
        <v>881</v>
      </c>
      <c r="C22" s="701">
        <f t="shared" ref="C22:D22" si="14">SUM(C16:C18)</f>
        <v>67850.224423692605</v>
      </c>
      <c r="D22" s="701">
        <f t="shared" si="14"/>
        <v>741590.07811200002</v>
      </c>
      <c r="E22" s="701">
        <f t="shared" ref="E22:F22" si="15">SUM(E16:E18)</f>
        <v>58346.771000000001</v>
      </c>
      <c r="F22" s="701">
        <f t="shared" si="15"/>
        <v>638552.08088799997</v>
      </c>
      <c r="G22" s="753">
        <f t="shared" ref="G22:H22" si="16">SUM(G16:G18)</f>
        <v>126196.9954236926</v>
      </c>
      <c r="H22" s="753">
        <f t="shared" si="16"/>
        <v>1380142.159</v>
      </c>
      <c r="I22" s="734">
        <f>G22/'8.1'!C24</f>
        <v>6.0775132075205414E-2</v>
      </c>
      <c r="J22" s="662">
        <f t="shared" si="2"/>
        <v>-0.28234461893188062</v>
      </c>
      <c r="K22" s="22"/>
      <c r="L22" s="22"/>
      <c r="M22" s="281">
        <f t="shared" si="3"/>
        <v>2021</v>
      </c>
      <c r="N22" s="281">
        <f t="shared" si="4"/>
        <v>1223833.3135601592</v>
      </c>
      <c r="O22" s="282"/>
      <c r="P22" s="282"/>
      <c r="Q22" s="282"/>
      <c r="R22" s="877"/>
      <c r="T22" s="145">
        <v>175846.23309849337</v>
      </c>
      <c r="U22" s="256"/>
      <c r="V22" s="303"/>
      <c r="W22" s="303"/>
      <c r="X22" s="256"/>
      <c r="Y22" s="28"/>
    </row>
    <row r="23" spans="1:28" ht="13.5" customHeight="1">
      <c r="A23" s="1255" t="str">
        <f>'6.1'!A25</f>
        <v>1H</v>
      </c>
      <c r="B23" s="698">
        <f>B12</f>
        <v>874</v>
      </c>
      <c r="C23" s="698">
        <f t="shared" ref="C23:D23" si="17">SUM(C7:C12)</f>
        <v>109558.59764784662</v>
      </c>
      <c r="D23" s="698">
        <f t="shared" si="17"/>
        <v>1183634.7602709997</v>
      </c>
      <c r="E23" s="698">
        <f t="shared" ref="E23:F23" si="18">SUM(E7:E12)</f>
        <v>144960.21300000002</v>
      </c>
      <c r="F23" s="698">
        <f t="shared" si="18"/>
        <v>1588561.2997290001</v>
      </c>
      <c r="G23" s="752">
        <f t="shared" ref="G23:H23" si="19">SUM(G7:G12)</f>
        <v>254518.81064784664</v>
      </c>
      <c r="H23" s="752">
        <f t="shared" si="19"/>
        <v>2772196.0599999996</v>
      </c>
      <c r="I23" s="731">
        <f>G23/'8.1'!C25</f>
        <v>6.6784290842603566E-2</v>
      </c>
      <c r="J23" s="663">
        <f t="shared" si="2"/>
        <v>-0.16139897445940729</v>
      </c>
      <c r="K23" s="22"/>
      <c r="L23" s="22"/>
      <c r="M23" s="281">
        <f t="shared" si="3"/>
        <v>2022</v>
      </c>
      <c r="N23" s="281">
        <f t="shared" si="4"/>
        <v>610132.70827282756</v>
      </c>
      <c r="O23" s="282"/>
      <c r="P23" s="282"/>
      <c r="Q23" s="282"/>
      <c r="R23" s="877"/>
      <c r="T23" s="145">
        <v>303504.05365146621</v>
      </c>
      <c r="U23" s="256"/>
      <c r="V23" s="303"/>
      <c r="W23" s="303"/>
      <c r="X23" s="256"/>
      <c r="Y23" s="28"/>
    </row>
    <row r="24" spans="1:28" ht="13.5" customHeight="1">
      <c r="A24" s="1257" t="str">
        <f>'6.1'!A26</f>
        <v>2H</v>
      </c>
      <c r="B24" s="704">
        <f>B18</f>
        <v>881</v>
      </c>
      <c r="C24" s="704">
        <f t="shared" ref="C24:D24" si="20">SUM(C13:C18)</f>
        <v>102440.28702378357</v>
      </c>
      <c r="D24" s="704">
        <f t="shared" si="20"/>
        <v>1119888.5702330004</v>
      </c>
      <c r="E24" s="704">
        <f t="shared" ref="E24:F24" si="21">SUM(E13:E18)</f>
        <v>162087.74100000001</v>
      </c>
      <c r="F24" s="704">
        <f t="shared" si="21"/>
        <v>1777913.0527669997</v>
      </c>
      <c r="G24" s="754">
        <f t="shared" ref="G24:H24" si="22">SUM(G13:G18)</f>
        <v>264528.02802378358</v>
      </c>
      <c r="H24" s="754">
        <f t="shared" si="22"/>
        <v>2897801.6230000006</v>
      </c>
      <c r="I24" s="733">
        <f>G24/'8.1'!C26</f>
        <v>8.9746095045636895E-2</v>
      </c>
      <c r="J24" s="664">
        <f t="shared" si="2"/>
        <v>-0.13730167080948577</v>
      </c>
      <c r="K24" s="22"/>
      <c r="L24" s="22"/>
      <c r="M24" s="281">
        <f t="shared" si="3"/>
        <v>2023</v>
      </c>
      <c r="N24" s="281">
        <f t="shared" si="4"/>
        <v>519046.83867163025</v>
      </c>
      <c r="O24" s="282"/>
      <c r="P24" s="282"/>
      <c r="Q24" s="282"/>
      <c r="R24" s="877"/>
      <c r="T24" s="145">
        <v>306628.65462136123</v>
      </c>
      <c r="U24" s="256"/>
      <c r="V24" s="303"/>
      <c r="W24" s="303"/>
      <c r="X24" s="256"/>
      <c r="Y24" s="28"/>
    </row>
    <row r="25" spans="1:28" ht="13.5" customHeight="1">
      <c r="A25" s="1258" t="str">
        <f>'6.1'!A27</f>
        <v>Year</v>
      </c>
      <c r="B25" s="707">
        <f>B18</f>
        <v>881</v>
      </c>
      <c r="C25" s="707">
        <f t="shared" ref="C25:D25" si="23">SUM(C7:C18)</f>
        <v>211998.88467163019</v>
      </c>
      <c r="D25" s="707">
        <f t="shared" si="23"/>
        <v>2303523.3305040002</v>
      </c>
      <c r="E25" s="707">
        <f t="shared" ref="E25:F25" si="24">SUM(E7:E18)</f>
        <v>307047.95400000003</v>
      </c>
      <c r="F25" s="707">
        <f t="shared" si="24"/>
        <v>3366474.352496</v>
      </c>
      <c r="G25" s="1105">
        <f t="shared" ref="G25:H25" si="25">SUM(G7:G18)</f>
        <v>519046.83867163025</v>
      </c>
      <c r="H25" s="1105">
        <f t="shared" si="25"/>
        <v>5669997.6830000002</v>
      </c>
      <c r="I25" s="726">
        <f>G25/'8.1'!C27</f>
        <v>7.6798279183470111E-2</v>
      </c>
      <c r="J25" s="632">
        <f t="shared" si="2"/>
        <v>-0.1492886192891453</v>
      </c>
      <c r="K25" s="22"/>
      <c r="L25" s="573" t="s">
        <v>382</v>
      </c>
      <c r="M25" s="528"/>
      <c r="N25" s="528"/>
      <c r="O25" s="528"/>
      <c r="P25" s="528"/>
      <c r="Q25" s="1339"/>
      <c r="R25" s="1211"/>
      <c r="T25" s="145">
        <v>610132.70827282756</v>
      </c>
      <c r="U25" s="286"/>
      <c r="V25" s="303"/>
      <c r="W25" s="303"/>
      <c r="X25" s="286"/>
      <c r="Y25" s="28"/>
    </row>
    <row r="26" spans="1:28" ht="12" customHeight="1">
      <c r="A26" s="150"/>
      <c r="B26" s="150"/>
      <c r="C26" s="744"/>
      <c r="D26" s="744"/>
      <c r="E26" s="744"/>
      <c r="F26" s="744"/>
      <c r="G26" s="744"/>
      <c r="H26" s="744"/>
      <c r="I26" s="747"/>
      <c r="J26" s="743"/>
      <c r="M26" s="148"/>
      <c r="N26" s="109" t="e">
        <f>#REF!</f>
        <v>#REF!</v>
      </c>
      <c r="R26" s="877"/>
      <c r="T26" s="1357"/>
      <c r="V26" s="303"/>
      <c r="W26" s="303"/>
    </row>
    <row r="27" spans="1:28" ht="12" customHeight="1">
      <c r="A27" s="1255">
        <v>2014</v>
      </c>
      <c r="B27" s="698">
        <v>533</v>
      </c>
      <c r="C27" s="698">
        <v>171004.0327987528</v>
      </c>
      <c r="D27" s="698">
        <v>1818531.1340000003</v>
      </c>
      <c r="E27" s="698">
        <v>33532.536999999997</v>
      </c>
      <c r="F27" s="698">
        <v>356246.67599999998</v>
      </c>
      <c r="G27" s="752">
        <v>204448</v>
      </c>
      <c r="H27" s="752">
        <v>2173880</v>
      </c>
      <c r="I27" s="731">
        <v>2.6874303389369542E-2</v>
      </c>
      <c r="J27" s="663">
        <v>-0.25546977421704298</v>
      </c>
      <c r="K27" s="22"/>
      <c r="M27" s="148">
        <f t="shared" ref="M27:M36" si="26">A27</f>
        <v>2014</v>
      </c>
      <c r="N27" s="145">
        <f t="shared" ref="N27:N36" si="27">B27</f>
        <v>533</v>
      </c>
      <c r="P27" s="28"/>
      <c r="R27" s="877"/>
      <c r="T27" s="1357"/>
    </row>
    <row r="28" spans="1:28" ht="12" customHeight="1">
      <c r="A28" s="1257">
        <v>2015</v>
      </c>
      <c r="B28" s="704">
        <v>597</v>
      </c>
      <c r="C28" s="704">
        <v>201047.34343299206</v>
      </c>
      <c r="D28" s="704">
        <v>2145055.2580000004</v>
      </c>
      <c r="E28" s="704">
        <v>104141.31299999999</v>
      </c>
      <c r="F28" s="704">
        <v>1108872.8419999999</v>
      </c>
      <c r="G28" s="754">
        <v>305150.24811913917</v>
      </c>
      <c r="H28" s="754">
        <v>3253518.7699999996</v>
      </c>
      <c r="I28" s="733">
        <v>3.696490444450478E-2</v>
      </c>
      <c r="J28" s="664">
        <v>0.49255677785617452</v>
      </c>
      <c r="K28" s="22"/>
      <c r="M28" s="148">
        <f t="shared" si="26"/>
        <v>2015</v>
      </c>
      <c r="N28" s="145">
        <f t="shared" si="27"/>
        <v>597</v>
      </c>
      <c r="P28" s="28"/>
      <c r="T28" s="1357"/>
    </row>
    <row r="29" spans="1:28" ht="12" customHeight="1">
      <c r="A29" s="1256">
        <v>2016</v>
      </c>
      <c r="B29" s="701">
        <v>625</v>
      </c>
      <c r="C29" s="701">
        <v>207274.99811979663</v>
      </c>
      <c r="D29" s="701">
        <v>2224228.483</v>
      </c>
      <c r="E29" s="701">
        <v>336118.91200000001</v>
      </c>
      <c r="F29" s="701">
        <v>3586762.0100000002</v>
      </c>
      <c r="G29" s="753">
        <v>561179.23963635962</v>
      </c>
      <c r="H29" s="753">
        <v>6001739.6789999986</v>
      </c>
      <c r="I29" s="734">
        <v>6.5808311299294778E-2</v>
      </c>
      <c r="J29" s="662">
        <v>0.83902599816094392</v>
      </c>
      <c r="K29" s="22"/>
      <c r="M29" s="148">
        <f t="shared" si="26"/>
        <v>2016</v>
      </c>
      <c r="N29" s="145">
        <f t="shared" si="27"/>
        <v>625</v>
      </c>
      <c r="P29" s="28"/>
      <c r="T29" s="1357"/>
    </row>
    <row r="30" spans="1:28" ht="12" customHeight="1">
      <c r="A30" s="1256">
        <v>2017</v>
      </c>
      <c r="B30" s="701">
        <v>681</v>
      </c>
      <c r="C30" s="701">
        <v>217592.97831557569</v>
      </c>
      <c r="D30" s="701">
        <v>2326068.3003360559</v>
      </c>
      <c r="E30" s="701">
        <v>316304.717</v>
      </c>
      <c r="F30" s="701">
        <v>3370964.2519999999</v>
      </c>
      <c r="G30" s="753">
        <v>533902.91369931761</v>
      </c>
      <c r="H30" s="753">
        <v>5697088.2813510569</v>
      </c>
      <c r="I30" s="734">
        <v>6.2609673820244335E-2</v>
      </c>
      <c r="J30" s="662">
        <v>-4.8605372420257184E-2</v>
      </c>
      <c r="K30" s="22"/>
      <c r="M30" s="148">
        <f t="shared" si="26"/>
        <v>2017</v>
      </c>
      <c r="N30" s="145">
        <f t="shared" si="27"/>
        <v>681</v>
      </c>
      <c r="P30" s="28"/>
      <c r="T30" s="1357"/>
    </row>
    <row r="31" spans="1:28" ht="12" customHeight="1">
      <c r="A31" s="1255">
        <v>2018</v>
      </c>
      <c r="B31" s="698">
        <v>688</v>
      </c>
      <c r="C31" s="698">
        <v>217342.16500651144</v>
      </c>
      <c r="D31" s="698">
        <v>2323020.0114629273</v>
      </c>
      <c r="E31" s="698">
        <v>326418.81100000005</v>
      </c>
      <c r="F31" s="698">
        <v>3480481.2589999996</v>
      </c>
      <c r="G31" s="752">
        <v>543760.89742198202</v>
      </c>
      <c r="H31" s="752">
        <v>5803500.4323113672</v>
      </c>
      <c r="I31" s="731">
        <v>6.6452047327740391E-2</v>
      </c>
      <c r="J31" s="663">
        <v>1.8464000607077067E-2</v>
      </c>
      <c r="K31" s="22"/>
      <c r="M31" s="148">
        <f t="shared" si="26"/>
        <v>2018</v>
      </c>
      <c r="N31" s="145">
        <f t="shared" si="27"/>
        <v>688</v>
      </c>
      <c r="P31" s="28"/>
      <c r="T31" s="1357"/>
    </row>
    <row r="32" spans="1:28" ht="12" customHeight="1">
      <c r="A32" s="1257">
        <v>2019</v>
      </c>
      <c r="B32" s="704">
        <v>727</v>
      </c>
      <c r="C32" s="704">
        <v>222656.22621757846</v>
      </c>
      <c r="D32" s="704">
        <v>2385179.7330794972</v>
      </c>
      <c r="E32" s="704">
        <v>674256.74399999995</v>
      </c>
      <c r="F32" s="704">
        <v>7182498.8730000006</v>
      </c>
      <c r="G32" s="754">
        <v>897735.19673649466</v>
      </c>
      <c r="H32" s="754">
        <v>9576451.5591348056</v>
      </c>
      <c r="I32" s="733">
        <v>0.10481891826175913</v>
      </c>
      <c r="J32" s="664">
        <v>0.65097417080326248</v>
      </c>
      <c r="K32" s="22"/>
      <c r="M32" s="148">
        <f t="shared" si="26"/>
        <v>2019</v>
      </c>
      <c r="N32" s="145">
        <f t="shared" si="27"/>
        <v>727</v>
      </c>
      <c r="P32" s="28"/>
      <c r="T32" s="1357"/>
    </row>
    <row r="33" spans="1:21" ht="12" customHeight="1">
      <c r="A33" s="1256">
        <v>2020</v>
      </c>
      <c r="B33" s="701">
        <v>792</v>
      </c>
      <c r="C33" s="701">
        <v>242611.36034239217</v>
      </c>
      <c r="D33" s="701">
        <v>2596158.1499496838</v>
      </c>
      <c r="E33" s="701">
        <v>874188.14199999999</v>
      </c>
      <c r="F33" s="701">
        <v>9343479.6268300004</v>
      </c>
      <c r="G33" s="753">
        <v>1116799.5023423922</v>
      </c>
      <c r="H33" s="753">
        <v>11939637.776779683</v>
      </c>
      <c r="I33" s="734">
        <v>0.12845311121005876</v>
      </c>
      <c r="J33" s="662">
        <v>0.24401884475762381</v>
      </c>
      <c r="K33" s="22"/>
      <c r="M33" s="148">
        <f t="shared" si="26"/>
        <v>2020</v>
      </c>
      <c r="N33" s="145">
        <f t="shared" si="27"/>
        <v>792</v>
      </c>
      <c r="P33" s="28"/>
      <c r="T33" s="1357"/>
    </row>
    <row r="34" spans="1:21" ht="12" customHeight="1">
      <c r="A34" s="1256">
        <v>2021</v>
      </c>
      <c r="B34" s="701">
        <v>846</v>
      </c>
      <c r="C34" s="701">
        <v>244220.08220428706</v>
      </c>
      <c r="D34" s="701">
        <v>2612844.7949499977</v>
      </c>
      <c r="E34" s="701">
        <v>979605.0780000001</v>
      </c>
      <c r="F34" s="701">
        <v>10454706.77605</v>
      </c>
      <c r="G34" s="753">
        <v>1223833.3135601592</v>
      </c>
      <c r="H34" s="753">
        <v>13067638.663999997</v>
      </c>
      <c r="I34" s="734">
        <v>0.12972946679144853</v>
      </c>
      <c r="J34" s="662">
        <v>9.5839773382126889E-2</v>
      </c>
      <c r="K34" s="22"/>
      <c r="M34" s="148">
        <f t="shared" si="26"/>
        <v>2021</v>
      </c>
      <c r="N34" s="145">
        <f t="shared" si="27"/>
        <v>846</v>
      </c>
      <c r="P34" s="28"/>
      <c r="T34" s="1357"/>
      <c r="U34" s="285"/>
    </row>
    <row r="35" spans="1:21" ht="12" customHeight="1">
      <c r="A35" s="1255">
        <v>2022</v>
      </c>
      <c r="B35" s="698">
        <v>874</v>
      </c>
      <c r="C35" s="698">
        <v>230592.47727282741</v>
      </c>
      <c r="D35" s="698">
        <v>2478301.9454300003</v>
      </c>
      <c r="E35" s="698">
        <v>379540.23099999991</v>
      </c>
      <c r="F35" s="698">
        <v>4128408.0155699998</v>
      </c>
      <c r="G35" s="752">
        <v>610132.70827282756</v>
      </c>
      <c r="H35" s="752">
        <v>6606709.9610000011</v>
      </c>
      <c r="I35" s="731">
        <v>8.0879100551952479E-2</v>
      </c>
      <c r="J35" s="663">
        <v>-0.5014576727790343</v>
      </c>
      <c r="K35" s="22"/>
      <c r="M35" s="148">
        <f t="shared" si="26"/>
        <v>2022</v>
      </c>
      <c r="N35" s="145">
        <f t="shared" si="27"/>
        <v>874</v>
      </c>
      <c r="P35" s="28"/>
      <c r="T35" s="1357"/>
      <c r="U35" s="285"/>
    </row>
    <row r="36" spans="1:21" ht="12" customHeight="1">
      <c r="A36" s="1257">
        <v>2023</v>
      </c>
      <c r="B36" s="704">
        <f>B25</f>
        <v>881</v>
      </c>
      <c r="C36" s="704">
        <f>C25</f>
        <v>211998.88467163019</v>
      </c>
      <c r="D36" s="704">
        <f t="shared" ref="D36:H36" si="28">D25</f>
        <v>2303523.3305040002</v>
      </c>
      <c r="E36" s="704">
        <f t="shared" si="28"/>
        <v>307047.95400000003</v>
      </c>
      <c r="F36" s="704">
        <f t="shared" si="28"/>
        <v>3366474.352496</v>
      </c>
      <c r="G36" s="754">
        <f t="shared" si="28"/>
        <v>519046.83867163025</v>
      </c>
      <c r="H36" s="754">
        <f t="shared" si="28"/>
        <v>5669997.6830000002</v>
      </c>
      <c r="I36" s="733">
        <f>G36/'8.1'!C38</f>
        <v>7.6798279183470111E-2</v>
      </c>
      <c r="J36" s="664">
        <f>(G36-G35)/G35</f>
        <v>-0.1492886192891453</v>
      </c>
      <c r="K36" s="22"/>
      <c r="M36" s="148">
        <f t="shared" si="26"/>
        <v>2023</v>
      </c>
      <c r="N36" s="145">
        <f t="shared" si="27"/>
        <v>881</v>
      </c>
      <c r="P36" s="28"/>
      <c r="T36" s="1357"/>
      <c r="U36" s="285"/>
    </row>
    <row r="37" spans="1:21" ht="15" customHeight="1">
      <c r="A37" s="1691" t="s">
        <v>385</v>
      </c>
      <c r="B37" s="1691"/>
      <c r="C37" s="1691"/>
      <c r="D37" s="1691"/>
      <c r="E37" s="1691"/>
      <c r="F37" s="1691"/>
      <c r="G37" s="1691"/>
      <c r="H37" s="1691"/>
      <c r="I37" s="1691"/>
      <c r="J37" s="1691"/>
      <c r="K37" s="1691"/>
      <c r="L37" s="1691"/>
      <c r="M37" s="1691"/>
      <c r="N37" s="1691"/>
      <c r="O37" s="1691"/>
      <c r="P37" s="1691"/>
      <c r="Q37" s="1691"/>
      <c r="R37" s="1691"/>
    </row>
    <row r="38" spans="1:21" ht="15" customHeight="1">
      <c r="A38" s="1691"/>
      <c r="B38" s="1691"/>
      <c r="C38" s="1691"/>
      <c r="D38" s="1691"/>
      <c r="E38" s="1691"/>
      <c r="F38" s="1691"/>
      <c r="G38" s="1691"/>
      <c r="H38" s="1691"/>
      <c r="I38" s="1691"/>
      <c r="J38" s="1691"/>
      <c r="K38" s="1691"/>
      <c r="L38" s="1691"/>
      <c r="M38" s="1691"/>
      <c r="N38" s="1691"/>
      <c r="O38" s="1691"/>
      <c r="P38" s="1691"/>
      <c r="Q38" s="1691"/>
      <c r="R38" s="1691"/>
    </row>
    <row r="39" spans="1:21" ht="14.1" customHeight="1">
      <c r="G39" s="279"/>
      <c r="H39" s="280"/>
    </row>
    <row r="40" spans="1:21" ht="14.1" customHeight="1">
      <c r="G40" s="279"/>
      <c r="H40" s="148"/>
    </row>
    <row r="41" spans="1:21" ht="14.1" customHeight="1">
      <c r="J41" s="22"/>
    </row>
    <row r="42" spans="1:21" ht="14.1" customHeight="1">
      <c r="G42" s="28"/>
      <c r="H42" s="28"/>
    </row>
    <row r="43" spans="1:21" ht="14.1" customHeight="1">
      <c r="G43" s="28"/>
      <c r="H43" s="28"/>
    </row>
    <row r="44" spans="1:21" ht="14.1" customHeight="1">
      <c r="G44" s="28"/>
      <c r="H44" s="28"/>
    </row>
    <row r="45" spans="1:21" ht="14.1" customHeight="1">
      <c r="G45" s="28"/>
      <c r="H45" s="28"/>
    </row>
    <row r="46" spans="1:21" ht="14.1" customHeight="1">
      <c r="G46" s="28"/>
      <c r="H46" s="28"/>
    </row>
    <row r="47" spans="1:21" ht="14.1" customHeight="1">
      <c r="G47" s="28"/>
      <c r="H47" s="28"/>
    </row>
    <row r="48" spans="1:21" ht="14.1" customHeight="1">
      <c r="G48" s="28"/>
      <c r="H48" s="28"/>
    </row>
    <row r="49" spans="7:8" ht="14.1" customHeight="1">
      <c r="G49" s="28"/>
      <c r="H49" s="28"/>
    </row>
    <row r="50" spans="7:8" ht="14.1" customHeight="1">
      <c r="G50" s="28"/>
      <c r="H50" s="28"/>
    </row>
    <row r="51" spans="7:8" ht="14.1" customHeight="1">
      <c r="G51" s="28"/>
      <c r="H51" s="28"/>
    </row>
    <row r="52" spans="7:8" ht="14.1" customHeight="1">
      <c r="G52" s="28"/>
      <c r="H52" s="28"/>
    </row>
    <row r="53" spans="7:8" ht="14.1" customHeight="1">
      <c r="G53" s="28"/>
      <c r="H53" s="28"/>
    </row>
    <row r="54" spans="7:8" ht="14.1" customHeight="1"/>
    <row r="55" spans="7:8" ht="14.1" customHeight="1"/>
    <row r="56" spans="7:8" ht="14.1" customHeight="1"/>
    <row r="57" spans="7:8" ht="14.1" customHeight="1"/>
    <row r="58" spans="7:8" ht="14.1" customHeight="1"/>
    <row r="59" spans="7:8" ht="14.1" customHeight="1"/>
    <row r="60" spans="7:8" ht="14.1" customHeight="1"/>
    <row r="61" spans="7:8" ht="14.1" customHeight="1"/>
  </sheetData>
  <mergeCells count="13">
    <mergeCell ref="A37:R38"/>
    <mergeCell ref="A1:R1"/>
    <mergeCell ref="A3:J3"/>
    <mergeCell ref="C5:D5"/>
    <mergeCell ref="E5:F5"/>
    <mergeCell ref="G5:H5"/>
    <mergeCell ref="I4:I6"/>
    <mergeCell ref="J4:J6"/>
    <mergeCell ref="L3:R4"/>
    <mergeCell ref="A4:A6"/>
    <mergeCell ref="C4:H4"/>
    <mergeCell ref="B4:B6"/>
    <mergeCell ref="L12:R1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6"/>
  <dimension ref="A1:AE44"/>
  <sheetViews>
    <sheetView showGridLines="0" zoomScaleNormal="100" zoomScaleSheetLayoutView="100" workbookViewId="0">
      <selection activeCell="D1" sqref="D1"/>
    </sheetView>
  </sheetViews>
  <sheetFormatPr defaultRowHeight="11.25"/>
  <cols>
    <col min="1" max="1" width="8.140625" style="7" customWidth="1"/>
    <col min="2" max="2" width="6.28515625" style="7" customWidth="1"/>
    <col min="3" max="4" width="6.7109375" style="7" customWidth="1"/>
    <col min="5" max="12" width="7.7109375" style="7" customWidth="1"/>
    <col min="13" max="13" width="8.5703125" style="7" customWidth="1"/>
    <col min="14" max="14" width="8.28515625" style="7" customWidth="1"/>
    <col min="15" max="16" width="8.5703125" style="7" customWidth="1"/>
    <col min="17" max="17" width="8.28515625" style="7" customWidth="1"/>
    <col min="18" max="18" width="9.42578125" style="7" customWidth="1"/>
    <col min="19" max="19" width="9.28515625" style="7" bestFit="1" customWidth="1"/>
    <col min="20" max="20" width="11.42578125" style="7" bestFit="1" customWidth="1"/>
    <col min="21" max="21" width="11.5703125" style="7" bestFit="1" customWidth="1"/>
    <col min="22" max="22" width="9.140625" style="7"/>
    <col min="23" max="23" width="10" style="7" bestFit="1" customWidth="1"/>
    <col min="24" max="24" width="16.7109375" style="7" bestFit="1" customWidth="1"/>
    <col min="25"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31" ht="18">
      <c r="A1" s="1496" t="s">
        <v>550</v>
      </c>
      <c r="B1" s="1496"/>
      <c r="C1" s="1496"/>
      <c r="D1" s="1496"/>
      <c r="E1" s="1496"/>
      <c r="F1" s="1496"/>
      <c r="G1" s="1496"/>
      <c r="H1" s="1496"/>
      <c r="I1" s="1496"/>
      <c r="J1" s="1496"/>
      <c r="K1" s="1496"/>
      <c r="L1" s="1496"/>
      <c r="M1" s="1496"/>
      <c r="N1" s="1496"/>
      <c r="O1" s="1496"/>
      <c r="P1" s="1496"/>
      <c r="Q1" s="1496"/>
      <c r="R1" s="1496"/>
    </row>
    <row r="2" spans="1:31" ht="5.0999999999999996" customHeight="1">
      <c r="A2" s="462"/>
      <c r="B2" s="462"/>
      <c r="C2" s="462"/>
      <c r="D2" s="462"/>
      <c r="E2" s="462"/>
      <c r="F2" s="462"/>
      <c r="G2" s="462"/>
      <c r="H2" s="462"/>
      <c r="I2" s="462"/>
      <c r="J2" s="462"/>
      <c r="K2" s="462"/>
      <c r="L2" s="463"/>
      <c r="M2" s="462"/>
      <c r="N2" s="462"/>
      <c r="O2" s="462"/>
      <c r="P2" s="462"/>
      <c r="Q2" s="462"/>
      <c r="R2" s="462"/>
    </row>
    <row r="3" spans="1:31" ht="15" customHeight="1">
      <c r="A3" s="1687">
        <v>2021</v>
      </c>
      <c r="B3" s="1687"/>
      <c r="C3" s="1687"/>
      <c r="D3" s="1687"/>
      <c r="E3" s="1687"/>
      <c r="F3" s="1687"/>
      <c r="G3" s="1687"/>
      <c r="H3" s="1687"/>
      <c r="I3" s="1687"/>
      <c r="J3" s="1687"/>
      <c r="K3" s="1687"/>
      <c r="L3" s="1687"/>
      <c r="M3" s="1687"/>
      <c r="N3" s="1687"/>
      <c r="O3" s="1687"/>
      <c r="P3" s="1687"/>
      <c r="Q3" s="1687"/>
      <c r="R3" s="1687"/>
    </row>
    <row r="4" spans="1:31" ht="15" customHeight="1">
      <c r="A4" s="1634" t="str">
        <f>'6.1'!A6</f>
        <v>Period</v>
      </c>
      <c r="B4" s="1695" t="s">
        <v>386</v>
      </c>
      <c r="C4" s="1634"/>
      <c r="D4" s="1634"/>
      <c r="E4" s="1634"/>
      <c r="F4" s="1679"/>
      <c r="G4" s="1693" t="s">
        <v>352</v>
      </c>
      <c r="H4" s="1493"/>
      <c r="I4" s="1493"/>
      <c r="J4" s="1493"/>
      <c r="K4" s="1493"/>
      <c r="L4" s="1493"/>
      <c r="M4" s="1493"/>
      <c r="N4" s="1493"/>
      <c r="O4" s="1493"/>
      <c r="P4" s="1493"/>
      <c r="Q4" s="1493"/>
      <c r="R4" s="1493"/>
    </row>
    <row r="5" spans="1:31" ht="15" customHeight="1">
      <c r="A5" s="1592"/>
      <c r="B5" s="1696"/>
      <c r="C5" s="1592"/>
      <c r="D5" s="1592"/>
      <c r="E5" s="1592"/>
      <c r="F5" s="1680"/>
      <c r="G5" s="1694" t="s">
        <v>387</v>
      </c>
      <c r="H5" s="1692"/>
      <c r="I5" s="1692"/>
      <c r="J5" s="1692"/>
      <c r="K5" s="1692"/>
      <c r="L5" s="1692"/>
      <c r="M5" s="1594" t="s">
        <v>29</v>
      </c>
      <c r="N5" s="1595"/>
      <c r="O5" s="1595"/>
      <c r="P5" s="1595"/>
      <c r="Q5" s="1595"/>
      <c r="R5" s="1595"/>
    </row>
    <row r="6" spans="1:31" ht="15" customHeight="1">
      <c r="A6" s="1593"/>
      <c r="B6" s="1424" t="s">
        <v>113</v>
      </c>
      <c r="C6" s="1425" t="s">
        <v>125</v>
      </c>
      <c r="D6" s="1425" t="s">
        <v>121</v>
      </c>
      <c r="E6" s="1425" t="s">
        <v>2</v>
      </c>
      <c r="F6" s="1426" t="s">
        <v>164</v>
      </c>
      <c r="G6" s="1424" t="s">
        <v>113</v>
      </c>
      <c r="H6" s="1425" t="s">
        <v>125</v>
      </c>
      <c r="I6" s="1425" t="s">
        <v>121</v>
      </c>
      <c r="J6" s="1425" t="s">
        <v>2</v>
      </c>
      <c r="K6" s="1425" t="s">
        <v>130</v>
      </c>
      <c r="L6" s="1426" t="s">
        <v>164</v>
      </c>
      <c r="M6" s="1425" t="s">
        <v>113</v>
      </c>
      <c r="N6" s="1425" t="s">
        <v>125</v>
      </c>
      <c r="O6" s="1425" t="s">
        <v>121</v>
      </c>
      <c r="P6" s="1425" t="s">
        <v>2</v>
      </c>
      <c r="Q6" s="1425" t="s">
        <v>130</v>
      </c>
      <c r="R6" s="1427" t="s">
        <v>164</v>
      </c>
    </row>
    <row r="7" spans="1:31" ht="13.5" customHeight="1">
      <c r="A7" s="252" t="str">
        <f>'6.1'!A9</f>
        <v>January</v>
      </c>
      <c r="B7" s="1007">
        <f>'8.2'!B7</f>
        <v>1612</v>
      </c>
      <c r="C7" s="701">
        <f>'8.3'!B7</f>
        <v>6442</v>
      </c>
      <c r="D7" s="728">
        <f>'8.4'!B7</f>
        <v>203401</v>
      </c>
      <c r="E7" s="728">
        <f>'8.5'!B7</f>
        <v>2566543</v>
      </c>
      <c r="F7" s="1010">
        <f t="shared" ref="F7:F18" si="0">SUM(B7:E7)</f>
        <v>2777998</v>
      </c>
      <c r="G7" s="1007">
        <f>'8.2'!C7</f>
        <v>336688.43705757009</v>
      </c>
      <c r="H7" s="701">
        <f>'8.3'!C7</f>
        <v>90862.233069965529</v>
      </c>
      <c r="I7" s="728">
        <f>'8.4'!C7</f>
        <v>159333.48382286759</v>
      </c>
      <c r="J7" s="728">
        <f>'8.5'!C7</f>
        <v>286742.64276664041</v>
      </c>
      <c r="K7" s="728">
        <v>18152.819832539524</v>
      </c>
      <c r="L7" s="1010">
        <f t="shared" ref="L7:L18" si="1">SUM(G7:K7)</f>
        <v>891779.61654958315</v>
      </c>
      <c r="M7" s="701">
        <f>'8.2'!D7</f>
        <v>3668367.9016999998</v>
      </c>
      <c r="N7" s="701">
        <f>'8.3'!D7</f>
        <v>989866.00893999997</v>
      </c>
      <c r="O7" s="728">
        <f>'8.4'!D7</f>
        <v>1735255.1604199996</v>
      </c>
      <c r="P7" s="728">
        <f>'8.5'!D7</f>
        <v>3123244.5572099998</v>
      </c>
      <c r="Q7" s="728">
        <v>197829.70327999999</v>
      </c>
      <c r="R7" s="749">
        <f t="shared" ref="R7:R18" si="2">SUM(M7:Q7)</f>
        <v>9714563.3315499984</v>
      </c>
      <c r="S7" s="289"/>
      <c r="T7" s="290"/>
      <c r="U7" s="290"/>
      <c r="V7" s="290"/>
      <c r="W7" s="291"/>
      <c r="X7" s="291"/>
      <c r="Y7" s="28"/>
      <c r="Z7" s="28"/>
      <c r="AB7" s="28"/>
      <c r="AC7" s="28"/>
    </row>
    <row r="8" spans="1:31" ht="13.5" customHeight="1">
      <c r="A8" s="252" t="str">
        <f>'6.1'!A10</f>
        <v>February</v>
      </c>
      <c r="B8" s="1007">
        <f>'8.2'!B8</f>
        <v>1622</v>
      </c>
      <c r="C8" s="701">
        <f>'8.3'!B8</f>
        <v>6420</v>
      </c>
      <c r="D8" s="728">
        <f>'8.4'!B8</f>
        <v>203278</v>
      </c>
      <c r="E8" s="728">
        <f>'8.5'!B8</f>
        <v>2564140</v>
      </c>
      <c r="F8" s="1010">
        <f t="shared" si="0"/>
        <v>2775460</v>
      </c>
      <c r="G8" s="1007">
        <f>'8.2'!C8</f>
        <v>325603.59215361869</v>
      </c>
      <c r="H8" s="701">
        <f>'8.3'!C8</f>
        <v>87503.759808714967</v>
      </c>
      <c r="I8" s="728">
        <f>'8.4'!C8</f>
        <v>150582.48291614559</v>
      </c>
      <c r="J8" s="728">
        <f>'8.5'!C8</f>
        <v>279281.75202647486</v>
      </c>
      <c r="K8" s="728">
        <v>17795.768669949026</v>
      </c>
      <c r="L8" s="1010">
        <f t="shared" si="1"/>
        <v>860767.35557490319</v>
      </c>
      <c r="M8" s="701">
        <f>'8.2'!D8</f>
        <v>3535592.7609170005</v>
      </c>
      <c r="N8" s="701">
        <f>'8.3'!D8</f>
        <v>949677.63199999987</v>
      </c>
      <c r="O8" s="728">
        <f>'8.4'!D8</f>
        <v>1633500.8110799997</v>
      </c>
      <c r="P8" s="728">
        <f>'8.5'!D8</f>
        <v>3029481.1226499998</v>
      </c>
      <c r="Q8" s="728">
        <v>193137.00934900003</v>
      </c>
      <c r="R8" s="749">
        <f t="shared" si="2"/>
        <v>9341389.3359960001</v>
      </c>
      <c r="S8" s="27"/>
      <c r="T8" s="290"/>
      <c r="U8" s="290"/>
      <c r="V8" s="290"/>
      <c r="W8" s="291"/>
      <c r="X8" s="291"/>
      <c r="Y8" s="28"/>
      <c r="Z8" s="28"/>
      <c r="AB8" s="28"/>
      <c r="AC8" s="28"/>
    </row>
    <row r="9" spans="1:31" ht="13.5" customHeight="1">
      <c r="A9" s="252" t="str">
        <f>'6.1'!A11</f>
        <v>March</v>
      </c>
      <c r="B9" s="1007">
        <f>'8.2'!B9</f>
        <v>1613</v>
      </c>
      <c r="C9" s="701">
        <f>'8.3'!B9</f>
        <v>6307</v>
      </c>
      <c r="D9" s="728">
        <f>'8.4'!B9</f>
        <v>203241</v>
      </c>
      <c r="E9" s="728">
        <f>'8.5'!B9</f>
        <v>2561383</v>
      </c>
      <c r="F9" s="1010">
        <f t="shared" si="0"/>
        <v>2772544</v>
      </c>
      <c r="G9" s="1007">
        <f>'8.2'!C9</f>
        <v>320969.32543555682</v>
      </c>
      <c r="H9" s="701">
        <f>'8.3'!C9</f>
        <v>77271.504633956356</v>
      </c>
      <c r="I9" s="728">
        <f>'8.4'!C9</f>
        <v>126218.82316992267</v>
      </c>
      <c r="J9" s="728">
        <f>'8.5'!C9</f>
        <v>227622.00917493357</v>
      </c>
      <c r="K9" s="728">
        <v>17186.39477587548</v>
      </c>
      <c r="L9" s="1010">
        <f t="shared" si="1"/>
        <v>769268.0571902449</v>
      </c>
      <c r="M9" s="701">
        <f>'8.2'!D9</f>
        <v>3480513.9704010002</v>
      </c>
      <c r="N9" s="701">
        <f>'8.3'!D9</f>
        <v>837906.63783999975</v>
      </c>
      <c r="O9" s="728">
        <f>'8.4'!D9</f>
        <v>1368067.647925905</v>
      </c>
      <c r="P9" s="728">
        <f>'8.5'!D9</f>
        <v>2467191.9449630491</v>
      </c>
      <c r="Q9" s="728">
        <v>186339.213552</v>
      </c>
      <c r="R9" s="749">
        <f t="shared" si="2"/>
        <v>8340019.4146819543</v>
      </c>
      <c r="S9" s="292"/>
      <c r="T9" s="290"/>
      <c r="U9" s="290"/>
      <c r="V9" s="290"/>
      <c r="W9" s="291"/>
      <c r="X9" s="291"/>
      <c r="Y9" s="28"/>
      <c r="Z9" s="28"/>
      <c r="AB9" s="28"/>
      <c r="AC9" s="28"/>
    </row>
    <row r="10" spans="1:31" ht="13.5" customHeight="1">
      <c r="A10" s="464" t="str">
        <f>'6.1'!A12</f>
        <v>April</v>
      </c>
      <c r="B10" s="1006">
        <f>'8.2'!B10</f>
        <v>1613</v>
      </c>
      <c r="C10" s="698">
        <f>'8.3'!B10</f>
        <v>6307</v>
      </c>
      <c r="D10" s="730">
        <f>'8.4'!B10</f>
        <v>203076</v>
      </c>
      <c r="E10" s="730">
        <f>'8.5'!B10</f>
        <v>2558793</v>
      </c>
      <c r="F10" s="1011">
        <f t="shared" si="0"/>
        <v>2769789</v>
      </c>
      <c r="G10" s="1006">
        <f>'8.2'!C10</f>
        <v>267845.16574471688</v>
      </c>
      <c r="H10" s="698">
        <f>'8.3'!C10</f>
        <v>59663.754830384169</v>
      </c>
      <c r="I10" s="730">
        <f>'8.4'!C10</f>
        <v>95094.259973887383</v>
      </c>
      <c r="J10" s="730">
        <f>'8.5'!C10</f>
        <v>177652.8410962295</v>
      </c>
      <c r="K10" s="730">
        <v>6179.922277139297</v>
      </c>
      <c r="L10" s="1011">
        <f t="shared" si="1"/>
        <v>606435.94392235717</v>
      </c>
      <c r="M10" s="698">
        <f>'8.2'!D10</f>
        <v>2921552.1440199995</v>
      </c>
      <c r="N10" s="698">
        <f>'8.3'!D10</f>
        <v>651026.4098100001</v>
      </c>
      <c r="O10" s="730">
        <f>'8.4'!D10</f>
        <v>1037141.592568823</v>
      </c>
      <c r="P10" s="730">
        <f>'8.5'!D10</f>
        <v>1937936.9237121367</v>
      </c>
      <c r="Q10" s="730">
        <v>67517.334327000033</v>
      </c>
      <c r="R10" s="750">
        <f t="shared" si="2"/>
        <v>6615174.4044379601</v>
      </c>
      <c r="S10" s="27"/>
      <c r="T10" s="290"/>
      <c r="U10" s="290"/>
      <c r="V10" s="290"/>
      <c r="W10" s="291"/>
      <c r="X10" s="291"/>
      <c r="Y10" s="28"/>
      <c r="Z10" s="28"/>
      <c r="AA10" s="28"/>
      <c r="AB10" s="28"/>
      <c r="AC10" s="28"/>
      <c r="AD10" s="28"/>
      <c r="AE10" s="28"/>
    </row>
    <row r="11" spans="1:31" ht="13.5" customHeight="1">
      <c r="A11" s="252" t="str">
        <f>'6.1'!A13</f>
        <v>May</v>
      </c>
      <c r="B11" s="1007">
        <f>'8.2'!B11</f>
        <v>1612</v>
      </c>
      <c r="C11" s="701">
        <f>'8.3'!B11</f>
        <v>6305</v>
      </c>
      <c r="D11" s="728">
        <f>'8.4'!B11</f>
        <v>202964</v>
      </c>
      <c r="E11" s="728">
        <f>'8.5'!B11</f>
        <v>2555793</v>
      </c>
      <c r="F11" s="1010">
        <f t="shared" si="0"/>
        <v>2766674</v>
      </c>
      <c r="G11" s="1007">
        <f>'8.2'!C11</f>
        <v>219056.5517420751</v>
      </c>
      <c r="H11" s="701">
        <f>'8.3'!C11</f>
        <v>36559.278056565541</v>
      </c>
      <c r="I11" s="728">
        <f>'8.4'!C11</f>
        <v>37856.147524590517</v>
      </c>
      <c r="J11" s="728">
        <f>'8.5'!C11</f>
        <v>69385.130740620283</v>
      </c>
      <c r="K11" s="728">
        <v>5996.8683121314116</v>
      </c>
      <c r="L11" s="1010">
        <f t="shared" si="1"/>
        <v>368853.97637598292</v>
      </c>
      <c r="M11" s="701">
        <f>'8.2'!D11</f>
        <v>2398320.0021690005</v>
      </c>
      <c r="N11" s="701">
        <f>'8.3'!D11</f>
        <v>400371.86159999995</v>
      </c>
      <c r="O11" s="728">
        <f>'8.4'!D11</f>
        <v>414209.76844181085</v>
      </c>
      <c r="P11" s="728">
        <f>'8.5'!D11</f>
        <v>759766.84139510617</v>
      </c>
      <c r="Q11" s="728">
        <v>65703.314756999927</v>
      </c>
      <c r="R11" s="749">
        <f t="shared" si="2"/>
        <v>4038371.788362917</v>
      </c>
      <c r="S11" s="27"/>
      <c r="T11" s="290"/>
      <c r="U11" s="290"/>
      <c r="V11" s="290"/>
      <c r="W11" s="291"/>
      <c r="X11" s="291"/>
      <c r="Y11" s="28"/>
      <c r="Z11" s="28"/>
      <c r="AA11" s="28"/>
      <c r="AB11" s="28"/>
      <c r="AC11" s="28"/>
      <c r="AD11" s="28"/>
      <c r="AE11" s="28"/>
    </row>
    <row r="12" spans="1:31" ht="13.5" customHeight="1">
      <c r="A12" s="465" t="str">
        <f>'6.1'!A14</f>
        <v>June</v>
      </c>
      <c r="B12" s="1008">
        <f>'8.2'!B12</f>
        <v>1615</v>
      </c>
      <c r="C12" s="704">
        <f>'8.3'!B12</f>
        <v>6300</v>
      </c>
      <c r="D12" s="732">
        <f>'8.4'!B12</f>
        <v>202622</v>
      </c>
      <c r="E12" s="732">
        <f>'8.5'!B12</f>
        <v>2552635</v>
      </c>
      <c r="F12" s="1012">
        <f t="shared" si="0"/>
        <v>2763172</v>
      </c>
      <c r="G12" s="1008">
        <f>'8.2'!C12</f>
        <v>236739.05236733289</v>
      </c>
      <c r="H12" s="704">
        <f>'8.3'!C12</f>
        <v>26659.579887839311</v>
      </c>
      <c r="I12" s="732">
        <f>'8.4'!C12</f>
        <v>17449.116225039113</v>
      </c>
      <c r="J12" s="732">
        <f>'8.5'!C12</f>
        <v>31565.714545199484</v>
      </c>
      <c r="K12" s="732">
        <v>1539.6586030559677</v>
      </c>
      <c r="L12" s="1012">
        <f t="shared" si="1"/>
        <v>313953.12162846676</v>
      </c>
      <c r="M12" s="704">
        <f>'8.2'!D12</f>
        <v>2593271.4812288689</v>
      </c>
      <c r="N12" s="704">
        <f>'8.3'!D12</f>
        <v>292066.3786</v>
      </c>
      <c r="O12" s="732">
        <f>'8.4'!D12</f>
        <v>190865.8764792963</v>
      </c>
      <c r="P12" s="732">
        <f>'8.5'!D12</f>
        <v>345797.61341370596</v>
      </c>
      <c r="Q12" s="732">
        <v>17012.563173999992</v>
      </c>
      <c r="R12" s="751">
        <f t="shared" si="2"/>
        <v>3439013.9128958713</v>
      </c>
      <c r="S12" s="27"/>
      <c r="T12" s="290"/>
      <c r="U12" s="290"/>
      <c r="V12" s="290"/>
      <c r="W12" s="291"/>
      <c r="X12" s="291"/>
      <c r="Y12" s="28"/>
      <c r="Z12" s="28"/>
      <c r="AA12" s="28"/>
      <c r="AB12" s="28"/>
      <c r="AC12" s="28"/>
      <c r="AD12" s="28"/>
      <c r="AE12" s="28"/>
    </row>
    <row r="13" spans="1:31" ht="13.5" customHeight="1">
      <c r="A13" s="464" t="str">
        <f>'6.1'!A15</f>
        <v>July</v>
      </c>
      <c r="B13" s="1006">
        <f>'8.2'!B13</f>
        <v>1613</v>
      </c>
      <c r="C13" s="698">
        <f>'8.3'!B13</f>
        <v>6304</v>
      </c>
      <c r="D13" s="730">
        <f>'8.4'!B13</f>
        <v>202714</v>
      </c>
      <c r="E13" s="730">
        <f>'8.5'!B13</f>
        <v>2550508</v>
      </c>
      <c r="F13" s="1011">
        <f t="shared" si="0"/>
        <v>2761139</v>
      </c>
      <c r="G13" s="1006">
        <f>'8.2'!C13</f>
        <v>216321.13457287685</v>
      </c>
      <c r="H13" s="698">
        <f>'8.3'!C13</f>
        <v>22705.210425534227</v>
      </c>
      <c r="I13" s="730">
        <f>'8.4'!C13</f>
        <v>14155.701636818518</v>
      </c>
      <c r="J13" s="730">
        <f>'8.5'!C13</f>
        <v>26534.587427453152</v>
      </c>
      <c r="K13" s="730">
        <v>1450.9984921262626</v>
      </c>
      <c r="L13" s="1011">
        <f t="shared" si="1"/>
        <v>281167.63255480898</v>
      </c>
      <c r="M13" s="698">
        <f>'8.2'!D13</f>
        <v>2371200.7174466718</v>
      </c>
      <c r="N13" s="698">
        <f>'8.3'!D13</f>
        <v>248878.84357000003</v>
      </c>
      <c r="O13" s="730">
        <f>'8.4'!D13</f>
        <v>154885.85344507822</v>
      </c>
      <c r="P13" s="730">
        <f>'8.5'!D13</f>
        <v>290859.8692179221</v>
      </c>
      <c r="Q13" s="730">
        <v>15950.87557600002</v>
      </c>
      <c r="R13" s="750">
        <f t="shared" si="2"/>
        <v>3081776.1592556722</v>
      </c>
      <c r="S13" s="27"/>
      <c r="T13" s="290"/>
      <c r="U13" s="290"/>
      <c r="V13" s="290"/>
      <c r="W13" s="291"/>
      <c r="X13" s="291"/>
      <c r="Y13" s="28"/>
      <c r="Z13" s="28"/>
      <c r="AA13" s="28"/>
      <c r="AB13" s="28"/>
      <c r="AC13" s="28"/>
      <c r="AD13" s="28"/>
      <c r="AE13" s="28"/>
    </row>
    <row r="14" spans="1:31" ht="13.5" customHeight="1">
      <c r="A14" s="252" t="str">
        <f>'6.1'!A16</f>
        <v>August</v>
      </c>
      <c r="B14" s="1007">
        <f>'8.2'!B14</f>
        <v>1612</v>
      </c>
      <c r="C14" s="701">
        <f>'8.3'!B14</f>
        <v>6303</v>
      </c>
      <c r="D14" s="728">
        <f>'8.4'!B14</f>
        <v>202457</v>
      </c>
      <c r="E14" s="728">
        <f>'8.5'!B14</f>
        <v>2548470</v>
      </c>
      <c r="F14" s="1010">
        <f t="shared" si="0"/>
        <v>2758842</v>
      </c>
      <c r="G14" s="1007">
        <f>'8.2'!C14</f>
        <v>215737.7080416735</v>
      </c>
      <c r="H14" s="701">
        <f>'8.3'!C14</f>
        <v>25835.236601008517</v>
      </c>
      <c r="I14" s="728">
        <f>'8.4'!C14</f>
        <v>17119.926442884396</v>
      </c>
      <c r="J14" s="728">
        <f>'8.5'!C14</f>
        <v>28611.552693102869</v>
      </c>
      <c r="K14" s="728">
        <v>317.11319884148998</v>
      </c>
      <c r="L14" s="1010">
        <f t="shared" si="1"/>
        <v>287621.53697751078</v>
      </c>
      <c r="M14" s="701">
        <f>'8.2'!D14</f>
        <v>2366432.7653830005</v>
      </c>
      <c r="N14" s="701">
        <f>'8.3'!D14</f>
        <v>283415.6964999999</v>
      </c>
      <c r="O14" s="728">
        <f>'8.4'!D14</f>
        <v>187634.70862451458</v>
      </c>
      <c r="P14" s="728">
        <f>'8.5'!D14</f>
        <v>313873.48230048979</v>
      </c>
      <c r="Q14" s="728">
        <v>3610.3751630000002</v>
      </c>
      <c r="R14" s="749">
        <f t="shared" si="2"/>
        <v>3154967.0279710051</v>
      </c>
      <c r="S14" s="27"/>
      <c r="T14" s="290"/>
      <c r="U14" s="290"/>
      <c r="V14" s="290"/>
      <c r="W14" s="291"/>
      <c r="X14" s="291"/>
      <c r="Y14" s="28"/>
      <c r="Z14" s="28"/>
      <c r="AA14" s="28"/>
      <c r="AB14" s="28"/>
      <c r="AC14" s="28"/>
      <c r="AD14" s="28"/>
      <c r="AE14" s="28"/>
    </row>
    <row r="15" spans="1:31" ht="13.5" customHeight="1">
      <c r="A15" s="465" t="str">
        <f>'6.1'!A17</f>
        <v>September</v>
      </c>
      <c r="B15" s="1008">
        <f>'8.2'!B15</f>
        <v>1612</v>
      </c>
      <c r="C15" s="704">
        <f>'8.3'!B15</f>
        <v>6298</v>
      </c>
      <c r="D15" s="732">
        <f>'8.4'!B15</f>
        <v>202238</v>
      </c>
      <c r="E15" s="732">
        <f>'8.5'!B15</f>
        <v>2546357</v>
      </c>
      <c r="F15" s="1012">
        <f t="shared" si="0"/>
        <v>2756505</v>
      </c>
      <c r="G15" s="1008">
        <f>'8.2'!C15</f>
        <v>228221.05528314784</v>
      </c>
      <c r="H15" s="704">
        <f>'8.3'!C15</f>
        <v>25838.422590716356</v>
      </c>
      <c r="I15" s="732">
        <f>'8.4'!C15</f>
        <v>18033.925948541197</v>
      </c>
      <c r="J15" s="732">
        <f>'8.5'!C15</f>
        <v>28922.94819108021</v>
      </c>
      <c r="K15" s="732">
        <v>1252.4481526624004</v>
      </c>
      <c r="L15" s="1012">
        <f t="shared" si="1"/>
        <v>302268.80016614799</v>
      </c>
      <c r="M15" s="704">
        <f>'8.2'!D15</f>
        <v>2507067.7995600002</v>
      </c>
      <c r="N15" s="704">
        <f>'8.3'!D15</f>
        <v>283842.93466000003</v>
      </c>
      <c r="O15" s="732">
        <f>'8.4'!D15</f>
        <v>197835.85502066783</v>
      </c>
      <c r="P15" s="732">
        <f>'8.5'!D15</f>
        <v>317742.16097932396</v>
      </c>
      <c r="Q15" s="732">
        <v>13857.521863000014</v>
      </c>
      <c r="R15" s="751">
        <f t="shared" si="2"/>
        <v>3320346.2720829919</v>
      </c>
      <c r="S15" s="27"/>
      <c r="T15" s="290"/>
      <c r="U15" s="290"/>
      <c r="V15" s="290"/>
      <c r="W15" s="291"/>
      <c r="X15" s="291"/>
      <c r="Y15" s="28"/>
      <c r="Z15" s="28"/>
      <c r="AA15" s="28"/>
      <c r="AB15" s="28"/>
      <c r="AC15" s="28"/>
      <c r="AD15" s="28"/>
      <c r="AE15" s="28"/>
    </row>
    <row r="16" spans="1:31" ht="13.5" customHeight="1">
      <c r="A16" s="464" t="str">
        <f>'6.1'!A18</f>
        <v>October</v>
      </c>
      <c r="B16" s="1006">
        <f>'8.2'!B16</f>
        <v>1613</v>
      </c>
      <c r="C16" s="698">
        <f>'8.3'!B16</f>
        <v>6292</v>
      </c>
      <c r="D16" s="730">
        <f>'8.4'!B16</f>
        <v>202110</v>
      </c>
      <c r="E16" s="730">
        <f>'8.5'!B16</f>
        <v>2544970</v>
      </c>
      <c r="F16" s="1011">
        <f t="shared" si="0"/>
        <v>2754985</v>
      </c>
      <c r="G16" s="1006">
        <f>'8.2'!C16</f>
        <v>271598.12042609934</v>
      </c>
      <c r="H16" s="698">
        <f>'8.3'!C16</f>
        <v>45832.341156173468</v>
      </c>
      <c r="I16" s="730">
        <f>'8.4'!C16</f>
        <v>52710.952708088604</v>
      </c>
      <c r="J16" s="730">
        <f>'8.5'!C16</f>
        <v>89853.224317131884</v>
      </c>
      <c r="K16" s="730">
        <v>5546.829371937748</v>
      </c>
      <c r="L16" s="1011">
        <f t="shared" si="1"/>
        <v>465541.46797943098</v>
      </c>
      <c r="M16" s="698">
        <f>'8.2'!D16</f>
        <v>2980456.3311400004</v>
      </c>
      <c r="N16" s="698">
        <f>'8.3'!D16</f>
        <v>503001.40841999993</v>
      </c>
      <c r="O16" s="730">
        <f>'8.4'!D16</f>
        <v>578113.4853278579</v>
      </c>
      <c r="P16" s="730">
        <f>'8.5'!D16</f>
        <v>986077.78617914417</v>
      </c>
      <c r="Q16" s="730">
        <v>61000.470352599994</v>
      </c>
      <c r="R16" s="750">
        <f t="shared" si="2"/>
        <v>5108649.4814196024</v>
      </c>
      <c r="S16" s="27"/>
      <c r="T16" s="290"/>
      <c r="U16" s="290"/>
      <c r="V16" s="290"/>
      <c r="W16" s="291"/>
      <c r="X16" s="291"/>
      <c r="Y16" s="28"/>
      <c r="Z16" s="28"/>
      <c r="AA16" s="28"/>
      <c r="AB16" s="28"/>
      <c r="AC16" s="28"/>
      <c r="AD16" s="28"/>
      <c r="AE16" s="28"/>
    </row>
    <row r="17" spans="1:31" ht="13.5" customHeight="1">
      <c r="A17" s="252" t="str">
        <f>'6.1'!A19</f>
        <v>November</v>
      </c>
      <c r="B17" s="1007">
        <f>'8.2'!B17</f>
        <v>1613</v>
      </c>
      <c r="C17" s="701">
        <f>'8.3'!B17</f>
        <v>6292</v>
      </c>
      <c r="D17" s="728">
        <f>'8.4'!B17</f>
        <v>202304</v>
      </c>
      <c r="E17" s="728">
        <f>'8.5'!B17</f>
        <v>2543286</v>
      </c>
      <c r="F17" s="1010">
        <f t="shared" si="0"/>
        <v>2753495</v>
      </c>
      <c r="G17" s="1007">
        <f>'8.2'!C17</f>
        <v>304055.51712143904</v>
      </c>
      <c r="H17" s="701">
        <f>'8.3'!C17</f>
        <v>76843.633814813453</v>
      </c>
      <c r="I17" s="728">
        <f>'8.4'!C17</f>
        <v>122818.39452306894</v>
      </c>
      <c r="J17" s="728">
        <f>'8.5'!C17</f>
        <v>217553.61738354625</v>
      </c>
      <c r="K17" s="728">
        <v>9843.1033431659471</v>
      </c>
      <c r="L17" s="1010">
        <f t="shared" si="1"/>
        <v>731114.26618603361</v>
      </c>
      <c r="M17" s="701">
        <f>'8.2'!D17</f>
        <v>3323630.4112170003</v>
      </c>
      <c r="N17" s="701">
        <f>'8.3'!D17</f>
        <v>840150.94680000003</v>
      </c>
      <c r="O17" s="728">
        <f>'8.4'!D17</f>
        <v>1342297.5882565917</v>
      </c>
      <c r="P17" s="728">
        <f>'8.5'!D17</f>
        <v>2378352.9700264493</v>
      </c>
      <c r="Q17" s="728">
        <v>107683.69492169999</v>
      </c>
      <c r="R17" s="749">
        <f t="shared" si="2"/>
        <v>7992115.6112217419</v>
      </c>
      <c r="S17" s="27"/>
      <c r="T17" s="290"/>
      <c r="U17" s="290"/>
      <c r="V17" s="290"/>
      <c r="W17" s="291"/>
      <c r="X17" s="291"/>
      <c r="Y17" s="28"/>
      <c r="Z17" s="28"/>
      <c r="AA17" s="28"/>
      <c r="AB17" s="28"/>
      <c r="AC17" s="28"/>
      <c r="AD17" s="28"/>
      <c r="AE17" s="28"/>
    </row>
    <row r="18" spans="1:31" ht="13.5" customHeight="1">
      <c r="A18" s="465" t="str">
        <f>'6.1'!A20</f>
        <v>December</v>
      </c>
      <c r="B18" s="1008">
        <f>'8.2'!B18</f>
        <v>1613</v>
      </c>
      <c r="C18" s="704">
        <f>'8.3'!B18</f>
        <v>6291</v>
      </c>
      <c r="D18" s="732">
        <f>'8.4'!B18</f>
        <v>202383</v>
      </c>
      <c r="E18" s="732">
        <f>'8.5'!B18</f>
        <v>2542155</v>
      </c>
      <c r="F18" s="1012">
        <f t="shared" si="0"/>
        <v>2752442</v>
      </c>
      <c r="G18" s="1008">
        <f>'8.2'!C18</f>
        <v>315200.89533757576</v>
      </c>
      <c r="H18" s="704">
        <f>'8.3'!C18</f>
        <v>90158.518488062691</v>
      </c>
      <c r="I18" s="732">
        <f>'8.4'!C18</f>
        <v>163464.67893844619</v>
      </c>
      <c r="J18" s="732">
        <f>'8.5'!C18</f>
        <v>298206.16534440272</v>
      </c>
      <c r="K18" s="732">
        <v>12771.781072088888</v>
      </c>
      <c r="L18" s="1012">
        <f t="shared" si="1"/>
        <v>879802.03918057622</v>
      </c>
      <c r="M18" s="704">
        <f>'8.2'!D18</f>
        <v>3436893.4631120702</v>
      </c>
      <c r="N18" s="704">
        <f>'8.3'!D18</f>
        <v>983456.36407000001</v>
      </c>
      <c r="O18" s="732">
        <f>'8.4'!D18</f>
        <v>1783256.1965318448</v>
      </c>
      <c r="P18" s="732">
        <f>'8.5'!D18</f>
        <v>3253121.1136326734</v>
      </c>
      <c r="Q18" s="732">
        <v>139333.92943410002</v>
      </c>
      <c r="R18" s="751">
        <f t="shared" si="2"/>
        <v>9596061.0667806882</v>
      </c>
      <c r="S18" s="27"/>
      <c r="T18" s="290"/>
      <c r="U18" s="290"/>
      <c r="V18" s="290"/>
      <c r="W18" s="291"/>
      <c r="X18" s="291"/>
      <c r="Y18" s="28"/>
      <c r="Z18" s="28"/>
      <c r="AA18" s="28"/>
      <c r="AB18" s="28"/>
      <c r="AC18" s="28"/>
      <c r="AD18" s="28"/>
      <c r="AE18" s="28"/>
    </row>
    <row r="19" spans="1:31" ht="13.5" customHeight="1">
      <c r="A19" s="464" t="str">
        <f>'6.1'!A21</f>
        <v>1Q</v>
      </c>
      <c r="B19" s="1006">
        <f>'8.2'!B19</f>
        <v>1613</v>
      </c>
      <c r="C19" s="698">
        <f>'8.3'!B19</f>
        <v>6307</v>
      </c>
      <c r="D19" s="730">
        <f>'8.4'!B19</f>
        <v>203241</v>
      </c>
      <c r="E19" s="730">
        <f>'8.5'!B19</f>
        <v>2561383</v>
      </c>
      <c r="F19" s="1013">
        <f>F9</f>
        <v>2772544</v>
      </c>
      <c r="G19" s="1006">
        <f>'8.2'!C19</f>
        <v>983261.3546467456</v>
      </c>
      <c r="H19" s="698">
        <f>'8.3'!C19</f>
        <v>255637.49751263685</v>
      </c>
      <c r="I19" s="730">
        <f>'8.4'!C19</f>
        <v>436134.7899089359</v>
      </c>
      <c r="J19" s="730">
        <f>'8.5'!C19</f>
        <v>793646.40396804886</v>
      </c>
      <c r="K19" s="698">
        <v>53134.98327836403</v>
      </c>
      <c r="L19" s="1013">
        <f>SUM(L7:L9)</f>
        <v>2521815.0293147312</v>
      </c>
      <c r="M19" s="698">
        <f>'8.2'!D19</f>
        <v>10684474.633018</v>
      </c>
      <c r="N19" s="698">
        <f>'8.3'!D19</f>
        <v>2777450.2787799994</v>
      </c>
      <c r="O19" s="730">
        <f>'8.4'!D19</f>
        <v>4736823.619425904</v>
      </c>
      <c r="P19" s="730">
        <f>'8.5'!D19</f>
        <v>8619917.6248230487</v>
      </c>
      <c r="Q19" s="698">
        <v>577305.92618099996</v>
      </c>
      <c r="R19" s="752">
        <f>SUM(R7:R9)</f>
        <v>27395972.082227953</v>
      </c>
      <c r="T19" s="290"/>
      <c r="U19" s="290"/>
      <c r="V19" s="290"/>
      <c r="W19" s="291"/>
      <c r="X19" s="291"/>
      <c r="Y19" s="28"/>
      <c r="Z19" s="28"/>
      <c r="AA19" s="28"/>
      <c r="AB19" s="28"/>
      <c r="AC19" s="28"/>
      <c r="AD19" s="28"/>
      <c r="AE19" s="28"/>
    </row>
    <row r="20" spans="1:31" ht="13.5" customHeight="1">
      <c r="A20" s="252" t="str">
        <f>'6.1'!A22</f>
        <v>2Q</v>
      </c>
      <c r="B20" s="1007">
        <f>'8.2'!B20</f>
        <v>1615</v>
      </c>
      <c r="C20" s="701">
        <f>'8.3'!B20</f>
        <v>6300</v>
      </c>
      <c r="D20" s="728">
        <f>'8.4'!B20</f>
        <v>202622</v>
      </c>
      <c r="E20" s="728">
        <f>'8.5'!B20</f>
        <v>2552635</v>
      </c>
      <c r="F20" s="1014">
        <f>F12</f>
        <v>2763172</v>
      </c>
      <c r="G20" s="1007">
        <f>'8.2'!C20</f>
        <v>723640.76985412487</v>
      </c>
      <c r="H20" s="701">
        <f>'8.3'!C20</f>
        <v>122882.61277478903</v>
      </c>
      <c r="I20" s="728">
        <f>'8.4'!C20</f>
        <v>150399.52372351702</v>
      </c>
      <c r="J20" s="728">
        <f>'8.5'!C20</f>
        <v>278603.68638204929</v>
      </c>
      <c r="K20" s="701">
        <v>13716.449192326678</v>
      </c>
      <c r="L20" s="1014">
        <f>SUM(L10:L12)</f>
        <v>1289243.0419268068</v>
      </c>
      <c r="M20" s="701">
        <f>'8.2'!D20</f>
        <v>7913143.6274178699</v>
      </c>
      <c r="N20" s="701">
        <f>'8.3'!D20</f>
        <v>1343464.65001</v>
      </c>
      <c r="O20" s="728">
        <f>'8.4'!D20</f>
        <v>1642217.2374899301</v>
      </c>
      <c r="P20" s="728">
        <f>'8.5'!D20</f>
        <v>3043501.3785209488</v>
      </c>
      <c r="Q20" s="701">
        <v>150233.21225799996</v>
      </c>
      <c r="R20" s="753">
        <f t="shared" ref="R20" si="3">SUM(R10:R12)</f>
        <v>14092560.105696749</v>
      </c>
      <c r="T20" s="290"/>
      <c r="U20" s="290"/>
      <c r="V20" s="290"/>
      <c r="W20" s="291"/>
      <c r="X20" s="291"/>
      <c r="Y20" s="28"/>
    </row>
    <row r="21" spans="1:31" ht="13.5" customHeight="1">
      <c r="A21" s="252" t="str">
        <f>'6.1'!A23</f>
        <v>3Q</v>
      </c>
      <c r="B21" s="1007">
        <f>'8.2'!B21</f>
        <v>1612</v>
      </c>
      <c r="C21" s="701">
        <f>'8.3'!B21</f>
        <v>6298</v>
      </c>
      <c r="D21" s="728">
        <f>'8.4'!B21</f>
        <v>202238</v>
      </c>
      <c r="E21" s="728">
        <f>'8.5'!B21</f>
        <v>2546357</v>
      </c>
      <c r="F21" s="1014">
        <f>F15</f>
        <v>2756505</v>
      </c>
      <c r="G21" s="1007">
        <f>'8.2'!C21</f>
        <v>660279.89789769822</v>
      </c>
      <c r="H21" s="701">
        <f>'8.3'!C21</f>
        <v>74378.869617259101</v>
      </c>
      <c r="I21" s="728">
        <f>'8.4'!C21</f>
        <v>49309.554028244107</v>
      </c>
      <c r="J21" s="728">
        <f>'8.5'!C21</f>
        <v>84069.088311636238</v>
      </c>
      <c r="K21" s="701">
        <v>3020.559843630153</v>
      </c>
      <c r="L21" s="1014">
        <f>SUM(L13:L15)</f>
        <v>871057.96969846776</v>
      </c>
      <c r="M21" s="701">
        <f>'8.2'!D21</f>
        <v>7244701.2823896725</v>
      </c>
      <c r="N21" s="701">
        <f>'8.3'!D21</f>
        <v>816137.4747299999</v>
      </c>
      <c r="O21" s="728">
        <f>'8.4'!D21</f>
        <v>540356.41709026066</v>
      </c>
      <c r="P21" s="728">
        <f>'8.5'!D21</f>
        <v>922475.51249773591</v>
      </c>
      <c r="Q21" s="701">
        <v>33418.772602000034</v>
      </c>
      <c r="R21" s="753">
        <f t="shared" ref="R21" si="4">SUM(R13:R15)</f>
        <v>9557089.4593096692</v>
      </c>
      <c r="T21" s="290"/>
      <c r="U21" s="290"/>
      <c r="V21" s="290"/>
      <c r="W21" s="291"/>
      <c r="X21" s="291"/>
      <c r="Y21" s="28"/>
    </row>
    <row r="22" spans="1:31" ht="13.5" customHeight="1">
      <c r="A22" s="465" t="str">
        <f>'6.1'!A24</f>
        <v>4Q</v>
      </c>
      <c r="B22" s="1008">
        <f>'8.2'!B22</f>
        <v>1613</v>
      </c>
      <c r="C22" s="704">
        <f>'8.3'!B22</f>
        <v>6291</v>
      </c>
      <c r="D22" s="732">
        <f>'8.4'!B22</f>
        <v>202383</v>
      </c>
      <c r="E22" s="732">
        <f>'8.5'!B22</f>
        <v>2542155</v>
      </c>
      <c r="F22" s="1015">
        <f>F18</f>
        <v>2752442</v>
      </c>
      <c r="G22" s="1008">
        <f>'8.2'!C22</f>
        <v>890854.5328851142</v>
      </c>
      <c r="H22" s="704">
        <f>'8.3'!C22</f>
        <v>212834.49345904961</v>
      </c>
      <c r="I22" s="732">
        <f>'8.4'!C22</f>
        <v>338994.02616960369</v>
      </c>
      <c r="J22" s="732">
        <f>'8.5'!C22</f>
        <v>605613.00704508089</v>
      </c>
      <c r="K22" s="704">
        <v>28161.713787192584</v>
      </c>
      <c r="L22" s="1015">
        <f>SUM(L16:L18)</f>
        <v>2076457.7733460409</v>
      </c>
      <c r="M22" s="704">
        <f>'8.2'!D22</f>
        <v>9740980.2054690719</v>
      </c>
      <c r="N22" s="704">
        <f>'8.3'!D22</f>
        <v>2326608.7192899999</v>
      </c>
      <c r="O22" s="732">
        <f>'8.4'!D22</f>
        <v>3703667.2701162943</v>
      </c>
      <c r="P22" s="732">
        <f>'8.5'!D22</f>
        <v>6617551.8698382666</v>
      </c>
      <c r="Q22" s="704">
        <v>308018.09470839996</v>
      </c>
      <c r="R22" s="754">
        <f t="shared" ref="R22" si="5">SUM(R16:R18)</f>
        <v>22696826.159422033</v>
      </c>
      <c r="T22" s="290"/>
      <c r="U22" s="290"/>
      <c r="V22" s="290"/>
      <c r="W22" s="291"/>
      <c r="X22" s="291"/>
      <c r="Y22" s="28"/>
      <c r="Z22" s="28"/>
      <c r="AA22" s="28"/>
      <c r="AB22" s="28"/>
      <c r="AC22" s="28"/>
      <c r="AD22" s="28"/>
      <c r="AE22" s="28"/>
    </row>
    <row r="23" spans="1:31" ht="13.5" customHeight="1">
      <c r="A23" s="464" t="str">
        <f>'6.1'!A25</f>
        <v>1H</v>
      </c>
      <c r="B23" s="1006">
        <f>'8.2'!B23</f>
        <v>1615</v>
      </c>
      <c r="C23" s="698">
        <f>'8.3'!B23</f>
        <v>6300</v>
      </c>
      <c r="D23" s="730">
        <f>'8.4'!B23</f>
        <v>202622</v>
      </c>
      <c r="E23" s="730">
        <f>'8.5'!B23</f>
        <v>2552635</v>
      </c>
      <c r="F23" s="1013">
        <f>F12</f>
        <v>2763172</v>
      </c>
      <c r="G23" s="1006">
        <f>'8.2'!C23</f>
        <v>1706902.1245008702</v>
      </c>
      <c r="H23" s="698">
        <f>'8.3'!C23</f>
        <v>378520.11028742592</v>
      </c>
      <c r="I23" s="730">
        <f>'8.4'!C23</f>
        <v>586534.31363245286</v>
      </c>
      <c r="J23" s="730">
        <f>'8.5'!C23</f>
        <v>1072250.0903500982</v>
      </c>
      <c r="K23" s="698">
        <v>66851.432470690706</v>
      </c>
      <c r="L23" s="1013">
        <f>SUM(L7:L12)</f>
        <v>3811058.071241538</v>
      </c>
      <c r="M23" s="698">
        <f>'8.2'!D23</f>
        <v>18597618.260435868</v>
      </c>
      <c r="N23" s="698">
        <f>'8.3'!D23</f>
        <v>4120914.9287899993</v>
      </c>
      <c r="O23" s="730">
        <f>'8.4'!D23</f>
        <v>6379040.8569158344</v>
      </c>
      <c r="P23" s="730">
        <f>'8.5'!D23</f>
        <v>11663419.003343998</v>
      </c>
      <c r="Q23" s="698">
        <v>727539.138439</v>
      </c>
      <c r="R23" s="752">
        <f t="shared" ref="R23" si="6">SUM(R7:R12)</f>
        <v>41488532.187924705</v>
      </c>
      <c r="T23" s="290"/>
      <c r="U23" s="290"/>
      <c r="V23" s="290"/>
      <c r="W23" s="291"/>
      <c r="X23" s="291"/>
      <c r="Y23" s="28"/>
      <c r="Z23" s="28"/>
      <c r="AA23" s="28"/>
      <c r="AB23" s="28"/>
      <c r="AC23" s="28"/>
      <c r="AD23" s="28"/>
      <c r="AE23" s="28"/>
    </row>
    <row r="24" spans="1:31" ht="13.5" customHeight="1">
      <c r="A24" s="465" t="str">
        <f>'6.1'!A26</f>
        <v>2H</v>
      </c>
      <c r="B24" s="1008">
        <f>'8.2'!B24</f>
        <v>1613</v>
      </c>
      <c r="C24" s="704">
        <f>'8.3'!B24</f>
        <v>6291</v>
      </c>
      <c r="D24" s="732">
        <f>'8.4'!B24</f>
        <v>202383</v>
      </c>
      <c r="E24" s="732">
        <f>'8.5'!B24</f>
        <v>2542155</v>
      </c>
      <c r="F24" s="1015">
        <f>F18</f>
        <v>2752442</v>
      </c>
      <c r="G24" s="1008">
        <f>'8.2'!C24</f>
        <v>1551134.4307828124</v>
      </c>
      <c r="H24" s="704">
        <f>'8.3'!C24</f>
        <v>287213.36307630874</v>
      </c>
      <c r="I24" s="732">
        <f>'8.4'!C24</f>
        <v>388303.5801978478</v>
      </c>
      <c r="J24" s="732">
        <f>'8.5'!C24</f>
        <v>689682.09535671701</v>
      </c>
      <c r="K24" s="704">
        <v>31182.273630822736</v>
      </c>
      <c r="L24" s="1015">
        <f>SUM(L13:L18)</f>
        <v>2947515.7430445086</v>
      </c>
      <c r="M24" s="704">
        <f>'8.2'!D24</f>
        <v>16985681.487858742</v>
      </c>
      <c r="N24" s="704">
        <f>'8.3'!D24</f>
        <v>3142746.1940200003</v>
      </c>
      <c r="O24" s="732">
        <f>'8.4'!D24</f>
        <v>4244023.6872065552</v>
      </c>
      <c r="P24" s="732">
        <f>'8.5'!D24</f>
        <v>7540027.3823360028</v>
      </c>
      <c r="Q24" s="704">
        <v>341436.8673104</v>
      </c>
      <c r="R24" s="754">
        <f t="shared" ref="R24" si="7">SUM(R13:R18)</f>
        <v>32253915.6187317</v>
      </c>
      <c r="T24" s="290"/>
      <c r="U24" s="290"/>
      <c r="V24" s="290"/>
      <c r="W24" s="291"/>
      <c r="X24" s="291"/>
      <c r="Y24" s="28"/>
      <c r="Z24" s="28"/>
      <c r="AA24" s="28"/>
      <c r="AB24" s="28"/>
      <c r="AC24" s="28"/>
      <c r="AD24" s="28"/>
      <c r="AE24" s="28"/>
    </row>
    <row r="25" spans="1:31" ht="13.5" customHeight="1">
      <c r="A25" s="443" t="str">
        <f>'6.1'!A27</f>
        <v>Year</v>
      </c>
      <c r="B25" s="1016">
        <f>'8.2'!B25</f>
        <v>1613</v>
      </c>
      <c r="C25" s="755">
        <f>'8.3'!B25</f>
        <v>6291</v>
      </c>
      <c r="D25" s="755">
        <f>'8.4'!B25</f>
        <v>202383</v>
      </c>
      <c r="E25" s="755">
        <f>'8.5'!B25</f>
        <v>2542155</v>
      </c>
      <c r="F25" s="1017">
        <f t="shared" ref="F25" si="8">F18</f>
        <v>2752442</v>
      </c>
      <c r="G25" s="1016">
        <f>'8.2'!C25</f>
        <v>3258036.555283682</v>
      </c>
      <c r="H25" s="755">
        <f>'8.3'!C25</f>
        <v>665733.47336373455</v>
      </c>
      <c r="I25" s="755">
        <f>'8.4'!C25</f>
        <v>974837.89383030054</v>
      </c>
      <c r="J25" s="755">
        <f>'8.5'!C25</f>
        <v>1761932.1857068152</v>
      </c>
      <c r="K25" s="755">
        <v>98033.706101513439</v>
      </c>
      <c r="L25" s="1018">
        <f>SUM(L7:L18)</f>
        <v>6758573.8142860457</v>
      </c>
      <c r="M25" s="755">
        <f>'8.2'!D25</f>
        <v>35583299.748294614</v>
      </c>
      <c r="N25" s="755">
        <f>'8.3'!D25</f>
        <v>7263661.1228099987</v>
      </c>
      <c r="O25" s="755">
        <f>'8.4'!D25</f>
        <v>10623064.544122389</v>
      </c>
      <c r="P25" s="755">
        <f>'8.5'!D25</f>
        <v>19203446.385679998</v>
      </c>
      <c r="Q25" s="755">
        <v>1068976.0057494</v>
      </c>
      <c r="R25" s="756">
        <f t="shared" ref="R25" si="9">SUM(R7:R18)</f>
        <v>73742447.806656405</v>
      </c>
      <c r="T25" s="290"/>
      <c r="U25" s="290"/>
      <c r="V25" s="290"/>
      <c r="W25" s="291"/>
      <c r="X25" s="291"/>
      <c r="Y25" s="28"/>
      <c r="Z25" s="28"/>
      <c r="AA25" s="28"/>
      <c r="AB25" s="28"/>
      <c r="AC25" s="28"/>
      <c r="AD25" s="28"/>
      <c r="AE25" s="28"/>
    </row>
    <row r="26" spans="1:31" ht="24.95" customHeight="1">
      <c r="A26" s="252"/>
      <c r="B26" s="701"/>
      <c r="C26" s="701"/>
      <c r="D26" s="728"/>
      <c r="E26" s="728"/>
      <c r="F26" s="757"/>
      <c r="G26" s="701"/>
      <c r="H26" s="701"/>
      <c r="I26" s="728"/>
      <c r="J26" s="728"/>
      <c r="K26" s="758"/>
      <c r="L26" s="757"/>
      <c r="M26" s="701"/>
      <c r="N26" s="701"/>
      <c r="O26" s="728"/>
      <c r="P26" s="728"/>
      <c r="Q26" s="758"/>
      <c r="R26" s="757"/>
      <c r="T26" s="290"/>
      <c r="U26" s="290"/>
      <c r="V26" s="290"/>
      <c r="W26" s="291"/>
      <c r="X26" s="291"/>
      <c r="Y26" s="28"/>
      <c r="Z26" s="28"/>
      <c r="AA26" s="28"/>
      <c r="AB26" s="28"/>
      <c r="AC26" s="28"/>
      <c r="AD26" s="28"/>
      <c r="AE26" s="28"/>
    </row>
    <row r="27" spans="1:31" ht="12.95" customHeight="1">
      <c r="A27" s="464">
        <v>2014</v>
      </c>
      <c r="B27" s="1006">
        <v>1599</v>
      </c>
      <c r="C27" s="698">
        <v>6841</v>
      </c>
      <c r="D27" s="730">
        <v>197824</v>
      </c>
      <c r="E27" s="730">
        <v>2642898</v>
      </c>
      <c r="F27" s="1011">
        <v>2849162</v>
      </c>
      <c r="G27" s="1006">
        <v>3410397.2052618805</v>
      </c>
      <c r="H27" s="698">
        <v>712956.65283609333</v>
      </c>
      <c r="I27" s="730">
        <v>980633.63749940379</v>
      </c>
      <c r="J27" s="730">
        <v>1999119.7194391894</v>
      </c>
      <c r="K27" s="730">
        <v>177312.53456284851</v>
      </c>
      <c r="L27" s="1011">
        <v>7280419.7495994158</v>
      </c>
      <c r="M27" s="698">
        <v>36263816.274877004</v>
      </c>
      <c r="N27" s="698">
        <v>7577965.2374860002</v>
      </c>
      <c r="O27" s="730">
        <v>10423643.860056013</v>
      </c>
      <c r="P27" s="730">
        <v>21252655.795773141</v>
      </c>
      <c r="Q27" s="730">
        <v>1891038.4067976475</v>
      </c>
      <c r="R27" s="750">
        <v>77409119.574989796</v>
      </c>
      <c r="T27" s="290"/>
      <c r="U27" s="1223"/>
      <c r="V27" s="290"/>
      <c r="W27" s="291"/>
      <c r="X27" s="291"/>
      <c r="Y27" s="28"/>
      <c r="Z27" s="28"/>
      <c r="AA27" s="28"/>
      <c r="AB27" s="28"/>
      <c r="AC27" s="28"/>
      <c r="AD27" s="28"/>
      <c r="AE27" s="28"/>
    </row>
    <row r="28" spans="1:31" ht="12.95" customHeight="1">
      <c r="A28" s="465">
        <v>2015</v>
      </c>
      <c r="B28" s="1008">
        <v>1606</v>
      </c>
      <c r="C28" s="704">
        <v>6814</v>
      </c>
      <c r="D28" s="732">
        <v>199725</v>
      </c>
      <c r="E28" s="732">
        <v>2636189</v>
      </c>
      <c r="F28" s="1012">
        <v>2844334</v>
      </c>
      <c r="G28" s="1008">
        <v>3522761.6740966924</v>
      </c>
      <c r="H28" s="704">
        <v>740547.16276384518</v>
      </c>
      <c r="I28" s="732">
        <v>1057163.4652972291</v>
      </c>
      <c r="J28" s="732">
        <v>2171135.5106019503</v>
      </c>
      <c r="K28" s="732">
        <v>115956.82018521987</v>
      </c>
      <c r="L28" s="1012">
        <v>7607564.6329449378</v>
      </c>
      <c r="M28" s="704">
        <v>37559635.195127994</v>
      </c>
      <c r="N28" s="704">
        <v>7890518.1577660004</v>
      </c>
      <c r="O28" s="732">
        <v>11257688.3182912</v>
      </c>
      <c r="P28" s="732">
        <v>23123104.062590908</v>
      </c>
      <c r="Q28" s="732">
        <v>1236955.6900010556</v>
      </c>
      <c r="R28" s="751">
        <v>81067901.423777163</v>
      </c>
      <c r="T28" s="290"/>
      <c r="U28" s="1223"/>
      <c r="V28" s="290"/>
      <c r="W28" s="291"/>
      <c r="X28" s="291"/>
      <c r="Y28" s="28"/>
      <c r="Z28" s="28"/>
      <c r="AA28" s="28"/>
      <c r="AB28" s="28"/>
      <c r="AC28" s="28"/>
      <c r="AD28" s="28"/>
      <c r="AE28" s="28"/>
    </row>
    <row r="29" spans="1:31" ht="12.95" customHeight="1">
      <c r="A29" s="252">
        <v>2016</v>
      </c>
      <c r="B29" s="1007">
        <v>1618</v>
      </c>
      <c r="C29" s="701">
        <v>6823</v>
      </c>
      <c r="D29" s="728">
        <v>199995</v>
      </c>
      <c r="E29" s="728">
        <v>2632037</v>
      </c>
      <c r="F29" s="1010">
        <v>2840473</v>
      </c>
      <c r="G29" s="1007">
        <v>3836358.4581271773</v>
      </c>
      <c r="H29" s="701">
        <v>801511.80511781632</v>
      </c>
      <c r="I29" s="728">
        <v>1152681.5890783148</v>
      </c>
      <c r="J29" s="728">
        <v>2368461.0261057094</v>
      </c>
      <c r="K29" s="728">
        <v>96121.355104837567</v>
      </c>
      <c r="L29" s="1010">
        <v>8255134.2335338555</v>
      </c>
      <c r="M29" s="701">
        <v>41022704.505940005</v>
      </c>
      <c r="N29" s="701">
        <v>8566822.965175001</v>
      </c>
      <c r="O29" s="728">
        <v>12316757.98453786</v>
      </c>
      <c r="P29" s="728">
        <v>25309234.459076907</v>
      </c>
      <c r="Q29" s="728">
        <v>1027647.3024702221</v>
      </c>
      <c r="R29" s="749">
        <v>88243167.217199996</v>
      </c>
      <c r="T29" s="290"/>
      <c r="U29" s="1223"/>
      <c r="V29" s="290"/>
      <c r="W29" s="291"/>
      <c r="X29" s="291"/>
      <c r="Y29" s="28"/>
      <c r="Z29" s="28"/>
      <c r="AA29" s="28"/>
      <c r="AB29" s="28"/>
      <c r="AC29" s="28"/>
      <c r="AD29" s="28"/>
      <c r="AE29" s="28"/>
    </row>
    <row r="30" spans="1:31" ht="12.95" customHeight="1">
      <c r="A30" s="252">
        <v>2017</v>
      </c>
      <c r="B30" s="1007">
        <v>1703</v>
      </c>
      <c r="C30" s="701">
        <v>6817</v>
      </c>
      <c r="D30" s="728">
        <v>203138</v>
      </c>
      <c r="E30" s="728">
        <v>2632599</v>
      </c>
      <c r="F30" s="1010">
        <v>2844257</v>
      </c>
      <c r="G30" s="1007">
        <v>3847746</v>
      </c>
      <c r="H30" s="701">
        <v>905811.00000000012</v>
      </c>
      <c r="I30" s="728">
        <v>1238757.2516670562</v>
      </c>
      <c r="J30" s="728">
        <v>2427268.7824260001</v>
      </c>
      <c r="K30" s="728">
        <v>107899.71932586282</v>
      </c>
      <c r="L30" s="1010">
        <v>8527482.7534189187</v>
      </c>
      <c r="M30" s="701">
        <v>41058748.2441696</v>
      </c>
      <c r="N30" s="701">
        <v>9665069.4472600017</v>
      </c>
      <c r="O30" s="728">
        <v>13218065.533287004</v>
      </c>
      <c r="P30" s="728">
        <v>25902114.578212999</v>
      </c>
      <c r="Q30" s="728">
        <v>1152223.9240501821</v>
      </c>
      <c r="R30" s="749">
        <v>90996221.726979792</v>
      </c>
      <c r="T30" s="290"/>
      <c r="U30" s="1223"/>
      <c r="V30" s="290"/>
      <c r="W30" s="291"/>
      <c r="X30" s="291"/>
      <c r="Y30" s="28"/>
      <c r="Z30" s="28"/>
      <c r="AA30" s="28"/>
      <c r="AB30" s="28"/>
      <c r="AC30" s="28"/>
      <c r="AD30" s="28"/>
      <c r="AE30" s="28"/>
    </row>
    <row r="31" spans="1:31" ht="12.95" customHeight="1">
      <c r="A31" s="464">
        <v>2018</v>
      </c>
      <c r="B31" s="1006">
        <v>1692</v>
      </c>
      <c r="C31" s="698">
        <v>6817</v>
      </c>
      <c r="D31" s="730">
        <v>205693</v>
      </c>
      <c r="E31" s="730">
        <v>2626417</v>
      </c>
      <c r="F31" s="1011">
        <v>2840619</v>
      </c>
      <c r="G31" s="1006">
        <v>3854919.8167295875</v>
      </c>
      <c r="H31" s="698">
        <v>802317.10169693304</v>
      </c>
      <c r="I31" s="730">
        <v>1117915.2635170002</v>
      </c>
      <c r="J31" s="730">
        <v>2275641.6101114</v>
      </c>
      <c r="K31" s="730">
        <v>131962.334933348</v>
      </c>
      <c r="L31" s="1011">
        <v>8182756.1269882694</v>
      </c>
      <c r="M31" s="698">
        <v>41132713.413059898</v>
      </c>
      <c r="N31" s="698">
        <v>8559038.9524500072</v>
      </c>
      <c r="O31" s="730">
        <v>11925785.895784821</v>
      </c>
      <c r="P31" s="730">
        <v>24278826.483839072</v>
      </c>
      <c r="Q31" s="730">
        <v>1410046.497307</v>
      </c>
      <c r="R31" s="750">
        <v>87306411.24244079</v>
      </c>
      <c r="T31" s="290"/>
      <c r="U31" s="1223"/>
      <c r="V31" s="290"/>
      <c r="W31" s="291"/>
      <c r="X31" s="291"/>
      <c r="Y31" s="28"/>
      <c r="Z31" s="28"/>
      <c r="AA31" s="28"/>
      <c r="AB31" s="28"/>
      <c r="AC31" s="28"/>
      <c r="AD31" s="28"/>
      <c r="AE31" s="28"/>
    </row>
    <row r="32" spans="1:31" ht="12.95" customHeight="1">
      <c r="A32" s="465">
        <v>2019</v>
      </c>
      <c r="B32" s="1008">
        <v>1690</v>
      </c>
      <c r="C32" s="704">
        <v>6759</v>
      </c>
      <c r="D32" s="732">
        <v>206267</v>
      </c>
      <c r="E32" s="732">
        <v>2619793</v>
      </c>
      <c r="F32" s="1012">
        <v>2834509</v>
      </c>
      <c r="G32" s="1008">
        <v>4200740.8816692531</v>
      </c>
      <c r="H32" s="704">
        <v>837955.48207248398</v>
      </c>
      <c r="I32" s="732">
        <v>1201475.0959205984</v>
      </c>
      <c r="J32" s="732">
        <v>2173234.605044093</v>
      </c>
      <c r="K32" s="732">
        <v>151223.40892275871</v>
      </c>
      <c r="L32" s="1012">
        <v>8564629.4736291859</v>
      </c>
      <c r="M32" s="704">
        <v>44813140.046417996</v>
      </c>
      <c r="N32" s="704">
        <v>8942578.5629000012</v>
      </c>
      <c r="O32" s="732">
        <v>12826305.476369996</v>
      </c>
      <c r="P32" s="732">
        <v>23200395.458900001</v>
      </c>
      <c r="Q32" s="732">
        <v>1615214.1925309</v>
      </c>
      <c r="R32" s="751">
        <v>91397633.7371189</v>
      </c>
      <c r="T32" s="290"/>
      <c r="U32" s="1223"/>
      <c r="V32" s="290"/>
      <c r="W32" s="291"/>
      <c r="X32" s="291"/>
      <c r="Y32" s="28"/>
      <c r="Z32" s="28"/>
      <c r="AA32" s="28"/>
      <c r="AB32" s="28"/>
      <c r="AC32" s="28"/>
      <c r="AD32" s="28"/>
      <c r="AE32" s="28"/>
    </row>
    <row r="33" spans="1:31" ht="12.95" customHeight="1">
      <c r="A33" s="252">
        <v>2020</v>
      </c>
      <c r="B33" s="1007">
        <v>1605</v>
      </c>
      <c r="C33" s="701">
        <v>6748</v>
      </c>
      <c r="D33" s="728">
        <v>206659</v>
      </c>
      <c r="E33" s="728">
        <v>2614120</v>
      </c>
      <c r="F33" s="1010">
        <v>2829132</v>
      </c>
      <c r="G33" s="1007">
        <v>4268309.7902267631</v>
      </c>
      <c r="H33" s="701">
        <v>840410.28830097569</v>
      </c>
      <c r="I33" s="728">
        <v>1197728.8742469333</v>
      </c>
      <c r="J33" s="728">
        <v>2245541.6331866197</v>
      </c>
      <c r="K33" s="728">
        <v>142228.58725978711</v>
      </c>
      <c r="L33" s="1010">
        <v>8694219.1732210796</v>
      </c>
      <c r="M33" s="701">
        <v>45620793.125848003</v>
      </c>
      <c r="N33" s="701">
        <v>8977575.5740339998</v>
      </c>
      <c r="O33" s="728">
        <v>12792266.307976004</v>
      </c>
      <c r="P33" s="728">
        <v>23983568.670029998</v>
      </c>
      <c r="Q33" s="728">
        <v>1520227.6741253468</v>
      </c>
      <c r="R33" s="749">
        <v>92894431.35201335</v>
      </c>
      <c r="T33" s="290"/>
      <c r="U33" s="1223"/>
      <c r="V33" s="290"/>
      <c r="W33" s="291"/>
      <c r="X33" s="291"/>
      <c r="Y33" s="28"/>
      <c r="Z33" s="28"/>
      <c r="AA33" s="28"/>
      <c r="AB33" s="28"/>
      <c r="AC33" s="28"/>
      <c r="AD33" s="28"/>
      <c r="AE33" s="28"/>
    </row>
    <row r="34" spans="1:31" ht="12.95" customHeight="1">
      <c r="A34" s="252">
        <v>2021</v>
      </c>
      <c r="B34" s="1007">
        <v>1602</v>
      </c>
      <c r="C34" s="701">
        <v>6487</v>
      </c>
      <c r="D34" s="728">
        <v>207199</v>
      </c>
      <c r="E34" s="728">
        <v>2604725</v>
      </c>
      <c r="F34" s="1010">
        <v>2820013</v>
      </c>
      <c r="G34" s="1007">
        <v>4565694.3918051599</v>
      </c>
      <c r="H34" s="701">
        <v>913967.04959776311</v>
      </c>
      <c r="I34" s="728">
        <v>1309687.2651824956</v>
      </c>
      <c r="J34" s="728">
        <v>2518715.8153973664</v>
      </c>
      <c r="K34" s="728">
        <v>125669.72381950567</v>
      </c>
      <c r="L34" s="1010">
        <v>9433734.2458022907</v>
      </c>
      <c r="M34" s="701">
        <v>48749272.698206998</v>
      </c>
      <c r="N34" s="701">
        <v>9759423.3882999998</v>
      </c>
      <c r="O34" s="728">
        <v>13986121.718220001</v>
      </c>
      <c r="P34" s="728">
        <v>26898781.958329998</v>
      </c>
      <c r="Q34" s="728">
        <v>1343877.200592089</v>
      </c>
      <c r="R34" s="749">
        <v>100737476.96364908</v>
      </c>
      <c r="T34" s="290"/>
      <c r="U34" s="1223"/>
      <c r="V34" s="290"/>
      <c r="W34" s="291"/>
      <c r="X34" s="291"/>
      <c r="Y34" s="28"/>
      <c r="Z34" s="28"/>
      <c r="AA34" s="28"/>
      <c r="AB34" s="28"/>
      <c r="AC34" s="28"/>
      <c r="AD34" s="28"/>
      <c r="AE34" s="28"/>
    </row>
    <row r="35" spans="1:31" ht="12.95" customHeight="1">
      <c r="A35" s="464">
        <v>2022</v>
      </c>
      <c r="B35" s="1006">
        <v>1638</v>
      </c>
      <c r="C35" s="698">
        <v>6526</v>
      </c>
      <c r="D35" s="730">
        <v>203698</v>
      </c>
      <c r="E35" s="730">
        <v>2569422</v>
      </c>
      <c r="F35" s="1011">
        <v>2781284</v>
      </c>
      <c r="G35" s="1006">
        <v>3611238.9207220157</v>
      </c>
      <c r="H35" s="698">
        <v>739730.0722082525</v>
      </c>
      <c r="I35" s="730">
        <v>1077486.8795721275</v>
      </c>
      <c r="J35" s="730">
        <v>1992315.4175368126</v>
      </c>
      <c r="K35" s="730">
        <v>122990.99353008645</v>
      </c>
      <c r="L35" s="1011">
        <v>7543762.283569295</v>
      </c>
      <c r="M35" s="698">
        <v>39073065.323506005</v>
      </c>
      <c r="N35" s="698">
        <v>7995190.4833699986</v>
      </c>
      <c r="O35" s="730">
        <v>11638499.771400001</v>
      </c>
      <c r="P35" s="730">
        <v>21510428.448359996</v>
      </c>
      <c r="Q35" s="730">
        <v>1329514.2862009995</v>
      </c>
      <c r="R35" s="750">
        <v>81546698.312837005</v>
      </c>
      <c r="T35" s="290"/>
      <c r="U35" s="1223"/>
      <c r="V35" s="290"/>
      <c r="W35" s="291"/>
      <c r="X35" s="291"/>
      <c r="Y35" s="28"/>
    </row>
    <row r="36" spans="1:31" ht="12.95" customHeight="1">
      <c r="A36" s="465">
        <v>2023</v>
      </c>
      <c r="B36" s="1008">
        <f>'8.2'!B36</f>
        <v>1613</v>
      </c>
      <c r="C36" s="704">
        <f>'8.3'!B36</f>
        <v>6291</v>
      </c>
      <c r="D36" s="732">
        <f>'8.4'!B36</f>
        <v>202383</v>
      </c>
      <c r="E36" s="732">
        <f>'8.5'!B36</f>
        <v>2542155</v>
      </c>
      <c r="F36" s="1012">
        <f t="shared" ref="F36" si="10">SUM(B36:E36)</f>
        <v>2752442</v>
      </c>
      <c r="G36" s="1008">
        <f>'8.2'!C36</f>
        <v>3258036.555283682</v>
      </c>
      <c r="H36" s="704">
        <f>'8.3'!C36</f>
        <v>665733.47336373455</v>
      </c>
      <c r="I36" s="732">
        <f>'8.4'!C36</f>
        <v>974837.89383030054</v>
      </c>
      <c r="J36" s="732">
        <f>'8.5'!C36</f>
        <v>1761932.1857068152</v>
      </c>
      <c r="K36" s="732">
        <f>K25</f>
        <v>98033.706101513439</v>
      </c>
      <c r="L36" s="1012">
        <f>L25</f>
        <v>6758573.8142860457</v>
      </c>
      <c r="M36" s="704">
        <f>'8.2'!D36</f>
        <v>35583299.748294614</v>
      </c>
      <c r="N36" s="704">
        <f>'8.3'!D36</f>
        <v>7263661.1228099987</v>
      </c>
      <c r="O36" s="732">
        <f>'8.4'!D36</f>
        <v>10623064.544122389</v>
      </c>
      <c r="P36" s="732">
        <f>'8.5'!D36</f>
        <v>19203446.385679998</v>
      </c>
      <c r="Q36" s="732">
        <f>Q25</f>
        <v>1068976.0057494</v>
      </c>
      <c r="R36" s="751">
        <f>R25</f>
        <v>73742447.806656405</v>
      </c>
      <c r="T36" s="290"/>
      <c r="U36" s="1223"/>
      <c r="V36" s="290"/>
      <c r="W36" s="291"/>
      <c r="X36" s="291"/>
      <c r="Y36" s="28"/>
    </row>
    <row r="37" spans="1:31" ht="5.0999999999999996" customHeight="1">
      <c r="B37" s="150"/>
      <c r="C37" s="150"/>
      <c r="D37" s="150"/>
      <c r="E37" s="150"/>
      <c r="F37" s="759"/>
      <c r="G37" s="760"/>
      <c r="H37" s="761"/>
      <c r="I37" s="761"/>
      <c r="J37" s="761"/>
      <c r="K37" s="761"/>
      <c r="L37" s="761"/>
      <c r="M37" s="761"/>
      <c r="N37" s="762"/>
      <c r="O37" s="760"/>
      <c r="P37" s="760"/>
      <c r="Q37" s="760"/>
      <c r="R37" s="760"/>
      <c r="T37" s="290"/>
      <c r="U37" s="290"/>
      <c r="V37" s="290"/>
      <c r="W37" s="291"/>
      <c r="X37" s="291"/>
      <c r="Y37" s="28"/>
    </row>
    <row r="38" spans="1:31" ht="12" customHeight="1">
      <c r="A38" s="1681" t="s">
        <v>354</v>
      </c>
      <c r="B38" s="1681"/>
      <c r="C38" s="1681"/>
      <c r="D38" s="1681"/>
      <c r="E38" s="1681"/>
      <c r="F38" s="1681"/>
      <c r="G38" s="1681"/>
      <c r="H38" s="1681"/>
      <c r="I38" s="1681"/>
      <c r="J38" s="1681"/>
      <c r="K38" s="1681"/>
      <c r="L38" s="1681"/>
      <c r="M38" s="1681"/>
      <c r="N38" s="1681"/>
      <c r="O38" s="1681"/>
      <c r="P38" s="1681"/>
      <c r="Q38" s="279"/>
      <c r="R38" s="279"/>
      <c r="T38" s="28"/>
      <c r="V38" s="288"/>
      <c r="W38" s="288"/>
    </row>
    <row r="39" spans="1:31" ht="12" customHeight="1">
      <c r="D39" s="1321"/>
      <c r="G39" s="1207"/>
      <c r="H39" s="1207"/>
      <c r="I39" s="1207"/>
      <c r="J39" s="1207"/>
      <c r="K39" s="1207"/>
      <c r="T39" s="28"/>
    </row>
    <row r="40" spans="1:31" ht="12" customHeight="1">
      <c r="C40" s="1227"/>
      <c r="H40" s="28"/>
      <c r="I40" s="28"/>
    </row>
    <row r="41" spans="1:31" ht="12" customHeight="1">
      <c r="B41" s="22"/>
      <c r="C41" s="22"/>
      <c r="D41" s="22"/>
      <c r="E41" s="22"/>
      <c r="F41" s="28"/>
      <c r="H41" s="28"/>
      <c r="I41" s="28"/>
    </row>
    <row r="42" spans="1:31" ht="12" customHeight="1">
      <c r="C42" s="1227"/>
      <c r="H42" s="28"/>
      <c r="I42" s="28"/>
      <c r="M42" s="28"/>
    </row>
    <row r="43" spans="1:31" ht="12" customHeight="1">
      <c r="C43" s="1227"/>
      <c r="H43" s="28"/>
      <c r="I43" s="28"/>
    </row>
    <row r="44" spans="1:31">
      <c r="H44" s="28"/>
      <c r="I44" s="28"/>
    </row>
  </sheetData>
  <mergeCells count="8">
    <mergeCell ref="A38:P38"/>
    <mergeCell ref="A1:R1"/>
    <mergeCell ref="G4:R4"/>
    <mergeCell ref="G5:L5"/>
    <mergeCell ref="M5:R5"/>
    <mergeCell ref="A3:R3"/>
    <mergeCell ref="B4:F5"/>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dimension ref="A1:T122"/>
  <sheetViews>
    <sheetView showGridLines="0" topLeftCell="A48" zoomScaleNormal="100" zoomScaleSheetLayoutView="100" workbookViewId="0">
      <selection activeCell="D1" sqref="D1"/>
    </sheetView>
  </sheetViews>
  <sheetFormatPr defaultColWidth="9.140625" defaultRowHeight="12.75"/>
  <cols>
    <col min="1" max="1" width="21" style="6" customWidth="1"/>
    <col min="2" max="9" width="9.7109375" style="6" customWidth="1"/>
    <col min="10" max="10" width="10.140625" style="6" bestFit="1" customWidth="1"/>
    <col min="11" max="11" width="9.5703125" style="6" bestFit="1" customWidth="1"/>
    <col min="12" max="12" width="11.140625" style="6" customWidth="1"/>
    <col min="13" max="15" width="9.140625" style="6"/>
    <col min="16" max="16" width="10.85546875" style="6" bestFit="1" customWidth="1"/>
    <col min="17" max="17" width="11.7109375" style="6" bestFit="1" customWidth="1"/>
    <col min="18" max="16384" width="9.140625" style="6"/>
  </cols>
  <sheetData>
    <row r="1" spans="1:20" ht="36" customHeight="1">
      <c r="A1" s="1697" t="s">
        <v>388</v>
      </c>
      <c r="B1" s="1697"/>
      <c r="C1" s="1697"/>
      <c r="D1" s="1697"/>
      <c r="E1" s="1697"/>
      <c r="F1" s="1697"/>
      <c r="G1" s="1697"/>
      <c r="H1" s="1697"/>
      <c r="I1" s="1697"/>
    </row>
    <row r="2" spans="1:20" ht="5.0999999999999996" customHeight="1">
      <c r="A2" s="466"/>
      <c r="B2" s="466"/>
      <c r="C2" s="466"/>
      <c r="D2" s="466"/>
      <c r="E2" s="466"/>
      <c r="F2" s="466"/>
      <c r="G2" s="466"/>
      <c r="H2" s="466"/>
      <c r="I2" s="466"/>
    </row>
    <row r="3" spans="1:20" ht="15" customHeight="1">
      <c r="A3" s="1702" t="s">
        <v>389</v>
      </c>
      <c r="B3" s="1702"/>
      <c r="C3" s="1702"/>
      <c r="D3" s="1702"/>
      <c r="E3" s="1702"/>
      <c r="F3" s="1702"/>
      <c r="G3" s="1702"/>
      <c r="H3" s="1702"/>
      <c r="I3" s="1702"/>
    </row>
    <row r="4" spans="1:20" ht="14.1" customHeight="1">
      <c r="A4" s="1698">
        <v>2021</v>
      </c>
      <c r="B4" s="1698"/>
      <c r="C4" s="1698"/>
      <c r="D4" s="748" t="str">
        <f>'8.8'!G6</f>
        <v>HD_C</v>
      </c>
      <c r="E4" s="748" t="str">
        <f>'8.8'!H6</f>
        <v>MD_C</v>
      </c>
      <c r="F4" s="748" t="str">
        <f>'8.8'!I6</f>
        <v>LD_C</v>
      </c>
      <c r="G4" s="748" t="str">
        <f>'8.8'!J6</f>
        <v>DOM</v>
      </c>
      <c r="H4" s="748" t="str">
        <f>'8.8'!K6</f>
        <v>OG</v>
      </c>
      <c r="I4" s="748" t="str">
        <f>'8.8'!L6</f>
        <v>Total</v>
      </c>
    </row>
    <row r="5" spans="1:20" ht="15.95" customHeight="1">
      <c r="A5" s="1705" t="s">
        <v>390</v>
      </c>
      <c r="B5" s="1705"/>
      <c r="C5" s="1705"/>
      <c r="D5" s="796">
        <f>'8.8'!G25</f>
        <v>3258036.555283682</v>
      </c>
      <c r="E5" s="796">
        <f>'8.8'!H25</f>
        <v>665733.47336373455</v>
      </c>
      <c r="F5" s="796">
        <f>'8.8'!I25</f>
        <v>974837.89383030054</v>
      </c>
      <c r="G5" s="796">
        <f>'8.8'!J25</f>
        <v>1761932.1857068152</v>
      </c>
      <c r="H5" s="796">
        <f>'8.8'!K25</f>
        <v>98033.706101513439</v>
      </c>
      <c r="I5" s="806">
        <f>'8.8'!L25</f>
        <v>6758573.8142860457</v>
      </c>
      <c r="L5" s="293"/>
    </row>
    <row r="6" spans="1:20" ht="15.95" customHeight="1">
      <c r="A6" s="1706" t="s">
        <v>391</v>
      </c>
      <c r="B6" s="1706"/>
      <c r="C6" s="1706"/>
      <c r="D6" s="889">
        <f>'8.8'!M25</f>
        <v>35583299.748294614</v>
      </c>
      <c r="E6" s="889">
        <f>'8.8'!N25</f>
        <v>7263661.1228099987</v>
      </c>
      <c r="F6" s="889">
        <f>'8.8'!O25</f>
        <v>10623064.544122389</v>
      </c>
      <c r="G6" s="889">
        <f>'8.8'!P25</f>
        <v>19203446.385679998</v>
      </c>
      <c r="H6" s="889">
        <f>'8.8'!Q25</f>
        <v>1068976.0057494</v>
      </c>
      <c r="I6" s="1100">
        <f>'8.8'!R25</f>
        <v>73742447.806656405</v>
      </c>
      <c r="K6" s="293"/>
      <c r="L6" s="293"/>
    </row>
    <row r="7" spans="1:20" ht="15.95" customHeight="1">
      <c r="A7" s="1704" t="s">
        <v>392</v>
      </c>
      <c r="B7" s="1704"/>
      <c r="C7" s="1704"/>
      <c r="D7" s="764">
        <f>D5/$I$5</f>
        <v>0.48205977249178722</v>
      </c>
      <c r="E7" s="764">
        <f t="shared" ref="E7:H7" si="0">E5/$I$5</f>
        <v>9.8502064437992753E-2</v>
      </c>
      <c r="F7" s="764">
        <f t="shared" si="0"/>
        <v>0.14423721936271836</v>
      </c>
      <c r="G7" s="764">
        <f t="shared" si="0"/>
        <v>0.26069585597815065</v>
      </c>
      <c r="H7" s="764">
        <f t="shared" si="0"/>
        <v>1.4505087729350989E-2</v>
      </c>
      <c r="I7" s="1101">
        <f>SUM(D7:H7)</f>
        <v>1</v>
      </c>
      <c r="K7" s="293"/>
      <c r="L7" s="293"/>
      <c r="M7" s="293"/>
      <c r="N7" s="298"/>
      <c r="O7" s="298"/>
      <c r="P7" s="293"/>
    </row>
    <row r="8" spans="1:20" ht="15.95" customHeight="1">
      <c r="A8" s="1703" t="s">
        <v>386</v>
      </c>
      <c r="B8" s="1703"/>
      <c r="C8" s="1703"/>
      <c r="D8" s="765">
        <f>'8.8'!B25</f>
        <v>1613</v>
      </c>
      <c r="E8" s="765">
        <f>'8.8'!C25</f>
        <v>6291</v>
      </c>
      <c r="F8" s="765">
        <f>'8.8'!D25</f>
        <v>202383</v>
      </c>
      <c r="G8" s="765">
        <f>'8.8'!E25</f>
        <v>2542155</v>
      </c>
      <c r="H8" s="765"/>
      <c r="I8" s="1102">
        <f>SUM(D8:H8)</f>
        <v>2752442</v>
      </c>
      <c r="K8" s="1228"/>
      <c r="L8" s="293"/>
      <c r="M8" s="293"/>
      <c r="N8" s="298"/>
      <c r="O8" s="298"/>
      <c r="P8" s="293"/>
    </row>
    <row r="9" spans="1:20" ht="14.45" customHeight="1">
      <c r="A9" s="766"/>
      <c r="B9" s="766"/>
      <c r="C9" s="767"/>
      <c r="D9" s="766"/>
      <c r="E9" s="766"/>
      <c r="F9" s="766"/>
      <c r="G9" s="766"/>
      <c r="H9" s="766"/>
      <c r="I9" s="766"/>
      <c r="J9" s="293"/>
      <c r="K9" s="293"/>
      <c r="L9" s="293"/>
      <c r="M9" s="293"/>
      <c r="N9" s="298"/>
      <c r="O9" s="298"/>
      <c r="P9" s="293"/>
      <c r="Q9" s="293"/>
      <c r="R9" s="298"/>
      <c r="S9" s="298"/>
      <c r="T9" s="299"/>
    </row>
    <row r="10" spans="1:20" ht="14.45" customHeight="1">
      <c r="A10" s="1700"/>
      <c r="B10" s="1700"/>
      <c r="C10" s="1700"/>
      <c r="D10" s="1700"/>
      <c r="E10" s="1700"/>
      <c r="F10" s="1700"/>
      <c r="G10" s="1700"/>
      <c r="H10" s="1700"/>
      <c r="I10" s="1700"/>
      <c r="J10" s="293"/>
      <c r="K10" s="293"/>
      <c r="L10" s="293"/>
      <c r="M10" s="293"/>
      <c r="N10" s="298"/>
      <c r="O10" s="298"/>
      <c r="P10" s="293"/>
      <c r="Q10" s="293"/>
      <c r="R10" s="298"/>
      <c r="S10" s="298"/>
    </row>
    <row r="11" spans="1:20" ht="14.45" customHeight="1">
      <c r="A11" s="766"/>
      <c r="B11" s="766"/>
      <c r="C11" s="766"/>
      <c r="D11" s="766"/>
      <c r="E11" s="766"/>
      <c r="F11" s="766"/>
      <c r="G11" s="766"/>
      <c r="H11" s="766"/>
      <c r="I11" s="766"/>
      <c r="J11" s="293"/>
      <c r="K11" s="293"/>
      <c r="L11" s="293"/>
      <c r="M11" s="293"/>
      <c r="N11" s="298"/>
      <c r="O11" s="298"/>
      <c r="P11" s="293"/>
      <c r="Q11" s="293"/>
      <c r="R11" s="298"/>
      <c r="S11" s="298"/>
    </row>
    <row r="12" spans="1:20" ht="14.45" customHeight="1">
      <c r="A12" s="766"/>
      <c r="B12" s="766"/>
      <c r="C12" s="766"/>
      <c r="D12" s="766"/>
      <c r="E12" s="766"/>
      <c r="F12" s="766"/>
      <c r="G12" s="766"/>
      <c r="H12" s="766"/>
      <c r="I12" s="766"/>
      <c r="J12" s="293"/>
      <c r="K12" s="293"/>
      <c r="L12" s="293"/>
      <c r="M12" s="293"/>
      <c r="N12" s="298"/>
      <c r="O12" s="298"/>
      <c r="P12" s="293"/>
      <c r="Q12" s="293"/>
      <c r="R12" s="298"/>
      <c r="S12" s="298"/>
    </row>
    <row r="13" spans="1:20" ht="14.45" customHeight="1">
      <c r="A13" s="766"/>
      <c r="B13" s="766"/>
      <c r="C13" s="766"/>
      <c r="D13" s="766"/>
      <c r="E13" s="766"/>
      <c r="F13" s="766"/>
      <c r="G13" s="766"/>
      <c r="H13" s="766"/>
      <c r="I13" s="766"/>
      <c r="J13" s="293"/>
      <c r="K13" s="293"/>
      <c r="L13" s="293"/>
      <c r="Q13" s="293"/>
      <c r="R13" s="298"/>
      <c r="S13" s="298"/>
    </row>
    <row r="14" spans="1:20" ht="14.45" customHeight="1">
      <c r="A14" s="766"/>
      <c r="B14" s="766"/>
      <c r="C14" s="766"/>
      <c r="D14" s="766"/>
      <c r="E14" s="766"/>
      <c r="F14" s="766"/>
      <c r="G14" s="766"/>
      <c r="H14" s="766"/>
      <c r="I14" s="766"/>
      <c r="J14" s="293"/>
      <c r="K14" s="293"/>
      <c r="L14" s="293"/>
      <c r="Q14" s="293"/>
      <c r="R14" s="298"/>
      <c r="S14" s="298"/>
    </row>
    <row r="15" spans="1:20" ht="14.45" customHeight="1">
      <c r="A15" s="766"/>
      <c r="B15" s="766"/>
      <c r="C15" s="766"/>
      <c r="D15" s="766"/>
      <c r="E15" s="766"/>
      <c r="F15" s="766"/>
      <c r="G15" s="766"/>
      <c r="H15" s="766"/>
      <c r="I15" s="766"/>
      <c r="J15" s="293"/>
      <c r="K15" s="293"/>
      <c r="Q15" s="293"/>
      <c r="R15" s="298"/>
      <c r="S15" s="298"/>
    </row>
    <row r="16" spans="1:20" ht="14.45" customHeight="1">
      <c r="A16" s="766"/>
      <c r="B16" s="766"/>
      <c r="C16" s="766"/>
      <c r="D16" s="766"/>
      <c r="E16" s="766"/>
      <c r="F16" s="766"/>
      <c r="G16" s="766"/>
      <c r="H16" s="766"/>
      <c r="I16" s="766"/>
      <c r="J16" s="293"/>
      <c r="K16" s="293"/>
    </row>
    <row r="17" spans="1:14" ht="14.45" customHeight="1">
      <c r="A17" s="766"/>
      <c r="B17" s="766"/>
      <c r="C17" s="766"/>
      <c r="D17" s="766"/>
      <c r="E17" s="766"/>
      <c r="F17" s="766"/>
      <c r="G17" s="766"/>
      <c r="H17" s="766"/>
      <c r="I17" s="766"/>
      <c r="J17" s="293"/>
      <c r="K17" s="293"/>
      <c r="L17" s="293"/>
      <c r="M17" s="293"/>
    </row>
    <row r="18" spans="1:14" ht="14.45" customHeight="1">
      <c r="A18" s="766"/>
      <c r="B18" s="766"/>
      <c r="C18" s="766"/>
      <c r="D18" s="766"/>
      <c r="E18" s="766"/>
      <c r="F18" s="766"/>
      <c r="G18" s="766"/>
      <c r="H18" s="766"/>
      <c r="I18" s="766"/>
      <c r="J18" s="293"/>
      <c r="K18" s="293"/>
      <c r="L18" s="293"/>
      <c r="M18" s="293"/>
    </row>
    <row r="19" spans="1:14" ht="14.45" customHeight="1">
      <c r="A19" s="766"/>
      <c r="B19" s="766"/>
      <c r="C19" s="766"/>
      <c r="D19" s="766"/>
      <c r="E19" s="766"/>
      <c r="F19" s="766"/>
      <c r="G19" s="766"/>
      <c r="H19" s="766"/>
      <c r="I19" s="766"/>
      <c r="J19" s="300"/>
      <c r="K19" s="293"/>
      <c r="L19" s="293"/>
      <c r="M19" s="293"/>
    </row>
    <row r="20" spans="1:14" ht="14.45" customHeight="1">
      <c r="A20" s="768"/>
      <c r="B20" s="768"/>
      <c r="C20" s="768"/>
      <c r="D20" s="768"/>
      <c r="E20" s="768"/>
      <c r="F20" s="768"/>
      <c r="G20" s="768"/>
      <c r="H20" s="766"/>
      <c r="I20" s="766"/>
      <c r="J20" s="293"/>
      <c r="K20" s="293"/>
      <c r="L20" s="293"/>
      <c r="M20" s="293"/>
    </row>
    <row r="21" spans="1:14" ht="14.45" customHeight="1">
      <c r="A21" s="766"/>
      <c r="B21" s="766"/>
      <c r="C21" s="766"/>
      <c r="D21" s="766"/>
      <c r="E21" s="766"/>
      <c r="F21" s="766"/>
      <c r="G21" s="766"/>
      <c r="H21" s="766"/>
      <c r="I21" s="766"/>
      <c r="J21" s="293"/>
      <c r="K21" s="293"/>
      <c r="L21" s="293"/>
      <c r="M21" s="293"/>
    </row>
    <row r="22" spans="1:14" ht="14.45" customHeight="1">
      <c r="A22" s="766"/>
      <c r="B22" s="766"/>
      <c r="C22" s="766"/>
      <c r="D22" s="766"/>
      <c r="E22" s="766"/>
      <c r="F22" s="766"/>
      <c r="G22" s="766"/>
      <c r="H22" s="766"/>
      <c r="I22" s="766"/>
      <c r="J22" s="293"/>
      <c r="K22" s="293"/>
      <c r="L22" s="293"/>
      <c r="M22" s="293"/>
    </row>
    <row r="23" spans="1:14" ht="14.45" customHeight="1">
      <c r="A23" s="766"/>
      <c r="B23" s="766"/>
      <c r="C23" s="766"/>
      <c r="D23" s="766"/>
      <c r="E23" s="766"/>
      <c r="F23" s="766"/>
      <c r="G23" s="766"/>
      <c r="H23" s="766"/>
      <c r="I23" s="766"/>
      <c r="J23" s="293"/>
      <c r="K23" s="293"/>
      <c r="L23" s="293"/>
      <c r="M23" s="293"/>
    </row>
    <row r="24" spans="1:14" ht="14.45" customHeight="1">
      <c r="A24" s="766"/>
      <c r="B24" s="766"/>
      <c r="C24" s="766"/>
      <c r="D24" s="766"/>
      <c r="E24" s="766"/>
      <c r="F24" s="766"/>
      <c r="G24" s="766"/>
      <c r="H24" s="766"/>
      <c r="I24" s="766"/>
      <c r="J24" s="293"/>
    </row>
    <row r="25" spans="1:14" ht="14.45" customHeight="1">
      <c r="A25" s="766"/>
      <c r="B25" s="766"/>
      <c r="C25" s="766"/>
      <c r="D25" s="766"/>
      <c r="E25" s="766"/>
      <c r="F25" s="766"/>
      <c r="G25" s="766"/>
      <c r="H25" s="766"/>
      <c r="I25" s="766"/>
    </row>
    <row r="26" spans="1:14" ht="14.45" customHeight="1">
      <c r="A26" s="766"/>
      <c r="B26" s="766"/>
      <c r="C26" s="766"/>
      <c r="D26" s="766"/>
      <c r="E26" s="766"/>
      <c r="F26" s="766"/>
      <c r="G26" s="766"/>
      <c r="H26" s="766"/>
      <c r="I26" s="766"/>
    </row>
    <row r="27" spans="1:14" ht="14.45" customHeight="1">
      <c r="A27" s="766"/>
      <c r="B27" s="766"/>
      <c r="C27" s="766"/>
      <c r="D27" s="766"/>
      <c r="E27" s="766"/>
      <c r="F27" s="766"/>
      <c r="G27" s="766"/>
      <c r="H27" s="766"/>
      <c r="I27" s="766"/>
    </row>
    <row r="28" spans="1:14" ht="14.45" customHeight="1">
      <c r="A28" s="766"/>
      <c r="B28" s="766"/>
      <c r="C28" s="766"/>
      <c r="D28" s="766"/>
      <c r="E28" s="766"/>
      <c r="F28" s="766"/>
      <c r="G28" s="766"/>
      <c r="H28" s="766"/>
      <c r="I28" s="766"/>
    </row>
    <row r="29" spans="1:14" ht="14.45" customHeight="1">
      <c r="A29" s="1699" t="s">
        <v>393</v>
      </c>
      <c r="B29" s="1699"/>
      <c r="C29" s="1699"/>
      <c r="D29" s="1699"/>
      <c r="E29" s="1699"/>
      <c r="F29" s="1699"/>
      <c r="G29" s="1699"/>
      <c r="H29" s="1699"/>
      <c r="I29" s="1699"/>
    </row>
    <row r="30" spans="1:14" ht="14.45" customHeight="1">
      <c r="A30" s="769">
        <v>2021</v>
      </c>
      <c r="B30" s="647" t="s">
        <v>394</v>
      </c>
      <c r="C30" s="748" t="s">
        <v>2</v>
      </c>
      <c r="D30" s="748" t="s">
        <v>108</v>
      </c>
      <c r="E30" s="1281" t="s">
        <v>117</v>
      </c>
      <c r="F30" s="748" t="s">
        <v>1</v>
      </c>
      <c r="G30" s="748" t="s">
        <v>11</v>
      </c>
      <c r="H30" s="748" t="s">
        <v>130</v>
      </c>
      <c r="I30" s="748" t="s">
        <v>164</v>
      </c>
    </row>
    <row r="31" spans="1:14" ht="15.95" customHeight="1">
      <c r="A31" s="1415" t="s">
        <v>390</v>
      </c>
      <c r="B31" s="796">
        <f>D5+E5+F5-D31-E31-F31-G31</f>
        <v>3362475.4229473602</v>
      </c>
      <c r="C31" s="796">
        <f>G5</f>
        <v>1761932.1857068152</v>
      </c>
      <c r="D31" s="796">
        <f>'8.7'!G36</f>
        <v>519046.83867163025</v>
      </c>
      <c r="E31" s="1171">
        <v>926132.21344364341</v>
      </c>
      <c r="F31" s="796">
        <f>'8.6'!C25</f>
        <v>89324.829415082859</v>
      </c>
      <c r="G31" s="796">
        <f>'5.1'!D36</f>
        <v>1628.6179999999999</v>
      </c>
      <c r="H31" s="796">
        <f>'8.8'!$K$25</f>
        <v>98033.706101513439</v>
      </c>
      <c r="I31" s="806">
        <f>SUM(B31:H31)</f>
        <v>6758573.8142860448</v>
      </c>
      <c r="K31" s="298"/>
      <c r="L31" s="300"/>
      <c r="M31" s="300"/>
      <c r="N31" s="293"/>
    </row>
    <row r="32" spans="1:14" ht="15.95" customHeight="1">
      <c r="A32" s="1416" t="s">
        <v>391</v>
      </c>
      <c r="B32" s="889">
        <f>D6+E6+F6-D32-E32-F32-G32</f>
        <v>36702225.88324701</v>
      </c>
      <c r="C32" s="889">
        <f>G6</f>
        <v>19203446.385679998</v>
      </c>
      <c r="D32" s="889">
        <f>'8.7'!H36</f>
        <v>5669997.6830000002</v>
      </c>
      <c r="E32" s="1369">
        <v>10104980.471999999</v>
      </c>
      <c r="F32" s="889">
        <f>'8.6'!D25</f>
        <v>975720.88798000012</v>
      </c>
      <c r="G32" s="889">
        <f>'5.1'!G36</f>
        <v>17100.489000000001</v>
      </c>
      <c r="H32" s="889">
        <f>'8.8'!$Q$25</f>
        <v>1068976.0057494</v>
      </c>
      <c r="I32" s="1100">
        <f>SUM(B32:H32)</f>
        <v>73742447.806656405</v>
      </c>
      <c r="K32" s="293"/>
      <c r="L32" s="300"/>
      <c r="M32" s="300"/>
      <c r="N32" s="293"/>
    </row>
    <row r="33" spans="1:18" ht="15.95" customHeight="1">
      <c r="A33" s="1414" t="s">
        <v>392</v>
      </c>
      <c r="B33" s="764">
        <f t="shared" ref="B33:H33" si="1">B31/$I$31</f>
        <v>0.49751256927014298</v>
      </c>
      <c r="C33" s="764">
        <f t="shared" si="1"/>
        <v>0.2606958559781507</v>
      </c>
      <c r="D33" s="764">
        <f t="shared" si="1"/>
        <v>7.6798279183470125E-2</v>
      </c>
      <c r="E33" s="764">
        <f t="shared" si="1"/>
        <v>0.13703071667072964</v>
      </c>
      <c r="F33" s="764">
        <f t="shared" si="1"/>
        <v>1.3216520507073705E-2</v>
      </c>
      <c r="G33" s="770">
        <f t="shared" si="1"/>
        <v>2.4097066108199963E-4</v>
      </c>
      <c r="H33" s="764">
        <f t="shared" si="1"/>
        <v>1.4505087729350993E-2</v>
      </c>
      <c r="I33" s="1101">
        <f>SUM(B33:H33)</f>
        <v>1</v>
      </c>
      <c r="J33" s="293"/>
      <c r="K33" s="293"/>
      <c r="L33" s="300"/>
      <c r="M33" s="300"/>
      <c r="N33" s="293"/>
      <c r="P33" s="293"/>
    </row>
    <row r="34" spans="1:18" ht="24.75" customHeight="1">
      <c r="A34" s="1417" t="s">
        <v>395</v>
      </c>
      <c r="B34" s="1370">
        <f>D8+E8+F8-E34-F34-G34-1</f>
        <v>208020</v>
      </c>
      <c r="C34" s="765">
        <f>G8</f>
        <v>2542155</v>
      </c>
      <c r="D34" s="765">
        <f>'8.7'!$B$25</f>
        <v>881</v>
      </c>
      <c r="E34" s="765">
        <v>1977</v>
      </c>
      <c r="F34" s="765">
        <f>'8.6'!$B$25</f>
        <v>278</v>
      </c>
      <c r="G34" s="765">
        <v>11</v>
      </c>
      <c r="H34" s="765"/>
      <c r="I34" s="1102">
        <f>I8</f>
        <v>2752442</v>
      </c>
      <c r="J34" s="293"/>
      <c r="K34" s="293"/>
      <c r="L34" s="300"/>
      <c r="M34" s="300"/>
      <c r="N34" s="293"/>
      <c r="P34" s="293"/>
    </row>
    <row r="35" spans="1:18" ht="26.1" customHeight="1">
      <c r="A35" s="1707" t="s">
        <v>396</v>
      </c>
      <c r="B35" s="1707"/>
      <c r="C35" s="1707"/>
      <c r="D35" s="1707"/>
      <c r="E35" s="1707"/>
      <c r="F35" s="1707"/>
      <c r="G35" s="1707"/>
      <c r="H35" s="1707"/>
      <c r="I35" s="1707"/>
      <c r="K35" s="293"/>
      <c r="L35" s="293"/>
      <c r="M35" s="293"/>
      <c r="N35" s="293"/>
      <c r="P35" s="293"/>
    </row>
    <row r="36" spans="1:18" ht="14.45" customHeight="1">
      <c r="A36" s="1701"/>
      <c r="B36" s="1701"/>
      <c r="C36" s="1701"/>
      <c r="D36" s="1701"/>
      <c r="E36" s="1701"/>
      <c r="F36" s="1701"/>
      <c r="G36" s="1701"/>
      <c r="H36" s="1701"/>
      <c r="I36" s="1701"/>
      <c r="L36" s="293"/>
      <c r="M36" s="293"/>
      <c r="N36" s="293"/>
      <c r="P36" s="293"/>
      <c r="Q36" s="293"/>
    </row>
    <row r="37" spans="1:18" ht="14.45" customHeight="1">
      <c r="A37" s="294"/>
      <c r="B37" s="294"/>
      <c r="C37" s="294"/>
      <c r="D37" s="294"/>
      <c r="E37" s="294"/>
      <c r="F37" s="294"/>
      <c r="G37" s="294"/>
      <c r="H37" s="294"/>
      <c r="I37" s="294"/>
      <c r="L37" s="293"/>
      <c r="M37" s="293"/>
      <c r="N37" s="293"/>
      <c r="P37" s="293"/>
      <c r="Q37" s="293"/>
    </row>
    <row r="38" spans="1:18" ht="14.45" customHeight="1">
      <c r="A38" s="294"/>
      <c r="B38" s="294"/>
      <c r="C38" s="294"/>
      <c r="D38" s="294"/>
      <c r="E38" s="294"/>
      <c r="F38" s="294"/>
      <c r="G38" s="294"/>
      <c r="H38" s="294"/>
      <c r="I38" s="294"/>
      <c r="L38" s="293"/>
      <c r="M38" s="293"/>
      <c r="N38" s="293"/>
      <c r="P38" s="293"/>
      <c r="Q38" s="293"/>
    </row>
    <row r="39" spans="1:18" ht="14.45" customHeight="1">
      <c r="A39" s="294"/>
      <c r="B39" s="294"/>
      <c r="C39" s="294"/>
      <c r="D39" s="294"/>
      <c r="E39" s="294"/>
      <c r="F39" s="294"/>
      <c r="G39" s="294"/>
      <c r="H39" s="294"/>
      <c r="I39" s="294"/>
      <c r="L39" s="293"/>
      <c r="M39" s="293"/>
      <c r="N39" s="293"/>
      <c r="P39" s="293"/>
      <c r="Q39" s="293"/>
    </row>
    <row r="40" spans="1:18" ht="14.45" customHeight="1">
      <c r="A40" s="294"/>
      <c r="B40" s="294"/>
      <c r="C40" s="294"/>
      <c r="D40" s="294"/>
      <c r="E40" s="294"/>
      <c r="F40" s="294"/>
      <c r="G40" s="294"/>
      <c r="H40" s="294"/>
      <c r="I40" s="294"/>
      <c r="Q40" s="293"/>
    </row>
    <row r="41" spans="1:18" ht="14.45" customHeight="1">
      <c r="A41" s="294"/>
      <c r="B41" s="294"/>
      <c r="C41" s="294"/>
      <c r="D41" s="294"/>
      <c r="E41" s="294"/>
      <c r="F41" s="294"/>
      <c r="G41" s="294"/>
      <c r="H41" s="294"/>
      <c r="I41" s="294"/>
      <c r="K41" s="295"/>
      <c r="Q41" s="293"/>
    </row>
    <row r="42" spans="1:18" ht="14.45" customHeight="1">
      <c r="A42" s="294"/>
      <c r="B42" s="294"/>
      <c r="C42" s="294"/>
      <c r="D42" s="294"/>
      <c r="E42" s="294"/>
      <c r="F42" s="294"/>
      <c r="G42" s="294"/>
      <c r="H42" s="294"/>
      <c r="I42" s="294"/>
      <c r="J42" s="293"/>
      <c r="K42" s="293"/>
      <c r="L42" s="293"/>
      <c r="M42" s="293"/>
      <c r="N42" s="293"/>
      <c r="O42" s="293"/>
      <c r="P42" s="293"/>
      <c r="Q42" s="293"/>
    </row>
    <row r="43" spans="1:18" ht="14.45" customHeight="1">
      <c r="A43" s="294"/>
      <c r="B43" s="294"/>
      <c r="C43" s="294"/>
      <c r="D43" s="294"/>
      <c r="E43" s="294"/>
      <c r="F43" s="294"/>
      <c r="G43" s="294"/>
      <c r="H43" s="294"/>
      <c r="I43" s="294"/>
      <c r="K43" s="293"/>
      <c r="L43" s="293"/>
      <c r="M43" s="293"/>
      <c r="N43" s="293"/>
      <c r="O43" s="293"/>
      <c r="P43" s="293"/>
    </row>
    <row r="44" spans="1:18" ht="14.45" customHeight="1">
      <c r="A44" s="294"/>
      <c r="B44" s="294"/>
      <c r="C44" s="294"/>
      <c r="D44" s="294"/>
      <c r="E44" s="294"/>
      <c r="F44" s="294"/>
      <c r="G44" s="294"/>
      <c r="H44" s="294"/>
      <c r="I44" s="294"/>
      <c r="K44" s="293"/>
      <c r="L44" s="293"/>
      <c r="M44" s="293"/>
      <c r="N44" s="293"/>
      <c r="O44" s="293"/>
      <c r="P44" s="293"/>
    </row>
    <row r="45" spans="1:18" ht="14.45" customHeight="1">
      <c r="A45" s="294"/>
      <c r="B45" s="294"/>
      <c r="C45" s="294"/>
      <c r="D45" s="294"/>
      <c r="E45" s="294"/>
      <c r="F45" s="294"/>
      <c r="G45" s="294"/>
      <c r="H45" s="294"/>
      <c r="I45" s="294"/>
      <c r="J45" s="293"/>
      <c r="K45" s="293"/>
      <c r="L45" s="293"/>
      <c r="M45" s="293"/>
      <c r="N45" s="293"/>
      <c r="O45" s="293"/>
      <c r="P45" s="293"/>
      <c r="Q45" s="293"/>
      <c r="R45" s="293"/>
    </row>
    <row r="46" spans="1:18" ht="14.45" customHeight="1">
      <c r="A46" s="294"/>
      <c r="B46" s="294"/>
      <c r="C46" s="294"/>
      <c r="D46" s="294"/>
      <c r="E46" s="294"/>
      <c r="F46" s="294"/>
      <c r="G46" s="294"/>
      <c r="H46" s="294"/>
      <c r="I46" s="294"/>
      <c r="J46" s="293"/>
      <c r="K46" s="293"/>
      <c r="L46" s="293"/>
      <c r="M46" s="293"/>
      <c r="N46" s="293"/>
      <c r="O46" s="293"/>
      <c r="P46" s="293"/>
      <c r="Q46" s="293"/>
      <c r="R46" s="293"/>
    </row>
    <row r="47" spans="1:18" ht="14.45" customHeight="1">
      <c r="A47" s="294"/>
      <c r="B47" s="294"/>
      <c r="C47" s="294"/>
      <c r="D47" s="294"/>
      <c r="E47" s="294"/>
      <c r="F47" s="294"/>
      <c r="G47" s="294"/>
      <c r="H47" s="294"/>
      <c r="I47" s="294"/>
      <c r="J47" s="293"/>
      <c r="K47" s="293"/>
      <c r="L47" s="293"/>
      <c r="M47" s="293"/>
      <c r="N47" s="293"/>
      <c r="O47" s="293"/>
      <c r="P47" s="293"/>
      <c r="Q47" s="293"/>
      <c r="R47" s="293"/>
    </row>
    <row r="48" spans="1:18" ht="14.45" customHeight="1">
      <c r="A48" s="294"/>
      <c r="B48" s="294"/>
      <c r="C48" s="294"/>
      <c r="D48" s="294"/>
      <c r="E48" s="294"/>
      <c r="F48" s="294"/>
      <c r="G48" s="294"/>
      <c r="H48" s="294"/>
      <c r="I48" s="294"/>
      <c r="J48" s="293"/>
      <c r="K48" s="293"/>
      <c r="L48" s="293"/>
      <c r="M48" s="293"/>
      <c r="N48" s="293"/>
      <c r="O48" s="293"/>
      <c r="P48" s="293"/>
      <c r="Q48" s="293"/>
      <c r="R48" s="293"/>
    </row>
    <row r="49" spans="1:18" ht="14.45" customHeight="1">
      <c r="A49" s="294"/>
      <c r="B49" s="294"/>
      <c r="C49" s="294"/>
      <c r="D49" s="294"/>
      <c r="E49" s="294"/>
      <c r="F49" s="294"/>
      <c r="G49" s="294"/>
      <c r="H49" s="294"/>
      <c r="I49" s="294"/>
      <c r="J49" s="293"/>
      <c r="K49" s="293"/>
      <c r="L49" s="293"/>
      <c r="M49" s="293"/>
      <c r="N49" s="293"/>
      <c r="O49" s="293"/>
      <c r="P49" s="293"/>
      <c r="Q49" s="293"/>
      <c r="R49" s="293"/>
    </row>
    <row r="50" spans="1:18" ht="14.45" customHeight="1">
      <c r="A50" s="294"/>
      <c r="B50" s="294"/>
      <c r="C50" s="294"/>
      <c r="D50" s="294"/>
      <c r="E50" s="294"/>
      <c r="F50" s="294"/>
      <c r="G50" s="294"/>
      <c r="H50" s="294"/>
      <c r="I50" s="294"/>
      <c r="J50" s="293"/>
      <c r="K50" s="293"/>
      <c r="L50" s="293"/>
      <c r="M50" s="293"/>
      <c r="N50" s="293"/>
      <c r="O50" s="293"/>
      <c r="P50" s="293"/>
      <c r="Q50" s="293"/>
      <c r="R50" s="293"/>
    </row>
    <row r="51" spans="1:18" ht="14.45" customHeight="1">
      <c r="A51" s="294"/>
      <c r="B51" s="294"/>
      <c r="C51" s="294"/>
      <c r="D51" s="294"/>
      <c r="E51" s="294"/>
      <c r="F51" s="294"/>
      <c r="G51" s="294"/>
      <c r="H51" s="294"/>
      <c r="I51" s="294"/>
      <c r="J51" s="293"/>
      <c r="Q51" s="293"/>
      <c r="R51" s="293"/>
    </row>
    <row r="52" spans="1:18" ht="14.45" customHeight="1">
      <c r="A52" s="294"/>
      <c r="B52" s="294"/>
      <c r="C52" s="294"/>
      <c r="D52" s="294"/>
      <c r="E52" s="294"/>
      <c r="F52" s="294"/>
      <c r="G52" s="294"/>
      <c r="H52" s="294"/>
      <c r="I52" s="294"/>
      <c r="J52" s="293"/>
      <c r="Q52" s="293"/>
      <c r="R52" s="293"/>
    </row>
    <row r="53" spans="1:18" ht="6" customHeight="1">
      <c r="A53" s="294"/>
      <c r="B53" s="294"/>
      <c r="C53" s="294"/>
      <c r="D53" s="294"/>
      <c r="E53" s="294"/>
      <c r="F53" s="294"/>
      <c r="G53" s="294"/>
      <c r="H53" s="294"/>
      <c r="I53" s="294"/>
      <c r="J53" s="293"/>
      <c r="Q53" s="293"/>
      <c r="R53" s="293"/>
    </row>
    <row r="54" spans="1:18" ht="15" customHeight="1">
      <c r="A54" s="294"/>
      <c r="B54" s="294"/>
      <c r="C54" s="294"/>
      <c r="D54" s="294"/>
      <c r="E54" s="294"/>
      <c r="F54" s="294"/>
      <c r="G54" s="294"/>
      <c r="H54" s="294"/>
      <c r="I54" s="294"/>
    </row>
    <row r="55" spans="1:18" ht="15" customHeight="1">
      <c r="A55" s="294"/>
      <c r="B55" s="294"/>
      <c r="C55" s="294"/>
      <c r="D55" s="294"/>
      <c r="E55" s="294"/>
      <c r="F55" s="294"/>
      <c r="G55" s="294"/>
      <c r="H55" s="294"/>
      <c r="I55" s="294"/>
    </row>
    <row r="56" spans="1:18" ht="22.5" customHeight="1">
      <c r="A56" s="294"/>
      <c r="B56" s="294"/>
      <c r="C56" s="294"/>
      <c r="D56" s="294"/>
      <c r="E56" s="294"/>
      <c r="F56" s="294"/>
      <c r="G56" s="294"/>
      <c r="H56" s="294"/>
      <c r="I56" s="294"/>
    </row>
    <row r="57" spans="1:18" ht="15" customHeight="1">
      <c r="A57" s="16"/>
      <c r="B57" s="16"/>
      <c r="C57" s="16"/>
      <c r="D57" s="16"/>
      <c r="E57" s="16"/>
      <c r="F57" s="16"/>
      <c r="G57" s="16"/>
      <c r="H57" s="16"/>
      <c r="I57" s="16"/>
    </row>
    <row r="58" spans="1:18" ht="15" customHeight="1">
      <c r="A58" s="16"/>
      <c r="B58" s="16"/>
      <c r="C58" s="16"/>
      <c r="D58" s="16"/>
      <c r="E58" s="16"/>
      <c r="F58" s="16"/>
      <c r="G58" s="16"/>
      <c r="H58" s="16"/>
      <c r="I58" s="16"/>
    </row>
    <row r="59" spans="1:18" ht="15" customHeight="1">
      <c r="A59" s="296"/>
      <c r="B59" s="296"/>
      <c r="C59" s="16"/>
      <c r="D59" s="16"/>
      <c r="E59" s="16"/>
      <c r="F59" s="16"/>
      <c r="G59" s="16"/>
      <c r="H59" s="16"/>
      <c r="I59" s="16"/>
    </row>
    <row r="60" spans="1:18" ht="15" customHeight="1">
      <c r="A60" s="296"/>
      <c r="B60" s="296"/>
      <c r="C60" s="16"/>
      <c r="D60" s="16"/>
      <c r="E60" s="16"/>
      <c r="F60" s="16"/>
      <c r="G60" s="16"/>
      <c r="H60" s="16"/>
      <c r="I60" s="16"/>
    </row>
    <row r="61" spans="1:18" ht="15" customHeight="1">
      <c r="A61" s="16"/>
      <c r="B61" s="16"/>
      <c r="C61" s="16"/>
      <c r="D61" s="16"/>
      <c r="E61" s="16"/>
      <c r="F61" s="16"/>
      <c r="G61" s="16"/>
      <c r="H61" s="16"/>
      <c r="I61" s="16"/>
    </row>
    <row r="62" spans="1:18" ht="15" customHeight="1">
      <c r="A62" s="16"/>
      <c r="B62" s="16"/>
      <c r="C62" s="16"/>
      <c r="D62" s="16"/>
      <c r="E62" s="16"/>
      <c r="F62" s="16"/>
      <c r="G62" s="16"/>
      <c r="H62" s="16"/>
      <c r="I62" s="16"/>
    </row>
    <row r="63" spans="1:18" ht="15" customHeight="1">
      <c r="A63" s="16"/>
      <c r="B63" s="16"/>
      <c r="C63" s="16"/>
      <c r="D63" s="16"/>
      <c r="E63" s="16"/>
      <c r="F63" s="16"/>
      <c r="G63" s="16"/>
      <c r="H63" s="16"/>
      <c r="I63" s="16"/>
    </row>
    <row r="64" spans="1:18" ht="15" customHeight="1">
      <c r="A64" s="16"/>
      <c r="B64" s="16"/>
      <c r="C64" s="16"/>
      <c r="D64" s="16"/>
      <c r="E64" s="16"/>
      <c r="F64" s="16"/>
      <c r="G64" s="16"/>
      <c r="H64" s="16"/>
      <c r="I64" s="16"/>
    </row>
    <row r="65" spans="1:9" ht="15" customHeight="1">
      <c r="A65" s="16"/>
      <c r="B65" s="16"/>
      <c r="C65" s="16"/>
      <c r="D65" s="16"/>
      <c r="E65" s="16"/>
      <c r="F65" s="16"/>
      <c r="G65" s="16"/>
      <c r="H65" s="16"/>
      <c r="I65" s="16"/>
    </row>
    <row r="66" spans="1:9" ht="15" customHeight="1">
      <c r="A66" s="16"/>
      <c r="B66" s="16"/>
      <c r="C66" s="16"/>
      <c r="D66" s="16"/>
      <c r="E66" s="16"/>
      <c r="F66" s="16"/>
      <c r="G66" s="16"/>
      <c r="H66" s="16"/>
      <c r="I66" s="16"/>
    </row>
    <row r="67" spans="1:9" ht="15" customHeight="1">
      <c r="A67" s="16"/>
      <c r="B67" s="16"/>
      <c r="C67" s="16"/>
      <c r="D67" s="16"/>
      <c r="E67" s="16"/>
      <c r="F67" s="16"/>
      <c r="G67" s="16"/>
      <c r="H67" s="16"/>
      <c r="I67" s="16"/>
    </row>
    <row r="68" spans="1:9" ht="15" customHeight="1">
      <c r="A68" s="16"/>
      <c r="B68" s="16"/>
      <c r="C68" s="16"/>
      <c r="D68" s="16"/>
      <c r="E68" s="16"/>
      <c r="F68" s="16"/>
      <c r="G68" s="16"/>
      <c r="H68" s="16"/>
      <c r="I68" s="16"/>
    </row>
    <row r="69" spans="1:9" ht="15" customHeight="1">
      <c r="A69" s="16"/>
      <c r="B69" s="16"/>
      <c r="C69" s="16"/>
      <c r="D69" s="16"/>
      <c r="E69" s="16"/>
      <c r="F69" s="16"/>
      <c r="G69" s="16"/>
      <c r="H69" s="16"/>
      <c r="I69" s="16"/>
    </row>
    <row r="70" spans="1:9" ht="15" customHeight="1">
      <c r="A70" s="16"/>
      <c r="B70" s="16"/>
      <c r="C70" s="16"/>
      <c r="D70" s="16"/>
      <c r="E70" s="16"/>
      <c r="F70" s="16"/>
      <c r="G70" s="16"/>
      <c r="H70" s="16"/>
      <c r="I70" s="16"/>
    </row>
    <row r="71" spans="1:9" ht="15" customHeight="1">
      <c r="A71" s="16"/>
      <c r="B71" s="16"/>
      <c r="C71" s="16"/>
      <c r="D71" s="16"/>
      <c r="E71" s="16"/>
      <c r="F71" s="16"/>
      <c r="G71" s="16"/>
      <c r="H71" s="16"/>
      <c r="I71" s="16"/>
    </row>
    <row r="72" spans="1:9" ht="15" customHeight="1">
      <c r="A72" s="16"/>
      <c r="B72" s="16"/>
      <c r="C72" s="16"/>
      <c r="D72" s="16"/>
      <c r="E72" s="16"/>
      <c r="F72" s="16"/>
      <c r="G72" s="16"/>
      <c r="H72" s="16"/>
      <c r="I72" s="16"/>
    </row>
    <row r="73" spans="1:9" ht="15" customHeight="1">
      <c r="A73" s="16"/>
      <c r="B73" s="16"/>
      <c r="C73" s="16"/>
      <c r="D73" s="16"/>
      <c r="E73" s="16"/>
      <c r="F73" s="16"/>
      <c r="G73" s="16"/>
      <c r="H73" s="16"/>
      <c r="I73" s="16"/>
    </row>
    <row r="74" spans="1:9" ht="15" customHeight="1">
      <c r="A74" s="16"/>
      <c r="B74" s="16"/>
      <c r="C74" s="16"/>
      <c r="D74" s="16"/>
      <c r="E74" s="16"/>
      <c r="F74" s="16"/>
      <c r="G74" s="16"/>
      <c r="H74" s="16"/>
      <c r="I74" s="16"/>
    </row>
    <row r="75" spans="1:9" ht="15" customHeight="1">
      <c r="A75" s="16"/>
      <c r="B75" s="16"/>
      <c r="C75" s="16"/>
      <c r="D75" s="16"/>
      <c r="E75" s="16"/>
      <c r="F75" s="16"/>
      <c r="G75" s="16"/>
      <c r="H75" s="16"/>
      <c r="I75" s="16"/>
    </row>
    <row r="76" spans="1:9" ht="15" customHeight="1"/>
    <row r="77" spans="1:9" ht="15" customHeight="1"/>
    <row r="78" spans="1:9" ht="15" customHeight="1"/>
    <row r="79" spans="1:9" ht="15" customHeight="1"/>
    <row r="80" spans="1: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mergeCells count="11">
    <mergeCell ref="A1:I1"/>
    <mergeCell ref="A4:C4"/>
    <mergeCell ref="A29:I29"/>
    <mergeCell ref="A10:I10"/>
    <mergeCell ref="A36:I36"/>
    <mergeCell ref="A3:I3"/>
    <mergeCell ref="A8:C8"/>
    <mergeCell ref="A7:C7"/>
    <mergeCell ref="A5:C5"/>
    <mergeCell ref="A6:C6"/>
    <mergeCell ref="A35:I3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dimension ref="A1:V124"/>
  <sheetViews>
    <sheetView showGridLines="0" zoomScaleNormal="100" zoomScaleSheetLayoutView="100" workbookViewId="0">
      <selection activeCell="D1" sqref="D1"/>
    </sheetView>
  </sheetViews>
  <sheetFormatPr defaultColWidth="9.140625" defaultRowHeight="12.75"/>
  <cols>
    <col min="1" max="1" width="18.7109375" style="6" customWidth="1"/>
    <col min="2" max="2" width="3.85546875" style="6" customWidth="1"/>
    <col min="3" max="3" width="6.42578125" style="6" customWidth="1"/>
    <col min="4" max="4" width="9.7109375" style="6" customWidth="1"/>
    <col min="5" max="5" width="8.7109375" style="6" customWidth="1"/>
    <col min="6" max="6" width="9.5703125" style="6" bestFit="1" customWidth="1"/>
    <col min="7" max="7" width="6.7109375" style="6" customWidth="1"/>
    <col min="8" max="8" width="8.28515625" style="304" customWidth="1"/>
    <col min="9" max="9" width="8.7109375" style="6" customWidth="1"/>
    <col min="10" max="10" width="9.5703125" style="6" customWidth="1"/>
    <col min="11" max="11" width="6" style="6" customWidth="1"/>
    <col min="12" max="13" width="10.140625" style="6" bestFit="1" customWidth="1"/>
    <col min="14" max="14" width="11.140625" style="6" customWidth="1"/>
    <col min="15" max="17" width="9.140625" style="6"/>
    <col min="18" max="18" width="10.85546875" style="6" bestFit="1" customWidth="1"/>
    <col min="19" max="19" width="11.7109375" style="6" bestFit="1" customWidth="1"/>
    <col min="20" max="16384" width="9.140625" style="6"/>
  </cols>
  <sheetData>
    <row r="1" spans="1:22" ht="18" customHeight="1">
      <c r="A1" s="432" t="s">
        <v>397</v>
      </c>
    </row>
    <row r="2" spans="1:22" ht="5.0999999999999996" customHeight="1"/>
    <row r="3" spans="1:22" ht="31.5" customHeight="1">
      <c r="A3" s="1721" t="s">
        <v>560</v>
      </c>
      <c r="B3" s="1721"/>
      <c r="C3" s="1721"/>
      <c r="D3" s="1721"/>
      <c r="E3" s="1721"/>
      <c r="F3" s="1721"/>
      <c r="G3" s="1721"/>
      <c r="H3" s="1721"/>
      <c r="I3" s="1721"/>
      <c r="J3" s="1721"/>
      <c r="K3" s="1721"/>
    </row>
    <row r="4" spans="1:22" ht="5.0999999999999996" customHeight="1">
      <c r="A4" s="466"/>
      <c r="B4" s="466"/>
      <c r="C4" s="466"/>
      <c r="D4" s="466"/>
      <c r="E4" s="466"/>
      <c r="F4" s="466"/>
      <c r="G4" s="466"/>
      <c r="H4" s="466"/>
      <c r="I4" s="466"/>
      <c r="J4" s="502"/>
      <c r="K4" s="502"/>
    </row>
    <row r="5" spans="1:22" ht="18" customHeight="1">
      <c r="A5" s="1720">
        <v>2023</v>
      </c>
      <c r="B5" s="1720"/>
      <c r="C5" s="1720"/>
      <c r="D5" s="1720"/>
      <c r="E5" s="1720"/>
      <c r="F5" s="1720"/>
      <c r="G5" s="1720"/>
      <c r="H5" s="1720"/>
      <c r="I5" s="1720"/>
      <c r="J5" s="1720"/>
      <c r="K5" s="1720"/>
    </row>
    <row r="6" spans="1:22" ht="14.1" customHeight="1">
      <c r="A6" s="771"/>
      <c r="B6" s="1473" t="s">
        <v>398</v>
      </c>
      <c r="C6" s="1473"/>
      <c r="D6" s="1710" t="s">
        <v>557</v>
      </c>
      <c r="E6" s="1459">
        <f>A5</f>
        <v>2023</v>
      </c>
      <c r="F6" s="1319"/>
      <c r="G6" s="1319"/>
      <c r="H6" s="1717" t="s">
        <v>251</v>
      </c>
      <c r="I6" s="1722">
        <f>E6-1</f>
        <v>2022</v>
      </c>
      <c r="J6" s="1473"/>
      <c r="K6" s="1473"/>
    </row>
    <row r="7" spans="1:22" ht="14.1" customHeight="1">
      <c r="A7" s="772"/>
      <c r="B7" s="1474"/>
      <c r="C7" s="1474"/>
      <c r="D7" s="1711"/>
      <c r="E7" s="1320"/>
      <c r="F7" s="1320"/>
      <c r="G7" s="1320"/>
      <c r="H7" s="1718"/>
      <c r="I7" s="1723"/>
      <c r="J7" s="1474"/>
      <c r="K7" s="1474"/>
    </row>
    <row r="8" spans="1:22" ht="14.1" customHeight="1">
      <c r="A8" s="772"/>
      <c r="B8" s="1474"/>
      <c r="C8" s="1474"/>
      <c r="D8" s="1711"/>
      <c r="E8" s="1711"/>
      <c r="F8" s="1711"/>
      <c r="H8" s="1718"/>
      <c r="I8" s="1715"/>
      <c r="J8" s="1716"/>
      <c r="K8" s="899"/>
    </row>
    <row r="9" spans="1:22" ht="14.1" customHeight="1">
      <c r="A9" s="773"/>
      <c r="B9" s="1475"/>
      <c r="C9" s="1475"/>
      <c r="D9" s="1712"/>
      <c r="E9" s="579" t="s">
        <v>332</v>
      </c>
      <c r="F9" s="579" t="s">
        <v>29</v>
      </c>
      <c r="G9" s="1422" t="s">
        <v>392</v>
      </c>
      <c r="H9" s="1719"/>
      <c r="I9" s="579" t="s">
        <v>332</v>
      </c>
      <c r="J9" s="579" t="s">
        <v>29</v>
      </c>
      <c r="K9" s="1422" t="s">
        <v>392</v>
      </c>
    </row>
    <row r="10" spans="1:22" ht="12.95" customHeight="1">
      <c r="A10" s="1473" t="s">
        <v>426</v>
      </c>
      <c r="B10" s="1473"/>
      <c r="C10" s="774"/>
      <c r="D10" s="774"/>
      <c r="E10" s="774"/>
      <c r="F10" s="774"/>
      <c r="G10" s="774"/>
      <c r="H10" s="774"/>
      <c r="I10" s="1021"/>
      <c r="J10" s="774"/>
      <c r="K10" s="774"/>
    </row>
    <row r="11" spans="1:22" ht="12.95" customHeight="1">
      <c r="A11" s="775"/>
      <c r="B11" s="775"/>
      <c r="C11" s="776" t="s">
        <v>113</v>
      </c>
      <c r="D11" s="777">
        <v>1561</v>
      </c>
      <c r="E11" s="777">
        <v>3215980.3196350131</v>
      </c>
      <c r="F11" s="777">
        <v>35120888.496716999</v>
      </c>
      <c r="G11" s="652">
        <f>E11/$E$17</f>
        <v>0.47583712303876624</v>
      </c>
      <c r="H11" s="652">
        <f>(E11-I11)/I11</f>
        <v>-9.6018620502572746E-2</v>
      </c>
      <c r="I11" s="1022">
        <v>3557573.6321282997</v>
      </c>
      <c r="J11" s="777">
        <v>38492264.674156003</v>
      </c>
      <c r="K11" s="652">
        <f t="shared" ref="K11:K16" si="0">I11/$I$17</f>
        <v>0.47159142857362824</v>
      </c>
      <c r="L11" s="293"/>
      <c r="M11" s="299"/>
      <c r="N11" s="299"/>
      <c r="O11" s="299"/>
      <c r="P11" s="299"/>
      <c r="Q11" s="299"/>
      <c r="R11" s="299"/>
      <c r="S11" s="299"/>
      <c r="T11" s="299"/>
      <c r="U11" s="298"/>
      <c r="V11" s="299"/>
    </row>
    <row r="12" spans="1:22" ht="12.95" customHeight="1">
      <c r="A12" s="775"/>
      <c r="B12" s="775"/>
      <c r="C12" s="776" t="s">
        <v>125</v>
      </c>
      <c r="D12" s="777">
        <v>6103</v>
      </c>
      <c r="E12" s="777">
        <v>626707.70120121737</v>
      </c>
      <c r="F12" s="777">
        <v>6837005.865819999</v>
      </c>
      <c r="G12" s="652">
        <f t="shared" ref="G12:G15" si="1">E12/$E$17</f>
        <v>9.2727802998393491E-2</v>
      </c>
      <c r="H12" s="652">
        <f t="shared" ref="H12:H16" si="2">(E12-I12)/I12</f>
        <v>-0.10816058729317661</v>
      </c>
      <c r="I12" s="1022">
        <v>702713.61892282346</v>
      </c>
      <c r="J12" s="777">
        <v>7594988.48924</v>
      </c>
      <c r="K12" s="652">
        <f t="shared" si="0"/>
        <v>9.3151612220518945E-2</v>
      </c>
      <c r="L12" s="293"/>
      <c r="M12" s="299"/>
      <c r="N12" s="299"/>
      <c r="O12" s="299"/>
      <c r="P12" s="299"/>
      <c r="Q12" s="299"/>
      <c r="R12" s="299"/>
      <c r="S12" s="299"/>
      <c r="T12" s="293"/>
      <c r="U12" s="298"/>
    </row>
    <row r="13" spans="1:22" ht="12.95" customHeight="1">
      <c r="A13" s="778"/>
      <c r="B13" s="779"/>
      <c r="C13" s="776" t="s">
        <v>121</v>
      </c>
      <c r="D13" s="777">
        <v>202345</v>
      </c>
      <c r="E13" s="777">
        <v>966595.07222640468</v>
      </c>
      <c r="F13" s="777">
        <v>10536410.16471</v>
      </c>
      <c r="G13" s="652">
        <f t="shared" si="1"/>
        <v>0.143017609748265</v>
      </c>
      <c r="H13" s="652">
        <f t="shared" si="2"/>
        <v>-0.10257464729540015</v>
      </c>
      <c r="I13" s="1022">
        <v>1077075.7359521277</v>
      </c>
      <c r="J13" s="777">
        <v>11634055.913641997</v>
      </c>
      <c r="K13" s="652">
        <f t="shared" si="0"/>
        <v>0.14277699846110667</v>
      </c>
      <c r="L13" s="293"/>
      <c r="M13" s="299"/>
      <c r="N13" s="299"/>
      <c r="O13" s="299"/>
      <c r="P13" s="299"/>
      <c r="Q13" s="299"/>
      <c r="R13" s="299"/>
      <c r="S13" s="299"/>
      <c r="T13" s="293"/>
      <c r="U13" s="298"/>
    </row>
    <row r="14" spans="1:22" ht="12.95" customHeight="1">
      <c r="A14" s="778"/>
      <c r="B14" s="779"/>
      <c r="C14" s="776" t="s">
        <v>2</v>
      </c>
      <c r="D14" s="777">
        <v>2542155</v>
      </c>
      <c r="E14" s="777">
        <v>1761932.1857068152</v>
      </c>
      <c r="F14" s="777">
        <v>19203446.385679998</v>
      </c>
      <c r="G14" s="652">
        <f t="shared" si="1"/>
        <v>0.26069585597815059</v>
      </c>
      <c r="H14" s="652">
        <f t="shared" si="2"/>
        <v>-0.11563592326890136</v>
      </c>
      <c r="I14" s="1022">
        <v>1992315.4185768126</v>
      </c>
      <c r="J14" s="777">
        <v>21510428.447979998</v>
      </c>
      <c r="K14" s="652">
        <f t="shared" si="0"/>
        <v>0.26410103389871903</v>
      </c>
      <c r="L14" s="293"/>
      <c r="M14" s="299"/>
      <c r="N14" s="299"/>
      <c r="O14" s="299"/>
      <c r="P14" s="299"/>
      <c r="Q14" s="299"/>
      <c r="R14" s="299"/>
      <c r="S14" s="299"/>
      <c r="T14" s="293"/>
      <c r="U14" s="298"/>
    </row>
    <row r="15" spans="1:22" ht="12.95" customHeight="1">
      <c r="A15" s="778"/>
      <c r="B15" s="779"/>
      <c r="C15" s="776" t="s">
        <v>1</v>
      </c>
      <c r="D15" s="777">
        <v>278</v>
      </c>
      <c r="E15" s="777">
        <v>89324.829415082859</v>
      </c>
      <c r="F15" s="777">
        <v>975720.88798000012</v>
      </c>
      <c r="G15" s="652">
        <f t="shared" si="1"/>
        <v>1.3216520507073701E-2</v>
      </c>
      <c r="H15" s="652">
        <f t="shared" si="2"/>
        <v>-1.9409365007593351E-2</v>
      </c>
      <c r="I15" s="1022">
        <v>91092.884459144931</v>
      </c>
      <c r="J15" s="777">
        <v>985446.50161799998</v>
      </c>
      <c r="K15" s="652">
        <f t="shared" si="0"/>
        <v>1.2075259139269268E-2</v>
      </c>
      <c r="L15" s="293"/>
      <c r="M15" s="299"/>
      <c r="N15" s="299"/>
      <c r="O15" s="299"/>
      <c r="P15" s="299"/>
      <c r="Q15" s="299"/>
      <c r="R15" s="299"/>
      <c r="S15" s="299"/>
      <c r="T15" s="293"/>
      <c r="U15" s="298"/>
    </row>
    <row r="16" spans="1:22" ht="12.95" customHeight="1">
      <c r="A16" s="778"/>
      <c r="B16" s="1708" t="s">
        <v>179</v>
      </c>
      <c r="C16" s="1708"/>
      <c r="D16" s="780"/>
      <c r="E16" s="777">
        <v>98033.706101513439</v>
      </c>
      <c r="F16" s="777">
        <v>1068976.0057494</v>
      </c>
      <c r="G16" s="652">
        <f>E16/$E$17</f>
        <v>1.4505087729350987E-2</v>
      </c>
      <c r="H16" s="652">
        <f t="shared" si="2"/>
        <v>-0.20291963429393614</v>
      </c>
      <c r="I16" s="1022">
        <v>122990.99353008645</v>
      </c>
      <c r="J16" s="777">
        <v>1329514.2862009995</v>
      </c>
      <c r="K16" s="652">
        <f t="shared" si="0"/>
        <v>1.6303667706757834E-2</v>
      </c>
      <c r="L16" s="293"/>
      <c r="M16" s="299"/>
      <c r="N16" s="299"/>
      <c r="O16" s="299"/>
      <c r="P16" s="299"/>
      <c r="Q16" s="299"/>
      <c r="R16" s="299"/>
      <c r="S16" s="299"/>
      <c r="T16" s="293"/>
      <c r="U16" s="298"/>
    </row>
    <row r="17" spans="1:21" ht="12.95" customHeight="1">
      <c r="A17" s="778"/>
      <c r="B17" s="1433"/>
      <c r="C17" s="647" t="s">
        <v>164</v>
      </c>
      <c r="D17" s="781">
        <f>SUM(D11:D16)</f>
        <v>2752442</v>
      </c>
      <c r="E17" s="781">
        <f>SUM(E11:E16)</f>
        <v>6758573.8142860467</v>
      </c>
      <c r="F17" s="781">
        <f>SUM(F11:F16)</f>
        <v>73742447.806656405</v>
      </c>
      <c r="G17" s="782">
        <f t="shared" ref="G17:K17" si="3">SUM(G11:G16)</f>
        <v>0.99999999999999989</v>
      </c>
      <c r="H17" s="782">
        <f>(E17-I17)/I17</f>
        <v>-0.10408446604864915</v>
      </c>
      <c r="I17" s="1023">
        <f>SUM(I11:I16)</f>
        <v>7543762.283569295</v>
      </c>
      <c r="J17" s="781">
        <f>SUM(J11:J16)</f>
        <v>81546698.31283699</v>
      </c>
      <c r="K17" s="782">
        <f t="shared" si="3"/>
        <v>1</v>
      </c>
      <c r="L17" s="293"/>
      <c r="M17" s="299"/>
      <c r="N17" s="299"/>
      <c r="O17" s="299"/>
      <c r="P17" s="299"/>
      <c r="Q17" s="299"/>
      <c r="R17" s="299"/>
      <c r="S17" s="299"/>
      <c r="T17" s="293"/>
      <c r="U17" s="298"/>
    </row>
    <row r="18" spans="1:21" ht="12.95" customHeight="1">
      <c r="A18" s="778"/>
      <c r="B18" s="779"/>
      <c r="C18" s="778"/>
      <c r="D18" s="778"/>
      <c r="E18" s="778"/>
      <c r="F18" s="778"/>
      <c r="G18" s="778"/>
      <c r="H18" s="778"/>
      <c r="I18" s="1070"/>
      <c r="J18" s="1171"/>
      <c r="K18" s="778"/>
      <c r="L18" s="293"/>
      <c r="M18" s="293"/>
    </row>
    <row r="19" spans="1:21" ht="12.95" customHeight="1">
      <c r="A19" s="1714" t="s">
        <v>51</v>
      </c>
      <c r="B19" s="1714"/>
      <c r="C19" s="1714"/>
      <c r="D19" s="783"/>
      <c r="E19" s="783"/>
      <c r="F19" s="783"/>
      <c r="G19" s="783"/>
      <c r="H19" s="783"/>
      <c r="I19" s="1172"/>
      <c r="J19" s="1019"/>
      <c r="K19" s="783"/>
      <c r="L19" s="293"/>
      <c r="M19" s="306"/>
      <c r="N19" s="306"/>
      <c r="O19" s="306"/>
      <c r="P19" s="306"/>
      <c r="Q19" s="306"/>
      <c r="R19" s="306"/>
      <c r="S19" s="306"/>
      <c r="T19" s="293"/>
    </row>
    <row r="20" spans="1:21" ht="12.95" customHeight="1">
      <c r="A20" s="775"/>
      <c r="B20" s="775"/>
      <c r="C20" s="776" t="s">
        <v>113</v>
      </c>
      <c r="D20" s="777">
        <v>135</v>
      </c>
      <c r="E20" s="777">
        <v>148841.88792501326</v>
      </c>
      <c r="F20" s="777">
        <v>1625925.3584240004</v>
      </c>
      <c r="G20" s="652">
        <f>E20/$E$26</f>
        <v>0.21450343117806553</v>
      </c>
      <c r="H20" s="652">
        <f t="shared" ref="H20:H24" si="4">(E20-I20)/I20</f>
        <v>-0.10873120585797535</v>
      </c>
      <c r="I20" s="1022">
        <v>166999.99921829996</v>
      </c>
      <c r="J20" s="777">
        <v>1810389.0620699995</v>
      </c>
      <c r="K20" s="652">
        <f>I20/$I$26</f>
        <v>0.21738315458938356</v>
      </c>
      <c r="L20" s="293"/>
      <c r="M20" s="306"/>
      <c r="N20" s="306"/>
      <c r="O20" s="306"/>
      <c r="P20" s="306"/>
      <c r="Q20" s="306"/>
      <c r="R20" s="306"/>
      <c r="S20" s="306"/>
      <c r="T20" s="293"/>
    </row>
    <row r="21" spans="1:21" ht="12.95" customHeight="1">
      <c r="A21" s="775"/>
      <c r="B21" s="775"/>
      <c r="C21" s="776" t="s">
        <v>125</v>
      </c>
      <c r="D21" s="777">
        <v>1439</v>
      </c>
      <c r="E21" s="777">
        <v>130244.35908121728</v>
      </c>
      <c r="F21" s="777">
        <v>1422768.8802799999</v>
      </c>
      <c r="G21" s="652">
        <f t="shared" ref="G21:G25" si="5">E21/$E$26</f>
        <v>0.1877016094325831</v>
      </c>
      <c r="H21" s="652">
        <f t="shared" si="4"/>
        <v>-9.8465519930172274E-2</v>
      </c>
      <c r="I21" s="1022">
        <v>144469.63700282355</v>
      </c>
      <c r="J21" s="777">
        <v>1566156.3276200001</v>
      </c>
      <c r="K21" s="652">
        <f t="shared" ref="K21:K25" si="6">I21/$I$26</f>
        <v>0.18805548252131676</v>
      </c>
      <c r="L21" s="300"/>
      <c r="M21" s="306"/>
      <c r="N21" s="306"/>
      <c r="O21" s="306"/>
      <c r="P21" s="306"/>
      <c r="Q21" s="306"/>
      <c r="R21" s="306"/>
      <c r="S21" s="306"/>
      <c r="T21" s="293"/>
    </row>
    <row r="22" spans="1:21" ht="12.95" customHeight="1">
      <c r="A22" s="778"/>
      <c r="B22" s="779"/>
      <c r="C22" s="776" t="s">
        <v>121</v>
      </c>
      <c r="D22" s="777">
        <v>37486</v>
      </c>
      <c r="E22" s="777">
        <v>168247.73066640485</v>
      </c>
      <c r="F22" s="777">
        <v>1837911.7303700009</v>
      </c>
      <c r="G22" s="652">
        <f t="shared" si="5"/>
        <v>0.2424701541950941</v>
      </c>
      <c r="H22" s="652">
        <f t="shared" si="4"/>
        <v>-6.2097691907223966E-2</v>
      </c>
      <c r="I22" s="1022">
        <v>179387.2658321276</v>
      </c>
      <c r="J22" s="777">
        <v>1944688.9139199997</v>
      </c>
      <c r="K22" s="652">
        <f t="shared" si="6"/>
        <v>0.23350760432506074</v>
      </c>
      <c r="L22" s="293"/>
      <c r="M22" s="306"/>
      <c r="N22" s="306"/>
      <c r="O22" s="306"/>
      <c r="P22" s="306"/>
      <c r="Q22" s="306"/>
      <c r="R22" s="306"/>
      <c r="S22" s="306"/>
      <c r="T22" s="293"/>
    </row>
    <row r="23" spans="1:21" ht="12.95" customHeight="1">
      <c r="A23" s="778"/>
      <c r="B23" s="779"/>
      <c r="C23" s="776" t="s">
        <v>2</v>
      </c>
      <c r="D23" s="777">
        <v>363047</v>
      </c>
      <c r="E23" s="777">
        <v>218582.68171681516</v>
      </c>
      <c r="F23" s="777">
        <v>2387762.8137499997</v>
      </c>
      <c r="G23" s="652">
        <f t="shared" si="5"/>
        <v>0.31501035009702016</v>
      </c>
      <c r="H23" s="652">
        <f t="shared" si="4"/>
        <v>-0.12092071022495848</v>
      </c>
      <c r="I23" s="1022">
        <v>248649.56353681246</v>
      </c>
      <c r="J23" s="777">
        <v>2695542.7823599991</v>
      </c>
      <c r="K23" s="652">
        <f t="shared" si="6"/>
        <v>0.32366602851446347</v>
      </c>
      <c r="L23" s="293"/>
      <c r="M23" s="306"/>
      <c r="N23" s="306"/>
      <c r="O23" s="306"/>
      <c r="P23" s="306"/>
      <c r="Q23" s="306"/>
      <c r="R23" s="306"/>
      <c r="S23" s="306"/>
      <c r="T23" s="293"/>
    </row>
    <row r="24" spans="1:21" ht="12.95" customHeight="1">
      <c r="A24" s="778"/>
      <c r="B24" s="779"/>
      <c r="C24" s="776" t="s">
        <v>1</v>
      </c>
      <c r="D24" s="777">
        <v>40</v>
      </c>
      <c r="E24" s="777">
        <v>13318.164415082854</v>
      </c>
      <c r="F24" s="777">
        <v>145485.53201</v>
      </c>
      <c r="G24" s="652">
        <f t="shared" si="5"/>
        <v>1.9193467671332832E-2</v>
      </c>
      <c r="H24" s="652">
        <f t="shared" si="4"/>
        <v>0.11606056608406824</v>
      </c>
      <c r="I24" s="1022">
        <v>11933.191459144926</v>
      </c>
      <c r="J24" s="777">
        <v>129364.50662</v>
      </c>
      <c r="K24" s="652">
        <f t="shared" si="6"/>
        <v>1.5533382130841069E-2</v>
      </c>
      <c r="L24" s="293"/>
      <c r="M24" s="306"/>
      <c r="N24" s="306"/>
      <c r="O24" s="306"/>
      <c r="P24" s="306"/>
      <c r="Q24" s="306"/>
      <c r="R24" s="306"/>
      <c r="S24" s="306"/>
      <c r="T24" s="293"/>
    </row>
    <row r="25" spans="1:21" ht="12.95" customHeight="1">
      <c r="A25" s="778"/>
      <c r="B25" s="1708" t="s">
        <v>130</v>
      </c>
      <c r="C25" s="1708"/>
      <c r="D25" s="780"/>
      <c r="E25" s="777">
        <v>14655.652014733501</v>
      </c>
      <c r="F25" s="777">
        <v>160096.03605000002</v>
      </c>
      <c r="G25" s="652">
        <f t="shared" si="5"/>
        <v>2.112098742590432E-2</v>
      </c>
      <c r="H25" s="652">
        <f t="shared" ref="H25:H26" si="7">(E25-I25)/I25</f>
        <v>-0.1270754464237252</v>
      </c>
      <c r="I25" s="1022">
        <v>16789.139398921619</v>
      </c>
      <c r="J25" s="777">
        <v>182005.56593999997</v>
      </c>
      <c r="K25" s="652">
        <f t="shared" si="6"/>
        <v>2.1854347918934331E-2</v>
      </c>
      <c r="L25" s="293"/>
      <c r="M25" s="306"/>
      <c r="N25" s="306"/>
      <c r="O25" s="306"/>
      <c r="P25" s="306"/>
      <c r="Q25" s="306"/>
      <c r="R25" s="306"/>
      <c r="S25" s="306"/>
      <c r="T25" s="293"/>
    </row>
    <row r="26" spans="1:21" ht="12.95" customHeight="1">
      <c r="A26" s="778"/>
      <c r="B26" s="779"/>
      <c r="C26" s="647" t="s">
        <v>164</v>
      </c>
      <c r="D26" s="781">
        <f>SUM(D20:D25)</f>
        <v>402147</v>
      </c>
      <c r="E26" s="781">
        <f>SUM(E20:E25)</f>
        <v>693890.47581926687</v>
      </c>
      <c r="F26" s="781">
        <f>SUM(F20:F25)</f>
        <v>7579950.3508840017</v>
      </c>
      <c r="G26" s="782">
        <f t="shared" ref="G26" si="8">SUM(G20:G25)</f>
        <v>1</v>
      </c>
      <c r="H26" s="782">
        <f t="shared" si="7"/>
        <v>-9.676586060371993E-2</v>
      </c>
      <c r="I26" s="1023">
        <f>SUM(I20:I25)</f>
        <v>768228.79644813016</v>
      </c>
      <c r="J26" s="781">
        <f>SUM(J20:J25)</f>
        <v>8328147.1585299978</v>
      </c>
      <c r="K26" s="782">
        <f t="shared" ref="K26" si="9">SUM(K20:K25)</f>
        <v>1</v>
      </c>
      <c r="L26" s="293"/>
      <c r="M26" s="293"/>
      <c r="N26" s="293"/>
      <c r="O26" s="293"/>
    </row>
    <row r="27" spans="1:21" ht="12.95" customHeight="1">
      <c r="A27" s="778"/>
      <c r="B27" s="779"/>
      <c r="C27" s="778"/>
      <c r="D27" s="778"/>
      <c r="E27" s="778"/>
      <c r="F27" s="778"/>
      <c r="G27" s="778"/>
      <c r="H27" s="778"/>
      <c r="I27" s="1070"/>
      <c r="J27" s="1171"/>
      <c r="K27" s="778"/>
      <c r="M27" s="293"/>
      <c r="N27" s="293"/>
      <c r="O27" s="293"/>
    </row>
    <row r="28" spans="1:21" ht="12.95" customHeight="1">
      <c r="A28" s="1558" t="s">
        <v>52</v>
      </c>
      <c r="B28" s="1558"/>
      <c r="C28" s="783"/>
      <c r="D28" s="783"/>
      <c r="E28" s="783"/>
      <c r="F28" s="783"/>
      <c r="G28" s="783"/>
      <c r="H28" s="783"/>
      <c r="I28" s="1172"/>
      <c r="J28" s="1019"/>
      <c r="K28" s="783"/>
      <c r="M28" s="293"/>
      <c r="N28" s="293"/>
      <c r="O28" s="293"/>
    </row>
    <row r="29" spans="1:21" ht="12.95" customHeight="1">
      <c r="A29" s="775"/>
      <c r="B29" s="775"/>
      <c r="C29" s="776" t="s">
        <v>113</v>
      </c>
      <c r="D29" s="777">
        <v>1235</v>
      </c>
      <c r="E29" s="777">
        <v>2629340.1510000001</v>
      </c>
      <c r="F29" s="777">
        <v>28702130.903459996</v>
      </c>
      <c r="G29" s="652">
        <f>E29/$E$35</f>
        <v>0.48226276475130153</v>
      </c>
      <c r="H29" s="652">
        <f t="shared" ref="H29:H33" si="10">(E29-I29)/I29</f>
        <v>-8.6590183642719074E-2</v>
      </c>
      <c r="I29" s="1022">
        <v>2878598.5260000005</v>
      </c>
      <c r="J29" s="777">
        <v>31127125.785299994</v>
      </c>
      <c r="K29" s="652">
        <f>I29/$I$35</f>
        <v>0.474768950742049</v>
      </c>
    </row>
    <row r="30" spans="1:21" ht="12.95" customHeight="1">
      <c r="A30" s="775"/>
      <c r="B30" s="775"/>
      <c r="C30" s="776" t="s">
        <v>125</v>
      </c>
      <c r="D30" s="777">
        <v>4218</v>
      </c>
      <c r="E30" s="777">
        <v>460384.864</v>
      </c>
      <c r="F30" s="777">
        <v>5020204.8245999999</v>
      </c>
      <c r="G30" s="652">
        <f t="shared" ref="G30:G34" si="11">E30/$E$35</f>
        <v>8.4441899720677088E-2</v>
      </c>
      <c r="H30" s="652">
        <f t="shared" si="10"/>
        <v>-0.11402261114803587</v>
      </c>
      <c r="I30" s="1022">
        <v>519635.00400000007</v>
      </c>
      <c r="J30" s="777">
        <v>5612893.3582000006</v>
      </c>
      <c r="K30" s="652">
        <f t="shared" ref="K30:K34" si="12">I30/$I$35</f>
        <v>8.5703707338701113E-2</v>
      </c>
    </row>
    <row r="31" spans="1:21" ht="12.95" customHeight="1">
      <c r="A31" s="778"/>
      <c r="B31" s="779"/>
      <c r="C31" s="776" t="s">
        <v>121</v>
      </c>
      <c r="D31" s="777">
        <v>153058</v>
      </c>
      <c r="E31" s="777">
        <v>747479.0199999999</v>
      </c>
      <c r="F31" s="777">
        <v>8143786.5615099985</v>
      </c>
      <c r="G31" s="652">
        <f t="shared" si="11"/>
        <v>0.13709952994925129</v>
      </c>
      <c r="H31" s="652">
        <f t="shared" si="10"/>
        <v>-0.11310547548868277</v>
      </c>
      <c r="I31" s="1022">
        <v>842804.86499999999</v>
      </c>
      <c r="J31" s="777">
        <v>9098465.776602</v>
      </c>
      <c r="K31" s="652">
        <f t="shared" si="12"/>
        <v>0.13900430290025936</v>
      </c>
    </row>
    <row r="32" spans="1:21" ht="12.95" customHeight="1">
      <c r="A32" s="778"/>
      <c r="B32" s="779"/>
      <c r="C32" s="776" t="s">
        <v>2</v>
      </c>
      <c r="D32" s="777">
        <v>2070265</v>
      </c>
      <c r="E32" s="777">
        <v>1468260.5989999999</v>
      </c>
      <c r="F32" s="777">
        <v>15995816.070000002</v>
      </c>
      <c r="G32" s="652">
        <f t="shared" si="11"/>
        <v>0.26930232498820655</v>
      </c>
      <c r="H32" s="652">
        <f t="shared" si="10"/>
        <v>-0.11604880972438057</v>
      </c>
      <c r="I32" s="1022">
        <v>1661019.9920000001</v>
      </c>
      <c r="J32" s="777">
        <v>17924928.700000003</v>
      </c>
      <c r="K32" s="652">
        <f t="shared" si="12"/>
        <v>0.27395300582579624</v>
      </c>
    </row>
    <row r="33" spans="1:20" ht="12.95" customHeight="1">
      <c r="A33" s="778"/>
      <c r="B33" s="779"/>
      <c r="C33" s="776" t="s">
        <v>1</v>
      </c>
      <c r="D33" s="777">
        <v>214</v>
      </c>
      <c r="E33" s="777">
        <v>71569.933999999979</v>
      </c>
      <c r="F33" s="777">
        <v>781783.09597000002</v>
      </c>
      <c r="G33" s="652">
        <f t="shared" si="11"/>
        <v>1.3127063164794827E-2</v>
      </c>
      <c r="H33" s="652">
        <f t="shared" si="10"/>
        <v>-3.0717389244022286E-2</v>
      </c>
      <c r="I33" s="1022">
        <v>73838.046000000002</v>
      </c>
      <c r="J33" s="777">
        <v>798908.17599800008</v>
      </c>
      <c r="K33" s="652">
        <f t="shared" si="12"/>
        <v>1.2178152426478087E-2</v>
      </c>
    </row>
    <row r="34" spans="1:20" ht="12.95" customHeight="1">
      <c r="A34" s="778"/>
      <c r="B34" s="1708" t="s">
        <v>130</v>
      </c>
      <c r="C34" s="1708"/>
      <c r="D34" s="780"/>
      <c r="E34" s="777">
        <v>75055.751176779944</v>
      </c>
      <c r="F34" s="777">
        <v>816805.96130000008</v>
      </c>
      <c r="G34" s="652">
        <f t="shared" si="11"/>
        <v>1.3766417425768679E-2</v>
      </c>
      <c r="H34" s="652">
        <f t="shared" ref="H34:H35" si="13">(E34-I34)/I34</f>
        <v>-0.1398629922441299</v>
      </c>
      <c r="I34" s="1022">
        <v>87260.227731164865</v>
      </c>
      <c r="J34" s="777">
        <v>940661.23721999954</v>
      </c>
      <c r="K34" s="652">
        <f t="shared" si="12"/>
        <v>1.439188076671633E-2</v>
      </c>
    </row>
    <row r="35" spans="1:20" ht="12.95" customHeight="1">
      <c r="A35" s="778"/>
      <c r="B35" s="779"/>
      <c r="C35" s="647" t="s">
        <v>164</v>
      </c>
      <c r="D35" s="781">
        <f>SUM(D29:D34)</f>
        <v>2228990</v>
      </c>
      <c r="E35" s="781">
        <f>SUM(E29:E34)</f>
        <v>5452090.3191767801</v>
      </c>
      <c r="F35" s="781">
        <f>SUM(F29:F34)</f>
        <v>59460527.416839987</v>
      </c>
      <c r="G35" s="782">
        <f t="shared" ref="G35" si="14">SUM(G29:G34)</f>
        <v>0.99999999999999989</v>
      </c>
      <c r="H35" s="782">
        <f t="shared" si="13"/>
        <v>-0.1007835317058582</v>
      </c>
      <c r="I35" s="1023">
        <f>SUM(I29:I34)</f>
        <v>6063156.6607311647</v>
      </c>
      <c r="J35" s="781">
        <f>SUM(J29:J34)</f>
        <v>65502983.033319995</v>
      </c>
      <c r="K35" s="782">
        <f t="shared" ref="K35" si="15">SUM(K29:K34)</f>
        <v>1</v>
      </c>
      <c r="L35" s="293"/>
    </row>
    <row r="36" spans="1:20" ht="12.95" customHeight="1">
      <c r="A36" s="775"/>
      <c r="B36" s="775"/>
      <c r="C36" s="775"/>
      <c r="D36" s="775"/>
      <c r="E36" s="775"/>
      <c r="F36" s="775"/>
      <c r="G36" s="775"/>
      <c r="H36" s="784"/>
      <c r="I36" s="1173"/>
      <c r="J36" s="1171"/>
      <c r="K36" s="775"/>
    </row>
    <row r="37" spans="1:20" ht="12.95" customHeight="1">
      <c r="A37" s="1473" t="s">
        <v>53</v>
      </c>
      <c r="B37" s="1473"/>
      <c r="C37" s="785"/>
      <c r="D37" s="785"/>
      <c r="E37" s="785"/>
      <c r="F37" s="785"/>
      <c r="G37" s="785"/>
      <c r="H37" s="786"/>
      <c r="I37" s="1174"/>
      <c r="J37" s="1019"/>
      <c r="K37" s="785"/>
    </row>
    <row r="38" spans="1:20" ht="12.95" customHeight="1">
      <c r="A38" s="775"/>
      <c r="B38" s="775"/>
      <c r="C38" s="776" t="s">
        <v>113</v>
      </c>
      <c r="D38" s="777">
        <v>96</v>
      </c>
      <c r="E38" s="777">
        <v>93928.020710000012</v>
      </c>
      <c r="F38" s="777">
        <v>1026881.4072500002</v>
      </c>
      <c r="G38" s="652">
        <f>E38/$E$44</f>
        <v>0.35645879732588126</v>
      </c>
      <c r="H38" s="652">
        <f t="shared" ref="H38:H42" si="16">(E38-I38)/I38</f>
        <v>-0.15788952981452647</v>
      </c>
      <c r="I38" s="1022">
        <v>111538.83491000001</v>
      </c>
      <c r="J38" s="777">
        <v>1203238.12004</v>
      </c>
      <c r="K38" s="652">
        <f>I38/$I$44</f>
        <v>0.37625030799199921</v>
      </c>
      <c r="N38" s="293"/>
      <c r="O38" s="293"/>
      <c r="P38" s="293"/>
      <c r="R38" s="293"/>
      <c r="S38" s="293"/>
    </row>
    <row r="39" spans="1:20" ht="12.95" customHeight="1">
      <c r="A39" s="775"/>
      <c r="B39" s="775"/>
      <c r="C39" s="776" t="s">
        <v>125</v>
      </c>
      <c r="D39" s="777">
        <v>327</v>
      </c>
      <c r="E39" s="777">
        <v>35502.145120000001</v>
      </c>
      <c r="F39" s="777">
        <v>387954.13193999999</v>
      </c>
      <c r="G39" s="652">
        <f t="shared" ref="G39:G43" si="17">E39/$E$44</f>
        <v>0.13473138107568777</v>
      </c>
      <c r="H39" s="652">
        <f t="shared" si="16"/>
        <v>-6.4574521349729436E-2</v>
      </c>
      <c r="I39" s="1022">
        <v>37952.937919999997</v>
      </c>
      <c r="J39" s="777">
        <v>409028.79041999998</v>
      </c>
      <c r="K39" s="652">
        <f t="shared" ref="K39:K43" si="18">I39/$I$44</f>
        <v>0.12802540561880094</v>
      </c>
      <c r="N39" s="293"/>
      <c r="O39" s="293"/>
      <c r="P39" s="293"/>
      <c r="R39" s="293"/>
      <c r="S39" s="293"/>
    </row>
    <row r="40" spans="1:20" ht="12.95" customHeight="1">
      <c r="A40" s="778"/>
      <c r="B40" s="779"/>
      <c r="C40" s="776" t="s">
        <v>121</v>
      </c>
      <c r="D40" s="777">
        <v>10650</v>
      </c>
      <c r="E40" s="777">
        <v>49105.494560000006</v>
      </c>
      <c r="F40" s="777">
        <v>536192.43382999999</v>
      </c>
      <c r="G40" s="652">
        <f t="shared" si="17"/>
        <v>0.18635637587843518</v>
      </c>
      <c r="H40" s="652">
        <f t="shared" si="16"/>
        <v>-9.1443854617655362E-2</v>
      </c>
      <c r="I40" s="1022">
        <v>54047.837120000004</v>
      </c>
      <c r="J40" s="777">
        <v>582021.78191999998</v>
      </c>
      <c r="K40" s="652">
        <f t="shared" si="18"/>
        <v>0.18231780329344494</v>
      </c>
      <c r="N40" s="293"/>
      <c r="O40" s="293"/>
      <c r="P40" s="293"/>
      <c r="R40" s="293"/>
      <c r="S40" s="293"/>
    </row>
    <row r="41" spans="1:20" ht="12.95" customHeight="1">
      <c r="A41" s="778"/>
      <c r="B41" s="779"/>
      <c r="C41" s="776" t="s">
        <v>2</v>
      </c>
      <c r="D41" s="777">
        <v>100785</v>
      </c>
      <c r="E41" s="777">
        <v>74898.278989999992</v>
      </c>
      <c r="F41" s="777">
        <v>817833.27392999991</v>
      </c>
      <c r="G41" s="652">
        <f t="shared" si="17"/>
        <v>0.28424053066106297</v>
      </c>
      <c r="H41" s="652">
        <f t="shared" si="16"/>
        <v>-9.1443861662686934E-2</v>
      </c>
      <c r="I41" s="1022">
        <v>82436.600040000005</v>
      </c>
      <c r="J41" s="777">
        <v>887731.34862000006</v>
      </c>
      <c r="K41" s="652">
        <f t="shared" si="18"/>
        <v>0.27808068983229489</v>
      </c>
      <c r="N41" s="293"/>
      <c r="O41" s="293"/>
      <c r="P41" s="293"/>
      <c r="R41" s="293"/>
      <c r="S41" s="293"/>
    </row>
    <row r="42" spans="1:20" ht="12.95" customHeight="1">
      <c r="A42" s="778"/>
      <c r="B42" s="779"/>
      <c r="C42" s="776" t="s">
        <v>1</v>
      </c>
      <c r="D42" s="777">
        <v>18</v>
      </c>
      <c r="E42" s="777">
        <v>4304.0300000000007</v>
      </c>
      <c r="F42" s="777">
        <v>47076.413</v>
      </c>
      <c r="G42" s="652">
        <f t="shared" si="17"/>
        <v>1.6333883604247756E-2</v>
      </c>
      <c r="H42" s="652">
        <f t="shared" si="16"/>
        <v>-0.10372853825890484</v>
      </c>
      <c r="I42" s="1022">
        <v>4802.1500000000005</v>
      </c>
      <c r="J42" s="777">
        <v>51787.091</v>
      </c>
      <c r="K42" s="652">
        <f t="shared" si="18"/>
        <v>1.6198935715813094E-2</v>
      </c>
      <c r="N42" s="293"/>
      <c r="O42" s="293"/>
      <c r="P42" s="293"/>
      <c r="R42" s="293"/>
      <c r="S42" s="293"/>
    </row>
    <row r="43" spans="1:20" ht="12.95" customHeight="1">
      <c r="A43" s="778"/>
      <c r="B43" s="1708" t="s">
        <v>130</v>
      </c>
      <c r="C43" s="1708"/>
      <c r="D43" s="780"/>
      <c r="E43" s="777">
        <v>5765.1940000000004</v>
      </c>
      <c r="F43" s="777">
        <v>62994.225593700008</v>
      </c>
      <c r="G43" s="652">
        <f t="shared" si="17"/>
        <v>2.1879031454684918E-2</v>
      </c>
      <c r="H43" s="652">
        <f t="shared" ref="H43:H44" si="19">(E43-I43)/I43</f>
        <v>1.6766111805589158E-2</v>
      </c>
      <c r="I43" s="1022">
        <v>5670.1279999999988</v>
      </c>
      <c r="J43" s="777">
        <v>61111.856400000004</v>
      </c>
      <c r="K43" s="652">
        <f t="shared" si="18"/>
        <v>1.9126857547646748E-2</v>
      </c>
      <c r="N43" s="293"/>
      <c r="O43" s="293"/>
      <c r="P43" s="293"/>
      <c r="R43" s="293"/>
      <c r="S43" s="293"/>
    </row>
    <row r="44" spans="1:20" ht="12.95" customHeight="1">
      <c r="A44" s="778"/>
      <c r="B44" s="779"/>
      <c r="C44" s="647" t="s">
        <v>164</v>
      </c>
      <c r="D44" s="781">
        <f>SUM(D38:D43)</f>
        <v>111876</v>
      </c>
      <c r="E44" s="781">
        <f>SUM(E38:E43)</f>
        <v>263503.16338000004</v>
      </c>
      <c r="F44" s="781">
        <f>SUM(F38:F43)</f>
        <v>2878931.8855437003</v>
      </c>
      <c r="G44" s="782">
        <f t="shared" ref="G44" si="20">SUM(G38:G43)</f>
        <v>0.99999999999999989</v>
      </c>
      <c r="H44" s="782">
        <f t="shared" si="19"/>
        <v>-0.11113338723154945</v>
      </c>
      <c r="I44" s="1023">
        <f>SUM(I38:I43)</f>
        <v>296448.48799000005</v>
      </c>
      <c r="J44" s="781">
        <f>SUM(J38:J43)</f>
        <v>3194918.9884000001</v>
      </c>
      <c r="K44" s="782">
        <f t="shared" ref="K44" si="21">SUM(K38:K43)</f>
        <v>0.99999999999999978</v>
      </c>
      <c r="L44" s="293"/>
      <c r="N44" s="293"/>
      <c r="O44" s="293"/>
      <c r="P44" s="293"/>
      <c r="R44" s="293"/>
      <c r="S44" s="293"/>
    </row>
    <row r="45" spans="1:20" ht="12.95" customHeight="1">
      <c r="A45" s="778"/>
      <c r="B45" s="779"/>
      <c r="C45" s="778"/>
      <c r="D45" s="778"/>
      <c r="E45" s="778"/>
      <c r="F45" s="778"/>
      <c r="G45" s="778"/>
      <c r="H45" s="787"/>
      <c r="I45" s="1070"/>
      <c r="J45" s="1171"/>
      <c r="K45" s="778"/>
    </row>
    <row r="46" spans="1:20" ht="12.95" customHeight="1">
      <c r="A46" s="1473" t="s">
        <v>399</v>
      </c>
      <c r="B46" s="1473"/>
      <c r="C46" s="785"/>
      <c r="D46" s="774"/>
      <c r="E46" s="1713"/>
      <c r="F46" s="1713"/>
      <c r="G46" s="774"/>
      <c r="H46" s="786"/>
      <c r="I46" s="1174"/>
      <c r="J46" s="1019"/>
      <c r="K46" s="774"/>
    </row>
    <row r="47" spans="1:20" ht="12.95" customHeight="1">
      <c r="A47" s="788"/>
      <c r="B47" s="775"/>
      <c r="C47" s="776" t="s">
        <v>113</v>
      </c>
      <c r="D47" s="777">
        <v>95</v>
      </c>
      <c r="E47" s="777">
        <v>343870.26000000007</v>
      </c>
      <c r="F47" s="777">
        <v>3765950.8275830001</v>
      </c>
      <c r="G47" s="652">
        <f>E47/$E$53</f>
        <v>0.98504798744038657</v>
      </c>
      <c r="H47" s="652">
        <f t="shared" ref="H47:H50" si="22">(E47-I47)/I47</f>
        <v>-0.14126095949669584</v>
      </c>
      <c r="I47" s="1022">
        <v>400436.27199999994</v>
      </c>
      <c r="J47" s="777">
        <v>4351511.7047460005</v>
      </c>
      <c r="K47" s="652">
        <f>I47/$I$53</f>
        <v>0.9627530394788798</v>
      </c>
      <c r="L47" s="293"/>
      <c r="M47" s="293"/>
      <c r="N47" s="293"/>
      <c r="O47" s="293"/>
      <c r="P47" s="293"/>
      <c r="Q47" s="293"/>
      <c r="R47" s="293"/>
      <c r="S47" s="293"/>
      <c r="T47" s="293"/>
    </row>
    <row r="48" spans="1:20" ht="12.95" customHeight="1">
      <c r="A48" s="776"/>
      <c r="B48" s="775"/>
      <c r="C48" s="776" t="s">
        <v>125</v>
      </c>
      <c r="D48" s="777">
        <v>119</v>
      </c>
      <c r="E48" s="777">
        <v>576.33299999999997</v>
      </c>
      <c r="F48" s="777">
        <v>6078.0289999999995</v>
      </c>
      <c r="G48" s="652">
        <f t="shared" ref="G48:G52" si="23">E48/$E$53</f>
        <v>1.6509588870682803E-3</v>
      </c>
      <c r="H48" s="652">
        <f t="shared" si="22"/>
        <v>-0.12149716480702395</v>
      </c>
      <c r="I48" s="1022">
        <v>656.04</v>
      </c>
      <c r="J48" s="777">
        <v>6910.0129999999999</v>
      </c>
      <c r="K48" s="652">
        <f t="shared" ref="K48:K52" si="24">I48/$I$53</f>
        <v>1.577290940366472E-3</v>
      </c>
      <c r="L48" s="293"/>
      <c r="M48" s="293"/>
      <c r="N48" s="293"/>
      <c r="O48" s="293"/>
      <c r="P48" s="293"/>
      <c r="Q48" s="293"/>
      <c r="R48" s="293"/>
      <c r="S48" s="293"/>
      <c r="T48" s="293"/>
    </row>
    <row r="49" spans="1:20" ht="12.95" customHeight="1">
      <c r="A49" s="776"/>
      <c r="B49" s="779"/>
      <c r="C49" s="776" t="s">
        <v>121</v>
      </c>
      <c r="D49" s="777">
        <v>1151</v>
      </c>
      <c r="E49" s="777">
        <v>1762.827</v>
      </c>
      <c r="F49" s="777">
        <v>18519.438999999998</v>
      </c>
      <c r="G49" s="652">
        <f t="shared" si="23"/>
        <v>5.0497800785551331E-3</v>
      </c>
      <c r="H49" s="652">
        <f t="shared" si="22"/>
        <v>1.1092300734175033</v>
      </c>
      <c r="I49" s="1022">
        <v>835.76800000000003</v>
      </c>
      <c r="J49" s="777">
        <v>8879.4412000000011</v>
      </c>
      <c r="K49" s="652">
        <f t="shared" si="24"/>
        <v>2.0094038391686572E-3</v>
      </c>
      <c r="L49" s="293"/>
      <c r="M49" s="293"/>
      <c r="N49" s="293"/>
      <c r="O49" s="293"/>
      <c r="P49" s="293"/>
      <c r="Q49" s="293"/>
      <c r="R49" s="293"/>
      <c r="S49" s="293"/>
      <c r="T49" s="293"/>
    </row>
    <row r="50" spans="1:20" ht="12.95" customHeight="1">
      <c r="A50" s="776"/>
      <c r="B50" s="779"/>
      <c r="C50" s="776" t="s">
        <v>2</v>
      </c>
      <c r="D50" s="777">
        <v>8058</v>
      </c>
      <c r="E50" s="777">
        <v>190.626</v>
      </c>
      <c r="F50" s="777">
        <v>2034.2280000000001</v>
      </c>
      <c r="G50" s="652">
        <f t="shared" si="23"/>
        <v>5.4606570993900752E-4</v>
      </c>
      <c r="H50" s="652">
        <f t="shared" si="22"/>
        <v>-8.9060177862307244E-2</v>
      </c>
      <c r="I50" s="1022">
        <v>209.26300000000001</v>
      </c>
      <c r="J50" s="777">
        <v>2225.6190000000001</v>
      </c>
      <c r="K50" s="652">
        <f t="shared" si="24"/>
        <v>5.0312272735490075E-4</v>
      </c>
      <c r="L50" s="293"/>
      <c r="M50" s="293"/>
      <c r="N50" s="293"/>
      <c r="O50" s="293"/>
      <c r="P50" s="293"/>
      <c r="Q50" s="293"/>
      <c r="R50" s="293"/>
      <c r="S50" s="293"/>
      <c r="T50" s="293"/>
    </row>
    <row r="51" spans="1:20" ht="12.95" customHeight="1">
      <c r="A51" s="788"/>
      <c r="B51" s="779"/>
      <c r="C51" s="776" t="s">
        <v>1</v>
      </c>
      <c r="D51" s="777">
        <v>6</v>
      </c>
      <c r="E51" s="777">
        <v>132.70100000000002</v>
      </c>
      <c r="F51" s="777">
        <v>1375.847</v>
      </c>
      <c r="G51" s="652">
        <f t="shared" si="23"/>
        <v>3.8013421975289965E-4</v>
      </c>
      <c r="H51" s="652">
        <f>(E51-I51)/I51</f>
        <v>-0.74455867887591265</v>
      </c>
      <c r="I51" s="1022">
        <v>519.49699999999996</v>
      </c>
      <c r="J51" s="777">
        <v>5386.7280000000001</v>
      </c>
      <c r="K51" s="652">
        <f t="shared" si="24"/>
        <v>1.2490060234857038E-3</v>
      </c>
      <c r="L51" s="293"/>
      <c r="M51" s="293"/>
      <c r="N51" s="293"/>
      <c r="O51" s="293"/>
      <c r="P51" s="293"/>
      <c r="Q51" s="293"/>
      <c r="R51" s="293"/>
      <c r="S51" s="293"/>
      <c r="T51" s="293"/>
    </row>
    <row r="52" spans="1:20" ht="12.95" customHeight="1">
      <c r="A52" s="776"/>
      <c r="B52" s="1708" t="s">
        <v>179</v>
      </c>
      <c r="C52" s="1708"/>
      <c r="D52" s="780">
        <v>0</v>
      </c>
      <c r="E52" s="777">
        <v>2557.1089099999945</v>
      </c>
      <c r="F52" s="777">
        <v>29079.782805700026</v>
      </c>
      <c r="G52" s="652">
        <f t="shared" si="23"/>
        <v>7.3250736642981994E-3</v>
      </c>
      <c r="H52" s="652">
        <f t="shared" ref="H52" si="25">(E52-I52)/I52</f>
        <v>-0.80732327029478479</v>
      </c>
      <c r="I52" s="1022">
        <v>13271.498399999993</v>
      </c>
      <c r="J52" s="777">
        <v>145735.65164100003</v>
      </c>
      <c r="K52" s="652">
        <f t="shared" si="24"/>
        <v>3.190813699074465E-2</v>
      </c>
      <c r="L52" s="293"/>
      <c r="M52" s="293"/>
      <c r="N52" s="293"/>
      <c r="O52" s="293"/>
      <c r="P52" s="293"/>
      <c r="Q52" s="293"/>
      <c r="R52" s="293"/>
      <c r="S52" s="293"/>
      <c r="T52" s="293"/>
    </row>
    <row r="53" spans="1:20" ht="12.95" customHeight="1">
      <c r="A53" s="788"/>
      <c r="B53" s="779"/>
      <c r="C53" s="647" t="s">
        <v>164</v>
      </c>
      <c r="D53" s="781">
        <f>SUM(D47:D52)</f>
        <v>9429</v>
      </c>
      <c r="E53" s="781">
        <f>SUM(E47:E52)</f>
        <v>349089.85591000004</v>
      </c>
      <c r="F53" s="781">
        <f>SUM(F47:F52)</f>
        <v>3823038.1533887</v>
      </c>
      <c r="G53" s="782">
        <f t="shared" ref="G53" si="26">SUM(G47:G52)</f>
        <v>1</v>
      </c>
      <c r="H53" s="782">
        <f>(E53-I53)/I53</f>
        <v>-0.16069711130315187</v>
      </c>
      <c r="I53" s="1023">
        <f>SUM(I47:I52)</f>
        <v>415928.33839999983</v>
      </c>
      <c r="J53" s="781">
        <f>SUM(J47:J52)</f>
        <v>4520649.1575870011</v>
      </c>
      <c r="K53" s="782">
        <f t="shared" ref="K53" si="27">SUM(K47:K52)</f>
        <v>1.0000000000000002</v>
      </c>
      <c r="L53" s="293"/>
      <c r="M53" s="293"/>
      <c r="N53" s="293"/>
      <c r="O53" s="293"/>
      <c r="P53" s="293"/>
      <c r="Q53" s="293"/>
      <c r="R53" s="293"/>
      <c r="S53" s="293"/>
      <c r="T53" s="293"/>
    </row>
    <row r="54" spans="1:20" ht="12.95" customHeight="1">
      <c r="A54" s="473"/>
      <c r="B54" s="473"/>
      <c r="C54" s="468"/>
      <c r="D54" s="467"/>
      <c r="E54" s="467"/>
      <c r="F54" s="467"/>
      <c r="G54" s="467"/>
      <c r="H54" s="469"/>
      <c r="I54" s="472"/>
      <c r="J54" s="471"/>
      <c r="K54" s="470"/>
      <c r="L54" s="293"/>
      <c r="M54" s="293"/>
      <c r="N54" s="293"/>
      <c r="O54" s="293"/>
      <c r="P54" s="293"/>
      <c r="Q54" s="293"/>
      <c r="R54" s="293"/>
      <c r="S54" s="293"/>
      <c r="T54" s="293"/>
    </row>
    <row r="55" spans="1:20" ht="6" customHeight="1">
      <c r="A55" s="473"/>
      <c r="B55" s="473"/>
      <c r="C55" s="468"/>
      <c r="D55" s="467"/>
      <c r="E55" s="467"/>
      <c r="F55" s="467"/>
      <c r="G55" s="467"/>
      <c r="H55" s="474"/>
      <c r="I55" s="475"/>
      <c r="J55" s="476"/>
      <c r="K55" s="477"/>
      <c r="L55" s="293"/>
      <c r="M55" s="293"/>
      <c r="N55" s="293"/>
      <c r="O55" s="293"/>
      <c r="P55" s="293"/>
      <c r="Q55" s="293"/>
      <c r="R55" s="293"/>
      <c r="S55" s="293"/>
      <c r="T55" s="293"/>
    </row>
    <row r="56" spans="1:20" ht="15" customHeight="1">
      <c r="A56" s="1709" t="s">
        <v>400</v>
      </c>
      <c r="B56" s="1709"/>
      <c r="C56" s="1709"/>
      <c r="D56" s="1709"/>
      <c r="E56" s="1709"/>
      <c r="F56" s="1709"/>
      <c r="G56" s="1709"/>
      <c r="H56" s="1709"/>
      <c r="I56" s="1709"/>
      <c r="J56" s="1709"/>
      <c r="K56" s="1709"/>
    </row>
    <row r="57" spans="1:20" ht="15" customHeight="1">
      <c r="A57" s="1709"/>
      <c r="B57" s="1709"/>
      <c r="C57" s="1709"/>
      <c r="D57" s="1709"/>
      <c r="E57" s="1709"/>
      <c r="F57" s="1709"/>
      <c r="G57" s="1709"/>
      <c r="H57" s="1709"/>
      <c r="I57" s="1709"/>
      <c r="J57" s="1709"/>
      <c r="K57" s="1709"/>
    </row>
    <row r="58" spans="1:20" ht="22.5" customHeight="1">
      <c r="A58" s="1709"/>
      <c r="B58" s="1709"/>
      <c r="C58" s="1709"/>
      <c r="D58" s="1709"/>
      <c r="E58" s="1709"/>
      <c r="F58" s="1709"/>
      <c r="G58" s="1709"/>
      <c r="H58" s="1709"/>
      <c r="I58" s="1709"/>
      <c r="J58" s="1709"/>
      <c r="K58" s="1709"/>
    </row>
    <row r="59" spans="1:20" ht="15" customHeight="1"/>
    <row r="60" spans="1:20" ht="15" customHeight="1"/>
    <row r="61" spans="1:20" ht="15" customHeight="1">
      <c r="A61" s="296"/>
    </row>
    <row r="62" spans="1:20" ht="15" customHeight="1">
      <c r="A62" s="296"/>
    </row>
    <row r="63" spans="1:20" ht="15" customHeight="1"/>
    <row r="64" spans="1: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20">
    <mergeCell ref="A5:K5"/>
    <mergeCell ref="A3:K3"/>
    <mergeCell ref="I6:K7"/>
    <mergeCell ref="B6:C9"/>
    <mergeCell ref="B43:C43"/>
    <mergeCell ref="B52:C52"/>
    <mergeCell ref="A56:K58"/>
    <mergeCell ref="D6:D9"/>
    <mergeCell ref="A46:B46"/>
    <mergeCell ref="E46:F46"/>
    <mergeCell ref="A10:B10"/>
    <mergeCell ref="A19:C19"/>
    <mergeCell ref="A28:B28"/>
    <mergeCell ref="I8:J8"/>
    <mergeCell ref="B16:C16"/>
    <mergeCell ref="B25:C25"/>
    <mergeCell ref="B34:C34"/>
    <mergeCell ref="A37:B37"/>
    <mergeCell ref="H6:H9"/>
    <mergeCell ref="E8:F8"/>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dimension ref="A1:O46"/>
  <sheetViews>
    <sheetView showGridLines="0" zoomScaleNormal="100" zoomScaleSheetLayoutView="100" workbookViewId="0">
      <selection activeCell="D1" sqref="D1"/>
    </sheetView>
  </sheetViews>
  <sheetFormatPr defaultRowHeight="11.25"/>
  <cols>
    <col min="1" max="1" width="9.5703125" style="7" customWidth="1"/>
    <col min="2" max="10" width="8.85546875" style="7" customWidth="1"/>
    <col min="11" max="11" width="9.5703125" style="7" bestFit="1" customWidth="1"/>
    <col min="12" max="12" width="9.28515625" style="7" bestFit="1" customWidth="1"/>
    <col min="13" max="13" width="11.42578125" style="7" bestFit="1" customWidth="1"/>
    <col min="14" max="252" width="9.140625" style="7"/>
    <col min="253" max="265" width="10.7109375" style="7" customWidth="1"/>
    <col min="266" max="508" width="9.140625" style="7"/>
    <col min="509" max="521" width="10.7109375" style="7" customWidth="1"/>
    <col min="522" max="764" width="9.140625" style="7"/>
    <col min="765" max="777" width="10.7109375" style="7" customWidth="1"/>
    <col min="778" max="1020" width="9.140625" style="7"/>
    <col min="1021" max="1033" width="10.7109375" style="7" customWidth="1"/>
    <col min="1034" max="1276" width="9.140625" style="7"/>
    <col min="1277" max="1289" width="10.7109375" style="7" customWidth="1"/>
    <col min="1290" max="1532" width="9.140625" style="7"/>
    <col min="1533" max="1545" width="10.7109375" style="7" customWidth="1"/>
    <col min="1546" max="1788" width="9.140625" style="7"/>
    <col min="1789" max="1801" width="10.7109375" style="7" customWidth="1"/>
    <col min="1802" max="2044" width="9.140625" style="7"/>
    <col min="2045" max="2057" width="10.7109375" style="7" customWidth="1"/>
    <col min="2058" max="2300" width="9.140625" style="7"/>
    <col min="2301" max="2313" width="10.7109375" style="7" customWidth="1"/>
    <col min="2314" max="2556" width="9.140625" style="7"/>
    <col min="2557" max="2569" width="10.7109375" style="7" customWidth="1"/>
    <col min="2570" max="2812" width="9.140625" style="7"/>
    <col min="2813" max="2825" width="10.7109375" style="7" customWidth="1"/>
    <col min="2826" max="3068" width="9.140625" style="7"/>
    <col min="3069" max="3081" width="10.7109375" style="7" customWidth="1"/>
    <col min="3082" max="3324" width="9.140625" style="7"/>
    <col min="3325" max="3337" width="10.7109375" style="7" customWidth="1"/>
    <col min="3338" max="3580" width="9.140625" style="7"/>
    <col min="3581" max="3593" width="10.7109375" style="7" customWidth="1"/>
    <col min="3594" max="3836" width="9.140625" style="7"/>
    <col min="3837" max="3849" width="10.7109375" style="7" customWidth="1"/>
    <col min="3850" max="4092" width="9.140625" style="7"/>
    <col min="4093" max="4105" width="10.7109375" style="7" customWidth="1"/>
    <col min="4106" max="4348" width="9.140625" style="7"/>
    <col min="4349" max="4361" width="10.7109375" style="7" customWidth="1"/>
    <col min="4362" max="4604" width="9.140625" style="7"/>
    <col min="4605" max="4617" width="10.7109375" style="7" customWidth="1"/>
    <col min="4618" max="4860" width="9.140625" style="7"/>
    <col min="4861" max="4873" width="10.7109375" style="7" customWidth="1"/>
    <col min="4874" max="5116" width="9.140625" style="7"/>
    <col min="5117" max="5129" width="10.7109375" style="7" customWidth="1"/>
    <col min="5130" max="5372" width="9.140625" style="7"/>
    <col min="5373" max="5385" width="10.7109375" style="7" customWidth="1"/>
    <col min="5386" max="5628" width="9.140625" style="7"/>
    <col min="5629" max="5641" width="10.7109375" style="7" customWidth="1"/>
    <col min="5642" max="5884" width="9.140625" style="7"/>
    <col min="5885" max="5897" width="10.7109375" style="7" customWidth="1"/>
    <col min="5898" max="6140" width="9.140625" style="7"/>
    <col min="6141" max="6153" width="10.7109375" style="7" customWidth="1"/>
    <col min="6154" max="6396" width="9.140625" style="7"/>
    <col min="6397" max="6409" width="10.7109375" style="7" customWidth="1"/>
    <col min="6410" max="6652" width="9.140625" style="7"/>
    <col min="6653" max="6665" width="10.7109375" style="7" customWidth="1"/>
    <col min="6666" max="6908" width="9.140625" style="7"/>
    <col min="6909" max="6921" width="10.7109375" style="7" customWidth="1"/>
    <col min="6922" max="7164" width="9.140625" style="7"/>
    <col min="7165" max="7177" width="10.7109375" style="7" customWidth="1"/>
    <col min="7178" max="7420" width="9.140625" style="7"/>
    <col min="7421" max="7433" width="10.7109375" style="7" customWidth="1"/>
    <col min="7434" max="7676" width="9.140625" style="7"/>
    <col min="7677" max="7689" width="10.7109375" style="7" customWidth="1"/>
    <col min="7690" max="7932" width="9.140625" style="7"/>
    <col min="7933" max="7945" width="10.7109375" style="7" customWidth="1"/>
    <col min="7946" max="8188" width="9.140625" style="7"/>
    <col min="8189" max="8201" width="10.7109375" style="7" customWidth="1"/>
    <col min="8202" max="8444" width="9.140625" style="7"/>
    <col min="8445" max="8457" width="10.7109375" style="7" customWidth="1"/>
    <col min="8458" max="8700" width="9.140625" style="7"/>
    <col min="8701" max="8713" width="10.7109375" style="7" customWidth="1"/>
    <col min="8714" max="8956" width="9.140625" style="7"/>
    <col min="8957" max="8969" width="10.7109375" style="7" customWidth="1"/>
    <col min="8970" max="9212" width="9.140625" style="7"/>
    <col min="9213" max="9225" width="10.7109375" style="7" customWidth="1"/>
    <col min="9226" max="9468" width="9.140625" style="7"/>
    <col min="9469" max="9481" width="10.7109375" style="7" customWidth="1"/>
    <col min="9482" max="9724" width="9.140625" style="7"/>
    <col min="9725" max="9737" width="10.7109375" style="7" customWidth="1"/>
    <col min="9738" max="9980" width="9.140625" style="7"/>
    <col min="9981" max="9993" width="10.7109375" style="7" customWidth="1"/>
    <col min="9994" max="10236" width="9.140625" style="7"/>
    <col min="10237" max="10249" width="10.7109375" style="7" customWidth="1"/>
    <col min="10250" max="10492" width="9.140625" style="7"/>
    <col min="10493" max="10505" width="10.7109375" style="7" customWidth="1"/>
    <col min="10506" max="10748" width="9.140625" style="7"/>
    <col min="10749" max="10761" width="10.7109375" style="7" customWidth="1"/>
    <col min="10762" max="11004" width="9.140625" style="7"/>
    <col min="11005" max="11017" width="10.7109375" style="7" customWidth="1"/>
    <col min="11018" max="11260" width="9.140625" style="7"/>
    <col min="11261" max="11273" width="10.7109375" style="7" customWidth="1"/>
    <col min="11274" max="11516" width="9.140625" style="7"/>
    <col min="11517" max="11529" width="10.7109375" style="7" customWidth="1"/>
    <col min="11530" max="11772" width="9.140625" style="7"/>
    <col min="11773" max="11785" width="10.7109375" style="7" customWidth="1"/>
    <col min="11786" max="12028" width="9.140625" style="7"/>
    <col min="12029" max="12041" width="10.7109375" style="7" customWidth="1"/>
    <col min="12042" max="12284" width="9.140625" style="7"/>
    <col min="12285" max="12297" width="10.7109375" style="7" customWidth="1"/>
    <col min="12298" max="12540" width="9.140625" style="7"/>
    <col min="12541" max="12553" width="10.7109375" style="7" customWidth="1"/>
    <col min="12554" max="12796" width="9.140625" style="7"/>
    <col min="12797" max="12809" width="10.7109375" style="7" customWidth="1"/>
    <col min="12810" max="13052" width="9.140625" style="7"/>
    <col min="13053" max="13065" width="10.7109375" style="7" customWidth="1"/>
    <col min="13066" max="13308" width="9.140625" style="7"/>
    <col min="13309" max="13321" width="10.7109375" style="7" customWidth="1"/>
    <col min="13322" max="13564" width="9.140625" style="7"/>
    <col min="13565" max="13577" width="10.7109375" style="7" customWidth="1"/>
    <col min="13578" max="13820" width="9.140625" style="7"/>
    <col min="13821" max="13833" width="10.7109375" style="7" customWidth="1"/>
    <col min="13834" max="14076" width="9.140625" style="7"/>
    <col min="14077" max="14089" width="10.7109375" style="7" customWidth="1"/>
    <col min="14090" max="14332" width="9.140625" style="7"/>
    <col min="14333" max="14345" width="10.7109375" style="7" customWidth="1"/>
    <col min="14346" max="14588" width="9.140625" style="7"/>
    <col min="14589" max="14601" width="10.7109375" style="7" customWidth="1"/>
    <col min="14602" max="14844" width="9.140625" style="7"/>
    <col min="14845" max="14857" width="10.7109375" style="7" customWidth="1"/>
    <col min="14858" max="15100" width="9.140625" style="7"/>
    <col min="15101" max="15113" width="10.7109375" style="7" customWidth="1"/>
    <col min="15114" max="15356" width="9.140625" style="7"/>
    <col min="15357" max="15369" width="10.7109375" style="7" customWidth="1"/>
    <col min="15370" max="15612" width="9.140625" style="7"/>
    <col min="15613" max="15625" width="10.7109375" style="7" customWidth="1"/>
    <col min="15626" max="15868" width="9.140625" style="7"/>
    <col min="15869" max="15881" width="10.7109375" style="7" customWidth="1"/>
    <col min="15882" max="16124" width="9.140625" style="7"/>
    <col min="16125" max="16137" width="10.7109375" style="7" customWidth="1"/>
    <col min="16138" max="16384" width="9.140625" style="7"/>
  </cols>
  <sheetData>
    <row r="1" spans="1:15" ht="36" customHeight="1">
      <c r="A1" s="1509" t="s">
        <v>408</v>
      </c>
      <c r="B1" s="1509"/>
      <c r="C1" s="1509"/>
      <c r="D1" s="1509"/>
      <c r="E1" s="1509"/>
      <c r="F1" s="1509"/>
      <c r="G1" s="1509"/>
      <c r="H1" s="1509"/>
      <c r="I1" s="1509"/>
      <c r="J1" s="1509"/>
      <c r="K1" s="1509"/>
    </row>
    <row r="2" spans="1:15" ht="5.0999999999999996" customHeight="1">
      <c r="A2" s="1726"/>
      <c r="B2" s="1726"/>
      <c r="C2" s="1726"/>
      <c r="D2" s="1726"/>
      <c r="E2" s="1726"/>
      <c r="F2" s="1726"/>
      <c r="G2" s="1726"/>
      <c r="H2" s="1726"/>
      <c r="I2" s="1726"/>
      <c r="J2" s="463"/>
      <c r="K2" s="462"/>
    </row>
    <row r="3" spans="1:15" ht="20.100000000000001" customHeight="1">
      <c r="A3" s="1724">
        <v>2022</v>
      </c>
      <c r="B3" s="1724"/>
      <c r="C3" s="1724"/>
      <c r="D3" s="1724"/>
      <c r="E3" s="1724"/>
      <c r="F3" s="1724"/>
      <c r="G3" s="1724"/>
      <c r="H3" s="1724"/>
      <c r="I3" s="1724"/>
      <c r="J3" s="1724"/>
      <c r="K3" s="1724"/>
    </row>
    <row r="4" spans="1:15" ht="20.100000000000001" customHeight="1">
      <c r="A4" s="1236" t="str">
        <f>'6.1'!A6</f>
        <v>Period</v>
      </c>
      <c r="B4" s="1492" t="s">
        <v>387</v>
      </c>
      <c r="C4" s="1493"/>
      <c r="D4" s="1493"/>
      <c r="E4" s="1493"/>
      <c r="F4" s="1510"/>
      <c r="G4" s="1493" t="s">
        <v>29</v>
      </c>
      <c r="H4" s="1493"/>
      <c r="I4" s="1493"/>
      <c r="J4" s="1493"/>
      <c r="K4" s="1493"/>
    </row>
    <row r="5" spans="1:15" ht="67.5" customHeight="1">
      <c r="A5" s="1237">
        <v>2023</v>
      </c>
      <c r="B5" s="996" t="s">
        <v>48</v>
      </c>
      <c r="C5" s="1409" t="s">
        <v>49</v>
      </c>
      <c r="D5" s="1409" t="s">
        <v>54</v>
      </c>
      <c r="E5" s="1409" t="s">
        <v>401</v>
      </c>
      <c r="F5" s="1410" t="s">
        <v>402</v>
      </c>
      <c r="G5" s="1409" t="s">
        <v>48</v>
      </c>
      <c r="H5" s="1409" t="s">
        <v>49</v>
      </c>
      <c r="I5" s="1409" t="s">
        <v>54</v>
      </c>
      <c r="J5" s="1409" t="s">
        <v>401</v>
      </c>
      <c r="K5" s="1409" t="s">
        <v>402</v>
      </c>
    </row>
    <row r="6" spans="1:15" ht="12.95" customHeight="1">
      <c r="A6" s="614" t="str">
        <f>'6.1'!A9</f>
        <v>January</v>
      </c>
      <c r="B6" s="1007">
        <v>104879.74624464105</v>
      </c>
      <c r="C6" s="701">
        <v>724955.80042494205</v>
      </c>
      <c r="D6" s="728">
        <v>36370.573989999997</v>
      </c>
      <c r="E6" s="728">
        <v>25573.495890000002</v>
      </c>
      <c r="F6" s="1010">
        <v>891779.61654958304</v>
      </c>
      <c r="G6" s="728">
        <v>1143475.27685</v>
      </c>
      <c r="H6" s="728">
        <v>7893525.4439799991</v>
      </c>
      <c r="I6" s="728">
        <v>397789.60784000007</v>
      </c>
      <c r="J6" s="728">
        <v>279773.00287999999</v>
      </c>
      <c r="K6" s="749">
        <v>9714563.3315499984</v>
      </c>
      <c r="L6" s="289"/>
      <c r="M6" s="19"/>
      <c r="N6" s="19"/>
      <c r="O6" s="28"/>
    </row>
    <row r="7" spans="1:15" ht="12.95" customHeight="1">
      <c r="A7" s="614" t="str">
        <f>'6.1'!A10</f>
        <v>February</v>
      </c>
      <c r="B7" s="1007">
        <v>99145.560802454216</v>
      </c>
      <c r="C7" s="728">
        <v>690480.12805244885</v>
      </c>
      <c r="D7" s="728">
        <v>34474.625010000003</v>
      </c>
      <c r="E7" s="728">
        <v>36667.041710000005</v>
      </c>
      <c r="F7" s="1010">
        <v>860767.35557490308</v>
      </c>
      <c r="G7" s="728">
        <v>1080096.3679399998</v>
      </c>
      <c r="H7" s="728">
        <v>7485132.0798500003</v>
      </c>
      <c r="I7" s="728">
        <v>374146.90541000001</v>
      </c>
      <c r="J7" s="728">
        <v>402013.98279599991</v>
      </c>
      <c r="K7" s="749">
        <v>9341389.3359960001</v>
      </c>
      <c r="L7" s="27"/>
      <c r="M7" s="19"/>
      <c r="N7" s="19"/>
      <c r="O7" s="28"/>
    </row>
    <row r="8" spans="1:15" ht="12.95" customHeight="1">
      <c r="A8" s="614" t="str">
        <f>'6.1'!A11</f>
        <v>March</v>
      </c>
      <c r="B8" s="1007">
        <v>85945.845000000001</v>
      </c>
      <c r="C8" s="728">
        <v>621172.57123024494</v>
      </c>
      <c r="D8" s="728">
        <v>30476.012999999999</v>
      </c>
      <c r="E8" s="728">
        <v>31673.627960000005</v>
      </c>
      <c r="F8" s="1010">
        <v>769268.0571902449</v>
      </c>
      <c r="G8" s="728">
        <v>934027.24559895427</v>
      </c>
      <c r="H8" s="728">
        <v>6727420.7430999996</v>
      </c>
      <c r="I8" s="728">
        <v>333084.73147</v>
      </c>
      <c r="J8" s="728">
        <v>345486.69451300008</v>
      </c>
      <c r="K8" s="749">
        <v>8340019.4146819543</v>
      </c>
      <c r="L8" s="292"/>
      <c r="M8" s="19"/>
      <c r="N8" s="19"/>
      <c r="O8" s="28"/>
    </row>
    <row r="9" spans="1:15" ht="12.95" customHeight="1">
      <c r="A9" s="611" t="str">
        <f>'6.1'!A12</f>
        <v>April</v>
      </c>
      <c r="B9" s="1006">
        <v>66498.69310795347</v>
      </c>
      <c r="C9" s="730">
        <v>499583.09052440379</v>
      </c>
      <c r="D9" s="730">
        <v>25391.822</v>
      </c>
      <c r="E9" s="730">
        <v>14962.33829</v>
      </c>
      <c r="F9" s="1011">
        <v>606435.94392235728</v>
      </c>
      <c r="G9" s="730">
        <v>727192.46755095967</v>
      </c>
      <c r="H9" s="730">
        <v>5447945.7453199988</v>
      </c>
      <c r="I9" s="730">
        <v>276827.32332999998</v>
      </c>
      <c r="J9" s="730">
        <v>163208.86823699996</v>
      </c>
      <c r="K9" s="750">
        <v>6615174.4044379583</v>
      </c>
      <c r="L9" s="27"/>
      <c r="M9" s="19"/>
      <c r="N9" s="19"/>
      <c r="O9" s="28"/>
    </row>
    <row r="10" spans="1:15" ht="12.95" customHeight="1">
      <c r="A10" s="614" t="str">
        <f>'6.1'!A13</f>
        <v>May</v>
      </c>
      <c r="B10" s="1007">
        <v>32024.078304436709</v>
      </c>
      <c r="C10" s="728">
        <v>312129.58305154613</v>
      </c>
      <c r="D10" s="728">
        <v>15240.333000000001</v>
      </c>
      <c r="E10" s="728">
        <v>9459.9820199999995</v>
      </c>
      <c r="F10" s="1010">
        <v>368853.97637598281</v>
      </c>
      <c r="G10" s="728">
        <v>351546.71426591743</v>
      </c>
      <c r="H10" s="728">
        <v>3416952.4405700001</v>
      </c>
      <c r="I10" s="728">
        <v>166485.35364000002</v>
      </c>
      <c r="J10" s="728">
        <v>103387.27988700004</v>
      </c>
      <c r="K10" s="749">
        <v>4038371.7883629175</v>
      </c>
      <c r="L10" s="27"/>
      <c r="M10" s="19"/>
      <c r="N10" s="19"/>
      <c r="O10" s="28"/>
    </row>
    <row r="11" spans="1:15" ht="12.95" customHeight="1">
      <c r="A11" s="617" t="str">
        <f>'6.1'!A14</f>
        <v>June</v>
      </c>
      <c r="B11" s="1008">
        <v>19213.204103457079</v>
      </c>
      <c r="C11" s="732">
        <v>233980.43252500967</v>
      </c>
      <c r="D11" s="732">
        <v>11602.128000000001</v>
      </c>
      <c r="E11" s="732">
        <v>49157.356999999996</v>
      </c>
      <c r="F11" s="1012">
        <v>313953.12162846676</v>
      </c>
      <c r="G11" s="732">
        <v>210968.27903787085</v>
      </c>
      <c r="H11" s="732">
        <v>2562045.6708100005</v>
      </c>
      <c r="I11" s="732">
        <v>127210.36707000001</v>
      </c>
      <c r="J11" s="732">
        <v>538789.59597799997</v>
      </c>
      <c r="K11" s="751">
        <v>3439013.9128958713</v>
      </c>
      <c r="L11" s="27"/>
      <c r="M11" s="19"/>
      <c r="N11" s="19"/>
      <c r="O11" s="28"/>
    </row>
    <row r="12" spans="1:15" ht="12.95" customHeight="1">
      <c r="A12" s="614" t="str">
        <f>'6.1'!A15</f>
        <v>July</v>
      </c>
      <c r="B12" s="1007">
        <v>18360.978347389762</v>
      </c>
      <c r="C12" s="728">
        <v>211104.98416741923</v>
      </c>
      <c r="D12" s="728">
        <v>8753.857</v>
      </c>
      <c r="E12" s="728">
        <v>42947.813039999994</v>
      </c>
      <c r="F12" s="1010">
        <v>281167.63255480898</v>
      </c>
      <c r="G12" s="728">
        <v>201535.32810167197</v>
      </c>
      <c r="H12" s="728">
        <v>2313451.7958700005</v>
      </c>
      <c r="I12" s="728">
        <v>95920.438610000012</v>
      </c>
      <c r="J12" s="728">
        <v>470868.59667399991</v>
      </c>
      <c r="K12" s="749">
        <v>3081776.1592556722</v>
      </c>
      <c r="L12" s="27"/>
      <c r="M12" s="19"/>
      <c r="N12" s="19"/>
      <c r="O12" s="28"/>
    </row>
    <row r="13" spans="1:15" ht="12.95" customHeight="1">
      <c r="A13" s="614" t="str">
        <f>'6.1'!A16</f>
        <v>August</v>
      </c>
      <c r="B13" s="1007">
        <v>17394.030885948152</v>
      </c>
      <c r="C13" s="728">
        <v>225681.17319156262</v>
      </c>
      <c r="D13" s="728">
        <v>9990.63501</v>
      </c>
      <c r="E13" s="728">
        <v>34555.697889999996</v>
      </c>
      <c r="F13" s="1010">
        <v>287621.53697751078</v>
      </c>
      <c r="G13" s="728">
        <v>191016.02654500445</v>
      </c>
      <c r="H13" s="728">
        <v>2475328.0290799998</v>
      </c>
      <c r="I13" s="728">
        <v>109566.62821</v>
      </c>
      <c r="J13" s="728">
        <v>379056.34413600003</v>
      </c>
      <c r="K13" s="749">
        <v>3154967.0279710046</v>
      </c>
      <c r="L13" s="27"/>
      <c r="M13" s="19"/>
      <c r="N13" s="19"/>
      <c r="O13" s="28"/>
    </row>
    <row r="14" spans="1:15" ht="12.95" customHeight="1">
      <c r="A14" s="614" t="str">
        <f>'6.1'!A17</f>
        <v>September</v>
      </c>
      <c r="B14" s="1007">
        <v>18273.080481515786</v>
      </c>
      <c r="C14" s="728">
        <v>236567.15368463221</v>
      </c>
      <c r="D14" s="728">
        <v>10335.236000000001</v>
      </c>
      <c r="E14" s="728">
        <v>37093.330000000016</v>
      </c>
      <c r="F14" s="1010">
        <v>302268.80016614799</v>
      </c>
      <c r="G14" s="728">
        <v>201324.94279999193</v>
      </c>
      <c r="H14" s="728">
        <v>2597677.89971</v>
      </c>
      <c r="I14" s="728">
        <v>113326.60682</v>
      </c>
      <c r="J14" s="728">
        <v>408016.8227529999</v>
      </c>
      <c r="K14" s="749">
        <v>3320346.2720829919</v>
      </c>
      <c r="L14" s="27"/>
      <c r="M14" s="19"/>
      <c r="N14" s="19"/>
      <c r="O14" s="28"/>
    </row>
    <row r="15" spans="1:15" ht="12.95" customHeight="1">
      <c r="A15" s="611" t="str">
        <f>'6.1'!A18</f>
        <v>October</v>
      </c>
      <c r="B15" s="1006">
        <v>41124.742635478062</v>
      </c>
      <c r="C15" s="730">
        <v>378511.18904395303</v>
      </c>
      <c r="D15" s="730">
        <v>17399.208390000003</v>
      </c>
      <c r="E15" s="730">
        <v>28506.327910000004</v>
      </c>
      <c r="F15" s="1011">
        <v>465541.46797943109</v>
      </c>
      <c r="G15" s="730">
        <v>451525.63716800226</v>
      </c>
      <c r="H15" s="730">
        <v>4153319.3285900005</v>
      </c>
      <c r="I15" s="730">
        <v>191165.79854560003</v>
      </c>
      <c r="J15" s="730">
        <v>312638.7171159999</v>
      </c>
      <c r="K15" s="750">
        <v>5108649.4814196024</v>
      </c>
      <c r="L15" s="27"/>
      <c r="M15" s="19"/>
      <c r="N15" s="19"/>
      <c r="O15" s="28"/>
    </row>
    <row r="16" spans="1:15" ht="12.95" customHeight="1">
      <c r="A16" s="614" t="str">
        <f>'6.1'!A19</f>
        <v>November</v>
      </c>
      <c r="B16" s="1007">
        <v>84422.466729865191</v>
      </c>
      <c r="C16" s="728">
        <v>602916.97037616838</v>
      </c>
      <c r="D16" s="728">
        <v>28944.269980000001</v>
      </c>
      <c r="E16" s="728">
        <v>14830.5591</v>
      </c>
      <c r="F16" s="1010">
        <v>731114.26618603349</v>
      </c>
      <c r="G16" s="728">
        <v>923512.59992304049</v>
      </c>
      <c r="H16" s="728">
        <v>6590226.2730600005</v>
      </c>
      <c r="I16" s="728">
        <v>316793.53039000009</v>
      </c>
      <c r="J16" s="728">
        <v>161583.20784870003</v>
      </c>
      <c r="K16" s="749">
        <v>7992115.611221741</v>
      </c>
      <c r="L16" s="27"/>
      <c r="M16" s="19"/>
      <c r="N16" s="19"/>
      <c r="O16" s="28"/>
    </row>
    <row r="17" spans="1:15" ht="12.95" customHeight="1">
      <c r="A17" s="617" t="str">
        <f>'6.1'!A20</f>
        <v>December</v>
      </c>
      <c r="B17" s="1008">
        <v>106608.04917612745</v>
      </c>
      <c r="C17" s="732">
        <v>715007.24290444877</v>
      </c>
      <c r="D17" s="732">
        <v>34524.462</v>
      </c>
      <c r="E17" s="732">
        <v>23662.285099999997</v>
      </c>
      <c r="F17" s="1012">
        <v>879802.0391805761</v>
      </c>
      <c r="G17" s="732">
        <v>1163729.4651025876</v>
      </c>
      <c r="H17" s="732">
        <v>7797501.9669000003</v>
      </c>
      <c r="I17" s="732">
        <v>376614.5942081</v>
      </c>
      <c r="J17" s="732">
        <v>258215.04057000004</v>
      </c>
      <c r="K17" s="751">
        <v>9596061.0667806882</v>
      </c>
      <c r="L17" s="27"/>
      <c r="M17" s="19"/>
      <c r="N17" s="19"/>
      <c r="O17" s="28"/>
    </row>
    <row r="18" spans="1:15" ht="12.95" customHeight="1">
      <c r="A18" s="611" t="str">
        <f>'6.1'!A21</f>
        <v>1Q</v>
      </c>
      <c r="B18" s="1006">
        <f>SUM(B6:B8)</f>
        <v>289971.15204709524</v>
      </c>
      <c r="C18" s="698">
        <f>SUM(C6:C8)</f>
        <v>2036608.499707636</v>
      </c>
      <c r="D18" s="698">
        <f t="shared" ref="D18:J18" si="0">SUM(D6:D8)</f>
        <v>101321.212</v>
      </c>
      <c r="E18" s="698">
        <f t="shared" si="0"/>
        <v>93914.165560000023</v>
      </c>
      <c r="F18" s="1013">
        <f t="shared" si="0"/>
        <v>2521815.0293147312</v>
      </c>
      <c r="G18" s="698">
        <f t="shared" si="0"/>
        <v>3157598.890388954</v>
      </c>
      <c r="H18" s="698">
        <f t="shared" si="0"/>
        <v>22106078.266929999</v>
      </c>
      <c r="I18" s="698">
        <f t="shared" si="0"/>
        <v>1105021.2447200001</v>
      </c>
      <c r="J18" s="698">
        <f t="shared" si="0"/>
        <v>1027273.680189</v>
      </c>
      <c r="K18" s="752">
        <f>SUM(K6:K8)</f>
        <v>27395972.082227953</v>
      </c>
      <c r="M18" s="19"/>
      <c r="N18" s="19"/>
    </row>
    <row r="19" spans="1:15" ht="12.95" customHeight="1">
      <c r="A19" s="614" t="str">
        <f>'6.1'!A22</f>
        <v>2Q</v>
      </c>
      <c r="B19" s="1007">
        <f>SUM(B9:B11)</f>
        <v>117735.97551584727</v>
      </c>
      <c r="C19" s="701">
        <f>SUM(C9:C11)</f>
        <v>1045693.1061009595</v>
      </c>
      <c r="D19" s="701">
        <f t="shared" ref="D19:J19" si="1">SUM(D9:D11)</f>
        <v>52234.282999999996</v>
      </c>
      <c r="E19" s="701">
        <f t="shared" si="1"/>
        <v>73579.677309999999</v>
      </c>
      <c r="F19" s="1014">
        <f t="shared" si="1"/>
        <v>1289243.0419268068</v>
      </c>
      <c r="G19" s="701">
        <f t="shared" si="1"/>
        <v>1289707.460854748</v>
      </c>
      <c r="H19" s="701">
        <f t="shared" si="1"/>
        <v>11426943.856699999</v>
      </c>
      <c r="I19" s="701">
        <f t="shared" si="1"/>
        <v>570523.04404000007</v>
      </c>
      <c r="J19" s="701">
        <f t="shared" si="1"/>
        <v>805385.74410200003</v>
      </c>
      <c r="K19" s="753">
        <f>SUM(K9:K11)</f>
        <v>14092560.105696747</v>
      </c>
      <c r="M19" s="19"/>
      <c r="N19" s="19"/>
    </row>
    <row r="20" spans="1:15" ht="12.95" customHeight="1">
      <c r="A20" s="614" t="str">
        <f>'6.1'!A23</f>
        <v>3Q</v>
      </c>
      <c r="B20" s="1007">
        <f>SUM(B12:B14)</f>
        <v>54028.089714853704</v>
      </c>
      <c r="C20" s="701">
        <f>SUM(C12:C14)</f>
        <v>673353.31104361406</v>
      </c>
      <c r="D20" s="701">
        <f t="shared" ref="D20:J20" si="2">SUM(D12:D14)</f>
        <v>29079.728010000003</v>
      </c>
      <c r="E20" s="701">
        <f t="shared" si="2"/>
        <v>114596.84093000001</v>
      </c>
      <c r="F20" s="1014">
        <f t="shared" si="2"/>
        <v>871057.96969846776</v>
      </c>
      <c r="G20" s="701">
        <f t="shared" si="2"/>
        <v>593876.29744666838</v>
      </c>
      <c r="H20" s="701">
        <f t="shared" si="2"/>
        <v>7386457.7246599998</v>
      </c>
      <c r="I20" s="701">
        <f t="shared" si="2"/>
        <v>318813.67363999999</v>
      </c>
      <c r="J20" s="701">
        <f t="shared" si="2"/>
        <v>1257941.7635629999</v>
      </c>
      <c r="K20" s="753">
        <f>SUM(K12:K14)</f>
        <v>9557089.4593096692</v>
      </c>
      <c r="M20" s="19"/>
      <c r="N20" s="19"/>
    </row>
    <row r="21" spans="1:15" ht="12.95" customHeight="1">
      <c r="A21" s="617" t="str">
        <f>'6.1'!A24</f>
        <v>4Q</v>
      </c>
      <c r="B21" s="1008">
        <f>SUM(B15:B17)</f>
        <v>232155.25854147068</v>
      </c>
      <c r="C21" s="704">
        <f>SUM(C15:C17)</f>
        <v>1696435.4023245703</v>
      </c>
      <c r="D21" s="704">
        <f t="shared" ref="D21:J21" si="3">SUM(D15:D17)</f>
        <v>80867.940369999997</v>
      </c>
      <c r="E21" s="704">
        <f t="shared" si="3"/>
        <v>66999.17211</v>
      </c>
      <c r="F21" s="1015">
        <f t="shared" si="3"/>
        <v>2076457.7733460406</v>
      </c>
      <c r="G21" s="704">
        <f t="shared" si="3"/>
        <v>2538767.7021936304</v>
      </c>
      <c r="H21" s="704">
        <f t="shared" si="3"/>
        <v>18541047.568550002</v>
      </c>
      <c r="I21" s="704">
        <f t="shared" si="3"/>
        <v>884573.92314370011</v>
      </c>
      <c r="J21" s="704">
        <f t="shared" si="3"/>
        <v>732436.96553469996</v>
      </c>
      <c r="K21" s="754">
        <f>SUM(K15:K17)</f>
        <v>22696826.159422033</v>
      </c>
      <c r="M21" s="19"/>
      <c r="N21" s="19"/>
    </row>
    <row r="22" spans="1:15" ht="12.95" customHeight="1">
      <c r="A22" s="614" t="str">
        <f>'6.1'!A25</f>
        <v>1H</v>
      </c>
      <c r="B22" s="1007">
        <f>SUM(B6:B11)</f>
        <v>407707.12756294251</v>
      </c>
      <c r="C22" s="701">
        <f>SUM(C6:C11)</f>
        <v>3082301.6058085957</v>
      </c>
      <c r="D22" s="701">
        <f t="shared" ref="D22:J22" si="4">SUM(D6:D11)</f>
        <v>153555.495</v>
      </c>
      <c r="E22" s="701">
        <f t="shared" si="4"/>
        <v>167493.84287000002</v>
      </c>
      <c r="F22" s="1014">
        <f t="shared" si="4"/>
        <v>3811058.071241538</v>
      </c>
      <c r="G22" s="701">
        <f t="shared" si="4"/>
        <v>4447306.3512437018</v>
      </c>
      <c r="H22" s="701">
        <f t="shared" si="4"/>
        <v>33533022.123629998</v>
      </c>
      <c r="I22" s="701">
        <f t="shared" si="4"/>
        <v>1675544.2887600001</v>
      </c>
      <c r="J22" s="701">
        <f t="shared" si="4"/>
        <v>1832659.424291</v>
      </c>
      <c r="K22" s="753">
        <f>SUM(K6:K11)</f>
        <v>41488532.187924705</v>
      </c>
      <c r="M22" s="19"/>
      <c r="N22" s="19"/>
    </row>
    <row r="23" spans="1:15" ht="12.95" customHeight="1">
      <c r="A23" s="614" t="str">
        <f>'6.1'!A26</f>
        <v>2H</v>
      </c>
      <c r="B23" s="1007">
        <f>SUM(B12:B17)</f>
        <v>286183.34825632442</v>
      </c>
      <c r="C23" s="701">
        <f>SUM(C12:C17)</f>
        <v>2369788.7133681844</v>
      </c>
      <c r="D23" s="701">
        <f t="shared" ref="D23:J23" si="5">SUM(D12:D17)</f>
        <v>109947.66838</v>
      </c>
      <c r="E23" s="701">
        <f t="shared" si="5"/>
        <v>181596.01304000002</v>
      </c>
      <c r="F23" s="1014">
        <f t="shared" si="5"/>
        <v>2947515.7430445086</v>
      </c>
      <c r="G23" s="701">
        <f t="shared" si="5"/>
        <v>3132643.999640299</v>
      </c>
      <c r="H23" s="701">
        <f t="shared" si="5"/>
        <v>25927505.29321</v>
      </c>
      <c r="I23" s="701">
        <f t="shared" si="5"/>
        <v>1203387.5967836999</v>
      </c>
      <c r="J23" s="701">
        <f t="shared" si="5"/>
        <v>1990378.7290976997</v>
      </c>
      <c r="K23" s="753">
        <f>SUM(K12:K17)</f>
        <v>32253915.6187317</v>
      </c>
      <c r="M23" s="19"/>
      <c r="N23" s="19"/>
    </row>
    <row r="24" spans="1:15" ht="12.95" customHeight="1">
      <c r="A24" s="609" t="str">
        <f>'6.1'!A27</f>
        <v>Year</v>
      </c>
      <c r="B24" s="1009">
        <f>SUM(B6:B17)</f>
        <v>693890.47581926687</v>
      </c>
      <c r="C24" s="707">
        <f>SUM(C6:C17)</f>
        <v>5452090.3191767801</v>
      </c>
      <c r="D24" s="707">
        <f t="shared" ref="D24:J24" si="6">SUM(D6:D17)</f>
        <v>263503.16338000004</v>
      </c>
      <c r="E24" s="707">
        <f t="shared" si="6"/>
        <v>349089.85591000004</v>
      </c>
      <c r="F24" s="1017">
        <f t="shared" si="6"/>
        <v>6758573.8142860457</v>
      </c>
      <c r="G24" s="707">
        <f t="shared" si="6"/>
        <v>7579950.3508840008</v>
      </c>
      <c r="H24" s="707">
        <f t="shared" si="6"/>
        <v>59460527.416839994</v>
      </c>
      <c r="I24" s="707">
        <f t="shared" si="6"/>
        <v>2878931.8855437003</v>
      </c>
      <c r="J24" s="707">
        <f t="shared" si="6"/>
        <v>3823038.1533887</v>
      </c>
      <c r="K24" s="1105">
        <f>SUM(K6:K17)</f>
        <v>73742447.806656405</v>
      </c>
      <c r="M24" s="19"/>
      <c r="N24" s="19"/>
    </row>
    <row r="25" spans="1:15" ht="15.95" customHeight="1"/>
    <row r="26" spans="1:15" ht="15.95" customHeight="1">
      <c r="A26" s="1582" t="s">
        <v>403</v>
      </c>
      <c r="B26" s="1582"/>
      <c r="C26" s="1582"/>
      <c r="D26" s="1582"/>
      <c r="E26" s="1582"/>
      <c r="F26" s="308"/>
      <c r="G26" s="1582" t="s">
        <v>404</v>
      </c>
      <c r="H26" s="1582"/>
      <c r="I26" s="1582"/>
      <c r="J26" s="1582"/>
      <c r="K26" s="1582"/>
    </row>
    <row r="27" spans="1:15" ht="15.95" customHeight="1">
      <c r="A27" s="1582"/>
      <c r="B27" s="1582"/>
      <c r="C27" s="1582"/>
      <c r="D27" s="1582"/>
      <c r="E27" s="1582"/>
      <c r="F27" s="308"/>
      <c r="G27" s="1582"/>
      <c r="H27" s="1582"/>
      <c r="I27" s="1582"/>
      <c r="J27" s="1582"/>
      <c r="K27" s="1582"/>
    </row>
    <row r="28" spans="1:15" ht="15.95" customHeight="1">
      <c r="E28" s="19"/>
      <c r="F28" s="19"/>
      <c r="G28" s="19"/>
      <c r="H28" s="19"/>
    </row>
    <row r="29" spans="1:15" ht="15.95" customHeight="1">
      <c r="D29" s="7" t="str">
        <f>B5</f>
        <v xml:space="preserve"> PP Distribuce</v>
      </c>
      <c r="E29" s="19">
        <f>B24/1000</f>
        <v>693.89047581926684</v>
      </c>
      <c r="F29" s="19"/>
      <c r="G29" s="19"/>
    </row>
    <row r="30" spans="1:15" ht="15.95" customHeight="1">
      <c r="D30" s="7" t="str">
        <f>C5</f>
        <v xml:space="preserve"> GasNet</v>
      </c>
      <c r="E30" s="19">
        <f>C24/1000</f>
        <v>5452.0903191767802</v>
      </c>
      <c r="F30" s="19"/>
      <c r="G30" s="19"/>
    </row>
    <row r="31" spans="1:15" ht="15.95" customHeight="1">
      <c r="D31" s="7" t="str">
        <f>D5</f>
        <v xml:space="preserve"> EG.D</v>
      </c>
      <c r="E31" s="19">
        <f>D24/1000</f>
        <v>263.50316338000005</v>
      </c>
      <c r="F31" s="19"/>
      <c r="G31" s="19"/>
    </row>
    <row r="32" spans="1:15" ht="15.95" customHeight="1">
      <c r="D32" s="7" t="str">
        <f>E5</f>
        <v xml:space="preserve"> Other companies</v>
      </c>
      <c r="E32" s="19">
        <f>E24/1000</f>
        <v>349.08985591000004</v>
      </c>
      <c r="F32" s="19"/>
      <c r="G32" s="19"/>
      <c r="H32" s="19"/>
    </row>
    <row r="33" spans="1:11" ht="15.95" customHeight="1">
      <c r="E33" s="19">
        <f>SUM(E29:E32)</f>
        <v>6758.5738142860464</v>
      </c>
      <c r="F33" s="19"/>
      <c r="G33" s="19"/>
      <c r="H33" s="19"/>
    </row>
    <row r="34" spans="1:11" ht="15.95" customHeight="1">
      <c r="E34" s="19"/>
      <c r="F34" s="19"/>
      <c r="G34" s="19"/>
      <c r="H34" s="19"/>
    </row>
    <row r="35" spans="1:11" ht="15.95" customHeight="1">
      <c r="E35" s="19"/>
      <c r="F35" s="19"/>
      <c r="G35" s="19"/>
    </row>
    <row r="36" spans="1:11" ht="15.95" customHeight="1"/>
    <row r="37" spans="1:11" ht="15.95" customHeight="1"/>
    <row r="38" spans="1:11" ht="16.149999999999999" customHeight="1">
      <c r="A38" s="1725" t="s">
        <v>405</v>
      </c>
      <c r="B38" s="1725"/>
      <c r="C38" s="1725"/>
      <c r="D38" s="1725"/>
      <c r="E38" s="1725"/>
      <c r="F38" s="1725"/>
      <c r="G38" s="1591"/>
      <c r="H38" s="1591"/>
      <c r="I38" s="1591"/>
      <c r="J38" s="1591"/>
      <c r="K38" s="1591"/>
    </row>
    <row r="39" spans="1:11" ht="86.25" customHeight="1">
      <c r="A39" s="789"/>
      <c r="B39" s="514" t="str">
        <f>B5</f>
        <v xml:space="preserve"> PP Distribuce</v>
      </c>
      <c r="C39" s="514" t="str">
        <f t="shared" ref="C39:F39" si="7">C5</f>
        <v xml:space="preserve"> GasNet</v>
      </c>
      <c r="D39" s="514" t="str">
        <f t="shared" si="7"/>
        <v xml:space="preserve"> EG.D</v>
      </c>
      <c r="E39" s="514" t="str">
        <f>E5</f>
        <v xml:space="preserve"> Other companies</v>
      </c>
      <c r="F39" s="514" t="str">
        <f t="shared" si="7"/>
        <v xml:space="preserve"> Total</v>
      </c>
      <c r="H39" s="148"/>
      <c r="I39" s="148"/>
    </row>
    <row r="40" spans="1:11" ht="12.95" customHeight="1">
      <c r="A40" s="623" t="s">
        <v>208</v>
      </c>
      <c r="B40" s="679">
        <v>11.496712328767112</v>
      </c>
      <c r="C40" s="679">
        <v>9.9344748858447538</v>
      </c>
      <c r="D40" s="679">
        <v>9.6117808219178027</v>
      </c>
      <c r="E40" s="679">
        <v>9.9356164383561687</v>
      </c>
      <c r="F40" s="1106">
        <v>9.9356164383561687</v>
      </c>
      <c r="H40" s="148" t="s">
        <v>48</v>
      </c>
      <c r="I40" s="108">
        <f>B40</f>
        <v>11.496712328767112</v>
      </c>
    </row>
    <row r="41" spans="1:11" ht="12.95" customHeight="1">
      <c r="A41" s="892" t="s">
        <v>406</v>
      </c>
      <c r="B41" s="893">
        <v>29.1</v>
      </c>
      <c r="C41" s="893">
        <v>26.066666666666666</v>
      </c>
      <c r="D41" s="893">
        <v>26</v>
      </c>
      <c r="E41" s="893">
        <v>26.1</v>
      </c>
      <c r="F41" s="1107">
        <v>26.1</v>
      </c>
      <c r="H41" s="148" t="s">
        <v>49</v>
      </c>
      <c r="I41" s="108">
        <f>C40</f>
        <v>9.9344748858447538</v>
      </c>
    </row>
    <row r="42" spans="1:11" ht="12.95" customHeight="1">
      <c r="A42" s="890" t="s">
        <v>407</v>
      </c>
      <c r="B42" s="891">
        <v>-5.4</v>
      </c>
      <c r="C42" s="891">
        <v>-5.9833333333333343</v>
      </c>
      <c r="D42" s="891">
        <v>-8.4</v>
      </c>
      <c r="E42" s="891">
        <v>-6.1</v>
      </c>
      <c r="F42" s="1108">
        <v>-6.1</v>
      </c>
      <c r="H42" s="148" t="s">
        <v>54</v>
      </c>
      <c r="I42" s="108">
        <f>D40</f>
        <v>9.6117808219178027</v>
      </c>
    </row>
    <row r="43" spans="1:11" ht="12.95" customHeight="1">
      <c r="A43" s="892" t="s">
        <v>142</v>
      </c>
      <c r="B43" s="893">
        <v>9.1355191256830288</v>
      </c>
      <c r="C43" s="893">
        <v>8.0715391621129413</v>
      </c>
      <c r="D43" s="893">
        <v>7.5188524590163803</v>
      </c>
      <c r="E43" s="893">
        <v>8.5478142076502728</v>
      </c>
      <c r="F43" s="1107">
        <v>8.5478142076502728</v>
      </c>
      <c r="H43" s="148" t="s">
        <v>55</v>
      </c>
      <c r="I43" s="108">
        <f>E40</f>
        <v>9.9356164383561687</v>
      </c>
    </row>
    <row r="44" spans="1:11" ht="12.95" customHeight="1">
      <c r="A44" s="890" t="s">
        <v>101</v>
      </c>
      <c r="B44" s="891">
        <v>2.361193203084083</v>
      </c>
      <c r="C44" s="891">
        <v>1.8629357237318125</v>
      </c>
      <c r="D44" s="891">
        <v>2.0929283629014224</v>
      </c>
      <c r="E44" s="891">
        <v>1.3878022307058959</v>
      </c>
      <c r="F44" s="1108">
        <v>1.3878022307058959</v>
      </c>
      <c r="H44" s="148" t="s">
        <v>50</v>
      </c>
      <c r="I44" s="108">
        <f>F40</f>
        <v>9.9356164383561687</v>
      </c>
    </row>
    <row r="46" spans="1:11">
      <c r="G46" s="20"/>
      <c r="H46" s="20"/>
      <c r="I46" s="20"/>
      <c r="J46" s="20"/>
      <c r="K46" s="20"/>
    </row>
  </sheetData>
  <mergeCells count="9">
    <mergeCell ref="A1:K1"/>
    <mergeCell ref="A3:K3"/>
    <mergeCell ref="A38:F38"/>
    <mergeCell ref="G38:K38"/>
    <mergeCell ref="A26:E27"/>
    <mergeCell ref="G26:K27"/>
    <mergeCell ref="A2:I2"/>
    <mergeCell ref="B4:F4"/>
    <mergeCell ref="G4:K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dimension ref="A1:R70"/>
  <sheetViews>
    <sheetView showGridLines="0" topLeftCell="A4" zoomScaleNormal="100" zoomScaleSheetLayoutView="100" workbookViewId="0">
      <selection activeCell="D1" sqref="D1"/>
    </sheetView>
  </sheetViews>
  <sheetFormatPr defaultRowHeight="12.75"/>
  <cols>
    <col min="1" max="1" width="3.140625" style="72" customWidth="1"/>
    <col min="2" max="2" width="31.42578125" style="72" customWidth="1"/>
    <col min="3" max="3" width="10" style="72" customWidth="1"/>
    <col min="4" max="5" width="4.7109375" style="72" customWidth="1"/>
    <col min="6" max="7" width="9.28515625" style="72" customWidth="1"/>
    <col min="8" max="8" width="6.85546875" style="72" customWidth="1"/>
    <col min="9" max="10" width="9.7109375" style="72" customWidth="1"/>
    <col min="11" max="11" width="16.7109375" style="73" customWidth="1"/>
    <col min="12" max="12" width="10.28515625" style="72" bestFit="1" customWidth="1"/>
    <col min="13" max="14" width="11.140625" style="72" customWidth="1"/>
    <col min="15" max="242" width="9.140625" style="72"/>
    <col min="243" max="243" width="20.7109375" style="72" customWidth="1"/>
    <col min="244" max="253" width="10.7109375" style="72" customWidth="1"/>
    <col min="254" max="255" width="2.7109375" style="72" customWidth="1"/>
    <col min="256" max="498" width="9.140625" style="72"/>
    <col min="499" max="499" width="20.7109375" style="72" customWidth="1"/>
    <col min="500" max="509" width="10.7109375" style="72" customWidth="1"/>
    <col min="510" max="511" width="2.7109375" style="72" customWidth="1"/>
    <col min="512" max="754" width="9.140625" style="72"/>
    <col min="755" max="755" width="20.7109375" style="72" customWidth="1"/>
    <col min="756" max="765" width="10.7109375" style="72" customWidth="1"/>
    <col min="766" max="767" width="2.7109375" style="72" customWidth="1"/>
    <col min="768" max="1010" width="9.140625" style="72"/>
    <col min="1011" max="1011" width="20.7109375" style="72" customWidth="1"/>
    <col min="1012" max="1021" width="10.7109375" style="72" customWidth="1"/>
    <col min="1022" max="1023" width="2.7109375" style="72" customWidth="1"/>
    <col min="1024" max="1266" width="9.140625" style="72"/>
    <col min="1267" max="1267" width="20.7109375" style="72" customWidth="1"/>
    <col min="1268" max="1277" width="10.7109375" style="72" customWidth="1"/>
    <col min="1278" max="1279" width="2.7109375" style="72" customWidth="1"/>
    <col min="1280" max="1522" width="9.140625" style="72"/>
    <col min="1523" max="1523" width="20.7109375" style="72" customWidth="1"/>
    <col min="1524" max="1533" width="10.7109375" style="72" customWidth="1"/>
    <col min="1534" max="1535" width="2.7109375" style="72" customWidth="1"/>
    <col min="1536" max="1778" width="9.140625" style="72"/>
    <col min="1779" max="1779" width="20.7109375" style="72" customWidth="1"/>
    <col min="1780" max="1789" width="10.7109375" style="72" customWidth="1"/>
    <col min="1790" max="1791" width="2.7109375" style="72" customWidth="1"/>
    <col min="1792" max="2034" width="9.140625" style="72"/>
    <col min="2035" max="2035" width="20.7109375" style="72" customWidth="1"/>
    <col min="2036" max="2045" width="10.7109375" style="72" customWidth="1"/>
    <col min="2046" max="2047" width="2.7109375" style="72" customWidth="1"/>
    <col min="2048" max="2290" width="9.140625" style="72"/>
    <col min="2291" max="2291" width="20.7109375" style="72" customWidth="1"/>
    <col min="2292" max="2301" width="10.7109375" style="72" customWidth="1"/>
    <col min="2302" max="2303" width="2.7109375" style="72" customWidth="1"/>
    <col min="2304" max="2546" width="9.140625" style="72"/>
    <col min="2547" max="2547" width="20.7109375" style="72" customWidth="1"/>
    <col min="2548" max="2557" width="10.7109375" style="72" customWidth="1"/>
    <col min="2558" max="2559" width="2.7109375" style="72" customWidth="1"/>
    <col min="2560" max="2802" width="9.140625" style="72"/>
    <col min="2803" max="2803" width="20.7109375" style="72" customWidth="1"/>
    <col min="2804" max="2813" width="10.7109375" style="72" customWidth="1"/>
    <col min="2814" max="2815" width="2.7109375" style="72" customWidth="1"/>
    <col min="2816" max="3058" width="9.140625" style="72"/>
    <col min="3059" max="3059" width="20.7109375" style="72" customWidth="1"/>
    <col min="3060" max="3069" width="10.7109375" style="72" customWidth="1"/>
    <col min="3070" max="3071" width="2.7109375" style="72" customWidth="1"/>
    <col min="3072" max="3314" width="9.140625" style="72"/>
    <col min="3315" max="3315" width="20.7109375" style="72" customWidth="1"/>
    <col min="3316" max="3325" width="10.7109375" style="72" customWidth="1"/>
    <col min="3326" max="3327" width="2.7109375" style="72" customWidth="1"/>
    <col min="3328" max="3570" width="9.140625" style="72"/>
    <col min="3571" max="3571" width="20.7109375" style="72" customWidth="1"/>
    <col min="3572" max="3581" width="10.7109375" style="72" customWidth="1"/>
    <col min="3582" max="3583" width="2.7109375" style="72" customWidth="1"/>
    <col min="3584" max="3826" width="9.140625" style="72"/>
    <col min="3827" max="3827" width="20.7109375" style="72" customWidth="1"/>
    <col min="3828" max="3837" width="10.7109375" style="72" customWidth="1"/>
    <col min="3838" max="3839" width="2.7109375" style="72" customWidth="1"/>
    <col min="3840" max="4082" width="9.140625" style="72"/>
    <col min="4083" max="4083" width="20.7109375" style="72" customWidth="1"/>
    <col min="4084" max="4093" width="10.7109375" style="72" customWidth="1"/>
    <col min="4094" max="4095" width="2.7109375" style="72" customWidth="1"/>
    <col min="4096" max="4338" width="9.140625" style="72"/>
    <col min="4339" max="4339" width="20.7109375" style="72" customWidth="1"/>
    <col min="4340" max="4349" width="10.7109375" style="72" customWidth="1"/>
    <col min="4350" max="4351" width="2.7109375" style="72" customWidth="1"/>
    <col min="4352" max="4594" width="9.140625" style="72"/>
    <col min="4595" max="4595" width="20.7109375" style="72" customWidth="1"/>
    <col min="4596" max="4605" width="10.7109375" style="72" customWidth="1"/>
    <col min="4606" max="4607" width="2.7109375" style="72" customWidth="1"/>
    <col min="4608" max="4850" width="9.140625" style="72"/>
    <col min="4851" max="4851" width="20.7109375" style="72" customWidth="1"/>
    <col min="4852" max="4861" width="10.7109375" style="72" customWidth="1"/>
    <col min="4862" max="4863" width="2.7109375" style="72" customWidth="1"/>
    <col min="4864" max="5106" width="9.140625" style="72"/>
    <col min="5107" max="5107" width="20.7109375" style="72" customWidth="1"/>
    <col min="5108" max="5117" width="10.7109375" style="72" customWidth="1"/>
    <col min="5118" max="5119" width="2.7109375" style="72" customWidth="1"/>
    <col min="5120" max="5362" width="9.140625" style="72"/>
    <col min="5363" max="5363" width="20.7109375" style="72" customWidth="1"/>
    <col min="5364" max="5373" width="10.7109375" style="72" customWidth="1"/>
    <col min="5374" max="5375" width="2.7109375" style="72" customWidth="1"/>
    <col min="5376" max="5618" width="9.140625" style="72"/>
    <col min="5619" max="5619" width="20.7109375" style="72" customWidth="1"/>
    <col min="5620" max="5629" width="10.7109375" style="72" customWidth="1"/>
    <col min="5630" max="5631" width="2.7109375" style="72" customWidth="1"/>
    <col min="5632" max="5874" width="9.140625" style="72"/>
    <col min="5875" max="5875" width="20.7109375" style="72" customWidth="1"/>
    <col min="5876" max="5885" width="10.7109375" style="72" customWidth="1"/>
    <col min="5886" max="5887" width="2.7109375" style="72" customWidth="1"/>
    <col min="5888" max="6130" width="9.140625" style="72"/>
    <col min="6131" max="6131" width="20.7109375" style="72" customWidth="1"/>
    <col min="6132" max="6141" width="10.7109375" style="72" customWidth="1"/>
    <col min="6142" max="6143" width="2.7109375" style="72" customWidth="1"/>
    <col min="6144" max="6386" width="9.140625" style="72"/>
    <col min="6387" max="6387" width="20.7109375" style="72" customWidth="1"/>
    <col min="6388" max="6397" width="10.7109375" style="72" customWidth="1"/>
    <col min="6398" max="6399" width="2.7109375" style="72" customWidth="1"/>
    <col min="6400" max="6642" width="9.140625" style="72"/>
    <col min="6643" max="6643" width="20.7109375" style="72" customWidth="1"/>
    <col min="6644" max="6653" width="10.7109375" style="72" customWidth="1"/>
    <col min="6654" max="6655" width="2.7109375" style="72" customWidth="1"/>
    <col min="6656" max="6898" width="9.140625" style="72"/>
    <col min="6899" max="6899" width="20.7109375" style="72" customWidth="1"/>
    <col min="6900" max="6909" width="10.7109375" style="72" customWidth="1"/>
    <col min="6910" max="6911" width="2.7109375" style="72" customWidth="1"/>
    <col min="6912" max="7154" width="9.140625" style="72"/>
    <col min="7155" max="7155" width="20.7109375" style="72" customWidth="1"/>
    <col min="7156" max="7165" width="10.7109375" style="72" customWidth="1"/>
    <col min="7166" max="7167" width="2.7109375" style="72" customWidth="1"/>
    <col min="7168" max="7410" width="9.140625" style="72"/>
    <col min="7411" max="7411" width="20.7109375" style="72" customWidth="1"/>
    <col min="7412" max="7421" width="10.7109375" style="72" customWidth="1"/>
    <col min="7422" max="7423" width="2.7109375" style="72" customWidth="1"/>
    <col min="7424" max="7666" width="9.140625" style="72"/>
    <col min="7667" max="7667" width="20.7109375" style="72" customWidth="1"/>
    <col min="7668" max="7677" width="10.7109375" style="72" customWidth="1"/>
    <col min="7678" max="7679" width="2.7109375" style="72" customWidth="1"/>
    <col min="7680" max="7922" width="9.140625" style="72"/>
    <col min="7923" max="7923" width="20.7109375" style="72" customWidth="1"/>
    <col min="7924" max="7933" width="10.7109375" style="72" customWidth="1"/>
    <col min="7934" max="7935" width="2.7109375" style="72" customWidth="1"/>
    <col min="7936" max="8178" width="9.140625" style="72"/>
    <col min="8179" max="8179" width="20.7109375" style="72" customWidth="1"/>
    <col min="8180" max="8189" width="10.7109375" style="72" customWidth="1"/>
    <col min="8190" max="8191" width="2.7109375" style="72" customWidth="1"/>
    <col min="8192" max="8434" width="9.140625" style="72"/>
    <col min="8435" max="8435" width="20.7109375" style="72" customWidth="1"/>
    <col min="8436" max="8445" width="10.7109375" style="72" customWidth="1"/>
    <col min="8446" max="8447" width="2.7109375" style="72" customWidth="1"/>
    <col min="8448" max="8690" width="9.140625" style="72"/>
    <col min="8691" max="8691" width="20.7109375" style="72" customWidth="1"/>
    <col min="8692" max="8701" width="10.7109375" style="72" customWidth="1"/>
    <col min="8702" max="8703" width="2.7109375" style="72" customWidth="1"/>
    <col min="8704" max="8946" width="9.140625" style="72"/>
    <col min="8947" max="8947" width="20.7109375" style="72" customWidth="1"/>
    <col min="8948" max="8957" width="10.7109375" style="72" customWidth="1"/>
    <col min="8958" max="8959" width="2.7109375" style="72" customWidth="1"/>
    <col min="8960" max="9202" width="9.140625" style="72"/>
    <col min="9203" max="9203" width="20.7109375" style="72" customWidth="1"/>
    <col min="9204" max="9213" width="10.7109375" style="72" customWidth="1"/>
    <col min="9214" max="9215" width="2.7109375" style="72" customWidth="1"/>
    <col min="9216" max="9458" width="9.140625" style="72"/>
    <col min="9459" max="9459" width="20.7109375" style="72" customWidth="1"/>
    <col min="9460" max="9469" width="10.7109375" style="72" customWidth="1"/>
    <col min="9470" max="9471" width="2.7109375" style="72" customWidth="1"/>
    <col min="9472" max="9714" width="9.140625" style="72"/>
    <col min="9715" max="9715" width="20.7109375" style="72" customWidth="1"/>
    <col min="9716" max="9725" width="10.7109375" style="72" customWidth="1"/>
    <col min="9726" max="9727" width="2.7109375" style="72" customWidth="1"/>
    <col min="9728" max="9970" width="9.140625" style="72"/>
    <col min="9971" max="9971" width="20.7109375" style="72" customWidth="1"/>
    <col min="9972" max="9981" width="10.7109375" style="72" customWidth="1"/>
    <col min="9982" max="9983" width="2.7109375" style="72" customWidth="1"/>
    <col min="9984" max="10226" width="9.140625" style="72"/>
    <col min="10227" max="10227" width="20.7109375" style="72" customWidth="1"/>
    <col min="10228" max="10237" width="10.7109375" style="72" customWidth="1"/>
    <col min="10238" max="10239" width="2.7109375" style="72" customWidth="1"/>
    <col min="10240" max="10482" width="9.140625" style="72"/>
    <col min="10483" max="10483" width="20.7109375" style="72" customWidth="1"/>
    <col min="10484" max="10493" width="10.7109375" style="72" customWidth="1"/>
    <col min="10494" max="10495" width="2.7109375" style="72" customWidth="1"/>
    <col min="10496" max="10738" width="9.140625" style="72"/>
    <col min="10739" max="10739" width="20.7109375" style="72" customWidth="1"/>
    <col min="10740" max="10749" width="10.7109375" style="72" customWidth="1"/>
    <col min="10750" max="10751" width="2.7109375" style="72" customWidth="1"/>
    <col min="10752" max="10994" width="9.140625" style="72"/>
    <col min="10995" max="10995" width="20.7109375" style="72" customWidth="1"/>
    <col min="10996" max="11005" width="10.7109375" style="72" customWidth="1"/>
    <col min="11006" max="11007" width="2.7109375" style="72" customWidth="1"/>
    <col min="11008" max="11250" width="9.140625" style="72"/>
    <col min="11251" max="11251" width="20.7109375" style="72" customWidth="1"/>
    <col min="11252" max="11261" width="10.7109375" style="72" customWidth="1"/>
    <col min="11262" max="11263" width="2.7109375" style="72" customWidth="1"/>
    <col min="11264" max="11506" width="9.140625" style="72"/>
    <col min="11507" max="11507" width="20.7109375" style="72" customWidth="1"/>
    <col min="11508" max="11517" width="10.7109375" style="72" customWidth="1"/>
    <col min="11518" max="11519" width="2.7109375" style="72" customWidth="1"/>
    <col min="11520" max="11762" width="9.140625" style="72"/>
    <col min="11763" max="11763" width="20.7109375" style="72" customWidth="1"/>
    <col min="11764" max="11773" width="10.7109375" style="72" customWidth="1"/>
    <col min="11774" max="11775" width="2.7109375" style="72" customWidth="1"/>
    <col min="11776" max="12018" width="9.140625" style="72"/>
    <col min="12019" max="12019" width="20.7109375" style="72" customWidth="1"/>
    <col min="12020" max="12029" width="10.7109375" style="72" customWidth="1"/>
    <col min="12030" max="12031" width="2.7109375" style="72" customWidth="1"/>
    <col min="12032" max="12274" width="9.140625" style="72"/>
    <col min="12275" max="12275" width="20.7109375" style="72" customWidth="1"/>
    <col min="12276" max="12285" width="10.7109375" style="72" customWidth="1"/>
    <col min="12286" max="12287" width="2.7109375" style="72" customWidth="1"/>
    <col min="12288" max="12530" width="9.140625" style="72"/>
    <col min="12531" max="12531" width="20.7109375" style="72" customWidth="1"/>
    <col min="12532" max="12541" width="10.7109375" style="72" customWidth="1"/>
    <col min="12542" max="12543" width="2.7109375" style="72" customWidth="1"/>
    <col min="12544" max="12786" width="9.140625" style="72"/>
    <col min="12787" max="12787" width="20.7109375" style="72" customWidth="1"/>
    <col min="12788" max="12797" width="10.7109375" style="72" customWidth="1"/>
    <col min="12798" max="12799" width="2.7109375" style="72" customWidth="1"/>
    <col min="12800" max="13042" width="9.140625" style="72"/>
    <col min="13043" max="13043" width="20.7109375" style="72" customWidth="1"/>
    <col min="13044" max="13053" width="10.7109375" style="72" customWidth="1"/>
    <col min="13054" max="13055" width="2.7109375" style="72" customWidth="1"/>
    <col min="13056" max="13298" width="9.140625" style="72"/>
    <col min="13299" max="13299" width="20.7109375" style="72" customWidth="1"/>
    <col min="13300" max="13309" width="10.7109375" style="72" customWidth="1"/>
    <col min="13310" max="13311" width="2.7109375" style="72" customWidth="1"/>
    <col min="13312" max="13554" width="9.140625" style="72"/>
    <col min="13555" max="13555" width="20.7109375" style="72" customWidth="1"/>
    <col min="13556" max="13565" width="10.7109375" style="72" customWidth="1"/>
    <col min="13566" max="13567" width="2.7109375" style="72" customWidth="1"/>
    <col min="13568" max="13810" width="9.140625" style="72"/>
    <col min="13811" max="13811" width="20.7109375" style="72" customWidth="1"/>
    <col min="13812" max="13821" width="10.7109375" style="72" customWidth="1"/>
    <col min="13822" max="13823" width="2.7109375" style="72" customWidth="1"/>
    <col min="13824" max="14066" width="9.140625" style="72"/>
    <col min="14067" max="14067" width="20.7109375" style="72" customWidth="1"/>
    <col min="14068" max="14077" width="10.7109375" style="72" customWidth="1"/>
    <col min="14078" max="14079" width="2.7109375" style="72" customWidth="1"/>
    <col min="14080" max="14322" width="9.140625" style="72"/>
    <col min="14323" max="14323" width="20.7109375" style="72" customWidth="1"/>
    <col min="14324" max="14333" width="10.7109375" style="72" customWidth="1"/>
    <col min="14334" max="14335" width="2.7109375" style="72" customWidth="1"/>
    <col min="14336" max="14578" width="9.140625" style="72"/>
    <col min="14579" max="14579" width="20.7109375" style="72" customWidth="1"/>
    <col min="14580" max="14589" width="10.7109375" style="72" customWidth="1"/>
    <col min="14590" max="14591" width="2.7109375" style="72" customWidth="1"/>
    <col min="14592" max="14834" width="9.140625" style="72"/>
    <col min="14835" max="14835" width="20.7109375" style="72" customWidth="1"/>
    <col min="14836" max="14845" width="10.7109375" style="72" customWidth="1"/>
    <col min="14846" max="14847" width="2.7109375" style="72" customWidth="1"/>
    <col min="14848" max="15090" width="9.140625" style="72"/>
    <col min="15091" max="15091" width="20.7109375" style="72" customWidth="1"/>
    <col min="15092" max="15101" width="10.7109375" style="72" customWidth="1"/>
    <col min="15102" max="15103" width="2.7109375" style="72" customWidth="1"/>
    <col min="15104" max="15346" width="9.140625" style="72"/>
    <col min="15347" max="15347" width="20.7109375" style="72" customWidth="1"/>
    <col min="15348" max="15357" width="10.7109375" style="72" customWidth="1"/>
    <col min="15358" max="15359" width="2.7109375" style="72" customWidth="1"/>
    <col min="15360" max="15602" width="9.140625" style="72"/>
    <col min="15603" max="15603" width="20.7109375" style="72" customWidth="1"/>
    <col min="15604" max="15613" width="10.7109375" style="72" customWidth="1"/>
    <col min="15614" max="15615" width="2.7109375" style="72" customWidth="1"/>
    <col min="15616" max="15858" width="9.140625" style="72"/>
    <col min="15859" max="15859" width="20.7109375" style="72" customWidth="1"/>
    <col min="15860" max="15869" width="10.7109375" style="72" customWidth="1"/>
    <col min="15870" max="15871" width="2.7109375" style="72" customWidth="1"/>
    <col min="15872" max="16114" width="9.140625" style="72"/>
    <col min="16115" max="16115" width="20.7109375" style="72" customWidth="1"/>
    <col min="16116" max="16125" width="10.7109375" style="72" customWidth="1"/>
    <col min="16126" max="16127" width="2.7109375" style="72" customWidth="1"/>
    <col min="16128" max="16384" width="9.140625" style="72"/>
  </cols>
  <sheetData>
    <row r="1" spans="1:16">
      <c r="A1" s="1732" t="s">
        <v>409</v>
      </c>
      <c r="B1" s="1732"/>
      <c r="C1" s="1732"/>
      <c r="D1" s="1732"/>
      <c r="E1" s="1732"/>
      <c r="F1" s="1732"/>
      <c r="G1" s="1732"/>
      <c r="H1" s="1732"/>
      <c r="I1" s="1732"/>
      <c r="J1" s="1732"/>
    </row>
    <row r="2" spans="1:16" ht="5.0999999999999996" customHeight="1">
      <c r="A2" s="1732"/>
      <c r="B2" s="1732"/>
      <c r="C2" s="1732"/>
      <c r="D2" s="1732"/>
      <c r="E2" s="1732"/>
      <c r="F2" s="1732"/>
      <c r="G2" s="1732"/>
      <c r="H2" s="1732"/>
      <c r="I2" s="1732"/>
      <c r="J2" s="1732"/>
    </row>
    <row r="3" spans="1:16" ht="24.75" customHeight="1">
      <c r="A3" s="1733"/>
      <c r="B3" s="1733"/>
      <c r="C3" s="1733"/>
      <c r="D3" s="1733"/>
      <c r="E3" s="1733"/>
      <c r="F3" s="1733"/>
      <c r="G3" s="1733"/>
      <c r="H3" s="1733"/>
      <c r="I3" s="1733"/>
      <c r="J3" s="1733"/>
    </row>
    <row r="4" spans="1:16" ht="21" customHeight="1">
      <c r="A4" s="1109"/>
      <c r="B4" s="1704" t="s">
        <v>248</v>
      </c>
      <c r="C4" s="1738" t="s">
        <v>410</v>
      </c>
      <c r="D4" s="1723" t="s">
        <v>386</v>
      </c>
      <c r="E4" s="1736"/>
      <c r="F4" s="1737" t="s">
        <v>250</v>
      </c>
      <c r="G4" s="1704"/>
      <c r="I4" s="1737" t="s">
        <v>29</v>
      </c>
      <c r="J4" s="1704"/>
    </row>
    <row r="5" spans="1:16" ht="12.95" customHeight="1">
      <c r="A5" s="788"/>
      <c r="B5" s="1704"/>
      <c r="C5" s="1738"/>
      <c r="D5" s="1723"/>
      <c r="E5" s="1736"/>
      <c r="F5" s="1737"/>
      <c r="G5" s="1704"/>
      <c r="H5" s="1734" t="s">
        <v>251</v>
      </c>
      <c r="I5" s="1737"/>
      <c r="J5" s="1704"/>
      <c r="K5" s="96"/>
    </row>
    <row r="6" spans="1:16" ht="12.6" customHeight="1">
      <c r="A6" s="646"/>
      <c r="B6" s="1566"/>
      <c r="C6" s="1739"/>
      <c r="D6" s="1079">
        <v>2023</v>
      </c>
      <c r="E6" s="1080">
        <f>D6-1</f>
        <v>2022</v>
      </c>
      <c r="F6" s="1079">
        <f>D6</f>
        <v>2023</v>
      </c>
      <c r="G6" s="1081">
        <f>E6</f>
        <v>2022</v>
      </c>
      <c r="H6" s="1735"/>
      <c r="I6" s="1081">
        <f>F6</f>
        <v>2023</v>
      </c>
      <c r="J6" s="1081">
        <f>G6</f>
        <v>2022</v>
      </c>
      <c r="K6" s="96"/>
    </row>
    <row r="7" spans="1:16" ht="12.95" customHeight="1">
      <c r="A7" s="1728" t="s">
        <v>411</v>
      </c>
      <c r="B7" s="1435" t="s">
        <v>253</v>
      </c>
      <c r="C7" s="650" t="s">
        <v>30</v>
      </c>
      <c r="D7" s="1068">
        <v>9245</v>
      </c>
      <c r="E7" s="1069">
        <v>9225</v>
      </c>
      <c r="F7" s="966">
        <v>410526.87060567265</v>
      </c>
      <c r="G7" s="651">
        <v>374940.15435765905</v>
      </c>
      <c r="H7" s="960">
        <f>(F7-G7)/G7</f>
        <v>9.4913057015672667E-2</v>
      </c>
      <c r="I7" s="651">
        <v>4479837.870857235</v>
      </c>
      <c r="J7" s="651">
        <v>4054465.384421973</v>
      </c>
      <c r="K7" s="96"/>
      <c r="L7" s="71"/>
      <c r="M7" s="71"/>
      <c r="N7" s="71"/>
      <c r="O7" s="71"/>
      <c r="P7" s="71"/>
    </row>
    <row r="8" spans="1:16" ht="12.95" customHeight="1">
      <c r="A8" s="1729"/>
      <c r="B8" s="650" t="s">
        <v>254</v>
      </c>
      <c r="C8" s="650" t="s">
        <v>31</v>
      </c>
      <c r="D8" s="1068">
        <v>0</v>
      </c>
      <c r="E8" s="1069">
        <v>0</v>
      </c>
      <c r="F8" s="966">
        <v>0</v>
      </c>
      <c r="G8" s="651">
        <v>0</v>
      </c>
      <c r="H8" s="1076" t="e">
        <f t="shared" ref="H8:H45" si="0">(F8-G8)/G8</f>
        <v>#DIV/0!</v>
      </c>
      <c r="I8" s="651">
        <v>0</v>
      </c>
      <c r="J8" s="651">
        <v>0</v>
      </c>
      <c r="K8" s="422"/>
      <c r="L8" s="71"/>
      <c r="M8" s="71"/>
      <c r="N8" s="71"/>
      <c r="O8" s="71"/>
      <c r="P8" s="71"/>
    </row>
    <row r="9" spans="1:16" ht="12.95" customHeight="1">
      <c r="A9" s="1729"/>
      <c r="B9" s="650" t="s">
        <v>255</v>
      </c>
      <c r="C9" s="650" t="s">
        <v>32</v>
      </c>
      <c r="D9" s="1068">
        <v>0</v>
      </c>
      <c r="E9" s="1069">
        <v>0</v>
      </c>
      <c r="F9" s="966">
        <v>0</v>
      </c>
      <c r="G9" s="651">
        <v>0</v>
      </c>
      <c r="H9" s="1076" t="e">
        <f t="shared" si="0"/>
        <v>#DIV/0!</v>
      </c>
      <c r="I9" s="651">
        <v>0</v>
      </c>
      <c r="J9" s="651">
        <v>0</v>
      </c>
      <c r="K9" s="96"/>
      <c r="L9" s="71"/>
      <c r="M9" s="71"/>
      <c r="N9" s="71"/>
      <c r="O9" s="71"/>
      <c r="P9" s="71"/>
    </row>
    <row r="10" spans="1:16" ht="12.95" customHeight="1">
      <c r="A10" s="1729"/>
      <c r="B10" s="650" t="s">
        <v>256</v>
      </c>
      <c r="C10" s="650" t="s">
        <v>33</v>
      </c>
      <c r="D10" s="1068">
        <v>0</v>
      </c>
      <c r="E10" s="1069">
        <v>0</v>
      </c>
      <c r="F10" s="966">
        <v>0</v>
      </c>
      <c r="G10" s="651">
        <v>0</v>
      </c>
      <c r="H10" s="1076" t="e">
        <f t="shared" si="0"/>
        <v>#DIV/0!</v>
      </c>
      <c r="I10" s="651">
        <v>0</v>
      </c>
      <c r="J10" s="651">
        <v>0</v>
      </c>
      <c r="K10" s="422"/>
      <c r="L10" s="422"/>
      <c r="M10" s="422"/>
      <c r="N10" s="422"/>
      <c r="O10" s="422"/>
      <c r="P10" s="422"/>
    </row>
    <row r="11" spans="1:16" ht="12.95" customHeight="1">
      <c r="A11" s="1729"/>
      <c r="B11" s="650" t="s">
        <v>257</v>
      </c>
      <c r="C11" s="650" t="s">
        <v>34</v>
      </c>
      <c r="D11" s="1068">
        <v>0</v>
      </c>
      <c r="E11" s="1069">
        <v>0</v>
      </c>
      <c r="F11" s="966">
        <v>0</v>
      </c>
      <c r="G11" s="651">
        <v>0</v>
      </c>
      <c r="H11" s="1076" t="e">
        <f t="shared" si="0"/>
        <v>#DIV/0!</v>
      </c>
      <c r="I11" s="651">
        <v>0</v>
      </c>
      <c r="J11" s="651">
        <v>0</v>
      </c>
      <c r="K11" s="96"/>
      <c r="L11" s="71"/>
      <c r="M11" s="71"/>
      <c r="N11" s="71"/>
      <c r="O11" s="71"/>
      <c r="P11" s="71"/>
    </row>
    <row r="12" spans="1:16" ht="12.95" customHeight="1">
      <c r="A12" s="1729"/>
      <c r="B12" s="650" t="s">
        <v>258</v>
      </c>
      <c r="C12" s="650" t="s">
        <v>35</v>
      </c>
      <c r="D12" s="1068">
        <v>0</v>
      </c>
      <c r="E12" s="1069">
        <v>0</v>
      </c>
      <c r="F12" s="966">
        <v>0</v>
      </c>
      <c r="G12" s="651">
        <v>0</v>
      </c>
      <c r="H12" s="1076" t="e">
        <f t="shared" si="0"/>
        <v>#DIV/0!</v>
      </c>
      <c r="I12" s="651">
        <v>0</v>
      </c>
      <c r="J12" s="651">
        <v>0</v>
      </c>
      <c r="K12" s="96"/>
      <c r="L12" s="71"/>
      <c r="M12" s="71"/>
      <c r="N12" s="71"/>
      <c r="O12" s="71"/>
      <c r="P12" s="71"/>
    </row>
    <row r="13" spans="1:16" ht="12.95" customHeight="1">
      <c r="A13" s="1729"/>
      <c r="B13" s="650" t="s">
        <v>259</v>
      </c>
      <c r="C13" s="650" t="s">
        <v>36</v>
      </c>
      <c r="D13" s="1068">
        <v>0</v>
      </c>
      <c r="E13" s="1069">
        <v>0</v>
      </c>
      <c r="F13" s="966">
        <v>0</v>
      </c>
      <c r="G13" s="651">
        <v>0</v>
      </c>
      <c r="H13" s="1076" t="e">
        <f t="shared" si="0"/>
        <v>#DIV/0!</v>
      </c>
      <c r="I13" s="651">
        <v>0</v>
      </c>
      <c r="J13" s="651">
        <v>0</v>
      </c>
      <c r="K13" s="96"/>
      <c r="L13" s="71"/>
      <c r="M13" s="71"/>
      <c r="N13" s="71"/>
      <c r="O13" s="71"/>
      <c r="P13" s="71"/>
    </row>
    <row r="14" spans="1:16" ht="12.95" customHeight="1">
      <c r="A14" s="1729"/>
      <c r="B14" s="650" t="s">
        <v>260</v>
      </c>
      <c r="C14" s="650" t="s">
        <v>37</v>
      </c>
      <c r="D14" s="1070">
        <v>0</v>
      </c>
      <c r="E14" s="1071">
        <v>0</v>
      </c>
      <c r="F14" s="966">
        <v>0</v>
      </c>
      <c r="G14" s="651">
        <v>0</v>
      </c>
      <c r="H14" s="1076" t="e">
        <f t="shared" si="0"/>
        <v>#DIV/0!</v>
      </c>
      <c r="I14" s="651">
        <v>0</v>
      </c>
      <c r="J14" s="651">
        <v>0</v>
      </c>
      <c r="K14" s="96"/>
      <c r="L14" s="71"/>
      <c r="M14" s="71"/>
      <c r="N14" s="71"/>
    </row>
    <row r="15" spans="1:16" ht="12.95" customHeight="1">
      <c r="A15" s="1729"/>
      <c r="B15" s="650" t="s">
        <v>261</v>
      </c>
      <c r="C15" s="650" t="s">
        <v>38</v>
      </c>
      <c r="D15" s="1068">
        <v>0</v>
      </c>
      <c r="E15" s="1069">
        <v>0</v>
      </c>
      <c r="F15" s="966">
        <v>0</v>
      </c>
      <c r="G15" s="651">
        <v>0</v>
      </c>
      <c r="H15" s="1076" t="e">
        <f t="shared" si="0"/>
        <v>#DIV/0!</v>
      </c>
      <c r="I15" s="651">
        <v>0</v>
      </c>
      <c r="J15" s="651">
        <v>0</v>
      </c>
      <c r="L15" s="71"/>
      <c r="M15" s="71"/>
      <c r="N15" s="71"/>
      <c r="O15" s="71"/>
    </row>
    <row r="16" spans="1:16" ht="12.95" customHeight="1">
      <c r="A16" s="1729"/>
      <c r="B16" s="650" t="s">
        <v>262</v>
      </c>
      <c r="C16" s="650" t="s">
        <v>39</v>
      </c>
      <c r="D16" s="1068">
        <v>2</v>
      </c>
      <c r="E16" s="1069">
        <v>2</v>
      </c>
      <c r="F16" s="966">
        <v>1692.7630300000001</v>
      </c>
      <c r="G16" s="651">
        <v>1300.9480000000003</v>
      </c>
      <c r="H16" s="960">
        <f t="shared" si="0"/>
        <v>0.30117654971605295</v>
      </c>
      <c r="I16" s="651">
        <v>17241.00196447577</v>
      </c>
      <c r="J16" s="651">
        <v>13319.411433060002</v>
      </c>
      <c r="K16" s="96"/>
      <c r="L16" s="71"/>
      <c r="M16" s="71"/>
      <c r="N16" s="71"/>
      <c r="O16" s="71"/>
    </row>
    <row r="17" spans="1:18" ht="12.95" customHeight="1">
      <c r="A17" s="1729"/>
      <c r="B17" s="650" t="s">
        <v>263</v>
      </c>
      <c r="C17" s="650" t="s">
        <v>40</v>
      </c>
      <c r="D17" s="1068">
        <v>0</v>
      </c>
      <c r="E17" s="1069">
        <v>0</v>
      </c>
      <c r="F17" s="966">
        <v>0</v>
      </c>
      <c r="G17" s="651">
        <v>0</v>
      </c>
      <c r="H17" s="1212" t="e">
        <f t="shared" si="0"/>
        <v>#DIV/0!</v>
      </c>
      <c r="I17" s="651">
        <v>0</v>
      </c>
      <c r="J17" s="651">
        <v>0</v>
      </c>
      <c r="K17" s="96"/>
      <c r="L17" s="71"/>
      <c r="M17" s="71"/>
      <c r="N17" s="71"/>
    </row>
    <row r="18" spans="1:18" ht="12.95" customHeight="1">
      <c r="A18" s="1729"/>
      <c r="B18" s="793" t="s">
        <v>412</v>
      </c>
      <c r="C18" s="791" t="s">
        <v>41</v>
      </c>
      <c r="D18" s="1072">
        <f>D7+D8+D9+D16</f>
        <v>9247</v>
      </c>
      <c r="E18" s="1073">
        <f t="shared" ref="E18:G18" si="1">E7+E8+E9+E16</f>
        <v>9227</v>
      </c>
      <c r="F18" s="1077">
        <f t="shared" si="1"/>
        <v>412219.63363567262</v>
      </c>
      <c r="G18" s="792">
        <f t="shared" si="1"/>
        <v>376241.10235765902</v>
      </c>
      <c r="H18" s="962">
        <f t="shared" si="0"/>
        <v>9.5626264787551055E-2</v>
      </c>
      <c r="I18" s="792">
        <f t="shared" ref="I18:J18" si="2">I7+I8+I9+I16</f>
        <v>4497078.872821711</v>
      </c>
      <c r="J18" s="792">
        <f t="shared" si="2"/>
        <v>4067784.7958550332</v>
      </c>
      <c r="K18" s="96"/>
      <c r="L18" s="71"/>
    </row>
    <row r="19" spans="1:18" ht="12.95" customHeight="1">
      <c r="A19" s="1730"/>
      <c r="B19" s="1421" t="s">
        <v>265</v>
      </c>
      <c r="C19" s="793" t="s">
        <v>164</v>
      </c>
      <c r="D19" s="1074">
        <f>SUM(D7:D17)</f>
        <v>9247</v>
      </c>
      <c r="E19" s="1075">
        <f t="shared" ref="E19:G19" si="3">SUM(E7:E17)</f>
        <v>9227</v>
      </c>
      <c r="F19" s="1078">
        <f t="shared" si="3"/>
        <v>412219.63363567262</v>
      </c>
      <c r="G19" s="794">
        <f t="shared" si="3"/>
        <v>376241.10235765902</v>
      </c>
      <c r="H19" s="962">
        <f t="shared" si="0"/>
        <v>9.5626264787551055E-2</v>
      </c>
      <c r="I19" s="794">
        <f t="shared" ref="I19:J19" si="4">SUM(I7:I17)</f>
        <v>4497078.872821711</v>
      </c>
      <c r="J19" s="794">
        <f t="shared" si="4"/>
        <v>4067784.7958550332</v>
      </c>
      <c r="K19" s="96"/>
      <c r="L19" s="71"/>
    </row>
    <row r="20" spans="1:18" ht="12.95" customHeight="1">
      <c r="A20" s="1728" t="s">
        <v>413</v>
      </c>
      <c r="B20" s="1435" t="s">
        <v>253</v>
      </c>
      <c r="C20" s="650" t="s">
        <v>30</v>
      </c>
      <c r="D20" s="1068">
        <v>0</v>
      </c>
      <c r="E20" s="1069">
        <v>0</v>
      </c>
      <c r="F20" s="966">
        <v>0</v>
      </c>
      <c r="G20" s="651">
        <v>0</v>
      </c>
      <c r="H20" s="1076" t="e">
        <f t="shared" si="0"/>
        <v>#DIV/0!</v>
      </c>
      <c r="I20" s="651">
        <v>0</v>
      </c>
      <c r="J20" s="651">
        <v>0</v>
      </c>
      <c r="K20" s="96"/>
      <c r="L20" s="71"/>
    </row>
    <row r="21" spans="1:18" ht="12.95" customHeight="1">
      <c r="A21" s="1729"/>
      <c r="B21" s="650" t="s">
        <v>254</v>
      </c>
      <c r="C21" s="650" t="s">
        <v>31</v>
      </c>
      <c r="D21" s="1068">
        <v>161</v>
      </c>
      <c r="E21" s="1069">
        <v>161</v>
      </c>
      <c r="F21" s="966">
        <v>8748.8269999999993</v>
      </c>
      <c r="G21" s="651">
        <v>10250.199000000001</v>
      </c>
      <c r="H21" s="960">
        <f t="shared" si="0"/>
        <v>-0.14647247336368799</v>
      </c>
      <c r="I21" s="651">
        <v>92098.005999999994</v>
      </c>
      <c r="J21" s="651">
        <v>107760.58400000002</v>
      </c>
      <c r="K21" s="96"/>
      <c r="L21" s="71"/>
    </row>
    <row r="22" spans="1:18" ht="12.95" customHeight="1">
      <c r="A22" s="1729"/>
      <c r="B22" s="650" t="s">
        <v>255</v>
      </c>
      <c r="C22" s="650" t="s">
        <v>32</v>
      </c>
      <c r="D22" s="1068">
        <v>11</v>
      </c>
      <c r="E22" s="1069">
        <v>10</v>
      </c>
      <c r="F22" s="966">
        <v>2258.0320000000002</v>
      </c>
      <c r="G22" s="651">
        <v>1247.422</v>
      </c>
      <c r="H22" s="960">
        <f t="shared" si="0"/>
        <v>0.81015887165690526</v>
      </c>
      <c r="I22" s="651">
        <v>23709.335999999999</v>
      </c>
      <c r="J22" s="651">
        <v>13097.931</v>
      </c>
      <c r="K22" s="96"/>
    </row>
    <row r="23" spans="1:18" ht="12.95" customHeight="1">
      <c r="A23" s="1729"/>
      <c r="B23" s="650" t="s">
        <v>256</v>
      </c>
      <c r="C23" s="650" t="s">
        <v>33</v>
      </c>
      <c r="D23" s="1068">
        <v>0</v>
      </c>
      <c r="E23" s="1069">
        <v>0</v>
      </c>
      <c r="F23" s="966">
        <v>0</v>
      </c>
      <c r="G23" s="651">
        <v>0</v>
      </c>
      <c r="H23" s="1076" t="e">
        <f t="shared" si="0"/>
        <v>#DIV/0!</v>
      </c>
      <c r="I23" s="651">
        <v>0</v>
      </c>
      <c r="J23" s="651">
        <v>0</v>
      </c>
      <c r="K23" s="96"/>
      <c r="L23" s="71"/>
      <c r="P23" s="71"/>
      <c r="Q23" s="71"/>
      <c r="R23" s="71"/>
    </row>
    <row r="24" spans="1:18" ht="12.95" customHeight="1">
      <c r="A24" s="1729"/>
      <c r="B24" s="650" t="s">
        <v>257</v>
      </c>
      <c r="C24" s="650" t="s">
        <v>34</v>
      </c>
      <c r="D24" s="1068">
        <v>3</v>
      </c>
      <c r="E24" s="1069">
        <v>3</v>
      </c>
      <c r="F24" s="966">
        <v>224620.41</v>
      </c>
      <c r="G24" s="651">
        <v>412315.41</v>
      </c>
      <c r="H24" s="960">
        <f t="shared" si="0"/>
        <v>-0.4552218894753412</v>
      </c>
      <c r="I24" s="651">
        <v>1190294.22</v>
      </c>
      <c r="J24" s="651">
        <v>2188624</v>
      </c>
      <c r="K24" s="96"/>
      <c r="L24" s="71"/>
      <c r="P24" s="71"/>
      <c r="Q24" s="71"/>
      <c r="R24" s="71"/>
    </row>
    <row r="25" spans="1:18" ht="12.95" customHeight="1">
      <c r="A25" s="1729"/>
      <c r="B25" s="650" t="s">
        <v>258</v>
      </c>
      <c r="C25" s="650" t="s">
        <v>35</v>
      </c>
      <c r="D25" s="1068">
        <v>10</v>
      </c>
      <c r="E25" s="1069">
        <v>10</v>
      </c>
      <c r="F25" s="966">
        <v>7341.2800700190974</v>
      </c>
      <c r="G25" s="651">
        <v>11800.003309993634</v>
      </c>
      <c r="H25" s="960">
        <f t="shared" si="0"/>
        <v>-0.37785779570064731</v>
      </c>
      <c r="I25" s="651">
        <v>76209.578999999998</v>
      </c>
      <c r="J25" s="651">
        <v>111740.837</v>
      </c>
      <c r="K25" s="96"/>
      <c r="L25" s="71"/>
      <c r="P25" s="71"/>
      <c r="Q25" s="71"/>
      <c r="R25" s="71"/>
    </row>
    <row r="26" spans="1:18" ht="12.95" customHeight="1">
      <c r="A26" s="1729"/>
      <c r="B26" s="650" t="s">
        <v>259</v>
      </c>
      <c r="C26" s="650" t="s">
        <v>36</v>
      </c>
      <c r="D26" s="1068">
        <v>1</v>
      </c>
      <c r="E26" s="1069">
        <v>1</v>
      </c>
      <c r="F26" s="966">
        <v>2004</v>
      </c>
      <c r="G26" s="651">
        <v>1886</v>
      </c>
      <c r="H26" s="960">
        <f t="shared" si="0"/>
        <v>6.2566277836691414E-2</v>
      </c>
      <c r="I26" s="651">
        <v>7183</v>
      </c>
      <c r="J26" s="651">
        <v>6701</v>
      </c>
      <c r="K26" s="96"/>
      <c r="L26" s="71"/>
      <c r="P26" s="71"/>
      <c r="Q26" s="71"/>
      <c r="R26" s="71"/>
    </row>
    <row r="27" spans="1:18" ht="12.95" customHeight="1">
      <c r="A27" s="1729"/>
      <c r="B27" s="650" t="s">
        <v>260</v>
      </c>
      <c r="C27" s="650" t="s">
        <v>37</v>
      </c>
      <c r="D27" s="1068">
        <v>0</v>
      </c>
      <c r="E27" s="1069">
        <v>0</v>
      </c>
      <c r="F27" s="966">
        <v>0</v>
      </c>
      <c r="G27" s="651">
        <v>0</v>
      </c>
      <c r="H27" s="1076" t="e">
        <f t="shared" si="0"/>
        <v>#DIV/0!</v>
      </c>
      <c r="I27" s="651">
        <v>0</v>
      </c>
      <c r="J27" s="651">
        <v>0</v>
      </c>
      <c r="K27" s="96"/>
      <c r="L27" s="71"/>
      <c r="P27" s="71"/>
      <c r="Q27" s="71"/>
      <c r="R27" s="71"/>
    </row>
    <row r="28" spans="1:18" ht="12.95" customHeight="1">
      <c r="A28" s="1729"/>
      <c r="B28" s="650" t="s">
        <v>261</v>
      </c>
      <c r="C28" s="650" t="s">
        <v>38</v>
      </c>
      <c r="D28" s="1068">
        <v>0</v>
      </c>
      <c r="E28" s="1069">
        <v>0</v>
      </c>
      <c r="F28" s="966">
        <v>0</v>
      </c>
      <c r="G28" s="651">
        <v>0</v>
      </c>
      <c r="H28" s="1076" t="e">
        <f t="shared" si="0"/>
        <v>#DIV/0!</v>
      </c>
      <c r="I28" s="651">
        <v>0</v>
      </c>
      <c r="J28" s="651">
        <v>0</v>
      </c>
      <c r="K28" s="96"/>
      <c r="L28" s="71"/>
      <c r="P28" s="71"/>
      <c r="Q28" s="71"/>
      <c r="R28" s="71"/>
    </row>
    <row r="29" spans="1:18" ht="12.95" customHeight="1">
      <c r="A29" s="1729"/>
      <c r="B29" s="650" t="s">
        <v>262</v>
      </c>
      <c r="C29" s="650" t="s">
        <v>39</v>
      </c>
      <c r="D29" s="1068">
        <v>0</v>
      </c>
      <c r="E29" s="1069">
        <v>0</v>
      </c>
      <c r="F29" s="966">
        <v>0</v>
      </c>
      <c r="G29" s="651">
        <v>0</v>
      </c>
      <c r="H29" s="1076" t="e">
        <f t="shared" si="0"/>
        <v>#DIV/0!</v>
      </c>
      <c r="I29" s="651">
        <v>0</v>
      </c>
      <c r="J29" s="651">
        <v>0</v>
      </c>
      <c r="K29" s="96"/>
      <c r="P29" s="71"/>
      <c r="Q29" s="71"/>
      <c r="R29" s="71"/>
    </row>
    <row r="30" spans="1:18" ht="12.95" customHeight="1">
      <c r="A30" s="1729"/>
      <c r="B30" s="650" t="s">
        <v>263</v>
      </c>
      <c r="C30" s="650" t="s">
        <v>40</v>
      </c>
      <c r="D30" s="1068">
        <v>0</v>
      </c>
      <c r="E30" s="1069">
        <v>0</v>
      </c>
      <c r="F30" s="966">
        <v>0</v>
      </c>
      <c r="G30" s="651">
        <v>0</v>
      </c>
      <c r="H30" s="1212" t="e">
        <f t="shared" si="0"/>
        <v>#DIV/0!</v>
      </c>
      <c r="I30" s="651">
        <v>0</v>
      </c>
      <c r="J30" s="651">
        <v>0</v>
      </c>
      <c r="K30" s="96"/>
      <c r="P30" s="71"/>
      <c r="Q30" s="71"/>
      <c r="R30" s="71"/>
    </row>
    <row r="31" spans="1:18" ht="12.95" customHeight="1">
      <c r="A31" s="1729"/>
      <c r="B31" s="793" t="s">
        <v>412</v>
      </c>
      <c r="C31" s="791" t="s">
        <v>41</v>
      </c>
      <c r="D31" s="1072">
        <f>D20+D21+D22+D29</f>
        <v>172</v>
      </c>
      <c r="E31" s="1073">
        <f t="shared" ref="E31:G31" si="5">E20+E21+E22+E29</f>
        <v>171</v>
      </c>
      <c r="F31" s="1077">
        <f t="shared" si="5"/>
        <v>11006.859</v>
      </c>
      <c r="G31" s="792">
        <f t="shared" si="5"/>
        <v>11497.621000000001</v>
      </c>
      <c r="H31" s="962">
        <f t="shared" si="0"/>
        <v>-4.2683786498093873E-2</v>
      </c>
      <c r="I31" s="792">
        <f t="shared" ref="I31:J31" si="6">I20+I21+I22+I29</f>
        <v>115807.34199999999</v>
      </c>
      <c r="J31" s="792">
        <f t="shared" si="6"/>
        <v>120858.51500000001</v>
      </c>
      <c r="K31" s="96"/>
      <c r="P31" s="71"/>
      <c r="Q31" s="71"/>
      <c r="R31" s="71"/>
    </row>
    <row r="32" spans="1:18" ht="12.95" customHeight="1">
      <c r="A32" s="1730"/>
      <c r="B32" s="1421" t="s">
        <v>265</v>
      </c>
      <c r="C32" s="793" t="s">
        <v>164</v>
      </c>
      <c r="D32" s="1074">
        <f>SUM(D20:D30)</f>
        <v>186</v>
      </c>
      <c r="E32" s="1075">
        <f t="shared" ref="E32:G32" si="7">SUM(E20:E30)</f>
        <v>185</v>
      </c>
      <c r="F32" s="1078">
        <f t="shared" si="7"/>
        <v>244972.5490700191</v>
      </c>
      <c r="G32" s="794">
        <f t="shared" si="7"/>
        <v>437499.03430999361</v>
      </c>
      <c r="H32" s="962">
        <f t="shared" si="0"/>
        <v>-0.44006150903537367</v>
      </c>
      <c r="I32" s="794">
        <f t="shared" ref="I32" si="8">SUM(I20:I30)</f>
        <v>1389494.1409999998</v>
      </c>
      <c r="J32" s="794">
        <f>SUM(J20:J30)</f>
        <v>2427924.352</v>
      </c>
      <c r="K32" s="96"/>
      <c r="P32" s="71"/>
      <c r="Q32" s="71"/>
      <c r="R32" s="71"/>
    </row>
    <row r="33" spans="1:18" ht="12.95" customHeight="1">
      <c r="A33" s="1728" t="s">
        <v>414</v>
      </c>
      <c r="B33" s="1435" t="s">
        <v>253</v>
      </c>
      <c r="C33" s="650" t="s">
        <v>30</v>
      </c>
      <c r="D33" s="1068">
        <f>D7+D20</f>
        <v>9245</v>
      </c>
      <c r="E33" s="1069">
        <v>9225</v>
      </c>
      <c r="F33" s="1341">
        <f t="shared" ref="F33" si="9">F7+F20</f>
        <v>410526.87060567265</v>
      </c>
      <c r="G33" s="1342">
        <f>G7+G20</f>
        <v>374940.15435765905</v>
      </c>
      <c r="H33" s="960">
        <f t="shared" si="0"/>
        <v>9.4913057015672667E-2</v>
      </c>
      <c r="I33" s="1342">
        <f>I7+I20</f>
        <v>4479837.870857235</v>
      </c>
      <c r="J33" s="1342">
        <f t="shared" ref="J33" si="10">J7+J20</f>
        <v>4054465.384421973</v>
      </c>
      <c r="K33" s="96"/>
      <c r="P33" s="71"/>
      <c r="Q33" s="71"/>
      <c r="R33" s="71"/>
    </row>
    <row r="34" spans="1:18" ht="12.95" customHeight="1">
      <c r="A34" s="1729"/>
      <c r="B34" s="650" t="s">
        <v>254</v>
      </c>
      <c r="C34" s="650" t="s">
        <v>31</v>
      </c>
      <c r="D34" s="1068">
        <f t="shared" ref="D34:G34" si="11">D8+D21</f>
        <v>161</v>
      </c>
      <c r="E34" s="1069">
        <v>161</v>
      </c>
      <c r="F34" s="1341">
        <f t="shared" si="11"/>
        <v>8748.8269999999993</v>
      </c>
      <c r="G34" s="1342">
        <f t="shared" si="11"/>
        <v>10250.199000000001</v>
      </c>
      <c r="H34" s="960">
        <f t="shared" si="0"/>
        <v>-0.14647247336368799</v>
      </c>
      <c r="I34" s="1342">
        <f t="shared" ref="I34:J34" si="12">I8+I21</f>
        <v>92098.005999999994</v>
      </c>
      <c r="J34" s="1342">
        <f t="shared" si="12"/>
        <v>107760.58400000002</v>
      </c>
      <c r="K34" s="96"/>
      <c r="P34" s="71"/>
      <c r="Q34" s="71"/>
      <c r="R34" s="71"/>
    </row>
    <row r="35" spans="1:18" ht="12.95" customHeight="1">
      <c r="A35" s="1729"/>
      <c r="B35" s="650" t="s">
        <v>255</v>
      </c>
      <c r="C35" s="650" t="s">
        <v>32</v>
      </c>
      <c r="D35" s="1068">
        <f t="shared" ref="D35:G35" si="13">D9+D22</f>
        <v>11</v>
      </c>
      <c r="E35" s="1069">
        <v>10</v>
      </c>
      <c r="F35" s="1341">
        <f t="shared" si="13"/>
        <v>2258.0320000000002</v>
      </c>
      <c r="G35" s="1342">
        <f t="shared" si="13"/>
        <v>1247.422</v>
      </c>
      <c r="H35" s="960">
        <f t="shared" si="0"/>
        <v>0.81015887165690526</v>
      </c>
      <c r="I35" s="1342">
        <f t="shared" ref="I35:J35" si="14">I9+I22</f>
        <v>23709.335999999999</v>
      </c>
      <c r="J35" s="1342">
        <f t="shared" si="14"/>
        <v>13097.931</v>
      </c>
      <c r="K35" s="96"/>
      <c r="P35" s="71"/>
      <c r="Q35" s="71"/>
      <c r="R35" s="71"/>
    </row>
    <row r="36" spans="1:18" ht="12.95" customHeight="1">
      <c r="A36" s="1729"/>
      <c r="B36" s="650" t="s">
        <v>256</v>
      </c>
      <c r="C36" s="650" t="s">
        <v>33</v>
      </c>
      <c r="D36" s="1068">
        <f t="shared" ref="D36:G36" si="15">D10+D23</f>
        <v>0</v>
      </c>
      <c r="E36" s="1069">
        <v>0</v>
      </c>
      <c r="F36" s="1341">
        <f t="shared" si="15"/>
        <v>0</v>
      </c>
      <c r="G36" s="1342">
        <f t="shared" si="15"/>
        <v>0</v>
      </c>
      <c r="H36" s="1076" t="e">
        <f t="shared" si="0"/>
        <v>#DIV/0!</v>
      </c>
      <c r="I36" s="1342">
        <f t="shared" ref="I36:J36" si="16">I10+I23</f>
        <v>0</v>
      </c>
      <c r="J36" s="1342">
        <f t="shared" si="16"/>
        <v>0</v>
      </c>
      <c r="K36" s="96"/>
      <c r="P36" s="71"/>
      <c r="Q36" s="71"/>
      <c r="R36" s="71"/>
    </row>
    <row r="37" spans="1:18" ht="12.95" customHeight="1">
      <c r="A37" s="1729"/>
      <c r="B37" s="650" t="s">
        <v>257</v>
      </c>
      <c r="C37" s="650" t="s">
        <v>34</v>
      </c>
      <c r="D37" s="1068">
        <f t="shared" ref="D37:G37" si="17">D11+D24</f>
        <v>3</v>
      </c>
      <c r="E37" s="1069">
        <v>3</v>
      </c>
      <c r="F37" s="1341">
        <f t="shared" si="17"/>
        <v>224620.41</v>
      </c>
      <c r="G37" s="1342">
        <f t="shared" si="17"/>
        <v>412315.41</v>
      </c>
      <c r="H37" s="960">
        <f t="shared" si="0"/>
        <v>-0.4552218894753412</v>
      </c>
      <c r="I37" s="1342">
        <f t="shared" ref="I37:J37" si="18">I11+I24</f>
        <v>1190294.22</v>
      </c>
      <c r="J37" s="1342">
        <f t="shared" si="18"/>
        <v>2188624</v>
      </c>
      <c r="K37" s="96"/>
      <c r="P37" s="71"/>
      <c r="Q37" s="71"/>
      <c r="R37" s="71"/>
    </row>
    <row r="38" spans="1:18" ht="12.95" customHeight="1">
      <c r="A38" s="1729"/>
      <c r="B38" s="650" t="s">
        <v>258</v>
      </c>
      <c r="C38" s="650" t="s">
        <v>35</v>
      </c>
      <c r="D38" s="1068">
        <f t="shared" ref="D38:G38" si="19">D12+D25</f>
        <v>10</v>
      </c>
      <c r="E38" s="1069">
        <v>10</v>
      </c>
      <c r="F38" s="1341">
        <f t="shared" si="19"/>
        <v>7341.2800700190974</v>
      </c>
      <c r="G38" s="1342">
        <f t="shared" si="19"/>
        <v>11800.003309993634</v>
      </c>
      <c r="H38" s="960">
        <f t="shared" si="0"/>
        <v>-0.37785779570064731</v>
      </c>
      <c r="I38" s="1342">
        <f t="shared" ref="I38:J38" si="20">I12+I25</f>
        <v>76209.578999999998</v>
      </c>
      <c r="J38" s="1342">
        <f t="shared" si="20"/>
        <v>111740.837</v>
      </c>
      <c r="K38" s="96"/>
      <c r="P38" s="71"/>
      <c r="Q38" s="71"/>
      <c r="R38" s="71"/>
    </row>
    <row r="39" spans="1:18" ht="12.95" customHeight="1">
      <c r="A39" s="1729"/>
      <c r="B39" s="650" t="s">
        <v>259</v>
      </c>
      <c r="C39" s="650" t="s">
        <v>36</v>
      </c>
      <c r="D39" s="1068">
        <f t="shared" ref="D39:G39" si="21">D13+D26</f>
        <v>1</v>
      </c>
      <c r="E39" s="1069">
        <v>1</v>
      </c>
      <c r="F39" s="1341">
        <f t="shared" si="21"/>
        <v>2004</v>
      </c>
      <c r="G39" s="1342">
        <f t="shared" si="21"/>
        <v>1886</v>
      </c>
      <c r="H39" s="960">
        <f t="shared" si="0"/>
        <v>6.2566277836691414E-2</v>
      </c>
      <c r="I39" s="1342">
        <f t="shared" ref="I39:J39" si="22">I13+I26</f>
        <v>7183</v>
      </c>
      <c r="J39" s="1342">
        <f t="shared" si="22"/>
        <v>6701</v>
      </c>
      <c r="K39" s="96"/>
      <c r="P39" s="71"/>
      <c r="Q39" s="71"/>
      <c r="R39" s="71"/>
    </row>
    <row r="40" spans="1:18" ht="12.95" customHeight="1">
      <c r="A40" s="1729"/>
      <c r="B40" s="650" t="s">
        <v>260</v>
      </c>
      <c r="C40" s="650" t="s">
        <v>37</v>
      </c>
      <c r="D40" s="1068">
        <f t="shared" ref="D40:G40" si="23">D14+D27</f>
        <v>0</v>
      </c>
      <c r="E40" s="1069">
        <v>0</v>
      </c>
      <c r="F40" s="1341">
        <f t="shared" si="23"/>
        <v>0</v>
      </c>
      <c r="G40" s="1342">
        <f t="shared" si="23"/>
        <v>0</v>
      </c>
      <c r="H40" s="1076" t="e">
        <f t="shared" si="0"/>
        <v>#DIV/0!</v>
      </c>
      <c r="I40" s="1342">
        <f t="shared" ref="I40:J40" si="24">I14+I27</f>
        <v>0</v>
      </c>
      <c r="J40" s="1342">
        <f t="shared" si="24"/>
        <v>0</v>
      </c>
      <c r="K40" s="96"/>
      <c r="P40" s="71"/>
      <c r="Q40" s="71"/>
      <c r="R40" s="71"/>
    </row>
    <row r="41" spans="1:18" ht="12.95" customHeight="1">
      <c r="A41" s="1729"/>
      <c r="B41" s="650" t="s">
        <v>261</v>
      </c>
      <c r="C41" s="650" t="s">
        <v>38</v>
      </c>
      <c r="D41" s="1068">
        <f t="shared" ref="D41:G41" si="25">D15+D28</f>
        <v>0</v>
      </c>
      <c r="E41" s="1069">
        <v>0</v>
      </c>
      <c r="F41" s="1341">
        <f t="shared" si="25"/>
        <v>0</v>
      </c>
      <c r="G41" s="1342">
        <f t="shared" si="25"/>
        <v>0</v>
      </c>
      <c r="H41" s="1076" t="e">
        <f t="shared" si="0"/>
        <v>#DIV/0!</v>
      </c>
      <c r="I41" s="1342">
        <f t="shared" ref="I41:J41" si="26">I15+I28</f>
        <v>0</v>
      </c>
      <c r="J41" s="1342">
        <f t="shared" si="26"/>
        <v>0</v>
      </c>
      <c r="K41" s="69"/>
      <c r="L41" s="71"/>
      <c r="M41" s="116"/>
      <c r="N41" s="116"/>
    </row>
    <row r="42" spans="1:18" ht="12.95" customHeight="1">
      <c r="A42" s="1729"/>
      <c r="B42" s="650" t="s">
        <v>262</v>
      </c>
      <c r="C42" s="650" t="s">
        <v>39</v>
      </c>
      <c r="D42" s="1068">
        <f t="shared" ref="D42:G42" si="27">D16+D29</f>
        <v>2</v>
      </c>
      <c r="E42" s="1069">
        <v>2</v>
      </c>
      <c r="F42" s="1341">
        <f t="shared" si="27"/>
        <v>1692.7630300000001</v>
      </c>
      <c r="G42" s="1342">
        <f t="shared" si="27"/>
        <v>1300.9480000000003</v>
      </c>
      <c r="H42" s="960">
        <f t="shared" si="0"/>
        <v>0.30117654971605295</v>
      </c>
      <c r="I42" s="1342">
        <f t="shared" ref="I42:J42" si="28">I16+I29</f>
        <v>17241.00196447577</v>
      </c>
      <c r="J42" s="1342">
        <f t="shared" si="28"/>
        <v>13319.411433060002</v>
      </c>
      <c r="K42" s="69"/>
      <c r="L42" s="69"/>
      <c r="M42" s="116"/>
      <c r="N42" s="116"/>
    </row>
    <row r="43" spans="1:18" ht="12.95" customHeight="1">
      <c r="A43" s="1729"/>
      <c r="B43" s="650" t="s">
        <v>263</v>
      </c>
      <c r="C43" s="650" t="s">
        <v>40</v>
      </c>
      <c r="D43" s="1068">
        <f t="shared" ref="D43:G43" si="29">D17+D30</f>
        <v>0</v>
      </c>
      <c r="E43" s="1069">
        <v>0</v>
      </c>
      <c r="F43" s="1341">
        <f t="shared" si="29"/>
        <v>0</v>
      </c>
      <c r="G43" s="1342">
        <f t="shared" si="29"/>
        <v>0</v>
      </c>
      <c r="H43" s="1212" t="e">
        <f t="shared" si="0"/>
        <v>#DIV/0!</v>
      </c>
      <c r="I43" s="1342">
        <f t="shared" ref="I43:J43" si="30">I17+I30</f>
        <v>0</v>
      </c>
      <c r="J43" s="1342">
        <f t="shared" si="30"/>
        <v>0</v>
      </c>
    </row>
    <row r="44" spans="1:18" ht="12.95" customHeight="1">
      <c r="A44" s="1729"/>
      <c r="B44" s="793" t="s">
        <v>412</v>
      </c>
      <c r="C44" s="791" t="s">
        <v>41</v>
      </c>
      <c r="D44" s="1072">
        <f>D33+D34+D35+D42</f>
        <v>9419</v>
      </c>
      <c r="E44" s="1073">
        <f t="shared" ref="E44:F44" si="31">E33+E34+E35+E42</f>
        <v>9398</v>
      </c>
      <c r="F44" s="1077">
        <f t="shared" si="31"/>
        <v>423226.49263567262</v>
      </c>
      <c r="G44" s="792">
        <f>G33+G34+G35+G42</f>
        <v>387738.72335765907</v>
      </c>
      <c r="H44" s="962">
        <f t="shared" si="0"/>
        <v>9.1524955182974654E-2</v>
      </c>
      <c r="I44" s="792">
        <f>I33+I34+I35+I42</f>
        <v>4612886.2148217112</v>
      </c>
      <c r="J44" s="792">
        <f t="shared" ref="J44" si="32">J33+J34+J35+J42</f>
        <v>4188643.3108550329</v>
      </c>
    </row>
    <row r="45" spans="1:18" ht="12.95" customHeight="1">
      <c r="A45" s="1730"/>
      <c r="B45" s="1421" t="s">
        <v>265</v>
      </c>
      <c r="C45" s="793" t="s">
        <v>164</v>
      </c>
      <c r="D45" s="1074">
        <f>SUM(D33:D43)</f>
        <v>9433</v>
      </c>
      <c r="E45" s="1075">
        <f t="shared" ref="E45:G45" si="33">SUM(E33:E43)</f>
        <v>9412</v>
      </c>
      <c r="F45" s="1078">
        <f t="shared" si="33"/>
        <v>657192.18270569178</v>
      </c>
      <c r="G45" s="794">
        <f t="shared" si="33"/>
        <v>813740.13666765275</v>
      </c>
      <c r="H45" s="962">
        <f t="shared" si="0"/>
        <v>-0.19238076986473901</v>
      </c>
      <c r="I45" s="794">
        <f t="shared" ref="I45:J45" si="34">SUM(I33:I43)</f>
        <v>5886573.0138217108</v>
      </c>
      <c r="J45" s="794">
        <f t="shared" si="34"/>
        <v>6495709.1478550332</v>
      </c>
    </row>
    <row r="46" spans="1:18" ht="9.9499999999999993" customHeight="1">
      <c r="A46" s="16"/>
      <c r="B46" s="16"/>
      <c r="C46" s="16"/>
      <c r="D46" s="16"/>
      <c r="E46" s="16"/>
      <c r="F46" s="16"/>
      <c r="G46" s="16"/>
      <c r="H46" s="16"/>
      <c r="I46" s="16"/>
      <c r="J46" s="16"/>
    </row>
    <row r="47" spans="1:18" ht="12.75" customHeight="1">
      <c r="A47" s="1547" t="s">
        <v>415</v>
      </c>
      <c r="B47" s="1547"/>
      <c r="C47" s="1547"/>
      <c r="D47" s="1547"/>
      <c r="E47" s="1547"/>
      <c r="F47" s="1547"/>
      <c r="G47" s="1547"/>
      <c r="H47" s="1547"/>
      <c r="I47" s="1547"/>
      <c r="J47" s="81"/>
    </row>
    <row r="48" spans="1:18" ht="9.9499999999999993" customHeight="1">
      <c r="A48" s="16"/>
      <c r="B48" s="16"/>
      <c r="C48" s="16"/>
      <c r="D48" s="16"/>
      <c r="E48" s="16"/>
      <c r="F48" s="16"/>
      <c r="G48" s="16"/>
      <c r="H48" s="16"/>
      <c r="I48" s="16"/>
      <c r="J48" s="16"/>
    </row>
    <row r="49" spans="1:15" ht="9.9499999999999993" customHeight="1">
      <c r="A49" s="16"/>
      <c r="B49" s="16"/>
      <c r="C49" s="16"/>
      <c r="D49" s="73">
        <f>F6</f>
        <v>2023</v>
      </c>
      <c r="E49" s="73">
        <f>G6</f>
        <v>2022</v>
      </c>
      <c r="F49" s="16"/>
      <c r="G49" s="16"/>
      <c r="H49" s="16"/>
      <c r="I49" s="16"/>
      <c r="J49" s="16"/>
    </row>
    <row r="50" spans="1:15" ht="9.9499999999999993" customHeight="1">
      <c r="A50" s="16"/>
      <c r="B50" s="16"/>
      <c r="C50" s="16" t="str">
        <f>C33</f>
        <v>A</v>
      </c>
      <c r="D50" s="14">
        <f>F33</f>
        <v>410526.87060567265</v>
      </c>
      <c r="E50" s="14">
        <f>G33</f>
        <v>374940.15435765905</v>
      </c>
      <c r="F50" s="16"/>
      <c r="G50" s="16"/>
      <c r="H50" s="16"/>
      <c r="I50" s="16"/>
      <c r="J50" s="16"/>
    </row>
    <row r="51" spans="1:15" s="73" customFormat="1" ht="9.9499999999999993" customHeight="1">
      <c r="C51" s="16" t="str">
        <f t="shared" ref="C51:C60" si="35">C34</f>
        <v>A1</v>
      </c>
      <c r="D51" s="14">
        <f t="shared" ref="D51:E51" si="36">F34</f>
        <v>8748.8269999999993</v>
      </c>
      <c r="E51" s="14">
        <f t="shared" si="36"/>
        <v>10250.199000000001</v>
      </c>
      <c r="F51" s="118"/>
      <c r="G51" s="119"/>
      <c r="H51" s="117"/>
      <c r="I51" s="69"/>
      <c r="J51" s="79"/>
      <c r="L51" s="72"/>
      <c r="M51" s="72"/>
      <c r="N51" s="72"/>
      <c r="O51" s="72"/>
    </row>
    <row r="52" spans="1:15" s="73" customFormat="1" ht="9.9499999999999993" customHeight="1">
      <c r="C52" s="16" t="str">
        <f t="shared" si="35"/>
        <v>A2</v>
      </c>
      <c r="D52" s="14">
        <f t="shared" ref="D52:E52" si="37">F35</f>
        <v>2258.0320000000002</v>
      </c>
      <c r="E52" s="14">
        <f t="shared" si="37"/>
        <v>1247.422</v>
      </c>
      <c r="L52" s="72"/>
      <c r="M52" s="72"/>
      <c r="N52" s="72"/>
      <c r="O52" s="72"/>
    </row>
    <row r="53" spans="1:15" s="73" customFormat="1" ht="9.9499999999999993" customHeight="1">
      <c r="C53" s="16" t="str">
        <f t="shared" si="35"/>
        <v>B</v>
      </c>
      <c r="D53" s="14">
        <f t="shared" ref="D53:E53" si="38">F36</f>
        <v>0</v>
      </c>
      <c r="E53" s="14">
        <f t="shared" si="38"/>
        <v>0</v>
      </c>
      <c r="F53" s="118"/>
      <c r="G53" s="119"/>
      <c r="H53" s="117"/>
      <c r="I53" s="69"/>
      <c r="J53" s="79"/>
      <c r="L53" s="72"/>
      <c r="M53" s="72"/>
      <c r="N53" s="72"/>
      <c r="O53" s="72"/>
    </row>
    <row r="54" spans="1:15" s="73" customFormat="1" ht="9.9499999999999993" customHeight="1">
      <c r="C54" s="16" t="str">
        <f t="shared" si="35"/>
        <v>C</v>
      </c>
      <c r="D54" s="14">
        <f t="shared" ref="D54:E54" si="39">F37</f>
        <v>224620.41</v>
      </c>
      <c r="E54" s="14">
        <f t="shared" si="39"/>
        <v>412315.41</v>
      </c>
      <c r="F54" s="118"/>
      <c r="G54" s="119"/>
      <c r="H54" s="117"/>
      <c r="I54" s="69"/>
      <c r="J54" s="79"/>
      <c r="L54" s="72"/>
      <c r="M54" s="72"/>
      <c r="N54" s="72"/>
      <c r="O54" s="72"/>
    </row>
    <row r="55" spans="1:15" s="73" customFormat="1" ht="9.9499999999999993" customHeight="1">
      <c r="C55" s="16" t="str">
        <f t="shared" si="35"/>
        <v>D</v>
      </c>
      <c r="D55" s="14">
        <f t="shared" ref="D55:E55" si="40">F38</f>
        <v>7341.2800700190974</v>
      </c>
      <c r="E55" s="14">
        <f t="shared" si="40"/>
        <v>11800.003309993634</v>
      </c>
      <c r="F55" s="118"/>
      <c r="G55" s="119"/>
      <c r="H55" s="117"/>
      <c r="I55" s="69"/>
      <c r="J55" s="79"/>
      <c r="L55" s="72"/>
      <c r="M55" s="72"/>
      <c r="N55" s="72"/>
      <c r="O55" s="72"/>
    </row>
    <row r="56" spans="1:15" s="73" customFormat="1" ht="9.9499999999999993" customHeight="1">
      <c r="C56" s="16" t="str">
        <f t="shared" si="35"/>
        <v>E</v>
      </c>
      <c r="D56" s="14">
        <f t="shared" ref="D56:E56" si="41">F39</f>
        <v>2004</v>
      </c>
      <c r="E56" s="14">
        <f t="shared" si="41"/>
        <v>1886</v>
      </c>
      <c r="F56" s="118"/>
      <c r="G56" s="119"/>
      <c r="H56" s="117"/>
      <c r="I56" s="69"/>
      <c r="J56" s="79"/>
      <c r="L56" s="72"/>
      <c r="M56" s="72"/>
      <c r="N56" s="72"/>
      <c r="O56" s="72"/>
    </row>
    <row r="57" spans="1:15" s="73" customFormat="1" ht="9.9499999999999993" customHeight="1">
      <c r="C57" s="16" t="str">
        <f t="shared" si="35"/>
        <v>F</v>
      </c>
      <c r="D57" s="14">
        <f t="shared" ref="D57:E57" si="42">F40</f>
        <v>0</v>
      </c>
      <c r="E57" s="14">
        <f t="shared" si="42"/>
        <v>0</v>
      </c>
      <c r="F57" s="118"/>
      <c r="G57" s="119"/>
      <c r="L57" s="72"/>
      <c r="M57" s="72"/>
      <c r="N57" s="72"/>
      <c r="O57" s="72"/>
    </row>
    <row r="58" spans="1:15" s="73" customFormat="1" ht="9.9499999999999993" customHeight="1">
      <c r="C58" s="16" t="str">
        <f t="shared" si="35"/>
        <v>G</v>
      </c>
      <c r="D58" s="14">
        <f t="shared" ref="D58:E58" si="43">F41</f>
        <v>0</v>
      </c>
      <c r="E58" s="14">
        <f t="shared" si="43"/>
        <v>0</v>
      </c>
      <c r="F58" s="118"/>
      <c r="G58" s="119"/>
      <c r="L58" s="72"/>
      <c r="M58" s="72"/>
      <c r="N58" s="72"/>
      <c r="O58" s="72"/>
    </row>
    <row r="59" spans="1:15" s="73" customFormat="1" ht="9.9499999999999993" customHeight="1">
      <c r="C59" s="16" t="str">
        <f t="shared" si="35"/>
        <v>M</v>
      </c>
      <c r="D59" s="14">
        <f t="shared" ref="D59:E59" si="44">F42</f>
        <v>1692.7630300000001</v>
      </c>
      <c r="E59" s="14">
        <f t="shared" si="44"/>
        <v>1300.9480000000003</v>
      </c>
      <c r="L59" s="72"/>
      <c r="M59" s="72"/>
      <c r="N59" s="72"/>
      <c r="O59" s="72"/>
    </row>
    <row r="60" spans="1:15" s="73" customFormat="1" ht="9.9499999999999993" customHeight="1">
      <c r="C60" s="16" t="str">
        <f t="shared" si="35"/>
        <v>Z</v>
      </c>
      <c r="D60" s="14">
        <f t="shared" ref="D60:E60" si="45">F43</f>
        <v>0</v>
      </c>
      <c r="E60" s="14">
        <f t="shared" si="45"/>
        <v>0</v>
      </c>
      <c r="L60" s="72"/>
      <c r="M60" s="72"/>
      <c r="N60" s="72"/>
      <c r="O60" s="72"/>
    </row>
    <row r="61" spans="1:15" s="73" customFormat="1" ht="9.9499999999999993" customHeight="1">
      <c r="A61" s="92"/>
      <c r="B61" s="92"/>
      <c r="C61" s="16"/>
      <c r="D61" s="92"/>
      <c r="E61" s="92"/>
      <c r="F61" s="92"/>
      <c r="G61" s="92"/>
      <c r="H61" s="92"/>
      <c r="I61" s="92"/>
      <c r="J61" s="92"/>
      <c r="L61" s="72"/>
      <c r="M61" s="72"/>
      <c r="N61" s="72"/>
      <c r="O61" s="72"/>
    </row>
    <row r="62" spans="1:15" s="73" customFormat="1" ht="16.5" customHeight="1">
      <c r="B62" s="92"/>
      <c r="C62" s="92"/>
      <c r="D62" s="92"/>
      <c r="E62" s="92"/>
      <c r="F62" s="92"/>
      <c r="G62" s="92"/>
      <c r="H62" s="92"/>
      <c r="I62" s="92"/>
      <c r="J62" s="92"/>
      <c r="L62" s="72"/>
      <c r="M62" s="72"/>
      <c r="N62" s="72"/>
      <c r="O62" s="72"/>
    </row>
    <row r="63" spans="1:15" s="73" customFormat="1" ht="9.9499999999999993" customHeight="1">
      <c r="A63" s="92"/>
      <c r="B63" s="92"/>
      <c r="C63" s="92"/>
      <c r="D63" s="92"/>
      <c r="E63" s="92"/>
      <c r="F63" s="92"/>
      <c r="G63" s="92"/>
      <c r="H63" s="92"/>
      <c r="I63" s="92"/>
      <c r="J63" s="92"/>
      <c r="L63" s="72"/>
      <c r="M63" s="72"/>
      <c r="N63" s="72"/>
      <c r="O63" s="72"/>
    </row>
    <row r="64" spans="1:15" s="73" customFormat="1" ht="9.9499999999999993" customHeight="1">
      <c r="A64" s="1731" t="s">
        <v>416</v>
      </c>
      <c r="B64" s="1731"/>
      <c r="C64" s="1731"/>
      <c r="D64" s="1731"/>
      <c r="E64" s="1731"/>
      <c r="F64" s="1731"/>
      <c r="G64" s="1731"/>
      <c r="H64" s="1731"/>
      <c r="I64" s="1731"/>
      <c r="J64" s="1731"/>
      <c r="L64" s="72"/>
      <c r="M64" s="72"/>
      <c r="N64" s="72"/>
      <c r="O64" s="72"/>
    </row>
    <row r="65" spans="1:15" s="73" customFormat="1" ht="12.95" customHeight="1">
      <c r="A65" s="1727" t="s">
        <v>417</v>
      </c>
      <c r="B65" s="1727"/>
      <c r="C65" s="1727"/>
      <c r="D65" s="1727"/>
      <c r="E65" s="1727"/>
      <c r="F65" s="1727"/>
      <c r="G65" s="1727"/>
      <c r="H65" s="1727"/>
      <c r="I65" s="1727"/>
      <c r="J65" s="1727"/>
      <c r="L65" s="72"/>
      <c r="M65" s="72"/>
      <c r="N65" s="72"/>
      <c r="O65" s="72"/>
    </row>
    <row r="66" spans="1:15" s="73" customFormat="1" ht="12.95" customHeight="1">
      <c r="L66" s="72"/>
      <c r="M66" s="72"/>
      <c r="N66" s="72"/>
      <c r="O66" s="72"/>
    </row>
    <row r="67" spans="1:15" ht="12.95" customHeight="1">
      <c r="A67" s="92"/>
      <c r="B67" s="92"/>
      <c r="C67" s="92"/>
      <c r="D67" s="92"/>
      <c r="E67" s="92"/>
      <c r="F67" s="92"/>
      <c r="G67" s="92"/>
      <c r="H67" s="92"/>
      <c r="I67" s="92"/>
      <c r="J67" s="92"/>
    </row>
    <row r="68" spans="1:15" ht="9.9499999999999993" customHeight="1">
      <c r="A68" s="73"/>
      <c r="B68" s="73"/>
      <c r="C68" s="73"/>
      <c r="D68" s="73"/>
      <c r="E68" s="73"/>
      <c r="F68" s="73"/>
      <c r="G68" s="73"/>
      <c r="H68" s="73"/>
      <c r="I68" s="73"/>
      <c r="J68" s="73"/>
    </row>
    <row r="69" spans="1:15" ht="6" customHeight="1">
      <c r="A69" s="73"/>
      <c r="B69" s="73"/>
      <c r="C69" s="73"/>
      <c r="D69" s="73"/>
      <c r="E69" s="73"/>
      <c r="F69" s="73"/>
      <c r="G69" s="73"/>
      <c r="H69" s="73"/>
      <c r="I69" s="73"/>
      <c r="J69" s="73"/>
    </row>
    <row r="70" spans="1:15" ht="14.25" customHeight="1">
      <c r="A70" s="1567"/>
      <c r="B70" s="1567"/>
      <c r="C70" s="1567"/>
      <c r="D70" s="1567"/>
      <c r="E70" s="1567"/>
      <c r="F70" s="1567"/>
      <c r="G70" s="1567"/>
      <c r="H70" s="1567"/>
      <c r="I70" s="1567"/>
      <c r="J70" s="1567"/>
    </row>
  </sheetData>
  <mergeCells count="14">
    <mergeCell ref="A1:J3"/>
    <mergeCell ref="H5:H6"/>
    <mergeCell ref="D4:E5"/>
    <mergeCell ref="F4:G5"/>
    <mergeCell ref="I4:J5"/>
    <mergeCell ref="C4:C6"/>
    <mergeCell ref="B4:B6"/>
    <mergeCell ref="A65:J65"/>
    <mergeCell ref="A70:J70"/>
    <mergeCell ref="A33:A45"/>
    <mergeCell ref="A20:A32"/>
    <mergeCell ref="A7:A19"/>
    <mergeCell ref="A47:I47"/>
    <mergeCell ref="A64:J6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dimension ref="A1:V67"/>
  <sheetViews>
    <sheetView showGridLines="0" zoomScaleNormal="100" zoomScaleSheetLayoutView="100" workbookViewId="0">
      <selection activeCell="D1" sqref="D1"/>
    </sheetView>
  </sheetViews>
  <sheetFormatPr defaultColWidth="9.140625" defaultRowHeight="12.75"/>
  <cols>
    <col min="1" max="1" width="21.7109375" style="6" customWidth="1"/>
    <col min="2" max="2" width="16.42578125" style="6" customWidth="1"/>
    <col min="3" max="3" width="8.7109375" style="6" customWidth="1"/>
    <col min="4" max="4" width="8.28515625" style="6" customWidth="1"/>
    <col min="5" max="6" width="8.7109375" style="6" customWidth="1"/>
    <col min="7" max="7" width="8.28515625" style="6" customWidth="1"/>
    <col min="8" max="9" width="8.7109375" style="6" customWidth="1"/>
    <col min="10" max="10" width="8.28515625" style="6" customWidth="1"/>
    <col min="11" max="12" width="8.7109375" style="6" customWidth="1"/>
    <col min="13" max="13" width="8.5703125" style="6" customWidth="1"/>
    <col min="14" max="14" width="8.7109375" style="6" customWidth="1"/>
    <col min="15" max="15" width="10.140625" style="6" bestFit="1" customWidth="1"/>
    <col min="16" max="16" width="9.140625" style="6"/>
    <col min="17" max="18" width="9.85546875" style="6" bestFit="1" customWidth="1"/>
    <col min="19" max="20" width="10" style="6" bestFit="1" customWidth="1"/>
    <col min="21" max="21" width="9.42578125" style="6" bestFit="1" customWidth="1"/>
    <col min="22" max="22" width="10" style="6" bestFit="1" customWidth="1"/>
    <col min="23" max="16384" width="9.140625" style="6"/>
  </cols>
  <sheetData>
    <row r="1" spans="1:17" ht="18" customHeight="1">
      <c r="A1" s="1472" t="s">
        <v>418</v>
      </c>
      <c r="B1" s="1472"/>
      <c r="C1" s="1472"/>
      <c r="D1" s="1472"/>
      <c r="E1" s="1472"/>
      <c r="F1" s="1472"/>
      <c r="G1" s="1472"/>
      <c r="H1" s="1472"/>
      <c r="I1" s="1472"/>
      <c r="J1" s="1472"/>
      <c r="K1" s="1472"/>
      <c r="L1" s="1472"/>
      <c r="M1" s="1472"/>
      <c r="N1" s="1472"/>
    </row>
    <row r="2" spans="1:17" ht="5.0999999999999996" customHeight="1"/>
    <row r="3" spans="1:17" ht="14.25" customHeight="1">
      <c r="A3" s="1740" t="s">
        <v>419</v>
      </c>
      <c r="B3" s="1740"/>
      <c r="C3" s="1740"/>
      <c r="D3" s="1740"/>
      <c r="E3" s="1740"/>
      <c r="F3" s="1740"/>
      <c r="G3" s="1740"/>
      <c r="H3" s="1740"/>
      <c r="I3" s="1740"/>
      <c r="J3" s="1740"/>
      <c r="K3" s="1740"/>
      <c r="L3" s="1740"/>
      <c r="M3" s="1740"/>
      <c r="N3" s="1740"/>
    </row>
    <row r="4" spans="1:17" ht="15" customHeight="1">
      <c r="A4" s="1713"/>
      <c r="B4" s="1713"/>
      <c r="C4" s="1722" t="s">
        <v>56</v>
      </c>
      <c r="D4" s="1473"/>
      <c r="E4" s="1744"/>
      <c r="F4" s="1722" t="s">
        <v>57</v>
      </c>
      <c r="G4" s="1473"/>
      <c r="H4" s="1744"/>
      <c r="I4" s="1722" t="s">
        <v>58</v>
      </c>
      <c r="J4" s="1473"/>
      <c r="K4" s="1744"/>
      <c r="L4" s="1473" t="s">
        <v>164</v>
      </c>
      <c r="M4" s="1473"/>
      <c r="N4" s="1473"/>
    </row>
    <row r="5" spans="1:17" ht="34.5" customHeight="1">
      <c r="A5" s="1745"/>
      <c r="B5" s="1745"/>
      <c r="C5" s="1020" t="s">
        <v>420</v>
      </c>
      <c r="D5" s="1428" t="s">
        <v>421</v>
      </c>
      <c r="E5" s="1434" t="s">
        <v>422</v>
      </c>
      <c r="F5" s="1020" t="s">
        <v>420</v>
      </c>
      <c r="G5" s="1428" t="s">
        <v>421</v>
      </c>
      <c r="H5" s="1434" t="s">
        <v>422</v>
      </c>
      <c r="I5" s="1020" t="s">
        <v>420</v>
      </c>
      <c r="J5" s="1428" t="s">
        <v>421</v>
      </c>
      <c r="K5" s="1434" t="s">
        <v>422</v>
      </c>
      <c r="L5" s="1428" t="s">
        <v>420</v>
      </c>
      <c r="M5" s="1428" t="s">
        <v>421</v>
      </c>
      <c r="N5" s="1428" t="s">
        <v>422</v>
      </c>
    </row>
    <row r="6" spans="1:17" ht="9.9499999999999993" customHeight="1">
      <c r="A6" s="590"/>
      <c r="B6" s="590"/>
      <c r="C6" s="581"/>
      <c r="D6" s="581"/>
      <c r="E6" s="581"/>
      <c r="F6" s="581"/>
      <c r="G6" s="581"/>
      <c r="H6" s="581"/>
      <c r="I6" s="581"/>
      <c r="J6" s="581"/>
      <c r="K6" s="581"/>
      <c r="L6" s="795"/>
      <c r="M6" s="795"/>
      <c r="N6" s="795"/>
    </row>
    <row r="7" spans="1:17" ht="12.95" customHeight="1">
      <c r="A7" s="1743" t="s">
        <v>423</v>
      </c>
      <c r="B7" s="1743"/>
      <c r="C7" s="1743"/>
      <c r="D7" s="1743"/>
      <c r="E7" s="1743"/>
      <c r="F7" s="1743"/>
      <c r="G7" s="1743"/>
      <c r="H7" s="1743"/>
      <c r="I7" s="1743"/>
      <c r="J7" s="1743"/>
      <c r="K7" s="1743"/>
      <c r="L7" s="1743"/>
      <c r="M7" s="1743"/>
      <c r="N7" s="1743"/>
    </row>
    <row r="8" spans="1:17" ht="12.95" customHeight="1">
      <c r="A8" s="1476" t="s">
        <v>51</v>
      </c>
      <c r="B8" s="1476"/>
      <c r="C8" s="1024">
        <v>371767.11586295348</v>
      </c>
      <c r="D8" s="796">
        <f>E8-C8</f>
        <v>96.219221975421533</v>
      </c>
      <c r="E8" s="1025">
        <v>371863.3350849289</v>
      </c>
      <c r="F8" s="797">
        <v>2503128.6822295156</v>
      </c>
      <c r="G8" s="797">
        <f>H8-F8</f>
        <v>559431.20293865027</v>
      </c>
      <c r="H8" s="797">
        <v>3062559.8851681659</v>
      </c>
      <c r="I8" s="1033">
        <v>823464.60519551195</v>
      </c>
      <c r="J8" s="797">
        <f>K8-I8</f>
        <v>203867.6872948237</v>
      </c>
      <c r="K8" s="1034">
        <v>1027332.2924903356</v>
      </c>
      <c r="L8" s="798">
        <f>C8+F8+I8</f>
        <v>3698360.4032879812</v>
      </c>
      <c r="M8" s="798">
        <f>D8+G8+J8</f>
        <v>763395.10945544939</v>
      </c>
      <c r="N8" s="798">
        <f>E8+H8+K8</f>
        <v>4461755.5127434302</v>
      </c>
      <c r="O8" s="317"/>
      <c r="P8" s="293"/>
    </row>
    <row r="9" spans="1:17" ht="12.95" customHeight="1">
      <c r="A9" s="1477" t="s">
        <v>52</v>
      </c>
      <c r="B9" s="1477"/>
      <c r="C9" s="1026">
        <v>11081739.354500001</v>
      </c>
      <c r="D9" s="799">
        <f t="shared" ref="D9:D11" si="0">E9-C9</f>
        <v>0</v>
      </c>
      <c r="E9" s="1027">
        <v>11081739.354500001</v>
      </c>
      <c r="F9" s="799">
        <v>34379560.159599997</v>
      </c>
      <c r="G9" s="799">
        <f t="shared" ref="G9:G11" si="1">H9-F9</f>
        <v>7955339.7913000062</v>
      </c>
      <c r="H9" s="799">
        <v>42334899.950900003</v>
      </c>
      <c r="I9" s="1026">
        <v>8412918.0827000011</v>
      </c>
      <c r="J9" s="799">
        <f t="shared" ref="J9:J11" si="2">K9-I9</f>
        <v>3218778.1369999964</v>
      </c>
      <c r="K9" s="1027">
        <v>11631696.219699997</v>
      </c>
      <c r="L9" s="800">
        <f t="shared" ref="L9:M11" si="3">C9+F9+I9</f>
        <v>53874217.596799999</v>
      </c>
      <c r="M9" s="800">
        <f t="shared" si="3"/>
        <v>11174117.928300003</v>
      </c>
      <c r="N9" s="800">
        <f t="shared" ref="N9:N11" si="4">E9+H9+K9</f>
        <v>65048335.525100008</v>
      </c>
      <c r="O9" s="317"/>
      <c r="P9" s="293"/>
      <c r="Q9" s="293"/>
    </row>
    <row r="10" spans="1:17" ht="12.95" customHeight="1">
      <c r="A10" s="1477" t="s">
        <v>53</v>
      </c>
      <c r="B10" s="1477"/>
      <c r="C10" s="1026">
        <v>1241621.8899999999</v>
      </c>
      <c r="D10" s="799">
        <f t="shared" si="0"/>
        <v>0</v>
      </c>
      <c r="E10" s="1027">
        <v>1241621.8899999999</v>
      </c>
      <c r="F10" s="799">
        <v>2396587.100000002</v>
      </c>
      <c r="G10" s="799">
        <f t="shared" si="1"/>
        <v>617397.53999999957</v>
      </c>
      <c r="H10" s="799">
        <v>3013984.6400000015</v>
      </c>
      <c r="I10" s="1026">
        <v>270506.20999999996</v>
      </c>
      <c r="J10" s="799">
        <f t="shared" si="2"/>
        <v>108662.96999999997</v>
      </c>
      <c r="K10" s="1027">
        <v>379169.17999999993</v>
      </c>
      <c r="L10" s="800">
        <f t="shared" si="3"/>
        <v>3908715.200000002</v>
      </c>
      <c r="M10" s="800">
        <f t="shared" si="3"/>
        <v>726060.50999999954</v>
      </c>
      <c r="N10" s="800">
        <f t="shared" si="4"/>
        <v>4634775.7100000009</v>
      </c>
      <c r="O10" s="317"/>
      <c r="P10" s="293"/>
    </row>
    <row r="11" spans="1:17" ht="12.95" customHeight="1">
      <c r="A11" s="1742" t="s">
        <v>164</v>
      </c>
      <c r="B11" s="1742"/>
      <c r="C11" s="1028">
        <f>SUM(C8:C10)</f>
        <v>12695128.360362954</v>
      </c>
      <c r="D11" s="801">
        <f t="shared" si="0"/>
        <v>96.219221975654364</v>
      </c>
      <c r="E11" s="1029">
        <f t="shared" ref="E11:K11" si="5">SUM(E8:E10)</f>
        <v>12695224.57958493</v>
      </c>
      <c r="F11" s="801">
        <f t="shared" si="5"/>
        <v>39279275.941829517</v>
      </c>
      <c r="G11" s="801">
        <f t="shared" si="1"/>
        <v>9132168.5342386514</v>
      </c>
      <c r="H11" s="801">
        <f t="shared" si="5"/>
        <v>48411444.476068169</v>
      </c>
      <c r="I11" s="1028">
        <f t="shared" si="5"/>
        <v>9506888.8978955112</v>
      </c>
      <c r="J11" s="801">
        <f t="shared" si="2"/>
        <v>3531308.7942948211</v>
      </c>
      <c r="K11" s="1029">
        <f t="shared" si="5"/>
        <v>13038197.692190332</v>
      </c>
      <c r="L11" s="801">
        <f t="shared" si="3"/>
        <v>61481293.200087979</v>
      </c>
      <c r="M11" s="801">
        <f t="shared" si="3"/>
        <v>12663573.547755448</v>
      </c>
      <c r="N11" s="801">
        <f t="shared" si="4"/>
        <v>74144866.747843429</v>
      </c>
      <c r="O11" s="317"/>
      <c r="P11" s="293"/>
    </row>
    <row r="12" spans="1:17" ht="12.95" customHeight="1">
      <c r="A12" s="802"/>
      <c r="B12" s="802"/>
      <c r="C12" s="799"/>
      <c r="D12" s="799"/>
      <c r="E12" s="799"/>
      <c r="F12" s="799"/>
      <c r="G12" s="799"/>
      <c r="H12" s="799"/>
      <c r="I12" s="799"/>
      <c r="J12" s="799"/>
      <c r="K12" s="799"/>
      <c r="L12" s="799"/>
      <c r="M12" s="799"/>
      <c r="N12" s="799"/>
      <c r="O12" s="317"/>
      <c r="P12" s="293"/>
    </row>
    <row r="13" spans="1:17" ht="12.95" customHeight="1">
      <c r="A13" s="1741" t="s">
        <v>424</v>
      </c>
      <c r="B13" s="1741"/>
      <c r="C13" s="590"/>
      <c r="D13" s="590"/>
      <c r="E13" s="590"/>
      <c r="F13" s="590"/>
      <c r="G13" s="590"/>
      <c r="H13" s="590"/>
      <c r="I13" s="590"/>
      <c r="J13" s="590"/>
      <c r="K13" s="590"/>
      <c r="L13" s="590"/>
      <c r="M13" s="590"/>
      <c r="N13" s="590"/>
      <c r="O13" s="317"/>
      <c r="P13" s="293"/>
    </row>
    <row r="14" spans="1:17" ht="12.95" customHeight="1">
      <c r="A14" s="1741"/>
      <c r="B14" s="1741"/>
      <c r="C14" s="768"/>
      <c r="D14" s="768"/>
      <c r="E14" s="768"/>
      <c r="F14" s="768"/>
      <c r="G14" s="768"/>
      <c r="H14" s="768"/>
      <c r="I14" s="768"/>
      <c r="J14" s="768"/>
      <c r="K14" s="768"/>
      <c r="L14" s="768"/>
      <c r="M14" s="768"/>
      <c r="N14" s="768"/>
      <c r="O14" s="317"/>
      <c r="P14" s="293"/>
    </row>
    <row r="15" spans="1:17" ht="12.95" customHeight="1">
      <c r="A15" s="1742" t="s">
        <v>164</v>
      </c>
      <c r="B15" s="1742"/>
      <c r="C15" s="1028">
        <v>43830.5</v>
      </c>
      <c r="D15" s="801">
        <f>E15-C15</f>
        <v>0</v>
      </c>
      <c r="E15" s="1029">
        <v>43830.5</v>
      </c>
      <c r="F15" s="801">
        <v>767467.65999999992</v>
      </c>
      <c r="G15" s="801">
        <f>H15-F15</f>
        <v>82112.000000000116</v>
      </c>
      <c r="H15" s="801">
        <v>849579.66</v>
      </c>
      <c r="I15" s="1028">
        <v>35901</v>
      </c>
      <c r="J15" s="801">
        <f>K15-I15</f>
        <v>1737</v>
      </c>
      <c r="K15" s="1029">
        <v>37638</v>
      </c>
      <c r="L15" s="801">
        <f>C15+F15+I15</f>
        <v>847199.15999999992</v>
      </c>
      <c r="M15" s="801">
        <f t="shared" ref="M15" si="6">D15+G15+J15</f>
        <v>83849.000000000116</v>
      </c>
      <c r="N15" s="801">
        <f t="shared" ref="N15" si="7">E15+H15+K15</f>
        <v>931048.16</v>
      </c>
      <c r="O15" s="317"/>
      <c r="P15" s="293"/>
    </row>
    <row r="16" spans="1:17" ht="12.95" customHeight="1">
      <c r="A16" s="1741" t="s">
        <v>425</v>
      </c>
      <c r="B16" s="1741"/>
      <c r="C16" s="803"/>
      <c r="D16" s="804"/>
      <c r="E16" s="803"/>
      <c r="F16" s="803"/>
      <c r="G16" s="804"/>
      <c r="H16" s="803"/>
      <c r="I16" s="803"/>
      <c r="J16" s="804"/>
      <c r="K16" s="803"/>
      <c r="L16" s="803"/>
      <c r="M16" s="803"/>
      <c r="N16" s="803"/>
      <c r="O16" s="317"/>
      <c r="P16" s="293"/>
    </row>
    <row r="17" spans="1:22" ht="12.95" customHeight="1">
      <c r="A17" s="1741"/>
      <c r="B17" s="1741"/>
      <c r="C17" s="590"/>
      <c r="D17" s="590"/>
      <c r="E17" s="590"/>
      <c r="F17" s="766"/>
      <c r="G17" s="590"/>
      <c r="H17" s="590"/>
      <c r="I17" s="590"/>
      <c r="J17" s="590"/>
      <c r="K17" s="590"/>
      <c r="L17" s="590"/>
      <c r="M17" s="590"/>
      <c r="N17" s="590"/>
      <c r="O17" s="317"/>
      <c r="P17" s="293"/>
    </row>
    <row r="18" spans="1:22" ht="12.95" customHeight="1">
      <c r="A18" s="1741"/>
      <c r="B18" s="1741"/>
      <c r="C18" s="768"/>
      <c r="D18" s="768"/>
      <c r="E18" s="768"/>
      <c r="F18" s="768"/>
      <c r="G18" s="768"/>
      <c r="H18" s="768"/>
      <c r="I18" s="768"/>
      <c r="J18" s="768"/>
      <c r="K18" s="768"/>
      <c r="L18" s="768"/>
      <c r="M18" s="768"/>
      <c r="N18" s="768"/>
      <c r="O18" s="317"/>
      <c r="P18" s="293"/>
    </row>
    <row r="19" spans="1:22" ht="12.95" customHeight="1">
      <c r="A19" s="1746" t="s">
        <v>59</v>
      </c>
      <c r="B19" s="1746"/>
      <c r="C19" s="1016">
        <v>4059502</v>
      </c>
      <c r="D19" s="755">
        <v>0</v>
      </c>
      <c r="E19" s="1030">
        <v>4059502</v>
      </c>
      <c r="F19" s="755">
        <v>0</v>
      </c>
      <c r="G19" s="755">
        <v>0</v>
      </c>
      <c r="H19" s="755">
        <v>0</v>
      </c>
      <c r="I19" s="1016">
        <v>0</v>
      </c>
      <c r="J19" s="755">
        <v>0</v>
      </c>
      <c r="K19" s="1030">
        <v>0</v>
      </c>
      <c r="L19" s="801">
        <f t="shared" ref="L19:M19" si="8">C19+F19+I19</f>
        <v>4059502</v>
      </c>
      <c r="M19" s="801">
        <f t="shared" si="8"/>
        <v>0</v>
      </c>
      <c r="N19" s="801">
        <f t="shared" ref="N19" si="9">E19+H19+K19</f>
        <v>4059502</v>
      </c>
      <c r="O19" s="317"/>
      <c r="P19" s="293"/>
      <c r="Q19" s="300"/>
    </row>
    <row r="20" spans="1:22" ht="12.95" customHeight="1">
      <c r="A20" s="581"/>
      <c r="B20" s="799"/>
      <c r="C20" s="799"/>
      <c r="D20" s="799"/>
      <c r="E20" s="799"/>
      <c r="F20" s="799"/>
      <c r="G20" s="799"/>
      <c r="H20" s="799"/>
      <c r="I20" s="799"/>
      <c r="J20" s="799"/>
      <c r="K20" s="799"/>
      <c r="L20" s="799"/>
      <c r="M20" s="799"/>
      <c r="N20" s="799"/>
      <c r="O20" s="317"/>
      <c r="P20" s="293"/>
    </row>
    <row r="21" spans="1:22" ht="12.95" customHeight="1">
      <c r="A21" s="805"/>
      <c r="B21" s="805"/>
      <c r="C21" s="590"/>
      <c r="D21" s="590"/>
      <c r="E21" s="590"/>
      <c r="F21" s="590"/>
      <c r="G21" s="590"/>
      <c r="H21" s="590"/>
      <c r="I21" s="590"/>
      <c r="J21" s="590"/>
      <c r="K21" s="590"/>
      <c r="L21" s="590"/>
      <c r="M21" s="590"/>
      <c r="N21" s="590"/>
      <c r="O21" s="317"/>
      <c r="P21" s="293"/>
    </row>
    <row r="22" spans="1:22" ht="12.95" customHeight="1">
      <c r="A22" s="1430" t="s">
        <v>426</v>
      </c>
      <c r="B22" s="805"/>
      <c r="C22" s="768"/>
      <c r="D22" s="768"/>
      <c r="E22" s="768"/>
      <c r="F22" s="768"/>
      <c r="G22" s="768"/>
      <c r="H22" s="768"/>
      <c r="I22" s="768"/>
      <c r="J22" s="768"/>
      <c r="K22" s="768"/>
      <c r="L22" s="768"/>
      <c r="M22" s="768"/>
      <c r="N22" s="768"/>
      <c r="O22" s="317"/>
      <c r="P22" s="293"/>
    </row>
    <row r="23" spans="1:22" ht="12.95" customHeight="1">
      <c r="A23" s="1748" t="s">
        <v>60</v>
      </c>
      <c r="B23" s="1748"/>
      <c r="C23" s="1024">
        <f>C11+C15</f>
        <v>12738958.860362954</v>
      </c>
      <c r="D23" s="796">
        <f t="shared" ref="D23:N23" si="10">D11+D15</f>
        <v>96.219221975654364</v>
      </c>
      <c r="E23" s="1025">
        <f t="shared" si="10"/>
        <v>12739055.07958493</v>
      </c>
      <c r="F23" s="796">
        <f t="shared" si="10"/>
        <v>40046743.601829514</v>
      </c>
      <c r="G23" s="796">
        <f t="shared" si="10"/>
        <v>9214280.5342386514</v>
      </c>
      <c r="H23" s="796">
        <f t="shared" si="10"/>
        <v>49261024.136068165</v>
      </c>
      <c r="I23" s="1024">
        <f t="shared" si="10"/>
        <v>9542789.8978955112</v>
      </c>
      <c r="J23" s="796">
        <f t="shared" si="10"/>
        <v>3533045.7942948211</v>
      </c>
      <c r="K23" s="1025">
        <f t="shared" si="10"/>
        <v>13075835.692190332</v>
      </c>
      <c r="L23" s="806">
        <f t="shared" si="10"/>
        <v>62328492.360087976</v>
      </c>
      <c r="M23" s="806">
        <f t="shared" si="10"/>
        <v>12747422.547755448</v>
      </c>
      <c r="N23" s="806">
        <f t="shared" si="10"/>
        <v>75075914.907843426</v>
      </c>
      <c r="O23" s="317"/>
      <c r="P23" s="293"/>
      <c r="Q23" s="293"/>
      <c r="R23" s="293"/>
    </row>
    <row r="24" spans="1:22" ht="12.95" customHeight="1">
      <c r="A24" s="1747" t="s">
        <v>61</v>
      </c>
      <c r="B24" s="1747"/>
      <c r="C24" s="1031">
        <f>C11+C19</f>
        <v>16754630.360362954</v>
      </c>
      <c r="D24" s="763">
        <f t="shared" ref="D24:N24" si="11">D11+D19</f>
        <v>96.219221975654364</v>
      </c>
      <c r="E24" s="1032">
        <f t="shared" si="11"/>
        <v>16754726.57958493</v>
      </c>
      <c r="F24" s="763">
        <f t="shared" si="11"/>
        <v>39279275.941829517</v>
      </c>
      <c r="G24" s="763">
        <f t="shared" si="11"/>
        <v>9132168.5342386514</v>
      </c>
      <c r="H24" s="763">
        <f t="shared" si="11"/>
        <v>48411444.476068169</v>
      </c>
      <c r="I24" s="1031">
        <f t="shared" si="11"/>
        <v>9506888.8978955112</v>
      </c>
      <c r="J24" s="763">
        <f t="shared" si="11"/>
        <v>3531308.7942948211</v>
      </c>
      <c r="K24" s="1032">
        <f t="shared" si="11"/>
        <v>13038197.692190332</v>
      </c>
      <c r="L24" s="807">
        <f t="shared" si="11"/>
        <v>65540795.200087979</v>
      </c>
      <c r="M24" s="807">
        <f t="shared" si="11"/>
        <v>12663573.547755448</v>
      </c>
      <c r="N24" s="807">
        <f t="shared" si="11"/>
        <v>78204368.747843429</v>
      </c>
      <c r="O24" s="317"/>
      <c r="P24" s="293"/>
      <c r="Q24" s="293"/>
      <c r="R24" s="293"/>
    </row>
    <row r="25" spans="1:22" ht="12.95" customHeight="1">
      <c r="A25" s="1746" t="s">
        <v>62</v>
      </c>
      <c r="B25" s="1746"/>
      <c r="C25" s="1016">
        <f>C11+C15+C19</f>
        <v>16798460.860362954</v>
      </c>
      <c r="D25" s="755">
        <f t="shared" ref="D25:N25" si="12">D11+D15+D19</f>
        <v>96.219221975654364</v>
      </c>
      <c r="E25" s="1030">
        <f t="shared" si="12"/>
        <v>16798557.07958493</v>
      </c>
      <c r="F25" s="755">
        <f t="shared" si="12"/>
        <v>40046743.601829514</v>
      </c>
      <c r="G25" s="755">
        <f t="shared" si="12"/>
        <v>9214280.5342386514</v>
      </c>
      <c r="H25" s="755">
        <f t="shared" si="12"/>
        <v>49261024.136068165</v>
      </c>
      <c r="I25" s="1016">
        <f t="shared" si="12"/>
        <v>9542789.8978955112</v>
      </c>
      <c r="J25" s="755">
        <f t="shared" si="12"/>
        <v>3533045.7942948211</v>
      </c>
      <c r="K25" s="1030">
        <f t="shared" si="12"/>
        <v>13075835.692190332</v>
      </c>
      <c r="L25" s="801">
        <f t="shared" si="12"/>
        <v>66387994.360087976</v>
      </c>
      <c r="M25" s="801">
        <f t="shared" si="12"/>
        <v>12747422.547755448</v>
      </c>
      <c r="N25" s="801">
        <f t="shared" si="12"/>
        <v>79135416.907843426</v>
      </c>
      <c r="O25" s="866"/>
      <c r="P25" s="867"/>
      <c r="Q25" s="14"/>
      <c r="R25" s="14"/>
      <c r="S25" s="1343"/>
      <c r="T25" s="1343"/>
      <c r="U25" s="1343"/>
      <c r="V25" s="1343"/>
    </row>
    <row r="26" spans="1:22">
      <c r="O26" s="868"/>
      <c r="P26" s="867"/>
      <c r="Q26" s="293"/>
      <c r="R26" s="293"/>
    </row>
    <row r="27" spans="1:22">
      <c r="O27" s="868"/>
      <c r="P27" s="868"/>
    </row>
    <row r="28" spans="1:22">
      <c r="O28" s="868"/>
      <c r="P28" s="868"/>
    </row>
    <row r="29" spans="1:22">
      <c r="O29" s="868"/>
      <c r="P29" s="868"/>
    </row>
    <row r="30" spans="1:22">
      <c r="O30" s="868"/>
      <c r="P30" s="868"/>
    </row>
    <row r="31" spans="1:22">
      <c r="B31" s="309"/>
      <c r="C31" s="309" t="str">
        <f>C4</f>
        <v xml:space="preserve">VTL </v>
      </c>
      <c r="D31" s="309" t="str">
        <f>F4</f>
        <v xml:space="preserve">STL </v>
      </c>
      <c r="E31" s="309" t="str">
        <f>I4</f>
        <v xml:space="preserve">NTL </v>
      </c>
      <c r="G31" s="309"/>
      <c r="H31" s="309"/>
      <c r="J31" s="309"/>
      <c r="K31" s="309"/>
      <c r="L31" s="309"/>
      <c r="M31" s="309"/>
      <c r="O31" s="868"/>
      <c r="P31" s="868"/>
    </row>
    <row r="32" spans="1:22">
      <c r="A32" s="310"/>
      <c r="B32" s="311" t="str">
        <f>A8</f>
        <v>Pražská plynárenská Distribuce, a.s.</v>
      </c>
      <c r="C32" s="311">
        <f>E8/1000</f>
        <v>371.86333508492891</v>
      </c>
      <c r="D32" s="311">
        <f>H8/1000</f>
        <v>3062.5598851681657</v>
      </c>
      <c r="E32" s="311">
        <f>K8/1000</f>
        <v>1027.3322924903357</v>
      </c>
      <c r="F32" s="312"/>
      <c r="G32" s="311"/>
      <c r="H32" s="310" t="str">
        <f>C31</f>
        <v xml:space="preserve">VTL </v>
      </c>
      <c r="I32" s="310" t="str">
        <f>D31</f>
        <v xml:space="preserve">STL </v>
      </c>
      <c r="J32" s="310" t="str">
        <f>E31</f>
        <v xml:space="preserve">NTL </v>
      </c>
      <c r="K32" s="311" t="s">
        <v>28</v>
      </c>
      <c r="L32" s="311"/>
      <c r="M32" s="311"/>
      <c r="N32" s="300"/>
      <c r="O32" s="868"/>
      <c r="P32" s="868"/>
    </row>
    <row r="33" spans="1:16">
      <c r="A33" s="310"/>
      <c r="B33" s="311" t="str">
        <f>A9</f>
        <v>GasNet, s.r.o.</v>
      </c>
      <c r="C33" s="311">
        <f>E9/1000</f>
        <v>11081.739354500001</v>
      </c>
      <c r="D33" s="311">
        <f>H9/1000</f>
        <v>42334.899950900006</v>
      </c>
      <c r="E33" s="311">
        <f>K9/1000</f>
        <v>11631.696219699998</v>
      </c>
      <c r="F33" s="312"/>
      <c r="G33" s="311"/>
      <c r="H33" s="313">
        <f>C37</f>
        <v>16798.557079584931</v>
      </c>
      <c r="I33" s="313">
        <f>D37</f>
        <v>49261.024136068176</v>
      </c>
      <c r="J33" s="313">
        <f>E37</f>
        <v>13075.835692190334</v>
      </c>
      <c r="K33" s="311">
        <f>SUM(H33:J33)</f>
        <v>79135.416907843435</v>
      </c>
      <c r="L33" s="311"/>
      <c r="M33" s="311"/>
      <c r="N33" s="300"/>
      <c r="O33" s="868"/>
      <c r="P33" s="868"/>
    </row>
    <row r="34" spans="1:16">
      <c r="A34" s="310"/>
      <c r="B34" s="311" t="str">
        <f>A10</f>
        <v>EG.D, a.s.</v>
      </c>
      <c r="C34" s="311">
        <f>E10/1000</f>
        <v>1241.6218899999999</v>
      </c>
      <c r="D34" s="311">
        <f>H10/1000</f>
        <v>3013.9846400000015</v>
      </c>
      <c r="E34" s="311">
        <f>K10/1000</f>
        <v>379.16917999999993</v>
      </c>
      <c r="F34" s="312"/>
      <c r="G34" s="311"/>
      <c r="H34" s="311"/>
      <c r="J34" s="311"/>
      <c r="K34" s="311"/>
      <c r="L34" s="311"/>
      <c r="M34" s="311"/>
      <c r="N34" s="300"/>
      <c r="O34" s="868"/>
      <c r="P34" s="868"/>
    </row>
    <row r="35" spans="1:16">
      <c r="A35" s="310"/>
      <c r="B35" s="311" t="s">
        <v>10</v>
      </c>
      <c r="C35" s="311">
        <f>E15/1000</f>
        <v>43.830500000000001</v>
      </c>
      <c r="D35" s="311">
        <f>H15/1000</f>
        <v>849.57965999999999</v>
      </c>
      <c r="E35" s="311">
        <f>K15/1000</f>
        <v>37.637999999999998</v>
      </c>
      <c r="F35" s="312"/>
      <c r="G35" s="311"/>
      <c r="H35" s="311"/>
      <c r="J35" s="311"/>
      <c r="K35" s="311"/>
      <c r="L35" s="311"/>
      <c r="M35" s="311"/>
      <c r="N35" s="300"/>
      <c r="O35" s="868"/>
      <c r="P35" s="868"/>
    </row>
    <row r="36" spans="1:16">
      <c r="A36" s="310"/>
      <c r="B36" s="311" t="str">
        <f>A19</f>
        <v>NET4GAS, s.r.o.</v>
      </c>
      <c r="C36" s="311">
        <f>E19/1000</f>
        <v>4059.502</v>
      </c>
      <c r="D36" s="311">
        <f>H19/1000</f>
        <v>0</v>
      </c>
      <c r="E36" s="311">
        <f>I19/1000</f>
        <v>0</v>
      </c>
      <c r="F36" s="312"/>
      <c r="G36" s="311"/>
      <c r="H36" s="311"/>
      <c r="J36" s="311"/>
      <c r="K36" s="311"/>
      <c r="L36" s="311"/>
      <c r="M36" s="311"/>
      <c r="N36" s="300"/>
      <c r="O36" s="868"/>
      <c r="P36" s="868"/>
    </row>
    <row r="37" spans="1:16">
      <c r="A37" s="310"/>
      <c r="B37" s="314"/>
      <c r="C37" s="314">
        <f>SUM(C32:C36)</f>
        <v>16798.557079584931</v>
      </c>
      <c r="D37" s="314">
        <f t="shared" ref="D37:E37" si="13">SUM(D32:D36)</f>
        <v>49261.024136068176</v>
      </c>
      <c r="E37" s="314">
        <f t="shared" si="13"/>
        <v>13075.835692190334</v>
      </c>
      <c r="G37" s="314"/>
      <c r="H37" s="314"/>
      <c r="J37" s="314"/>
      <c r="K37" s="314"/>
      <c r="L37" s="314"/>
      <c r="M37" s="314"/>
      <c r="N37" s="300"/>
      <c r="O37" s="868"/>
      <c r="P37" s="868"/>
    </row>
    <row r="38" spans="1:16">
      <c r="A38" s="310"/>
      <c r="O38" s="868"/>
      <c r="P38" s="868"/>
    </row>
    <row r="39" spans="1:16">
      <c r="A39" s="310"/>
      <c r="O39" s="868"/>
      <c r="P39" s="868"/>
    </row>
    <row r="40" spans="1:16">
      <c r="O40" s="868"/>
      <c r="P40" s="868"/>
    </row>
    <row r="43" spans="1:16">
      <c r="G43" s="293"/>
      <c r="H43" s="293"/>
      <c r="I43" s="293"/>
      <c r="J43" s="293"/>
    </row>
    <row r="52" spans="1:14">
      <c r="A52" s="310"/>
      <c r="B52" s="310"/>
      <c r="D52" s="310"/>
      <c r="E52" s="310"/>
      <c r="G52" s="310"/>
      <c r="H52" s="310"/>
      <c r="J52" s="310"/>
      <c r="K52" s="310"/>
      <c r="L52" s="310"/>
      <c r="M52" s="310"/>
    </row>
    <row r="53" spans="1:14">
      <c r="A53" s="310"/>
      <c r="B53" s="313"/>
      <c r="D53" s="313"/>
      <c r="E53" s="313"/>
      <c r="G53" s="313"/>
      <c r="H53" s="313"/>
      <c r="J53" s="313"/>
      <c r="K53" s="313"/>
      <c r="L53" s="313"/>
      <c r="M53" s="313"/>
    </row>
    <row r="54" spans="1:14">
      <c r="N54" s="315"/>
    </row>
    <row r="67" spans="1:1">
      <c r="A67" s="316"/>
    </row>
  </sheetData>
  <mergeCells count="19">
    <mergeCell ref="A16:B18"/>
    <mergeCell ref="A4:B5"/>
    <mergeCell ref="A15:B15"/>
    <mergeCell ref="A19:B19"/>
    <mergeCell ref="A25:B25"/>
    <mergeCell ref="A24:B24"/>
    <mergeCell ref="A23:B23"/>
    <mergeCell ref="A1:N1"/>
    <mergeCell ref="A3:N3"/>
    <mergeCell ref="L4:N4"/>
    <mergeCell ref="A13:B14"/>
    <mergeCell ref="A10:B10"/>
    <mergeCell ref="A8:B8"/>
    <mergeCell ref="A9:B9"/>
    <mergeCell ref="A11:B11"/>
    <mergeCell ref="A7:N7"/>
    <mergeCell ref="C4:E4"/>
    <mergeCell ref="F4:H4"/>
    <mergeCell ref="I4:K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B48"/>
  <sheetViews>
    <sheetView showGridLines="0" view="pageBreakPreview" zoomScaleNormal="100" zoomScaleSheetLayoutView="100" workbookViewId="0">
      <selection activeCell="D1" sqref="D1"/>
    </sheetView>
  </sheetViews>
  <sheetFormatPr defaultColWidth="9.140625" defaultRowHeight="15.75"/>
  <cols>
    <col min="1" max="1" width="18.42578125" style="11" customWidth="1"/>
    <col min="2" max="2" width="86.28515625" style="12" customWidth="1"/>
    <col min="3" max="3" width="9.140625" style="9"/>
    <col min="4" max="4" width="11.7109375" style="9" customWidth="1"/>
    <col min="5" max="6" width="9.140625" style="9"/>
    <col min="7" max="7" width="11.7109375" style="9" customWidth="1"/>
    <col min="8" max="16384" width="9.140625" style="9"/>
  </cols>
  <sheetData>
    <row r="1" spans="1:2" ht="20.25">
      <c r="A1" s="541" t="s">
        <v>90</v>
      </c>
      <c r="B1" s="431"/>
    </row>
    <row r="2" spans="1:2" ht="4.5" customHeight="1">
      <c r="A2" s="537"/>
      <c r="B2" s="431"/>
    </row>
    <row r="3" spans="1:2" ht="24.95" customHeight="1">
      <c r="A3" s="538" t="s">
        <v>93</v>
      </c>
      <c r="B3" s="1389" t="s">
        <v>94</v>
      </c>
    </row>
    <row r="4" spans="1:2" ht="39.950000000000003" customHeight="1">
      <c r="A4" s="538" t="s">
        <v>95</v>
      </c>
      <c r="B4" s="1389" t="s">
        <v>96</v>
      </c>
    </row>
    <row r="5" spans="1:2" ht="60" customHeight="1">
      <c r="A5" s="1387" t="s">
        <v>91</v>
      </c>
      <c r="B5" s="1388" t="s">
        <v>92</v>
      </c>
    </row>
    <row r="6" spans="1:2" ht="24.95" customHeight="1">
      <c r="A6" s="1390" t="s">
        <v>97</v>
      </c>
      <c r="B6" s="1391" t="s">
        <v>546</v>
      </c>
    </row>
    <row r="7" spans="1:2" ht="24.95" customHeight="1">
      <c r="A7" s="1390" t="s">
        <v>1</v>
      </c>
      <c r="B7" s="1391" t="s">
        <v>98</v>
      </c>
    </row>
    <row r="8" spans="1:2" ht="24.95" customHeight="1">
      <c r="A8" s="538" t="s">
        <v>99</v>
      </c>
      <c r="B8" s="1389" t="s">
        <v>100</v>
      </c>
    </row>
    <row r="9" spans="1:2" ht="24.95" customHeight="1">
      <c r="A9" s="1387" t="s">
        <v>101</v>
      </c>
      <c r="B9" s="1389" t="s">
        <v>102</v>
      </c>
    </row>
    <row r="10" spans="1:2" ht="24.95" customHeight="1">
      <c r="A10" s="1390" t="s">
        <v>2</v>
      </c>
      <c r="B10" s="1391" t="s">
        <v>103</v>
      </c>
    </row>
    <row r="11" spans="1:2" ht="24.95" customHeight="1">
      <c r="A11" s="1390" t="s">
        <v>3</v>
      </c>
      <c r="B11" s="1391" t="s">
        <v>104</v>
      </c>
    </row>
    <row r="12" spans="1:2" ht="24.95" customHeight="1">
      <c r="A12" s="1390" t="s">
        <v>105</v>
      </c>
      <c r="B12" s="1389" t="s">
        <v>106</v>
      </c>
    </row>
    <row r="13" spans="1:2" ht="39.950000000000003" customHeight="1">
      <c r="A13" s="1390" t="s">
        <v>4</v>
      </c>
      <c r="B13" s="1391" t="s">
        <v>107</v>
      </c>
    </row>
    <row r="14" spans="1:2" ht="24.95" customHeight="1">
      <c r="A14" s="538" t="s">
        <v>108</v>
      </c>
      <c r="B14" s="1389" t="s">
        <v>109</v>
      </c>
    </row>
    <row r="15" spans="1:2" ht="24.95" customHeight="1">
      <c r="A15" s="1390" t="s">
        <v>5</v>
      </c>
      <c r="B15" s="1391" t="s">
        <v>110</v>
      </c>
    </row>
    <row r="16" spans="1:2" ht="24.95" customHeight="1">
      <c r="A16" s="1390" t="s">
        <v>6</v>
      </c>
      <c r="B16" s="1392" t="s">
        <v>111</v>
      </c>
    </row>
    <row r="17" spans="1:2" ht="24.95" customHeight="1">
      <c r="A17" s="1390" t="s">
        <v>7</v>
      </c>
      <c r="B17" s="1393" t="s">
        <v>112</v>
      </c>
    </row>
    <row r="18" spans="1:2" ht="24.95" customHeight="1">
      <c r="A18" s="1390" t="s">
        <v>79</v>
      </c>
      <c r="B18" s="1391" t="s">
        <v>153</v>
      </c>
    </row>
    <row r="19" spans="1:2" ht="24.95" customHeight="1">
      <c r="A19" s="538" t="s">
        <v>113</v>
      </c>
      <c r="B19" s="1389" t="s">
        <v>114</v>
      </c>
    </row>
    <row r="20" spans="1:2" ht="24.95" customHeight="1">
      <c r="A20" s="538" t="s">
        <v>115</v>
      </c>
      <c r="B20" s="1389" t="s">
        <v>116</v>
      </c>
    </row>
    <row r="21" spans="1:2" ht="24.95" customHeight="1">
      <c r="A21" s="538" t="s">
        <v>117</v>
      </c>
      <c r="B21" s="539" t="s">
        <v>118</v>
      </c>
    </row>
    <row r="22" spans="1:2" ht="24.95" customHeight="1">
      <c r="A22" s="1390" t="s">
        <v>8</v>
      </c>
      <c r="B22" s="1389" t="s">
        <v>119</v>
      </c>
    </row>
    <row r="23" spans="1:2" ht="24.95" customHeight="1">
      <c r="A23" s="1390" t="s">
        <v>9</v>
      </c>
      <c r="B23" s="1391" t="s">
        <v>120</v>
      </c>
    </row>
    <row r="24" spans="1:2" ht="24.95" customHeight="1">
      <c r="A24" s="1390" t="s">
        <v>121</v>
      </c>
      <c r="B24" s="1391" t="s">
        <v>122</v>
      </c>
    </row>
    <row r="25" spans="1:2" ht="24.95" customHeight="1">
      <c r="A25" s="1390" t="s">
        <v>10</v>
      </c>
      <c r="B25" s="1391" t="s">
        <v>123</v>
      </c>
    </row>
    <row r="26" spans="1:2" ht="24.95" customHeight="1">
      <c r="A26" s="1390" t="s">
        <v>11</v>
      </c>
      <c r="B26" s="1391" t="s">
        <v>124</v>
      </c>
    </row>
    <row r="27" spans="1:2" ht="24.95" customHeight="1">
      <c r="A27" s="538" t="s">
        <v>125</v>
      </c>
      <c r="B27" s="1389" t="s">
        <v>126</v>
      </c>
    </row>
    <row r="28" spans="1:2" ht="24.95" customHeight="1">
      <c r="A28" s="1390" t="s">
        <v>78</v>
      </c>
      <c r="B28" s="1391" t="s">
        <v>154</v>
      </c>
    </row>
    <row r="29" spans="1:2" ht="24.95" customHeight="1">
      <c r="A29" s="1390" t="s">
        <v>12</v>
      </c>
      <c r="B29" s="1391" t="s">
        <v>127</v>
      </c>
    </row>
    <row r="30" spans="1:2" ht="24.95" customHeight="1">
      <c r="A30" s="1390" t="s">
        <v>13</v>
      </c>
      <c r="B30" s="1391" t="s">
        <v>128</v>
      </c>
    </row>
    <row r="31" spans="1:2" ht="24.95" customHeight="1">
      <c r="A31" s="1390" t="s">
        <v>14</v>
      </c>
      <c r="B31" s="1389" t="s">
        <v>129</v>
      </c>
    </row>
    <row r="32" spans="1:2" ht="24.95" customHeight="1">
      <c r="A32" s="1390" t="s">
        <v>130</v>
      </c>
      <c r="B32" s="1394" t="s">
        <v>131</v>
      </c>
    </row>
    <row r="33" spans="1:2" ht="24.95" customHeight="1">
      <c r="A33" s="1390" t="s">
        <v>132</v>
      </c>
      <c r="B33" s="1395" t="s">
        <v>133</v>
      </c>
    </row>
    <row r="34" spans="1:2" ht="24.95" customHeight="1">
      <c r="A34" s="1390" t="s">
        <v>16</v>
      </c>
      <c r="B34" s="1391" t="s">
        <v>134</v>
      </c>
    </row>
    <row r="35" spans="1:2" ht="24.95" customHeight="1">
      <c r="A35" s="1390" t="s">
        <v>17</v>
      </c>
      <c r="B35" s="1391" t="s">
        <v>135</v>
      </c>
    </row>
    <row r="36" spans="1:2" ht="24.95" customHeight="1">
      <c r="A36" s="1390" t="s">
        <v>18</v>
      </c>
      <c r="B36" s="1391" t="s">
        <v>136</v>
      </c>
    </row>
    <row r="37" spans="1:2" ht="24.95" customHeight="1">
      <c r="A37" s="1390" t="s">
        <v>19</v>
      </c>
      <c r="B37" s="1391" t="s">
        <v>137</v>
      </c>
    </row>
    <row r="38" spans="1:2" ht="24.95" customHeight="1">
      <c r="A38" s="538" t="s">
        <v>138</v>
      </c>
      <c r="B38" s="1389" t="s">
        <v>139</v>
      </c>
    </row>
    <row r="39" spans="1:2" ht="24.95" customHeight="1">
      <c r="A39" s="538" t="s">
        <v>20</v>
      </c>
      <c r="B39" s="1389" t="s">
        <v>140</v>
      </c>
    </row>
    <row r="40" spans="1:2" ht="24.95" customHeight="1">
      <c r="A40" s="538" t="s">
        <v>21</v>
      </c>
      <c r="B40" s="1389" t="s">
        <v>141</v>
      </c>
    </row>
    <row r="41" spans="1:2" ht="39.950000000000003" customHeight="1">
      <c r="A41" s="1390" t="s">
        <v>142</v>
      </c>
      <c r="B41" s="1389" t="s">
        <v>143</v>
      </c>
    </row>
    <row r="42" spans="1:2" ht="24.95" customHeight="1">
      <c r="A42" s="538" t="s">
        <v>144</v>
      </c>
      <c r="B42" s="1389" t="s">
        <v>145</v>
      </c>
    </row>
    <row r="43" spans="1:2" ht="24.95" customHeight="1">
      <c r="A43" s="538" t="s">
        <v>146</v>
      </c>
      <c r="B43" s="1389" t="s">
        <v>147</v>
      </c>
    </row>
    <row r="44" spans="1:2" ht="24.95" customHeight="1">
      <c r="A44" s="538" t="s">
        <v>148</v>
      </c>
      <c r="B44" s="1389" t="s">
        <v>149</v>
      </c>
    </row>
    <row r="45" spans="1:2" ht="24.95" customHeight="1">
      <c r="A45" s="538" t="s">
        <v>22</v>
      </c>
      <c r="B45" s="1389" t="s">
        <v>150</v>
      </c>
    </row>
    <row r="46" spans="1:2" ht="24.95" customHeight="1">
      <c r="A46" s="538" t="s">
        <v>23</v>
      </c>
      <c r="B46" s="1389" t="s">
        <v>151</v>
      </c>
    </row>
    <row r="47" spans="1:2" ht="24.95" customHeight="1">
      <c r="A47" s="538" t="s">
        <v>24</v>
      </c>
      <c r="B47" s="1389" t="s">
        <v>152</v>
      </c>
    </row>
    <row r="48" spans="1:2" ht="24.95" customHeight="1"/>
  </sheetData>
  <sortState ref="A3:B47">
    <sortCondition ref="A47"/>
  </sortState>
  <pageMargins left="0.59055118110236227" right="0.59055118110236227" top="0.39370078740157483" bottom="0.59055118110236227" header="0" footer="0"/>
  <pageSetup paperSize="9" scale="88" fitToHeight="0" orientation="portrait" r:id="rId1"/>
  <headerFooter differentFirst="1">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dimension ref="A1:Q66"/>
  <sheetViews>
    <sheetView showGridLines="0" topLeftCell="A14" zoomScaleNormal="100" zoomScaleSheetLayoutView="100" workbookViewId="0">
      <selection activeCell="D1" sqref="D1"/>
    </sheetView>
  </sheetViews>
  <sheetFormatPr defaultColWidth="9.140625" defaultRowHeight="12.75"/>
  <cols>
    <col min="1" max="1" width="21.7109375" style="6" customWidth="1"/>
    <col min="2" max="13" width="9.7109375" style="6" customWidth="1"/>
    <col min="14" max="14" width="10.140625" style="6" bestFit="1" customWidth="1"/>
    <col min="15" max="16384" width="9.140625" style="6"/>
  </cols>
  <sheetData>
    <row r="1" spans="1:17" ht="18" customHeight="1">
      <c r="A1" s="1472" t="s">
        <v>427</v>
      </c>
      <c r="B1" s="1472"/>
      <c r="C1" s="1472"/>
      <c r="D1" s="1472"/>
      <c r="E1" s="1472"/>
      <c r="F1" s="1472"/>
      <c r="G1" s="1472"/>
      <c r="H1" s="1472"/>
      <c r="I1" s="1472"/>
      <c r="J1" s="1472"/>
      <c r="K1" s="1472"/>
      <c r="L1" s="1472"/>
      <c r="M1" s="1472"/>
    </row>
    <row r="2" spans="1:17" ht="5.0999999999999996" customHeight="1"/>
    <row r="3" spans="1:17" ht="14.25" customHeight="1">
      <c r="A3" s="1740" t="s">
        <v>428</v>
      </c>
      <c r="B3" s="1740"/>
      <c r="C3" s="1740"/>
      <c r="D3" s="1740"/>
      <c r="E3" s="1740"/>
      <c r="F3" s="1740"/>
      <c r="G3" s="1740"/>
      <c r="H3" s="1740"/>
      <c r="I3" s="1740"/>
      <c r="J3" s="1740"/>
      <c r="K3" s="1740"/>
      <c r="L3" s="1740"/>
      <c r="M3" s="1740"/>
    </row>
    <row r="4" spans="1:17" ht="15" customHeight="1">
      <c r="A4" s="1744" t="str">
        <f>'6.1'!A27</f>
        <v>Year</v>
      </c>
      <c r="B4" s="1722" t="s">
        <v>56</v>
      </c>
      <c r="C4" s="1473"/>
      <c r="D4" s="1744"/>
      <c r="E4" s="1722" t="s">
        <v>57</v>
      </c>
      <c r="F4" s="1473"/>
      <c r="G4" s="1744"/>
      <c r="H4" s="1722" t="s">
        <v>58</v>
      </c>
      <c r="I4" s="1473"/>
      <c r="J4" s="1744"/>
      <c r="K4" s="1473" t="s">
        <v>164</v>
      </c>
      <c r="L4" s="1473"/>
      <c r="M4" s="1473"/>
    </row>
    <row r="5" spans="1:17" ht="35.1" customHeight="1">
      <c r="A5" s="1750"/>
      <c r="B5" s="1020" t="s">
        <v>420</v>
      </c>
      <c r="C5" s="1428" t="s">
        <v>421</v>
      </c>
      <c r="D5" s="1434" t="s">
        <v>422</v>
      </c>
      <c r="E5" s="1020" t="s">
        <v>420</v>
      </c>
      <c r="F5" s="1428" t="s">
        <v>421</v>
      </c>
      <c r="G5" s="1434" t="s">
        <v>422</v>
      </c>
      <c r="H5" s="1020" t="s">
        <v>420</v>
      </c>
      <c r="I5" s="1428" t="s">
        <v>421</v>
      </c>
      <c r="J5" s="1434" t="s">
        <v>422</v>
      </c>
      <c r="K5" s="1428" t="s">
        <v>420</v>
      </c>
      <c r="L5" s="1428" t="s">
        <v>421</v>
      </c>
      <c r="M5" s="1428" t="s">
        <v>422</v>
      </c>
    </row>
    <row r="6" spans="1:17" ht="12.95" customHeight="1">
      <c r="A6" s="503">
        <v>2014</v>
      </c>
      <c r="B6" s="1035">
        <v>16807523.505418755</v>
      </c>
      <c r="C6" s="479"/>
      <c r="D6" s="1036"/>
      <c r="E6" s="479">
        <v>37728764.811451212</v>
      </c>
      <c r="F6" s="479"/>
      <c r="G6" s="479"/>
      <c r="H6" s="1035">
        <v>10698842.068891717</v>
      </c>
      <c r="I6" s="479"/>
      <c r="J6" s="1036"/>
      <c r="K6" s="510">
        <v>65235130.385761686</v>
      </c>
      <c r="L6" s="510"/>
      <c r="M6" s="510"/>
      <c r="N6" s="317"/>
      <c r="O6" s="293"/>
    </row>
    <row r="7" spans="1:17" ht="12.95" customHeight="1">
      <c r="A7" s="504">
        <v>2015</v>
      </c>
      <c r="B7" s="1037">
        <v>16720049.993142527</v>
      </c>
      <c r="C7" s="519"/>
      <c r="D7" s="1038"/>
      <c r="E7" s="519">
        <v>37898355.593209505</v>
      </c>
      <c r="F7" s="519"/>
      <c r="G7" s="519"/>
      <c r="H7" s="1037">
        <v>10576570.557888553</v>
      </c>
      <c r="I7" s="519"/>
      <c r="J7" s="1038"/>
      <c r="K7" s="520">
        <v>65194976.144240588</v>
      </c>
      <c r="L7" s="520"/>
      <c r="M7" s="520"/>
      <c r="N7" s="317"/>
      <c r="O7" s="293"/>
      <c r="P7" s="293"/>
    </row>
    <row r="8" spans="1:17" ht="12.95" customHeight="1">
      <c r="A8" s="480">
        <v>2016</v>
      </c>
      <c r="B8" s="1039">
        <v>16699993.536903655</v>
      </c>
      <c r="C8" s="297"/>
      <c r="D8" s="1040"/>
      <c r="E8" s="297">
        <v>38011667.967227913</v>
      </c>
      <c r="F8" s="297"/>
      <c r="G8" s="297"/>
      <c r="H8" s="1039">
        <v>10453714.422499027</v>
      </c>
      <c r="I8" s="297"/>
      <c r="J8" s="1040"/>
      <c r="K8" s="511">
        <v>65165375.926630601</v>
      </c>
      <c r="L8" s="511"/>
      <c r="M8" s="511"/>
      <c r="N8" s="317"/>
      <c r="O8" s="293"/>
    </row>
    <row r="9" spans="1:17" ht="12.95" customHeight="1">
      <c r="A9" s="480">
        <v>2017</v>
      </c>
      <c r="B9" s="1039">
        <v>16722405.392079284</v>
      </c>
      <c r="C9" s="297">
        <v>79</v>
      </c>
      <c r="D9" s="1040">
        <v>16722484.392079284</v>
      </c>
      <c r="E9" s="297">
        <v>38851135.656960443</v>
      </c>
      <c r="F9" s="297">
        <v>8726837.994960757</v>
      </c>
      <c r="G9" s="297">
        <v>47577973.651921198</v>
      </c>
      <c r="H9" s="1039">
        <v>10364267.257608434</v>
      </c>
      <c r="I9" s="297">
        <v>3880583.5284617334</v>
      </c>
      <c r="J9" s="1040">
        <v>14244850.786070168</v>
      </c>
      <c r="K9" s="511">
        <v>65937808.306648165</v>
      </c>
      <c r="L9" s="511">
        <v>12607500.523422491</v>
      </c>
      <c r="M9" s="511">
        <v>78545308.830070645</v>
      </c>
      <c r="N9" s="317"/>
      <c r="O9" s="293"/>
    </row>
    <row r="10" spans="1:17" ht="12.95" customHeight="1">
      <c r="A10" s="503">
        <v>2018</v>
      </c>
      <c r="B10" s="1035">
        <v>16681332.086799998</v>
      </c>
      <c r="C10" s="479">
        <v>96.300000000745058</v>
      </c>
      <c r="D10" s="1036">
        <v>16681428.386799999</v>
      </c>
      <c r="E10" s="479">
        <v>39074207.551400006</v>
      </c>
      <c r="F10" s="479">
        <v>8811660.4544000067</v>
      </c>
      <c r="G10" s="479">
        <v>47885868.005800009</v>
      </c>
      <c r="H10" s="1035">
        <v>10221258.061199998</v>
      </c>
      <c r="I10" s="479">
        <v>3816695.1144999987</v>
      </c>
      <c r="J10" s="1036">
        <v>14037953.175699998</v>
      </c>
      <c r="K10" s="510">
        <v>65976797.699399993</v>
      </c>
      <c r="L10" s="510">
        <v>12628451.868900005</v>
      </c>
      <c r="M10" s="510">
        <v>78605249.568299994</v>
      </c>
      <c r="N10" s="317"/>
      <c r="O10" s="293"/>
    </row>
    <row r="11" spans="1:17" ht="12.95" customHeight="1">
      <c r="A11" s="504">
        <v>2019</v>
      </c>
      <c r="B11" s="1041">
        <v>16658361.65712033</v>
      </c>
      <c r="C11" s="505">
        <v>77.081779671832919</v>
      </c>
      <c r="D11" s="1042">
        <v>16658438.738900002</v>
      </c>
      <c r="E11" s="505">
        <v>39278310.544300012</v>
      </c>
      <c r="F11" s="505">
        <v>8904050.1808999926</v>
      </c>
      <c r="G11" s="505">
        <v>48182360.725200005</v>
      </c>
      <c r="H11" s="1041">
        <v>10056071.100411482</v>
      </c>
      <c r="I11" s="505">
        <v>3746130.7108239792</v>
      </c>
      <c r="J11" s="1042">
        <v>13802201.811235461</v>
      </c>
      <c r="K11" s="520">
        <v>65992743.301831827</v>
      </c>
      <c r="L11" s="513">
        <v>12650257.973503644</v>
      </c>
      <c r="M11" s="513">
        <v>78643001.275335461</v>
      </c>
      <c r="N11" s="317"/>
      <c r="O11" s="293"/>
    </row>
    <row r="12" spans="1:17" ht="12.95" customHeight="1">
      <c r="A12" s="480">
        <v>2020</v>
      </c>
      <c r="B12" s="1043">
        <v>16784981.769548327</v>
      </c>
      <c r="C12" s="317">
        <v>83.619856165722013</v>
      </c>
      <c r="D12" s="1044">
        <v>16785065.389404491</v>
      </c>
      <c r="E12" s="317">
        <v>39445588.62154641</v>
      </c>
      <c r="F12" s="317">
        <v>9004407.8408535682</v>
      </c>
      <c r="G12" s="317">
        <v>48449996.462399982</v>
      </c>
      <c r="H12" s="1043">
        <v>9900703.1254069638</v>
      </c>
      <c r="I12" s="317">
        <v>3683871.8141930327</v>
      </c>
      <c r="J12" s="1044">
        <v>13584574.939599996</v>
      </c>
      <c r="K12" s="511">
        <v>66131273.51650171</v>
      </c>
      <c r="L12" s="512">
        <v>12688363.274902767</v>
      </c>
      <c r="M12" s="512">
        <v>78819636.791404471</v>
      </c>
      <c r="N12" s="317"/>
      <c r="O12" s="293"/>
    </row>
    <row r="13" spans="1:17" ht="12.95" customHeight="1">
      <c r="A13" s="480">
        <v>2021</v>
      </c>
      <c r="B13" s="1039">
        <v>16751217.422650522</v>
      </c>
      <c r="C13" s="297">
        <v>96.693245457485318</v>
      </c>
      <c r="D13" s="1040">
        <v>16751314.115895979</v>
      </c>
      <c r="E13" s="297">
        <v>39714881.446421385</v>
      </c>
      <c r="F13" s="297">
        <v>9088431.4921155013</v>
      </c>
      <c r="G13" s="297">
        <v>48803312.938536882</v>
      </c>
      <c r="H13" s="1039">
        <v>9765740.6929589808</v>
      </c>
      <c r="I13" s="297">
        <v>3626653.263763655</v>
      </c>
      <c r="J13" s="1040">
        <v>13392393.956722636</v>
      </c>
      <c r="K13" s="511">
        <v>66231839.562030882</v>
      </c>
      <c r="L13" s="511">
        <v>12715181.449124614</v>
      </c>
      <c r="M13" s="511">
        <v>78947021.011155501</v>
      </c>
      <c r="N13" s="317"/>
      <c r="O13" s="293"/>
    </row>
    <row r="14" spans="1:17" ht="12.95" customHeight="1">
      <c r="A14" s="503">
        <v>2022</v>
      </c>
      <c r="B14" s="1045">
        <v>16829648</v>
      </c>
      <c r="C14" s="521">
        <v>96</v>
      </c>
      <c r="D14" s="1046">
        <v>16829744</v>
      </c>
      <c r="E14" s="521">
        <v>39896495</v>
      </c>
      <c r="F14" s="521">
        <v>9156287</v>
      </c>
      <c r="G14" s="521">
        <v>49052782</v>
      </c>
      <c r="H14" s="1045">
        <v>9638901</v>
      </c>
      <c r="I14" s="521">
        <v>3576384</v>
      </c>
      <c r="J14" s="1046">
        <v>13215285</v>
      </c>
      <c r="K14" s="522">
        <v>66365044</v>
      </c>
      <c r="L14" s="522">
        <v>12732767</v>
      </c>
      <c r="M14" s="522">
        <v>79097811</v>
      </c>
      <c r="N14" s="317"/>
      <c r="O14" s="293"/>
      <c r="P14" s="293"/>
      <c r="Q14" s="293"/>
    </row>
    <row r="15" spans="1:17" ht="12.95" customHeight="1">
      <c r="A15" s="504">
        <v>2023</v>
      </c>
      <c r="B15" s="1041">
        <f>'9.4'!C25</f>
        <v>16798460.860362954</v>
      </c>
      <c r="C15" s="505">
        <f>'9.4'!D25</f>
        <v>96.219221975654364</v>
      </c>
      <c r="D15" s="1042">
        <f>'9.4'!E25</f>
        <v>16798557.07958493</v>
      </c>
      <c r="E15" s="505">
        <f>'9.4'!F25</f>
        <v>40046743.601829514</v>
      </c>
      <c r="F15" s="505">
        <f>'9.4'!G25</f>
        <v>9214280.5342386514</v>
      </c>
      <c r="G15" s="505">
        <f>'9.4'!H25</f>
        <v>49261024.136068165</v>
      </c>
      <c r="H15" s="1041">
        <f>'9.4'!I25</f>
        <v>9542789.8978955112</v>
      </c>
      <c r="I15" s="505">
        <f>'9.4'!J25</f>
        <v>3533045.7942948211</v>
      </c>
      <c r="J15" s="1042">
        <f>'9.4'!K25</f>
        <v>13075835.692190332</v>
      </c>
      <c r="K15" s="513">
        <f>'9.4'!L25</f>
        <v>66387994.360087976</v>
      </c>
      <c r="L15" s="513">
        <f>'9.4'!M25</f>
        <v>12747422.547755448</v>
      </c>
      <c r="M15" s="513">
        <f>'9.4'!N25</f>
        <v>79135416.907843426</v>
      </c>
      <c r="N15" s="317"/>
      <c r="O15" s="293"/>
      <c r="P15" s="293"/>
      <c r="Q15" s="293"/>
    </row>
    <row r="16" spans="1:17" ht="12.95" customHeight="1">
      <c r="A16" s="318"/>
      <c r="B16" s="301"/>
      <c r="C16" s="301"/>
      <c r="D16" s="301"/>
      <c r="E16" s="301"/>
      <c r="F16" s="301"/>
      <c r="G16" s="301"/>
      <c r="H16" s="301"/>
      <c r="I16" s="301"/>
      <c r="J16" s="301"/>
      <c r="K16" s="301"/>
      <c r="L16" s="301"/>
      <c r="M16" s="301"/>
      <c r="N16" s="317"/>
      <c r="O16" s="293"/>
    </row>
    <row r="17" spans="1:17" ht="12.95" customHeight="1">
      <c r="B17" s="297"/>
      <c r="C17" s="297"/>
      <c r="D17" s="297"/>
      <c r="E17" s="297"/>
      <c r="F17" s="297"/>
      <c r="G17" s="297"/>
      <c r="H17" s="297"/>
      <c r="I17" s="297"/>
      <c r="J17" s="297"/>
      <c r="K17" s="297"/>
      <c r="L17" s="297"/>
      <c r="M17" s="297"/>
      <c r="N17" s="317"/>
      <c r="O17" s="293"/>
    </row>
    <row r="18" spans="1:17" ht="12.95" customHeight="1">
      <c r="A18" s="1749" t="s">
        <v>429</v>
      </c>
      <c r="B18" s="1749"/>
      <c r="C18" s="1749"/>
      <c r="D18" s="1749"/>
      <c r="E18" s="1749"/>
      <c r="F18" s="1749"/>
      <c r="G18" s="1749"/>
      <c r="H18" s="1749"/>
      <c r="I18" s="1749"/>
      <c r="J18" s="1749"/>
      <c r="K18" s="1749"/>
      <c r="L18" s="1749"/>
      <c r="M18" s="1749"/>
      <c r="N18" s="317"/>
      <c r="O18" s="293"/>
    </row>
    <row r="19" spans="1:17" ht="12.95" customHeight="1">
      <c r="A19" s="318"/>
      <c r="B19" s="296"/>
      <c r="C19" s="296"/>
      <c r="D19" s="296"/>
      <c r="E19" s="296"/>
      <c r="F19" s="296"/>
      <c r="G19" s="296"/>
      <c r="H19" s="296"/>
      <c r="I19" s="296"/>
      <c r="J19" s="296"/>
      <c r="K19" s="296"/>
      <c r="L19" s="296"/>
      <c r="M19" s="296"/>
      <c r="N19" s="317"/>
      <c r="O19" s="293"/>
    </row>
    <row r="20" spans="1:17" ht="12.95" customHeight="1">
      <c r="A20" s="318"/>
      <c r="B20" s="301"/>
      <c r="C20" s="301"/>
      <c r="D20" s="301"/>
      <c r="E20" s="301"/>
      <c r="F20" s="301"/>
      <c r="G20" s="301"/>
      <c r="H20" s="301"/>
      <c r="I20" s="301"/>
      <c r="J20" s="301"/>
      <c r="K20" s="301"/>
      <c r="L20" s="301"/>
      <c r="M20" s="301"/>
      <c r="N20" s="317"/>
      <c r="O20" s="293"/>
    </row>
    <row r="21" spans="1:17" ht="12.95" customHeight="1">
      <c r="A21" s="296"/>
      <c r="B21" s="297"/>
      <c r="C21" s="297"/>
      <c r="D21" s="297"/>
      <c r="E21" s="297"/>
      <c r="F21" s="297"/>
      <c r="G21" s="297"/>
      <c r="H21" s="297"/>
      <c r="I21" s="297"/>
      <c r="J21" s="297"/>
      <c r="K21" s="297"/>
      <c r="L21" s="297"/>
      <c r="M21" s="297"/>
      <c r="N21" s="317"/>
      <c r="O21" s="293"/>
      <c r="P21" s="293"/>
      <c r="Q21" s="293"/>
    </row>
    <row r="22" spans="1:17" ht="12.95" customHeight="1">
      <c r="A22" s="296"/>
      <c r="B22" s="297"/>
      <c r="C22" s="297"/>
      <c r="D22" s="297"/>
      <c r="E22" s="297"/>
      <c r="F22" s="297"/>
      <c r="G22" s="297"/>
      <c r="H22" s="297"/>
      <c r="I22" s="297"/>
      <c r="J22" s="297"/>
      <c r="K22" s="297"/>
      <c r="L22" s="297"/>
      <c r="M22" s="297"/>
      <c r="N22" s="317"/>
      <c r="O22" s="293"/>
      <c r="P22" s="293"/>
      <c r="Q22" s="293"/>
    </row>
    <row r="23" spans="1:17" ht="12.95" customHeight="1">
      <c r="B23" s="319"/>
      <c r="C23" s="319"/>
      <c r="D23" s="319"/>
      <c r="E23" s="297"/>
      <c r="F23" s="297"/>
      <c r="G23" s="297"/>
      <c r="H23" s="297"/>
      <c r="I23" s="297"/>
      <c r="J23" s="297"/>
      <c r="K23" s="297"/>
      <c r="L23" s="297"/>
      <c r="M23" s="297"/>
      <c r="N23" s="317"/>
      <c r="O23" s="293"/>
      <c r="P23" s="293"/>
      <c r="Q23" s="293"/>
    </row>
    <row r="24" spans="1:17" ht="10.5" customHeight="1">
      <c r="D24" s="6" t="str">
        <f>B4</f>
        <v xml:space="preserve">VTL </v>
      </c>
      <c r="E24" s="6" t="str">
        <f>E4</f>
        <v xml:space="preserve">STL </v>
      </c>
      <c r="F24" s="6" t="str">
        <f>H4</f>
        <v xml:space="preserve">NTL </v>
      </c>
      <c r="N24" s="317"/>
      <c r="O24" s="293"/>
      <c r="P24" s="293"/>
      <c r="Q24" s="293"/>
    </row>
    <row r="25" spans="1:17">
      <c r="C25" s="6">
        <f>A6</f>
        <v>2014</v>
      </c>
      <c r="D25" s="293">
        <f>B6</f>
        <v>16807523.505418755</v>
      </c>
      <c r="E25" s="293">
        <f>E6</f>
        <v>37728764.811451212</v>
      </c>
      <c r="F25" s="293">
        <f>H6</f>
        <v>10698842.068891717</v>
      </c>
      <c r="O25" s="293"/>
      <c r="P25" s="293"/>
      <c r="Q25" s="293"/>
    </row>
    <row r="26" spans="1:17">
      <c r="C26" s="6">
        <f t="shared" ref="C26:C34" si="0">A7</f>
        <v>2015</v>
      </c>
      <c r="D26" s="293">
        <f t="shared" ref="D26:D34" si="1">B7</f>
        <v>16720049.993142527</v>
      </c>
      <c r="E26" s="293">
        <f t="shared" ref="E26:E34" si="2">E7</f>
        <v>37898355.593209505</v>
      </c>
      <c r="F26" s="293">
        <f t="shared" ref="F26:F34" si="3">H7</f>
        <v>10576570.557888553</v>
      </c>
    </row>
    <row r="27" spans="1:17">
      <c r="C27" s="6">
        <f t="shared" si="0"/>
        <v>2016</v>
      </c>
      <c r="D27" s="293">
        <f t="shared" si="1"/>
        <v>16699993.536903655</v>
      </c>
      <c r="E27" s="293">
        <f t="shared" si="2"/>
        <v>38011667.967227913</v>
      </c>
      <c r="F27" s="293">
        <f t="shared" si="3"/>
        <v>10453714.422499027</v>
      </c>
    </row>
    <row r="28" spans="1:17">
      <c r="C28" s="6">
        <f t="shared" si="0"/>
        <v>2017</v>
      </c>
      <c r="D28" s="293">
        <f t="shared" si="1"/>
        <v>16722405.392079284</v>
      </c>
      <c r="E28" s="293">
        <f t="shared" si="2"/>
        <v>38851135.656960443</v>
      </c>
      <c r="F28" s="293">
        <f t="shared" si="3"/>
        <v>10364267.257608434</v>
      </c>
    </row>
    <row r="29" spans="1:17">
      <c r="C29" s="6">
        <f t="shared" si="0"/>
        <v>2018</v>
      </c>
      <c r="D29" s="293">
        <f t="shared" si="1"/>
        <v>16681332.086799998</v>
      </c>
      <c r="E29" s="293">
        <f t="shared" si="2"/>
        <v>39074207.551400006</v>
      </c>
      <c r="F29" s="293">
        <f t="shared" si="3"/>
        <v>10221258.061199998</v>
      </c>
    </row>
    <row r="30" spans="1:17">
      <c r="B30" s="309"/>
      <c r="C30" s="6">
        <f t="shared" si="0"/>
        <v>2019</v>
      </c>
      <c r="D30" s="293">
        <f t="shared" si="1"/>
        <v>16658361.65712033</v>
      </c>
      <c r="E30" s="293">
        <f t="shared" si="2"/>
        <v>39278310.544300012</v>
      </c>
      <c r="F30" s="293">
        <f t="shared" si="3"/>
        <v>10056071.100411482</v>
      </c>
      <c r="G30" s="309"/>
      <c r="I30" s="309"/>
      <c r="J30" s="309"/>
      <c r="K30" s="309"/>
      <c r="L30" s="309"/>
    </row>
    <row r="31" spans="1:17">
      <c r="A31" s="310"/>
      <c r="B31" s="311"/>
      <c r="C31" s="6">
        <f t="shared" si="0"/>
        <v>2020</v>
      </c>
      <c r="D31" s="293">
        <f t="shared" si="1"/>
        <v>16784981.769548327</v>
      </c>
      <c r="E31" s="293">
        <f t="shared" si="2"/>
        <v>39445588.62154641</v>
      </c>
      <c r="F31" s="293">
        <f t="shared" si="3"/>
        <v>9900703.1254069638</v>
      </c>
      <c r="G31" s="310"/>
      <c r="H31" s="310"/>
      <c r="I31" s="310"/>
      <c r="J31" s="311"/>
      <c r="K31" s="311"/>
      <c r="L31" s="311"/>
      <c r="M31" s="300"/>
    </row>
    <row r="32" spans="1:17">
      <c r="A32" s="310"/>
      <c r="B32" s="311"/>
      <c r="C32" s="6">
        <f t="shared" si="0"/>
        <v>2021</v>
      </c>
      <c r="D32" s="293">
        <f t="shared" si="1"/>
        <v>16751217.422650522</v>
      </c>
      <c r="E32" s="293">
        <f t="shared" si="2"/>
        <v>39714881.446421385</v>
      </c>
      <c r="F32" s="293">
        <f t="shared" si="3"/>
        <v>9765740.6929589808</v>
      </c>
      <c r="G32" s="313"/>
      <c r="H32" s="313"/>
      <c r="I32" s="313"/>
      <c r="J32" s="311"/>
      <c r="K32" s="311"/>
      <c r="L32" s="311"/>
      <c r="M32" s="300"/>
    </row>
    <row r="33" spans="1:13">
      <c r="A33" s="310"/>
      <c r="B33" s="311"/>
      <c r="C33" s="6">
        <f t="shared" si="0"/>
        <v>2022</v>
      </c>
      <c r="D33" s="293">
        <f t="shared" si="1"/>
        <v>16829648</v>
      </c>
      <c r="E33" s="293">
        <f t="shared" si="2"/>
        <v>39896495</v>
      </c>
      <c r="F33" s="293">
        <f t="shared" si="3"/>
        <v>9638901</v>
      </c>
      <c r="G33" s="311"/>
      <c r="I33" s="311"/>
      <c r="J33" s="311"/>
      <c r="K33" s="311"/>
      <c r="L33" s="311"/>
      <c r="M33" s="300"/>
    </row>
    <row r="34" spans="1:13">
      <c r="A34" s="310"/>
      <c r="B34" s="311"/>
      <c r="C34" s="6">
        <f t="shared" si="0"/>
        <v>2023</v>
      </c>
      <c r="D34" s="293">
        <f t="shared" si="1"/>
        <v>16798460.860362954</v>
      </c>
      <c r="E34" s="293">
        <f t="shared" si="2"/>
        <v>40046743.601829514</v>
      </c>
      <c r="F34" s="293">
        <f t="shared" si="3"/>
        <v>9542789.8978955112</v>
      </c>
      <c r="G34" s="311"/>
      <c r="I34" s="311"/>
      <c r="J34" s="311"/>
      <c r="K34" s="311"/>
      <c r="L34" s="311"/>
      <c r="M34" s="300"/>
    </row>
    <row r="35" spans="1:13">
      <c r="A35" s="310"/>
      <c r="B35" s="311"/>
      <c r="C35" s="311"/>
      <c r="D35" s="311"/>
      <c r="E35" s="312"/>
      <c r="F35" s="311"/>
      <c r="G35" s="311"/>
      <c r="I35" s="311"/>
      <c r="J35" s="311"/>
      <c r="K35" s="311"/>
      <c r="L35" s="311"/>
      <c r="M35" s="300"/>
    </row>
    <row r="36" spans="1:13">
      <c r="A36" s="310"/>
      <c r="B36" s="314"/>
      <c r="C36" s="314"/>
      <c r="D36" s="314"/>
      <c r="F36" s="314"/>
      <c r="G36" s="314"/>
      <c r="I36" s="314"/>
      <c r="J36" s="314"/>
      <c r="K36" s="314"/>
      <c r="L36" s="314"/>
      <c r="M36" s="300"/>
    </row>
    <row r="37" spans="1:13">
      <c r="A37" s="310"/>
    </row>
    <row r="38" spans="1:13">
      <c r="A38" s="310"/>
    </row>
    <row r="42" spans="1:13">
      <c r="F42" s="293"/>
      <c r="G42" s="293"/>
      <c r="H42" s="293"/>
      <c r="I42" s="293"/>
    </row>
    <row r="51" spans="1:13">
      <c r="A51" s="310"/>
      <c r="C51" s="310"/>
      <c r="D51" s="310"/>
      <c r="F51" s="310"/>
      <c r="G51" s="310"/>
      <c r="I51" s="310"/>
      <c r="J51" s="310"/>
      <c r="K51" s="310"/>
      <c r="L51" s="310"/>
    </row>
    <row r="52" spans="1:13">
      <c r="A52" s="310"/>
      <c r="C52" s="313"/>
      <c r="D52" s="313"/>
      <c r="F52" s="313"/>
      <c r="G52" s="313"/>
      <c r="I52" s="313"/>
      <c r="J52" s="313"/>
      <c r="K52" s="313"/>
      <c r="L52" s="313"/>
    </row>
    <row r="53" spans="1:13">
      <c r="M53" s="315"/>
    </row>
    <row r="66" spans="1:1">
      <c r="A66" s="316"/>
    </row>
  </sheetData>
  <mergeCells count="8">
    <mergeCell ref="A1:M1"/>
    <mergeCell ref="A3:M3"/>
    <mergeCell ref="A18:M18"/>
    <mergeCell ref="B4:D4"/>
    <mergeCell ref="E4:G4"/>
    <mergeCell ref="H4:J4"/>
    <mergeCell ref="K4:M4"/>
    <mergeCell ref="A4: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dimension ref="A1:AN69"/>
  <sheetViews>
    <sheetView showGridLines="0" topLeftCell="A10" zoomScaleNormal="100" zoomScaleSheetLayoutView="100" workbookViewId="0">
      <selection activeCell="D1" sqref="D1"/>
    </sheetView>
  </sheetViews>
  <sheetFormatPr defaultColWidth="9.140625" defaultRowHeight="14.25"/>
  <cols>
    <col min="1" max="1" width="9" style="346" customWidth="1"/>
    <col min="2" max="21" width="6.7109375" style="320" customWidth="1"/>
    <col min="22" max="22" width="9.140625" style="424"/>
    <col min="23" max="23" width="10.140625" style="424" bestFit="1" customWidth="1"/>
    <col min="24" max="30" width="9.140625" style="424"/>
    <col min="31" max="31" width="11.28515625" style="424" bestFit="1" customWidth="1"/>
    <col min="32" max="32" width="9.140625" style="424"/>
    <col min="33" max="33" width="9.85546875" style="424" bestFit="1" customWidth="1"/>
    <col min="34" max="36" width="9.140625" style="424"/>
    <col min="37" max="37" width="9.140625" style="1438"/>
    <col min="38" max="16384" width="9.140625" style="320"/>
  </cols>
  <sheetData>
    <row r="1" spans="1:40" ht="42" customHeight="1">
      <c r="A1" s="1755" t="s">
        <v>430</v>
      </c>
      <c r="B1" s="1755"/>
      <c r="C1" s="1755"/>
      <c r="D1" s="1755"/>
      <c r="E1" s="1755"/>
      <c r="F1" s="1755"/>
      <c r="G1" s="1755"/>
      <c r="H1" s="1755"/>
      <c r="I1" s="1755"/>
      <c r="J1" s="1755"/>
      <c r="K1" s="1755"/>
      <c r="L1" s="1755"/>
      <c r="M1" s="1755"/>
      <c r="N1" s="1755"/>
      <c r="O1" s="1755"/>
      <c r="P1" s="1755"/>
      <c r="Q1" s="1755"/>
      <c r="R1" s="1755"/>
      <c r="S1" s="1755"/>
      <c r="T1" s="1755"/>
      <c r="U1" s="1755"/>
    </row>
    <row r="2" spans="1:40" ht="5.0999999999999996" customHeight="1">
      <c r="B2" s="1764"/>
      <c r="C2" s="1764"/>
      <c r="D2" s="1764"/>
      <c r="E2" s="1764"/>
      <c r="F2" s="1764"/>
      <c r="G2" s="1764"/>
      <c r="H2" s="1764"/>
      <c r="I2" s="1764"/>
      <c r="J2" s="1764"/>
      <c r="K2" s="1764"/>
      <c r="L2" s="1764"/>
      <c r="M2" s="1764"/>
      <c r="N2" s="1764"/>
      <c r="O2" s="1764"/>
      <c r="P2" s="481"/>
      <c r="Q2" s="481"/>
      <c r="R2" s="526"/>
      <c r="S2" s="526"/>
      <c r="T2" s="526"/>
      <c r="U2" s="526"/>
    </row>
    <row r="3" spans="1:40" ht="12.95" customHeight="1">
      <c r="A3" s="1752" t="s">
        <v>431</v>
      </c>
      <c r="B3" s="1366">
        <v>2014</v>
      </c>
      <c r="C3" s="1209"/>
      <c r="D3" s="1331">
        <v>2015</v>
      </c>
      <c r="E3" s="1209"/>
      <c r="F3" s="1331">
        <v>2016</v>
      </c>
      <c r="G3" s="1209"/>
      <c r="H3" s="1331">
        <v>2017</v>
      </c>
      <c r="I3" s="1209"/>
      <c r="J3" s="1331">
        <v>2018</v>
      </c>
      <c r="K3" s="1209"/>
      <c r="L3" s="1331">
        <v>2019</v>
      </c>
      <c r="M3" s="1209"/>
      <c r="N3" s="1331">
        <v>2020</v>
      </c>
      <c r="O3" s="1209"/>
      <c r="P3" s="1331">
        <v>2021</v>
      </c>
      <c r="Q3" s="1209"/>
      <c r="R3" s="1768">
        <v>2022</v>
      </c>
      <c r="S3" s="1769"/>
      <c r="T3" s="1765">
        <v>2023</v>
      </c>
      <c r="U3" s="1765"/>
    </row>
    <row r="4" spans="1:40" ht="25.15" customHeight="1">
      <c r="A4" s="1753"/>
      <c r="B4" s="1367" t="s">
        <v>432</v>
      </c>
      <c r="C4" s="1770" t="s">
        <v>433</v>
      </c>
      <c r="D4" s="1436" t="s">
        <v>432</v>
      </c>
      <c r="E4" s="1770" t="s">
        <v>433</v>
      </c>
      <c r="F4" s="1367" t="s">
        <v>432</v>
      </c>
      <c r="G4" s="1770" t="s">
        <v>433</v>
      </c>
      <c r="H4" s="1436" t="s">
        <v>432</v>
      </c>
      <c r="I4" s="1770" t="s">
        <v>433</v>
      </c>
      <c r="J4" s="1367" t="s">
        <v>432</v>
      </c>
      <c r="K4" s="1770" t="s">
        <v>433</v>
      </c>
      <c r="L4" s="1436" t="s">
        <v>432</v>
      </c>
      <c r="M4" s="1770" t="s">
        <v>433</v>
      </c>
      <c r="N4" s="1367" t="s">
        <v>432</v>
      </c>
      <c r="O4" s="1770" t="s">
        <v>433</v>
      </c>
      <c r="P4" s="1436" t="s">
        <v>432</v>
      </c>
      <c r="Q4" s="1770" t="s">
        <v>433</v>
      </c>
      <c r="R4" s="1367" t="s">
        <v>432</v>
      </c>
      <c r="S4" s="1770" t="s">
        <v>433</v>
      </c>
      <c r="T4" s="1436" t="s">
        <v>432</v>
      </c>
      <c r="U4" s="1766" t="s">
        <v>433</v>
      </c>
    </row>
    <row r="5" spans="1:40" ht="10.15" customHeight="1">
      <c r="A5" s="1754"/>
      <c r="B5" s="1368" t="s">
        <v>29</v>
      </c>
      <c r="C5" s="1771"/>
      <c r="D5" s="808" t="s">
        <v>29</v>
      </c>
      <c r="E5" s="1771"/>
      <c r="F5" s="1368" t="s">
        <v>29</v>
      </c>
      <c r="G5" s="1771"/>
      <c r="H5" s="808" t="s">
        <v>29</v>
      </c>
      <c r="I5" s="1771"/>
      <c r="J5" s="1368" t="s">
        <v>29</v>
      </c>
      <c r="K5" s="1771"/>
      <c r="L5" s="808" t="s">
        <v>29</v>
      </c>
      <c r="M5" s="1771"/>
      <c r="N5" s="1368" t="s">
        <v>29</v>
      </c>
      <c r="O5" s="1771"/>
      <c r="P5" s="808" t="s">
        <v>29</v>
      </c>
      <c r="Q5" s="1771"/>
      <c r="R5" s="1368" t="s">
        <v>29</v>
      </c>
      <c r="S5" s="1771"/>
      <c r="T5" s="808" t="s">
        <v>29</v>
      </c>
      <c r="U5" s="1767"/>
    </row>
    <row r="6" spans="1:40" ht="18" customHeight="1">
      <c r="A6" s="809" t="s">
        <v>435</v>
      </c>
      <c r="B6" s="1262"/>
      <c r="C6" s="1047"/>
      <c r="D6" s="810"/>
      <c r="E6" s="1047"/>
      <c r="F6" s="810"/>
      <c r="G6" s="1047"/>
      <c r="H6" s="810"/>
      <c r="I6" s="1047"/>
      <c r="J6" s="810"/>
      <c r="K6" s="1047"/>
      <c r="L6" s="810"/>
      <c r="M6" s="1047"/>
      <c r="N6" s="810"/>
      <c r="O6" s="1047"/>
      <c r="P6" s="810"/>
      <c r="Q6" s="1047"/>
      <c r="R6" s="1262"/>
      <c r="S6" s="1047"/>
      <c r="T6" s="1358"/>
      <c r="U6" s="1359"/>
    </row>
    <row r="7" spans="1:40" ht="18" customHeight="1">
      <c r="A7" s="1437" t="s">
        <v>436</v>
      </c>
      <c r="B7" s="1263">
        <v>614378.23499999999</v>
      </c>
      <c r="C7" s="1049">
        <v>11</v>
      </c>
      <c r="D7" s="1048">
        <v>1412171.2330000002</v>
      </c>
      <c r="E7" s="1049">
        <v>11</v>
      </c>
      <c r="F7" s="1048">
        <v>3829947.8149450007</v>
      </c>
      <c r="G7" s="1049">
        <v>11</v>
      </c>
      <c r="H7" s="1048">
        <v>3649007.6605450003</v>
      </c>
      <c r="I7" s="1049">
        <v>11</v>
      </c>
      <c r="J7" s="1048">
        <v>3710170.4104180005</v>
      </c>
      <c r="K7" s="1049">
        <v>11</v>
      </c>
      <c r="L7" s="1048">
        <v>7367738.2851669993</v>
      </c>
      <c r="M7" s="1049">
        <v>11</v>
      </c>
      <c r="N7" s="1048">
        <v>7260378.3049999969</v>
      </c>
      <c r="O7" s="1049">
        <v>11</v>
      </c>
      <c r="P7" s="1048">
        <v>5577049.3539999947</v>
      </c>
      <c r="Q7" s="1049">
        <v>11</v>
      </c>
      <c r="R7" s="1263">
        <v>4269053.641396001</v>
      </c>
      <c r="S7" s="1049">
        <v>11</v>
      </c>
      <c r="T7" s="1360">
        <v>3689880.7365829977</v>
      </c>
      <c r="U7" s="1361">
        <v>10</v>
      </c>
      <c r="W7" s="426"/>
      <c r="X7" s="426"/>
      <c r="Y7" s="426"/>
      <c r="Z7" s="426"/>
      <c r="AA7" s="426"/>
      <c r="AB7" s="426"/>
      <c r="AC7" s="426"/>
      <c r="AD7" s="426"/>
      <c r="AE7" s="426"/>
      <c r="AF7" s="426"/>
      <c r="AG7" s="426"/>
      <c r="AH7" s="426"/>
      <c r="AI7" s="426"/>
      <c r="AJ7" s="426"/>
      <c r="AK7" s="1439"/>
      <c r="AL7" s="328"/>
      <c r="AM7" s="328"/>
      <c r="AN7" s="328"/>
    </row>
    <row r="8" spans="1:40" ht="18" customHeight="1">
      <c r="A8" s="811" t="s">
        <v>437</v>
      </c>
      <c r="B8" s="1263">
        <v>23351837.419780001</v>
      </c>
      <c r="C8" s="1050">
        <v>910</v>
      </c>
      <c r="D8" s="1048">
        <v>23514168.522999998</v>
      </c>
      <c r="E8" s="1050">
        <v>923</v>
      </c>
      <c r="F8" s="1048">
        <v>24135731.601999998</v>
      </c>
      <c r="G8" s="1050">
        <v>939</v>
      </c>
      <c r="H8" s="1048">
        <v>24867154.788480002</v>
      </c>
      <c r="I8" s="1050">
        <v>930</v>
      </c>
      <c r="J8" s="1048">
        <v>24322451.99884</v>
      </c>
      <c r="K8" s="1050">
        <v>895</v>
      </c>
      <c r="L8" s="1048">
        <v>25064055.928509999</v>
      </c>
      <c r="M8" s="1050">
        <v>907</v>
      </c>
      <c r="N8" s="1048">
        <v>27042808.068560001</v>
      </c>
      <c r="O8" s="1050">
        <v>913</v>
      </c>
      <c r="P8" s="1048">
        <v>30939068.92382</v>
      </c>
      <c r="Q8" s="1050">
        <v>902</v>
      </c>
      <c r="R8" s="1263">
        <v>22945796.208549999</v>
      </c>
      <c r="S8" s="1050">
        <v>899</v>
      </c>
      <c r="T8" s="1360">
        <v>21036542.447830003</v>
      </c>
      <c r="U8" s="1360">
        <v>881</v>
      </c>
      <c r="W8" s="426"/>
      <c r="X8" s="426"/>
      <c r="Y8" s="426"/>
      <c r="Z8" s="426"/>
      <c r="AA8" s="426"/>
      <c r="AB8" s="426"/>
      <c r="AC8" s="426"/>
      <c r="AD8" s="426"/>
      <c r="AE8" s="426"/>
      <c r="AF8" s="426"/>
      <c r="AG8" s="426"/>
      <c r="AH8" s="426"/>
      <c r="AI8" s="426"/>
      <c r="AJ8" s="426"/>
      <c r="AK8" s="1439"/>
      <c r="AL8" s="328"/>
      <c r="AM8" s="328"/>
      <c r="AN8" s="328"/>
    </row>
    <row r="9" spans="1:40" ht="18" customHeight="1">
      <c r="A9" s="812" t="s">
        <v>438</v>
      </c>
      <c r="B9" s="1264">
        <v>20006040.418570001</v>
      </c>
      <c r="C9" s="1051">
        <v>7513</v>
      </c>
      <c r="D9" s="858">
        <v>20550277.083999999</v>
      </c>
      <c r="E9" s="1051">
        <v>7482</v>
      </c>
      <c r="F9" s="858">
        <v>21722870.338</v>
      </c>
      <c r="G9" s="1051">
        <v>7474</v>
      </c>
      <c r="H9" s="858">
        <v>22324504.099190004</v>
      </c>
      <c r="I9" s="1051">
        <v>7355</v>
      </c>
      <c r="J9" s="858">
        <v>21797112.833300002</v>
      </c>
      <c r="K9" s="1051">
        <v>7402</v>
      </c>
      <c r="L9" s="858">
        <v>21478021.454349998</v>
      </c>
      <c r="M9" s="1051">
        <v>7333</v>
      </c>
      <c r="N9" s="858">
        <v>20836310.185280003</v>
      </c>
      <c r="O9" s="1051">
        <v>7286</v>
      </c>
      <c r="P9" s="858">
        <v>22679424.412060004</v>
      </c>
      <c r="Q9" s="1051">
        <v>7156</v>
      </c>
      <c r="R9" s="1264">
        <v>19968513.25922</v>
      </c>
      <c r="S9" s="1051">
        <v>7033</v>
      </c>
      <c r="T9" s="1362">
        <v>18240712.718729999</v>
      </c>
      <c r="U9" s="1362">
        <v>6821</v>
      </c>
      <c r="W9" s="426"/>
      <c r="X9" s="426"/>
      <c r="Y9" s="426"/>
      <c r="Z9" s="426"/>
      <c r="AA9" s="426"/>
      <c r="AB9" s="426"/>
      <c r="AC9" s="426"/>
      <c r="AD9" s="426"/>
      <c r="AE9" s="426"/>
      <c r="AF9" s="426"/>
      <c r="AG9" s="426"/>
      <c r="AH9" s="426"/>
      <c r="AI9" s="426"/>
      <c r="AJ9" s="426"/>
      <c r="AK9" s="1439"/>
      <c r="AL9" s="328"/>
      <c r="AM9" s="328"/>
      <c r="AN9" s="328"/>
    </row>
    <row r="10" spans="1:40" ht="18" customHeight="1">
      <c r="A10" s="813" t="s">
        <v>121</v>
      </c>
      <c r="B10" s="1265"/>
      <c r="C10" s="1053"/>
      <c r="D10" s="1052"/>
      <c r="E10" s="1053"/>
      <c r="F10" s="1052"/>
      <c r="G10" s="1053"/>
      <c r="H10" s="1052"/>
      <c r="I10" s="1053"/>
      <c r="J10" s="1052"/>
      <c r="K10" s="1053"/>
      <c r="L10" s="1052"/>
      <c r="M10" s="1053"/>
      <c r="N10" s="1052"/>
      <c r="O10" s="1053"/>
      <c r="P10" s="1052"/>
      <c r="Q10" s="1053"/>
      <c r="R10" s="1265"/>
      <c r="S10" s="1053"/>
      <c r="T10" s="1363"/>
      <c r="U10" s="1363"/>
      <c r="W10" s="426"/>
      <c r="X10" s="426"/>
      <c r="Y10" s="426"/>
      <c r="Z10" s="426"/>
      <c r="AA10" s="426"/>
      <c r="AB10" s="426"/>
      <c r="AC10" s="426"/>
      <c r="AD10" s="426"/>
      <c r="AE10" s="426"/>
      <c r="AF10" s="426"/>
      <c r="AG10" s="426"/>
      <c r="AH10" s="426"/>
      <c r="AI10" s="426"/>
      <c r="AJ10" s="426"/>
      <c r="AK10" s="1439"/>
      <c r="AL10" s="328"/>
      <c r="AM10" s="328"/>
      <c r="AN10" s="328"/>
    </row>
    <row r="11" spans="1:40" ht="18" customHeight="1">
      <c r="A11" s="814" t="s">
        <v>439</v>
      </c>
      <c r="B11" s="1263">
        <v>13106.553608337919</v>
      </c>
      <c r="C11" s="1050">
        <v>20692</v>
      </c>
      <c r="D11" s="1048">
        <v>14145.358</v>
      </c>
      <c r="E11" s="1050">
        <v>19476</v>
      </c>
      <c r="F11" s="1048">
        <v>12868.175051484051</v>
      </c>
      <c r="G11" s="1050">
        <v>18183</v>
      </c>
      <c r="H11" s="1048">
        <v>14220.816281356083</v>
      </c>
      <c r="I11" s="1050">
        <v>16856</v>
      </c>
      <c r="J11" s="1048">
        <v>12933.527387701784</v>
      </c>
      <c r="K11" s="1050">
        <v>17783</v>
      </c>
      <c r="L11" s="1048">
        <v>11968.444793327059</v>
      </c>
      <c r="M11" s="1050">
        <v>17882</v>
      </c>
      <c r="N11" s="1048">
        <v>11915.895196925239</v>
      </c>
      <c r="O11" s="1050">
        <v>18642</v>
      </c>
      <c r="P11" s="1048">
        <v>12970.487262819293</v>
      </c>
      <c r="Q11" s="1050">
        <v>19098</v>
      </c>
      <c r="R11" s="1263">
        <v>12410.908534470511</v>
      </c>
      <c r="S11" s="1050">
        <v>19063</v>
      </c>
      <c r="T11" s="1360">
        <v>11089.426853481857</v>
      </c>
      <c r="U11" s="1360">
        <v>20441</v>
      </c>
      <c r="W11" s="426"/>
      <c r="X11" s="426"/>
      <c r="Y11" s="426"/>
      <c r="Z11" s="426"/>
      <c r="AA11" s="426"/>
      <c r="AB11" s="426"/>
      <c r="AC11" s="426"/>
      <c r="AD11" s="426"/>
      <c r="AE11" s="426"/>
      <c r="AF11" s="426"/>
      <c r="AG11" s="426"/>
      <c r="AH11" s="426"/>
      <c r="AI11" s="426"/>
      <c r="AJ11" s="426"/>
      <c r="AK11" s="1439"/>
      <c r="AL11" s="328"/>
      <c r="AM11" s="328"/>
      <c r="AN11" s="328"/>
    </row>
    <row r="12" spans="1:40" ht="18" customHeight="1">
      <c r="A12" s="814" t="s">
        <v>440</v>
      </c>
      <c r="B12" s="1263">
        <v>123871.95824736104</v>
      </c>
      <c r="C12" s="1050">
        <v>24258</v>
      </c>
      <c r="D12" s="1048">
        <v>80517.13</v>
      </c>
      <c r="E12" s="1050">
        <v>22531</v>
      </c>
      <c r="F12" s="1048">
        <v>111666.65309446272</v>
      </c>
      <c r="G12" s="1050">
        <v>21448</v>
      </c>
      <c r="H12" s="1048">
        <v>99328.191315678327</v>
      </c>
      <c r="I12" s="1050">
        <v>19582</v>
      </c>
      <c r="J12" s="1048">
        <v>104049.96081803164</v>
      </c>
      <c r="K12" s="1050">
        <v>21959</v>
      </c>
      <c r="L12" s="1048">
        <v>107813.97348027314</v>
      </c>
      <c r="M12" s="1050">
        <v>21646</v>
      </c>
      <c r="N12" s="1048">
        <v>113681.61655927241</v>
      </c>
      <c r="O12" s="1050">
        <v>22094</v>
      </c>
      <c r="P12" s="1048">
        <v>104014.32979030014</v>
      </c>
      <c r="Q12" s="1050">
        <v>20609</v>
      </c>
      <c r="R12" s="1263">
        <v>104899.25954728655</v>
      </c>
      <c r="S12" s="1050">
        <v>22488</v>
      </c>
      <c r="T12" s="1360">
        <v>117561.57373245733</v>
      </c>
      <c r="U12" s="1360">
        <v>25007</v>
      </c>
      <c r="W12" s="426"/>
      <c r="X12" s="426"/>
      <c r="Y12" s="426"/>
      <c r="Z12" s="426"/>
      <c r="AA12" s="426"/>
      <c r="AB12" s="426"/>
      <c r="AC12" s="426"/>
      <c r="AD12" s="426"/>
      <c r="AE12" s="426"/>
      <c r="AF12" s="426"/>
      <c r="AG12" s="426"/>
      <c r="AH12" s="426"/>
      <c r="AI12" s="426"/>
      <c r="AJ12" s="426"/>
      <c r="AK12" s="1439"/>
      <c r="AL12" s="328"/>
      <c r="AM12" s="328"/>
      <c r="AN12" s="328"/>
    </row>
    <row r="13" spans="1:40" ht="18" customHeight="1">
      <c r="A13" s="814" t="s">
        <v>441</v>
      </c>
      <c r="B13" s="1263">
        <v>335458.5468270597</v>
      </c>
      <c r="C13" s="1050">
        <v>31433</v>
      </c>
      <c r="D13" s="1048">
        <v>341715.09500000003</v>
      </c>
      <c r="E13" s="1050">
        <v>30571</v>
      </c>
      <c r="F13" s="1048">
        <v>336951.29125712829</v>
      </c>
      <c r="G13" s="1050">
        <v>29497</v>
      </c>
      <c r="H13" s="1048">
        <v>318501.93456751294</v>
      </c>
      <c r="I13" s="1050">
        <v>28824</v>
      </c>
      <c r="J13" s="1048">
        <v>326499.53289691149</v>
      </c>
      <c r="K13" s="1050">
        <v>31720</v>
      </c>
      <c r="L13" s="1048">
        <v>345083.47387868812</v>
      </c>
      <c r="M13" s="1050">
        <v>31304</v>
      </c>
      <c r="N13" s="1048">
        <v>344923.38185464387</v>
      </c>
      <c r="O13" s="1050">
        <v>30801</v>
      </c>
      <c r="P13" s="1048">
        <v>316010.27673046879</v>
      </c>
      <c r="Q13" s="1050">
        <v>28191</v>
      </c>
      <c r="R13" s="1263">
        <v>325053.59884525306</v>
      </c>
      <c r="S13" s="1050">
        <v>30712</v>
      </c>
      <c r="T13" s="1360">
        <v>336496.54109681078</v>
      </c>
      <c r="U13" s="1360">
        <v>31700</v>
      </c>
      <c r="W13" s="426"/>
      <c r="X13" s="426"/>
      <c r="Y13" s="426"/>
      <c r="Z13" s="426"/>
      <c r="AA13" s="426"/>
      <c r="AB13" s="426"/>
      <c r="AC13" s="426"/>
      <c r="AD13" s="426"/>
      <c r="AE13" s="426"/>
      <c r="AF13" s="426"/>
      <c r="AG13" s="426"/>
      <c r="AH13" s="426"/>
      <c r="AI13" s="426"/>
      <c r="AJ13" s="426"/>
      <c r="AK13" s="1439"/>
      <c r="AL13" s="328"/>
      <c r="AM13" s="328"/>
      <c r="AN13" s="328"/>
    </row>
    <row r="14" spans="1:40" ht="18" customHeight="1">
      <c r="A14" s="814" t="s">
        <v>63</v>
      </c>
      <c r="B14" s="1263">
        <v>524087.13455827464</v>
      </c>
      <c r="C14" s="1050">
        <v>27893</v>
      </c>
      <c r="D14" s="1048">
        <v>516349.61800000002</v>
      </c>
      <c r="E14" s="1050">
        <v>27998</v>
      </c>
      <c r="F14" s="1048">
        <v>560527.3608529974</v>
      </c>
      <c r="G14" s="1050">
        <v>27678</v>
      </c>
      <c r="H14" s="1048">
        <v>548940.26929099706</v>
      </c>
      <c r="I14" s="1050">
        <v>28716</v>
      </c>
      <c r="J14" s="1048">
        <v>538426.08162467263</v>
      </c>
      <c r="K14" s="1050">
        <v>29715</v>
      </c>
      <c r="L14" s="1048">
        <v>564924.19603548606</v>
      </c>
      <c r="M14" s="1050">
        <v>29097</v>
      </c>
      <c r="N14" s="1048">
        <v>561289.47771576617</v>
      </c>
      <c r="O14" s="1050">
        <v>28596</v>
      </c>
      <c r="P14" s="1048">
        <v>537758.21501878509</v>
      </c>
      <c r="Q14" s="1050">
        <v>28063</v>
      </c>
      <c r="R14" s="1263">
        <v>535080.31749458774</v>
      </c>
      <c r="S14" s="1050">
        <v>28134</v>
      </c>
      <c r="T14" s="1360">
        <v>520080.97875093221</v>
      </c>
      <c r="U14" s="1360">
        <v>27561</v>
      </c>
      <c r="W14" s="426"/>
      <c r="X14" s="426"/>
      <c r="Y14" s="426"/>
      <c r="Z14" s="426"/>
      <c r="AA14" s="426"/>
      <c r="AB14" s="426"/>
      <c r="AC14" s="426"/>
      <c r="AD14" s="426"/>
      <c r="AE14" s="426"/>
      <c r="AF14" s="426"/>
      <c r="AG14" s="426"/>
      <c r="AH14" s="426"/>
      <c r="AI14" s="426"/>
      <c r="AJ14" s="426"/>
      <c r="AK14" s="1439"/>
      <c r="AL14" s="328"/>
      <c r="AM14" s="328"/>
      <c r="AN14" s="328"/>
    </row>
    <row r="15" spans="1:40" ht="18" customHeight="1">
      <c r="A15" s="814" t="s">
        <v>64</v>
      </c>
      <c r="B15" s="1263">
        <v>1016913.8556509507</v>
      </c>
      <c r="C15" s="1050">
        <v>32029</v>
      </c>
      <c r="D15" s="1048">
        <v>1040513.1459999999</v>
      </c>
      <c r="E15" s="1050">
        <v>32531</v>
      </c>
      <c r="F15" s="1048">
        <v>1156406.9112843508</v>
      </c>
      <c r="G15" s="1050">
        <v>33278</v>
      </c>
      <c r="H15" s="1048">
        <v>1160130.6725158244</v>
      </c>
      <c r="I15" s="1050">
        <v>34481</v>
      </c>
      <c r="J15" s="1048">
        <v>1091351.1593129947</v>
      </c>
      <c r="K15" s="1050">
        <v>34256</v>
      </c>
      <c r="L15" s="1048">
        <v>1151216.1366221767</v>
      </c>
      <c r="M15" s="1050">
        <v>33989</v>
      </c>
      <c r="N15" s="1048">
        <v>1128113.5650262986</v>
      </c>
      <c r="O15" s="1050">
        <v>33910</v>
      </c>
      <c r="P15" s="1048">
        <v>1150615.1271129046</v>
      </c>
      <c r="Q15" s="1050">
        <v>34240</v>
      </c>
      <c r="R15" s="1263">
        <v>1071364.6540767909</v>
      </c>
      <c r="S15" s="1050">
        <v>32865</v>
      </c>
      <c r="T15" s="1360">
        <v>1039200.1712107079</v>
      </c>
      <c r="U15" s="1360">
        <v>31675</v>
      </c>
      <c r="W15" s="426"/>
      <c r="X15" s="426"/>
      <c r="Y15" s="426"/>
      <c r="Z15" s="426"/>
      <c r="AA15" s="426"/>
      <c r="AB15" s="426"/>
      <c r="AC15" s="426"/>
      <c r="AD15" s="426"/>
      <c r="AE15" s="426"/>
      <c r="AF15" s="426"/>
      <c r="AG15" s="426"/>
      <c r="AH15" s="426"/>
      <c r="AI15" s="426"/>
      <c r="AJ15" s="426"/>
      <c r="AK15" s="1439"/>
      <c r="AL15" s="328"/>
      <c r="AM15" s="328"/>
      <c r="AN15" s="328"/>
    </row>
    <row r="16" spans="1:40" ht="18" customHeight="1">
      <c r="A16" s="814" t="s">
        <v>65</v>
      </c>
      <c r="B16" s="1263">
        <v>732741.38598900521</v>
      </c>
      <c r="C16" s="1050">
        <v>14311</v>
      </c>
      <c r="D16" s="1048">
        <v>783398.42500000005</v>
      </c>
      <c r="E16" s="1050">
        <v>14961</v>
      </c>
      <c r="F16" s="1048">
        <v>840743.24901507003</v>
      </c>
      <c r="G16" s="1050">
        <v>15490</v>
      </c>
      <c r="H16" s="1048">
        <v>857425.96901745547</v>
      </c>
      <c r="I16" s="1050">
        <v>16019</v>
      </c>
      <c r="J16" s="1048">
        <v>798087.22221885959</v>
      </c>
      <c r="K16" s="1050">
        <v>15643</v>
      </c>
      <c r="L16" s="1048">
        <v>858648.75063320645</v>
      </c>
      <c r="M16" s="1050">
        <v>15829</v>
      </c>
      <c r="N16" s="1048">
        <v>854785.64938038471</v>
      </c>
      <c r="O16" s="1050">
        <v>16068</v>
      </c>
      <c r="P16" s="1048">
        <v>869847.00594658544</v>
      </c>
      <c r="Q16" s="1050">
        <v>16517</v>
      </c>
      <c r="R16" s="1263">
        <v>821732.53689723066</v>
      </c>
      <c r="S16" s="1050">
        <v>15836</v>
      </c>
      <c r="T16" s="1360">
        <v>785905.77378066687</v>
      </c>
      <c r="U16" s="1360">
        <v>15146</v>
      </c>
      <c r="W16" s="426"/>
      <c r="X16" s="426"/>
      <c r="Y16" s="426"/>
      <c r="Z16" s="426"/>
      <c r="AA16" s="426"/>
      <c r="AB16" s="426"/>
      <c r="AC16" s="426"/>
      <c r="AD16" s="426"/>
      <c r="AE16" s="426"/>
      <c r="AF16" s="426"/>
      <c r="AG16" s="426"/>
      <c r="AH16" s="426"/>
      <c r="AI16" s="426"/>
      <c r="AJ16" s="426"/>
      <c r="AK16" s="1439"/>
      <c r="AL16" s="328"/>
      <c r="AM16" s="328"/>
      <c r="AN16" s="328"/>
    </row>
    <row r="17" spans="1:40" ht="18" customHeight="1">
      <c r="A17" s="814" t="s">
        <v>66</v>
      </c>
      <c r="B17" s="1263">
        <v>7798911.9078002116</v>
      </c>
      <c r="C17" s="1050">
        <v>49310</v>
      </c>
      <c r="D17" s="1048">
        <v>8651366.2879999988</v>
      </c>
      <c r="E17" s="1050">
        <v>52081</v>
      </c>
      <c r="F17" s="1048">
        <v>9524988.9604445081</v>
      </c>
      <c r="G17" s="1050">
        <v>54894</v>
      </c>
      <c r="H17" s="1048">
        <v>10417463.870984189</v>
      </c>
      <c r="I17" s="1050">
        <v>57967</v>
      </c>
      <c r="J17" s="1048">
        <v>9030186.204820456</v>
      </c>
      <c r="K17" s="1050">
        <v>53861</v>
      </c>
      <c r="L17" s="1048">
        <v>9726250.6655449178</v>
      </c>
      <c r="M17" s="1050">
        <v>55790</v>
      </c>
      <c r="N17" s="1048">
        <v>9250921.9277924299</v>
      </c>
      <c r="O17" s="1050">
        <v>55509</v>
      </c>
      <c r="P17" s="1048">
        <v>10329217.644351978</v>
      </c>
      <c r="Q17" s="1050">
        <v>59274</v>
      </c>
      <c r="R17" s="1263">
        <v>8761868.8691424392</v>
      </c>
      <c r="S17" s="1050">
        <v>53446</v>
      </c>
      <c r="T17" s="1360">
        <v>7785634.819837736</v>
      </c>
      <c r="U17" s="1360">
        <v>49649</v>
      </c>
      <c r="W17" s="426"/>
      <c r="X17" s="426"/>
      <c r="Y17" s="426"/>
      <c r="Z17" s="426"/>
      <c r="AA17" s="426"/>
      <c r="AB17" s="426"/>
      <c r="AC17" s="426"/>
      <c r="AD17" s="426"/>
      <c r="AE17" s="426"/>
      <c r="AF17" s="426"/>
      <c r="AG17" s="426"/>
      <c r="AH17" s="426"/>
      <c r="AI17" s="426"/>
      <c r="AJ17" s="426"/>
      <c r="AK17" s="1439"/>
      <c r="AL17" s="328"/>
      <c r="AM17" s="328"/>
      <c r="AN17" s="328"/>
    </row>
    <row r="18" spans="1:40" ht="18" customHeight="1">
      <c r="A18" s="815" t="s">
        <v>2</v>
      </c>
      <c r="B18" s="1262"/>
      <c r="C18" s="1054"/>
      <c r="D18" s="810"/>
      <c r="E18" s="1054"/>
      <c r="F18" s="810"/>
      <c r="G18" s="1054"/>
      <c r="H18" s="810"/>
      <c r="I18" s="1054"/>
      <c r="J18" s="810"/>
      <c r="K18" s="1054"/>
      <c r="L18" s="810"/>
      <c r="M18" s="1054"/>
      <c r="N18" s="810"/>
      <c r="O18" s="1054"/>
      <c r="P18" s="810"/>
      <c r="Q18" s="1054"/>
      <c r="R18" s="1262"/>
      <c r="S18" s="1054"/>
      <c r="T18" s="1358"/>
      <c r="U18" s="1358"/>
      <c r="W18" s="426"/>
      <c r="X18" s="426"/>
      <c r="Y18" s="426"/>
      <c r="Z18" s="426"/>
      <c r="AA18" s="426"/>
      <c r="AB18" s="426"/>
      <c r="AC18" s="426"/>
      <c r="AD18" s="426"/>
      <c r="AE18" s="426"/>
      <c r="AF18" s="426"/>
      <c r="AG18" s="426"/>
      <c r="AH18" s="426"/>
      <c r="AI18" s="426"/>
      <c r="AJ18" s="426"/>
      <c r="AK18" s="1439"/>
      <c r="AL18" s="328"/>
      <c r="AM18" s="328"/>
      <c r="AN18" s="328"/>
    </row>
    <row r="19" spans="1:40" ht="18" customHeight="1">
      <c r="A19" s="814" t="s">
        <v>439</v>
      </c>
      <c r="B19" s="1263">
        <v>509826.52378980967</v>
      </c>
      <c r="C19" s="1050">
        <v>1166116</v>
      </c>
      <c r="D19" s="1048">
        <v>505121.65700000001</v>
      </c>
      <c r="E19" s="1050">
        <v>1155671.9999999998</v>
      </c>
      <c r="F19" s="1048">
        <v>521141.66563956591</v>
      </c>
      <c r="G19" s="1050">
        <v>1144851</v>
      </c>
      <c r="H19" s="1048">
        <v>487976.0962930643</v>
      </c>
      <c r="I19" s="1050">
        <v>1119369</v>
      </c>
      <c r="J19" s="1048">
        <v>496775.04107718513</v>
      </c>
      <c r="K19" s="1050">
        <v>1109486</v>
      </c>
      <c r="L19" s="1048">
        <v>433063.7890430087</v>
      </c>
      <c r="M19" s="1050">
        <v>1108372</v>
      </c>
      <c r="N19" s="1048">
        <v>459602.27150012436</v>
      </c>
      <c r="O19" s="1050">
        <v>1101677</v>
      </c>
      <c r="P19" s="1048">
        <v>453461.18699669861</v>
      </c>
      <c r="Q19" s="1050">
        <v>1073533</v>
      </c>
      <c r="R19" s="1263">
        <v>404819.45709177991</v>
      </c>
      <c r="S19" s="1050">
        <v>1071751</v>
      </c>
      <c r="T19" s="1360">
        <v>429357.73619173025</v>
      </c>
      <c r="U19" s="1360">
        <v>1084422</v>
      </c>
      <c r="W19" s="426"/>
      <c r="X19" s="426"/>
      <c r="Y19" s="426"/>
      <c r="Z19" s="426"/>
      <c r="AA19" s="426"/>
      <c r="AB19" s="426"/>
      <c r="AC19" s="426"/>
      <c r="AD19" s="426"/>
      <c r="AE19" s="426"/>
      <c r="AF19" s="426"/>
      <c r="AG19" s="426"/>
      <c r="AH19" s="426"/>
      <c r="AI19" s="426"/>
      <c r="AJ19" s="426"/>
      <c r="AK19" s="1439"/>
      <c r="AL19" s="328"/>
      <c r="AM19" s="328"/>
      <c r="AN19" s="328"/>
    </row>
    <row r="20" spans="1:40" ht="18" customHeight="1">
      <c r="A20" s="814" t="s">
        <v>440</v>
      </c>
      <c r="B20" s="1263">
        <v>1882685.8509028552</v>
      </c>
      <c r="C20" s="1050">
        <v>384841</v>
      </c>
      <c r="D20" s="1048">
        <v>1114074.186</v>
      </c>
      <c r="E20" s="1050">
        <v>355189.00000000006</v>
      </c>
      <c r="F20" s="1048">
        <v>1671430.1217941954</v>
      </c>
      <c r="G20" s="1050">
        <v>338126</v>
      </c>
      <c r="H20" s="1048">
        <v>1514319.5132766468</v>
      </c>
      <c r="I20" s="1050">
        <v>317326</v>
      </c>
      <c r="J20" s="1048">
        <v>1693836.8791406811</v>
      </c>
      <c r="K20" s="1050">
        <v>354424</v>
      </c>
      <c r="L20" s="1048">
        <v>1619637.7278309229</v>
      </c>
      <c r="M20" s="1050">
        <v>351351</v>
      </c>
      <c r="N20" s="1048">
        <v>1675437.4461078423</v>
      </c>
      <c r="O20" s="1050">
        <v>346490</v>
      </c>
      <c r="P20" s="1048">
        <v>1425154.3712792348</v>
      </c>
      <c r="Q20" s="1050">
        <v>304600</v>
      </c>
      <c r="R20" s="1263">
        <v>1740821.815916982</v>
      </c>
      <c r="S20" s="1050">
        <v>374069</v>
      </c>
      <c r="T20" s="1360">
        <v>2025338.5538016718</v>
      </c>
      <c r="U20" s="1360">
        <v>430479</v>
      </c>
      <c r="W20" s="426"/>
      <c r="X20" s="426"/>
      <c r="Y20" s="426"/>
      <c r="Z20" s="426"/>
      <c r="AA20" s="426"/>
      <c r="AB20" s="426"/>
      <c r="AC20" s="426"/>
      <c r="AD20" s="426"/>
      <c r="AE20" s="426"/>
      <c r="AF20" s="426"/>
      <c r="AG20" s="426"/>
      <c r="AH20" s="426"/>
      <c r="AI20" s="426"/>
      <c r="AJ20" s="426"/>
      <c r="AK20" s="1439"/>
      <c r="AL20" s="328"/>
      <c r="AM20" s="328"/>
      <c r="AN20" s="328"/>
    </row>
    <row r="21" spans="1:40" ht="18" customHeight="1">
      <c r="A21" s="814" t="s">
        <v>441</v>
      </c>
      <c r="B21" s="1263">
        <v>5490019.3813040107</v>
      </c>
      <c r="C21" s="1050">
        <v>515730</v>
      </c>
      <c r="D21" s="1048">
        <v>5510046.5700000003</v>
      </c>
      <c r="E21" s="1050">
        <v>489817</v>
      </c>
      <c r="F21" s="1048">
        <v>5476544.1876730788</v>
      </c>
      <c r="G21" s="1050">
        <v>466124</v>
      </c>
      <c r="H21" s="1048">
        <v>5096252.6610210026</v>
      </c>
      <c r="I21" s="1050">
        <v>469705</v>
      </c>
      <c r="J21" s="1048">
        <v>5222076.7556636911</v>
      </c>
      <c r="K21" s="1050">
        <v>498059</v>
      </c>
      <c r="L21" s="1048">
        <v>5457656.8132578833</v>
      </c>
      <c r="M21" s="1050">
        <v>497385</v>
      </c>
      <c r="N21" s="1048">
        <v>5396278.9594914746</v>
      </c>
      <c r="O21" s="1050">
        <v>481661</v>
      </c>
      <c r="P21" s="1048">
        <v>4878402.9461922124</v>
      </c>
      <c r="Q21" s="1050">
        <v>441069</v>
      </c>
      <c r="R21" s="1263">
        <v>5516947.788385638</v>
      </c>
      <c r="S21" s="1050">
        <v>513153</v>
      </c>
      <c r="T21" s="1360">
        <v>5641545.8431704408</v>
      </c>
      <c r="U21" s="1360">
        <v>526367</v>
      </c>
      <c r="W21" s="426"/>
      <c r="X21" s="426"/>
      <c r="Y21" s="426"/>
      <c r="Z21" s="426"/>
      <c r="AA21" s="426"/>
      <c r="AB21" s="426"/>
      <c r="AC21" s="426"/>
      <c r="AD21" s="426"/>
      <c r="AE21" s="426"/>
      <c r="AF21" s="426"/>
      <c r="AG21" s="426"/>
      <c r="AH21" s="426"/>
      <c r="AI21" s="426"/>
      <c r="AJ21" s="426"/>
      <c r="AK21" s="1439"/>
      <c r="AL21" s="328"/>
      <c r="AM21" s="328"/>
      <c r="AN21" s="328"/>
    </row>
    <row r="22" spans="1:40" ht="18" customHeight="1">
      <c r="A22" s="814" t="s">
        <v>63</v>
      </c>
      <c r="B22" s="1263">
        <v>7475302.1142098093</v>
      </c>
      <c r="C22" s="1050">
        <v>391967</v>
      </c>
      <c r="D22" s="1048">
        <v>7770596.6540000001</v>
      </c>
      <c r="E22" s="1050">
        <v>408400</v>
      </c>
      <c r="F22" s="1048">
        <v>8355014.5294809714</v>
      </c>
      <c r="G22" s="1050">
        <v>414294</v>
      </c>
      <c r="H22" s="1048">
        <v>8268550.6107369671</v>
      </c>
      <c r="I22" s="1050">
        <v>429982</v>
      </c>
      <c r="J22" s="1048">
        <v>8018166.8469247492</v>
      </c>
      <c r="K22" s="1050">
        <v>412843</v>
      </c>
      <c r="L22" s="1048">
        <v>8336201.2863429049</v>
      </c>
      <c r="M22" s="1050">
        <v>427625</v>
      </c>
      <c r="N22" s="1048">
        <v>8331223.5744369095</v>
      </c>
      <c r="O22" s="1050">
        <v>428438</v>
      </c>
      <c r="P22" s="1048">
        <v>8455316.9004409723</v>
      </c>
      <c r="Q22" s="1050">
        <v>441022</v>
      </c>
      <c r="R22" s="1263">
        <v>7747098.4187108735</v>
      </c>
      <c r="S22" s="1050">
        <v>410283</v>
      </c>
      <c r="T22" s="1360">
        <v>6712187.2478860365</v>
      </c>
      <c r="U22" s="1360">
        <v>358725</v>
      </c>
      <c r="W22" s="426"/>
      <c r="X22" s="426"/>
      <c r="Y22" s="426"/>
      <c r="Z22" s="426"/>
      <c r="AA22" s="426"/>
      <c r="AB22" s="426"/>
      <c r="AC22" s="426"/>
      <c r="AD22" s="426"/>
      <c r="AE22" s="426"/>
      <c r="AF22" s="426"/>
      <c r="AG22" s="426"/>
      <c r="AH22" s="426"/>
      <c r="AI22" s="426"/>
      <c r="AJ22" s="426"/>
      <c r="AK22" s="1439"/>
      <c r="AL22" s="328"/>
      <c r="AM22" s="328"/>
      <c r="AN22" s="328"/>
    </row>
    <row r="23" spans="1:40" ht="18" customHeight="1">
      <c r="A23" s="814" t="s">
        <v>64</v>
      </c>
      <c r="B23" s="1263">
        <v>4992441.6260998975</v>
      </c>
      <c r="C23" s="1050">
        <v>166536</v>
      </c>
      <c r="D23" s="1048">
        <v>6787463.760999999</v>
      </c>
      <c r="E23" s="1050">
        <v>206906</v>
      </c>
      <c r="F23" s="1048">
        <v>7625022.4378727274</v>
      </c>
      <c r="G23" s="1050">
        <v>244567</v>
      </c>
      <c r="H23" s="1048">
        <v>8724211.4195460379</v>
      </c>
      <c r="I23" s="1050">
        <v>263063</v>
      </c>
      <c r="J23" s="1048">
        <v>7195290.7486268394</v>
      </c>
      <c r="K23" s="1050">
        <v>219943</v>
      </c>
      <c r="L23" s="1048">
        <v>6326135.3983569285</v>
      </c>
      <c r="M23" s="1050">
        <v>209406</v>
      </c>
      <c r="N23" s="1048">
        <v>6901898.8206374375</v>
      </c>
      <c r="O23" s="1050">
        <v>226486</v>
      </c>
      <c r="P23" s="1048">
        <v>9555218.353111878</v>
      </c>
      <c r="Q23" s="1050">
        <v>300034</v>
      </c>
      <c r="R23" s="1263">
        <v>5203662.9128368162</v>
      </c>
      <c r="S23" s="1050">
        <v>175967</v>
      </c>
      <c r="T23" s="1360">
        <v>3796459.2124768565</v>
      </c>
      <c r="U23" s="1360">
        <v>123688</v>
      </c>
      <c r="W23" s="426"/>
      <c r="X23" s="426"/>
      <c r="Y23" s="426"/>
      <c r="Z23" s="426"/>
      <c r="AA23" s="426"/>
      <c r="AB23" s="426"/>
      <c r="AC23" s="426"/>
      <c r="AD23" s="426"/>
      <c r="AE23" s="426"/>
      <c r="AF23" s="426"/>
      <c r="AG23" s="426"/>
      <c r="AH23" s="426"/>
      <c r="AI23" s="426"/>
      <c r="AJ23" s="426"/>
      <c r="AK23" s="1439"/>
      <c r="AL23" s="328"/>
      <c r="AM23" s="328"/>
      <c r="AN23" s="328"/>
    </row>
    <row r="24" spans="1:40" ht="18" customHeight="1">
      <c r="A24" s="814" t="s">
        <v>65</v>
      </c>
      <c r="B24" s="1263">
        <v>446199.3853124305</v>
      </c>
      <c r="C24" s="1050">
        <v>12217</v>
      </c>
      <c r="D24" s="1048">
        <v>832522.18900000001</v>
      </c>
      <c r="E24" s="1050">
        <v>15543</v>
      </c>
      <c r="F24" s="1048">
        <v>916276.58158523124</v>
      </c>
      <c r="G24" s="1050">
        <v>18869</v>
      </c>
      <c r="H24" s="1048">
        <v>1175271.912606647</v>
      </c>
      <c r="I24" s="1050">
        <v>21031</v>
      </c>
      <c r="J24" s="1048">
        <v>966120.17449338897</v>
      </c>
      <c r="K24" s="1050">
        <v>19357</v>
      </c>
      <c r="L24" s="1048">
        <v>587202.96922725893</v>
      </c>
      <c r="M24" s="1050">
        <v>14276</v>
      </c>
      <c r="N24" s="1048">
        <v>830758.18090108014</v>
      </c>
      <c r="O24" s="1050">
        <v>16953</v>
      </c>
      <c r="P24" s="1048">
        <v>1464997.7233109875</v>
      </c>
      <c r="Q24" s="1050">
        <v>29178</v>
      </c>
      <c r="R24" s="1263">
        <v>530554.79052849649</v>
      </c>
      <c r="S24" s="1050">
        <v>11940</v>
      </c>
      <c r="T24" s="1360">
        <v>398900.41005748103</v>
      </c>
      <c r="U24" s="1360">
        <v>7397</v>
      </c>
      <c r="W24" s="426"/>
      <c r="X24" s="426"/>
      <c r="Y24" s="426"/>
      <c r="Z24" s="426"/>
      <c r="AA24" s="426"/>
      <c r="AB24" s="426"/>
      <c r="AC24" s="426"/>
      <c r="AD24" s="426"/>
      <c r="AE24" s="426"/>
      <c r="AF24" s="426"/>
      <c r="AG24" s="426"/>
      <c r="AH24" s="426"/>
      <c r="AI24" s="426"/>
      <c r="AJ24" s="426"/>
      <c r="AK24" s="1439"/>
      <c r="AL24" s="328"/>
      <c r="AM24" s="328"/>
      <c r="AN24" s="328"/>
    </row>
    <row r="25" spans="1:40" ht="18" customHeight="1">
      <c r="A25" s="814" t="s">
        <v>66</v>
      </c>
      <c r="B25" s="1263">
        <v>232016.15081998546</v>
      </c>
      <c r="C25" s="1050">
        <v>3900</v>
      </c>
      <c r="D25" s="1048">
        <v>408832.78300000005</v>
      </c>
      <c r="E25" s="1050">
        <v>4699</v>
      </c>
      <c r="F25" s="1048">
        <v>428906.15095421666</v>
      </c>
      <c r="G25" s="1050">
        <v>4920</v>
      </c>
      <c r="H25" s="1048">
        <v>539373.44884662062</v>
      </c>
      <c r="I25" s="1050">
        <v>5592</v>
      </c>
      <c r="J25" s="1048">
        <v>520412.12425384083</v>
      </c>
      <c r="K25" s="1050">
        <v>5880</v>
      </c>
      <c r="L25" s="1048">
        <v>320427.4701530023</v>
      </c>
      <c r="M25" s="1050">
        <v>4493</v>
      </c>
      <c r="N25" s="1048">
        <v>444284.52803940669</v>
      </c>
      <c r="O25" s="1050">
        <v>5031</v>
      </c>
      <c r="P25" s="1048">
        <v>647981.82505417708</v>
      </c>
      <c r="Q25" s="1050">
        <v>7680</v>
      </c>
      <c r="R25" s="1263">
        <v>357376.60470134486</v>
      </c>
      <c r="S25" s="1050">
        <v>4180</v>
      </c>
      <c r="T25" s="1360">
        <v>279777.66547297983</v>
      </c>
      <c r="U25" s="1360">
        <v>2967</v>
      </c>
      <c r="W25" s="426"/>
      <c r="X25" s="426"/>
      <c r="Y25" s="426"/>
      <c r="Z25" s="426"/>
      <c r="AA25" s="426"/>
      <c r="AB25" s="426"/>
      <c r="AC25" s="426"/>
      <c r="AD25" s="426"/>
      <c r="AE25" s="426"/>
      <c r="AF25" s="426"/>
      <c r="AG25" s="426"/>
      <c r="AH25" s="426"/>
      <c r="AI25" s="426"/>
      <c r="AJ25" s="426"/>
      <c r="AK25" s="1439"/>
      <c r="AL25" s="328"/>
      <c r="AM25" s="328"/>
      <c r="AN25" s="328"/>
    </row>
    <row r="26" spans="1:40" ht="18" customHeight="1">
      <c r="A26" s="816" t="s">
        <v>67</v>
      </c>
      <c r="B26" s="1266">
        <f t="shared" ref="B26:R26" si="0">SUM(B11:B25)</f>
        <v>31573582.375119999</v>
      </c>
      <c r="C26" s="1055">
        <f t="shared" si="0"/>
        <v>2841233</v>
      </c>
      <c r="D26" s="859">
        <f t="shared" si="0"/>
        <v>34356662.859999999</v>
      </c>
      <c r="E26" s="1055">
        <f t="shared" si="0"/>
        <v>2836375</v>
      </c>
      <c r="F26" s="859">
        <f t="shared" si="0"/>
        <v>37538488.275999986</v>
      </c>
      <c r="G26" s="1055">
        <f t="shared" si="0"/>
        <v>2832219</v>
      </c>
      <c r="H26" s="859">
        <f t="shared" si="0"/>
        <v>39221967.386300005</v>
      </c>
      <c r="I26" s="1055">
        <f t="shared" si="0"/>
        <v>2828513</v>
      </c>
      <c r="J26" s="859">
        <f t="shared" si="0"/>
        <v>36014212.259259999</v>
      </c>
      <c r="K26" s="1055">
        <f t="shared" si="0"/>
        <v>2824929</v>
      </c>
      <c r="L26" s="859">
        <f>SUM(L11:L25)</f>
        <v>35846231.095199987</v>
      </c>
      <c r="M26" s="1055">
        <f>SUM(M11:M25)</f>
        <v>2818445</v>
      </c>
      <c r="N26" s="859">
        <f t="shared" si="0"/>
        <v>36305115.29463999</v>
      </c>
      <c r="O26" s="1055">
        <f t="shared" si="0"/>
        <v>2812356</v>
      </c>
      <c r="P26" s="859">
        <f t="shared" si="0"/>
        <v>40200966.3926</v>
      </c>
      <c r="Q26" s="1055">
        <f t="shared" si="0"/>
        <v>2803108</v>
      </c>
      <c r="R26" s="1266">
        <f t="shared" si="0"/>
        <v>33133691.932709988</v>
      </c>
      <c r="S26" s="1055">
        <f>SUM(S11:S25)</f>
        <v>2763887</v>
      </c>
      <c r="T26" s="1364">
        <f t="shared" ref="T26:U26" si="1">SUM(T11:T25)</f>
        <v>29879535.954319991</v>
      </c>
      <c r="U26" s="1364">
        <f t="shared" si="1"/>
        <v>2735224</v>
      </c>
      <c r="W26" s="426"/>
      <c r="X26" s="426"/>
      <c r="Y26" s="426"/>
      <c r="Z26" s="426"/>
      <c r="AA26" s="426"/>
      <c r="AB26" s="426"/>
      <c r="AC26" s="426"/>
      <c r="AD26" s="426"/>
      <c r="AE26" s="426"/>
      <c r="AF26" s="426"/>
      <c r="AG26" s="426"/>
      <c r="AH26" s="426"/>
      <c r="AI26" s="426"/>
      <c r="AJ26" s="426"/>
      <c r="AK26" s="1439"/>
      <c r="AL26" s="328"/>
      <c r="AM26" s="328"/>
      <c r="AN26" s="328"/>
    </row>
    <row r="27" spans="1:40" ht="18" customHeight="1">
      <c r="A27" s="817" t="s">
        <v>442</v>
      </c>
      <c r="B27" s="1267">
        <f t="shared" ref="B27:R27" si="2">B7+B8+B9+B26</f>
        <v>75545838.448469996</v>
      </c>
      <c r="C27" s="1056">
        <f t="shared" si="2"/>
        <v>2849667</v>
      </c>
      <c r="D27" s="860">
        <f t="shared" si="2"/>
        <v>79833279.699999988</v>
      </c>
      <c r="E27" s="1056">
        <f t="shared" si="2"/>
        <v>2844791</v>
      </c>
      <c r="F27" s="860">
        <f t="shared" si="2"/>
        <v>87227038.030944973</v>
      </c>
      <c r="G27" s="1056">
        <f t="shared" si="2"/>
        <v>2840643</v>
      </c>
      <c r="H27" s="860">
        <f t="shared" si="2"/>
        <v>90062633.934514999</v>
      </c>
      <c r="I27" s="1056">
        <f t="shared" si="2"/>
        <v>2836809</v>
      </c>
      <c r="J27" s="860">
        <f t="shared" si="2"/>
        <v>85843947.501818001</v>
      </c>
      <c r="K27" s="1056">
        <f t="shared" si="2"/>
        <v>2833237</v>
      </c>
      <c r="L27" s="860">
        <f>L7+L8+L9+L26</f>
        <v>89756046.763226986</v>
      </c>
      <c r="M27" s="1056">
        <f t="shared" si="2"/>
        <v>2826696</v>
      </c>
      <c r="N27" s="860">
        <f t="shared" si="2"/>
        <v>91444611.853479981</v>
      </c>
      <c r="O27" s="1056">
        <f t="shared" si="2"/>
        <v>2820566</v>
      </c>
      <c r="P27" s="860">
        <f t="shared" si="2"/>
        <v>99396509.082479998</v>
      </c>
      <c r="Q27" s="1056">
        <f t="shared" si="2"/>
        <v>2811177</v>
      </c>
      <c r="R27" s="1267">
        <f t="shared" si="2"/>
        <v>80317055.041875988</v>
      </c>
      <c r="S27" s="1056">
        <f>S7+S8+S9+S26</f>
        <v>2771830</v>
      </c>
      <c r="T27" s="860">
        <f t="shared" ref="T27" si="3">T7+T8+T9+T26</f>
        <v>72846671.857463002</v>
      </c>
      <c r="U27" s="860">
        <f>U7+U8+U9+U26</f>
        <v>2742936</v>
      </c>
      <c r="W27" s="426"/>
      <c r="X27" s="426"/>
      <c r="Y27" s="426"/>
      <c r="Z27" s="426"/>
      <c r="AA27" s="426"/>
      <c r="AB27" s="426"/>
      <c r="AC27" s="426"/>
      <c r="AD27" s="426"/>
      <c r="AE27" s="426"/>
      <c r="AF27" s="426"/>
      <c r="AG27" s="426"/>
      <c r="AH27" s="426"/>
      <c r="AI27" s="426"/>
      <c r="AJ27" s="426"/>
      <c r="AK27" s="1439"/>
      <c r="AL27" s="328"/>
      <c r="AM27" s="328"/>
      <c r="AN27" s="328"/>
    </row>
    <row r="28" spans="1:40" ht="12.75" customHeight="1">
      <c r="A28" s="574" t="s">
        <v>434</v>
      </c>
      <c r="B28" s="575"/>
      <c r="C28" s="575"/>
      <c r="D28" s="575"/>
      <c r="E28" s="575"/>
      <c r="F28" s="575"/>
      <c r="G28" s="575"/>
      <c r="H28" s="575"/>
      <c r="I28" s="575"/>
      <c r="J28" s="575"/>
      <c r="K28" s="575"/>
      <c r="L28" s="575"/>
      <c r="M28" s="575"/>
      <c r="N28" s="575"/>
      <c r="O28" s="575"/>
      <c r="P28" s="575"/>
      <c r="Q28" s="575"/>
      <c r="R28" s="576"/>
      <c r="S28" s="576"/>
      <c r="T28" s="576"/>
      <c r="U28" s="576"/>
    </row>
    <row r="29" spans="1:40" ht="52.5" customHeight="1">
      <c r="A29" s="1757" t="s">
        <v>547</v>
      </c>
      <c r="B29" s="1757"/>
      <c r="C29" s="1757"/>
      <c r="D29" s="1757"/>
      <c r="E29" s="1757"/>
      <c r="F29" s="1757"/>
      <c r="G29" s="1757"/>
      <c r="H29" s="1757"/>
      <c r="I29" s="1757"/>
      <c r="J29" s="1757"/>
      <c r="K29" s="1757"/>
      <c r="L29" s="1757"/>
      <c r="M29" s="1757"/>
      <c r="N29" s="1757"/>
      <c r="O29" s="1757"/>
      <c r="P29" s="1757"/>
      <c r="Q29" s="1757"/>
      <c r="R29" s="1757"/>
      <c r="S29" s="1757"/>
      <c r="T29" s="1757"/>
      <c r="U29" s="1757"/>
    </row>
    <row r="30" spans="1:40">
      <c r="A30" s="321"/>
      <c r="B30" s="321"/>
      <c r="C30" s="321"/>
      <c r="D30" s="321"/>
      <c r="E30" s="321"/>
      <c r="F30" s="321"/>
      <c r="G30" s="321"/>
      <c r="H30" s="321"/>
      <c r="I30" s="321"/>
      <c r="J30" s="321"/>
      <c r="K30" s="321"/>
      <c r="L30" s="321"/>
      <c r="M30" s="321"/>
      <c r="N30" s="321"/>
      <c r="O30" s="321"/>
      <c r="P30" s="321"/>
      <c r="Q30" s="321"/>
      <c r="R30" s="526"/>
      <c r="S30" s="526"/>
      <c r="T30" s="526"/>
      <c r="U30" s="526"/>
    </row>
    <row r="31" spans="1:40" ht="5.0999999999999996" customHeight="1">
      <c r="A31" s="321"/>
      <c r="B31" s="321"/>
      <c r="C31" s="321"/>
      <c r="D31" s="321"/>
      <c r="E31" s="321"/>
      <c r="F31" s="321"/>
      <c r="G31" s="321"/>
      <c r="H31" s="321"/>
      <c r="I31" s="321"/>
      <c r="J31" s="321"/>
      <c r="K31" s="321"/>
      <c r="L31" s="321"/>
      <c r="M31" s="321"/>
      <c r="N31" s="321"/>
      <c r="O31" s="321"/>
      <c r="P31" s="321"/>
      <c r="Q31" s="321"/>
      <c r="R31" s="526"/>
      <c r="S31" s="526"/>
      <c r="T31" s="526"/>
      <c r="U31" s="526"/>
    </row>
    <row r="32" spans="1:40" ht="5.0999999999999996" customHeight="1">
      <c r="A32" s="321"/>
      <c r="B32" s="321"/>
      <c r="C32" s="321"/>
      <c r="D32" s="321"/>
      <c r="E32" s="321"/>
      <c r="F32" s="321"/>
      <c r="G32" s="321"/>
      <c r="H32" s="321"/>
      <c r="I32" s="321"/>
      <c r="J32" s="321"/>
      <c r="K32" s="321"/>
      <c r="L32" s="321"/>
      <c r="M32" s="321"/>
      <c r="N32" s="321"/>
      <c r="O32" s="321"/>
      <c r="P32" s="321"/>
      <c r="Q32" s="321"/>
      <c r="R32" s="526"/>
      <c r="S32" s="526"/>
      <c r="T32" s="526"/>
      <c r="U32" s="526"/>
    </row>
    <row r="33" spans="1:34" ht="5.0999999999999996" customHeight="1">
      <c r="A33" s="321"/>
      <c r="B33" s="321"/>
      <c r="C33" s="321"/>
      <c r="D33" s="321"/>
      <c r="E33" s="321"/>
      <c r="F33" s="321"/>
      <c r="G33" s="321"/>
      <c r="H33" s="321"/>
      <c r="I33" s="321"/>
      <c r="J33" s="321"/>
      <c r="K33" s="396"/>
      <c r="L33" s="321"/>
      <c r="M33" s="321"/>
      <c r="N33" s="321"/>
      <c r="O33" s="321"/>
      <c r="P33" s="321"/>
      <c r="Q33" s="321"/>
      <c r="R33" s="526"/>
      <c r="S33" s="526"/>
      <c r="T33" s="526"/>
      <c r="U33" s="526"/>
    </row>
    <row r="34" spans="1:34" ht="5.0999999999999996" customHeight="1">
      <c r="A34" s="321"/>
      <c r="B34" s="321"/>
      <c r="C34" s="321"/>
      <c r="D34" s="321"/>
      <c r="E34" s="321"/>
      <c r="F34" s="321"/>
      <c r="G34" s="321"/>
      <c r="H34" s="321"/>
      <c r="I34" s="321"/>
      <c r="J34" s="321"/>
      <c r="K34" s="396"/>
      <c r="L34" s="321"/>
      <c r="M34" s="321"/>
      <c r="N34" s="321"/>
      <c r="O34" s="321"/>
      <c r="P34" s="321"/>
      <c r="Q34" s="321"/>
      <c r="R34" s="526"/>
      <c r="S34" s="526"/>
      <c r="T34" s="526"/>
      <c r="U34" s="526"/>
    </row>
    <row r="35" spans="1:34" ht="5.0999999999999996" customHeight="1">
      <c r="A35" s="321"/>
      <c r="B35" s="321"/>
      <c r="C35" s="321"/>
      <c r="D35" s="321"/>
      <c r="E35" s="321"/>
      <c r="F35" s="321"/>
      <c r="G35" s="321"/>
      <c r="H35" s="321"/>
      <c r="I35" s="321"/>
      <c r="J35" s="321"/>
      <c r="K35" s="396"/>
      <c r="L35" s="321"/>
      <c r="M35" s="321"/>
      <c r="N35" s="321"/>
      <c r="O35" s="321"/>
      <c r="P35" s="321"/>
      <c r="Q35" s="321"/>
      <c r="R35" s="526"/>
      <c r="S35" s="526"/>
      <c r="T35" s="526"/>
      <c r="U35" s="526"/>
    </row>
    <row r="36" spans="1:34" ht="15" customHeight="1">
      <c r="A36" s="1762" t="s">
        <v>443</v>
      </c>
      <c r="B36" s="1762"/>
      <c r="C36" s="1762"/>
      <c r="D36" s="1762"/>
      <c r="E36" s="1762"/>
      <c r="F36" s="1762"/>
      <c r="G36" s="1762"/>
      <c r="H36" s="1762"/>
      <c r="I36" s="1762"/>
      <c r="J36" s="1762"/>
      <c r="K36" s="397"/>
      <c r="L36" s="1762" t="s">
        <v>444</v>
      </c>
      <c r="M36" s="1762"/>
      <c r="N36" s="1762"/>
      <c r="O36" s="1762"/>
      <c r="P36" s="1762"/>
      <c r="Q36" s="1762"/>
      <c r="R36" s="1762"/>
      <c r="S36" s="1762"/>
      <c r="T36" s="1762"/>
      <c r="U36" s="1762"/>
    </row>
    <row r="37" spans="1:34" ht="15.75">
      <c r="A37" s="322"/>
      <c r="B37" s="323"/>
      <c r="C37" s="1761"/>
      <c r="D37" s="323"/>
      <c r="E37" s="1761"/>
      <c r="F37" s="323"/>
      <c r="G37" s="1761"/>
      <c r="H37" s="323"/>
      <c r="I37" s="1761"/>
      <c r="J37" s="323"/>
      <c r="K37" s="1763"/>
      <c r="L37" s="323"/>
      <c r="M37" s="1761"/>
      <c r="N37" s="323"/>
      <c r="O37" s="1761"/>
      <c r="P37" s="526"/>
      <c r="Q37" s="324"/>
      <c r="R37" s="526"/>
      <c r="S37" s="526"/>
      <c r="T37" s="526"/>
      <c r="U37" s="526"/>
      <c r="W37" s="425"/>
      <c r="X37" s="425">
        <f>B3</f>
        <v>2014</v>
      </c>
      <c r="Y37" s="425">
        <f>D3</f>
        <v>2015</v>
      </c>
      <c r="Z37" s="425">
        <f>F3</f>
        <v>2016</v>
      </c>
      <c r="AA37" s="425">
        <f>H3</f>
        <v>2017</v>
      </c>
      <c r="AB37" s="425">
        <f>J3</f>
        <v>2018</v>
      </c>
      <c r="AC37" s="425">
        <f>L3</f>
        <v>2019</v>
      </c>
      <c r="AD37" s="425">
        <f>N3</f>
        <v>2020</v>
      </c>
      <c r="AE37" s="425">
        <f>P3</f>
        <v>2021</v>
      </c>
      <c r="AF37" s="425">
        <f>R3</f>
        <v>2022</v>
      </c>
      <c r="AG37" s="425">
        <f>T3</f>
        <v>2023</v>
      </c>
    </row>
    <row r="38" spans="1:34">
      <c r="A38" s="325"/>
      <c r="B38" s="326"/>
      <c r="C38" s="1761"/>
      <c r="D38" s="326"/>
      <c r="E38" s="1761"/>
      <c r="F38" s="326"/>
      <c r="G38" s="1761"/>
      <c r="H38" s="326"/>
      <c r="I38" s="1761"/>
      <c r="J38" s="326"/>
      <c r="K38" s="1763"/>
      <c r="L38" s="326"/>
      <c r="M38" s="1761"/>
      <c r="N38" s="326"/>
      <c r="O38" s="1761"/>
      <c r="P38" s="526"/>
      <c r="Q38" s="327"/>
      <c r="R38" s="526"/>
      <c r="S38" s="526"/>
      <c r="T38" s="526"/>
      <c r="U38" s="526"/>
      <c r="W38" s="1365" t="s">
        <v>177</v>
      </c>
      <c r="X38" s="426">
        <f>'10'!B7</f>
        <v>614378.23499999999</v>
      </c>
      <c r="Y38" s="426">
        <f>'10'!D7</f>
        <v>1412171.2330000002</v>
      </c>
      <c r="Z38" s="426">
        <f>'10'!F7</f>
        <v>3829947.8149450007</v>
      </c>
      <c r="AA38" s="426">
        <f>'10'!H7</f>
        <v>3649007.6605450003</v>
      </c>
      <c r="AB38" s="426">
        <f>'10'!J7</f>
        <v>3710170.4104180005</v>
      </c>
      <c r="AC38" s="426">
        <f>'10'!L7</f>
        <v>7367738.2851669993</v>
      </c>
      <c r="AD38" s="426">
        <f>'10'!N7</f>
        <v>7260378.3049999969</v>
      </c>
      <c r="AE38" s="426">
        <f>'10'!P7</f>
        <v>5577049.3539999947</v>
      </c>
      <c r="AF38" s="426">
        <f>'10'!R7</f>
        <v>4269053.641396001</v>
      </c>
      <c r="AG38" s="426">
        <f>T7</f>
        <v>3689880.7365829977</v>
      </c>
    </row>
    <row r="39" spans="1:34">
      <c r="A39" s="329"/>
      <c r="B39" s="330"/>
      <c r="C39" s="331"/>
      <c r="D39" s="330"/>
      <c r="E39" s="331"/>
      <c r="F39" s="330"/>
      <c r="G39" s="331"/>
      <c r="H39" s="330"/>
      <c r="I39" s="331"/>
      <c r="J39" s="330"/>
      <c r="K39" s="398"/>
      <c r="L39" s="330"/>
      <c r="M39" s="331"/>
      <c r="N39" s="330"/>
      <c r="O39" s="331"/>
      <c r="P39" s="526"/>
      <c r="Q39" s="327"/>
      <c r="R39" s="526"/>
      <c r="S39" s="526"/>
      <c r="T39" s="526"/>
      <c r="U39" s="526"/>
      <c r="W39" s="1365" t="s">
        <v>447</v>
      </c>
      <c r="X39" s="426">
        <f>'10'!B8</f>
        <v>23351837.419780001</v>
      </c>
      <c r="Y39" s="426">
        <f>'10'!D8</f>
        <v>23514168.522999998</v>
      </c>
      <c r="Z39" s="426">
        <f>'10'!F8</f>
        <v>24135731.601999998</v>
      </c>
      <c r="AA39" s="426">
        <f>'10'!H8</f>
        <v>24867154.788480002</v>
      </c>
      <c r="AB39" s="426">
        <f>'10'!J8</f>
        <v>24322451.99884</v>
      </c>
      <c r="AC39" s="426">
        <f>'10'!L8</f>
        <v>25064055.928509999</v>
      </c>
      <c r="AD39" s="426">
        <f>'10'!N8</f>
        <v>27042808.068560001</v>
      </c>
      <c r="AE39" s="426">
        <f>'10'!P8</f>
        <v>30939068.92382</v>
      </c>
      <c r="AF39" s="426">
        <f>'10'!R8</f>
        <v>22945796.208549999</v>
      </c>
      <c r="AG39" s="426">
        <f t="shared" ref="AG39:AG40" si="4">T8</f>
        <v>21036542.447830003</v>
      </c>
    </row>
    <row r="40" spans="1:34">
      <c r="A40" s="332"/>
      <c r="B40" s="333"/>
      <c r="C40" s="333"/>
      <c r="D40" s="333"/>
      <c r="E40" s="333"/>
      <c r="F40" s="333"/>
      <c r="G40" s="333"/>
      <c r="H40" s="333"/>
      <c r="I40" s="333"/>
      <c r="J40" s="333"/>
      <c r="K40" s="399"/>
      <c r="L40" s="333"/>
      <c r="M40" s="333"/>
      <c r="N40" s="333"/>
      <c r="O40" s="333"/>
      <c r="P40" s="526"/>
      <c r="Q40" s="527"/>
      <c r="R40" s="526"/>
      <c r="S40" s="526"/>
      <c r="T40" s="526"/>
      <c r="U40" s="526"/>
      <c r="W40" s="1365" t="s">
        <v>448</v>
      </c>
      <c r="X40" s="426">
        <f>'10'!B9</f>
        <v>20006040.418570001</v>
      </c>
      <c r="Y40" s="426">
        <f>'10'!D9</f>
        <v>20550277.083999999</v>
      </c>
      <c r="Z40" s="426">
        <f>'10'!F9</f>
        <v>21722870.338</v>
      </c>
      <c r="AA40" s="426">
        <f>'10'!H9</f>
        <v>22324504.099190004</v>
      </c>
      <c r="AB40" s="426">
        <f>'10'!J9</f>
        <v>21797112.833300002</v>
      </c>
      <c r="AC40" s="426">
        <f>'10'!L9</f>
        <v>21478021.454349998</v>
      </c>
      <c r="AD40" s="426">
        <f>'10'!N9</f>
        <v>20836310.185280003</v>
      </c>
      <c r="AE40" s="426">
        <f>'10'!P9</f>
        <v>22679424.412060004</v>
      </c>
      <c r="AF40" s="426">
        <f>'10'!R9</f>
        <v>19968513.25922</v>
      </c>
      <c r="AG40" s="426">
        <f t="shared" si="4"/>
        <v>18240712.718729999</v>
      </c>
    </row>
    <row r="41" spans="1:34">
      <c r="A41" s="332"/>
      <c r="B41" s="333"/>
      <c r="C41" s="333"/>
      <c r="D41" s="333"/>
      <c r="E41" s="333"/>
      <c r="F41" s="333"/>
      <c r="G41" s="333"/>
      <c r="H41" s="333"/>
      <c r="I41" s="333"/>
      <c r="J41" s="333"/>
      <c r="K41" s="399"/>
      <c r="L41" s="333"/>
      <c r="M41" s="333"/>
      <c r="N41" s="333"/>
      <c r="O41" s="333"/>
      <c r="P41" s="526"/>
      <c r="Q41" s="526"/>
      <c r="R41" s="526"/>
      <c r="S41" s="526"/>
      <c r="T41" s="526"/>
      <c r="U41" s="526"/>
      <c r="W41" s="1365"/>
      <c r="X41" s="427">
        <f>X37</f>
        <v>2014</v>
      </c>
      <c r="Y41" s="427">
        <f t="shared" ref="Y41:AD41" si="5">Y37</f>
        <v>2015</v>
      </c>
      <c r="Z41" s="427">
        <f t="shared" si="5"/>
        <v>2016</v>
      </c>
      <c r="AA41" s="427">
        <f t="shared" si="5"/>
        <v>2017</v>
      </c>
      <c r="AB41" s="427">
        <f t="shared" si="5"/>
        <v>2018</v>
      </c>
      <c r="AC41" s="427">
        <f t="shared" si="5"/>
        <v>2019</v>
      </c>
      <c r="AD41" s="427">
        <f t="shared" si="5"/>
        <v>2020</v>
      </c>
      <c r="AE41" s="427">
        <f>AE37</f>
        <v>2021</v>
      </c>
      <c r="AF41" s="427">
        <f>AF37</f>
        <v>2022</v>
      </c>
      <c r="AG41" s="427">
        <f>AG37</f>
        <v>2023</v>
      </c>
      <c r="AH41" s="1440"/>
    </row>
    <row r="42" spans="1:34">
      <c r="A42" s="334"/>
      <c r="B42" s="333"/>
      <c r="C42" s="333"/>
      <c r="D42" s="333"/>
      <c r="E42" s="333"/>
      <c r="F42" s="333"/>
      <c r="G42" s="333"/>
      <c r="H42" s="333"/>
      <c r="I42" s="333"/>
      <c r="J42" s="333"/>
      <c r="K42" s="399"/>
      <c r="L42" s="333"/>
      <c r="M42" s="333"/>
      <c r="N42" s="333"/>
      <c r="O42" s="333"/>
      <c r="P42" s="526"/>
      <c r="Q42" s="526"/>
      <c r="R42" s="526"/>
      <c r="S42" s="526"/>
      <c r="T42" s="526"/>
      <c r="U42" s="526"/>
      <c r="W42" s="1365" t="s">
        <v>439</v>
      </c>
      <c r="X42" s="426">
        <f>'10'!B11</f>
        <v>13106.553608337919</v>
      </c>
      <c r="Y42" s="426">
        <f>'10'!D11</f>
        <v>14145.358</v>
      </c>
      <c r="Z42" s="426">
        <f>'10'!F11</f>
        <v>12868.175051484051</v>
      </c>
      <c r="AA42" s="426">
        <f>'10'!H11</f>
        <v>14220.816281356083</v>
      </c>
      <c r="AB42" s="426">
        <f>'10'!J11</f>
        <v>12933.527387701784</v>
      </c>
      <c r="AC42" s="426">
        <f>'10'!L11</f>
        <v>11968.444793327059</v>
      </c>
      <c r="AD42" s="426">
        <f>'10'!N11</f>
        <v>11915.895196925239</v>
      </c>
      <c r="AE42" s="426">
        <f>'10'!P11</f>
        <v>12970.487262819293</v>
      </c>
      <c r="AF42" s="426">
        <f>'10'!R11</f>
        <v>12410.908534470511</v>
      </c>
      <c r="AG42" s="426">
        <f>T11</f>
        <v>11089.426853481857</v>
      </c>
      <c r="AH42" s="426"/>
    </row>
    <row r="43" spans="1:34">
      <c r="A43" s="335"/>
      <c r="B43" s="333"/>
      <c r="C43" s="333"/>
      <c r="D43" s="333"/>
      <c r="E43" s="333"/>
      <c r="F43" s="333"/>
      <c r="G43" s="333"/>
      <c r="H43" s="333"/>
      <c r="I43" s="333"/>
      <c r="J43" s="333"/>
      <c r="K43" s="399"/>
      <c r="L43" s="333"/>
      <c r="M43" s="333"/>
      <c r="N43" s="333"/>
      <c r="O43" s="333"/>
      <c r="P43" s="526"/>
      <c r="Q43" s="526"/>
      <c r="R43" s="526"/>
      <c r="S43" s="526"/>
      <c r="T43" s="526"/>
      <c r="U43" s="526"/>
      <c r="W43" s="1365" t="s">
        <v>440</v>
      </c>
      <c r="X43" s="426">
        <f>'10'!B12</f>
        <v>123871.95824736104</v>
      </c>
      <c r="Y43" s="426">
        <f>'10'!D12</f>
        <v>80517.13</v>
      </c>
      <c r="Z43" s="426">
        <f>'10'!F12</f>
        <v>111666.65309446272</v>
      </c>
      <c r="AA43" s="426">
        <f>'10'!H12</f>
        <v>99328.191315678327</v>
      </c>
      <c r="AB43" s="426">
        <f>'10'!J12</f>
        <v>104049.96081803164</v>
      </c>
      <c r="AC43" s="426">
        <f>'10'!L12</f>
        <v>107813.97348027314</v>
      </c>
      <c r="AD43" s="426">
        <f>'10'!N12</f>
        <v>113681.61655927241</v>
      </c>
      <c r="AE43" s="426">
        <f>'10'!P12</f>
        <v>104014.32979030014</v>
      </c>
      <c r="AF43" s="426">
        <f>'10'!R12</f>
        <v>104899.25954728655</v>
      </c>
      <c r="AG43" s="426">
        <f t="shared" ref="AG43:AG48" si="6">T12</f>
        <v>117561.57373245733</v>
      </c>
    </row>
    <row r="44" spans="1:34">
      <c r="A44" s="335"/>
      <c r="B44" s="333"/>
      <c r="C44" s="333"/>
      <c r="D44" s="333"/>
      <c r="E44" s="333"/>
      <c r="F44" s="333"/>
      <c r="G44" s="333"/>
      <c r="H44" s="333"/>
      <c r="I44" s="333"/>
      <c r="J44" s="333"/>
      <c r="K44" s="399"/>
      <c r="L44" s="333"/>
      <c r="M44" s="333"/>
      <c r="N44" s="333"/>
      <c r="O44" s="333"/>
      <c r="P44" s="526"/>
      <c r="Q44" s="526"/>
      <c r="R44" s="526"/>
      <c r="S44" s="526"/>
      <c r="T44" s="526"/>
      <c r="U44" s="526"/>
      <c r="W44" s="1365" t="s">
        <v>441</v>
      </c>
      <c r="X44" s="426">
        <f>'10'!B13</f>
        <v>335458.5468270597</v>
      </c>
      <c r="Y44" s="426">
        <f>'10'!D13</f>
        <v>341715.09500000003</v>
      </c>
      <c r="Z44" s="426">
        <f>'10'!F13</f>
        <v>336951.29125712829</v>
      </c>
      <c r="AA44" s="426">
        <f>'10'!H13</f>
        <v>318501.93456751294</v>
      </c>
      <c r="AB44" s="426">
        <f>'10'!J13</f>
        <v>326499.53289691149</v>
      </c>
      <c r="AC44" s="426">
        <f>'10'!L13</f>
        <v>345083.47387868812</v>
      </c>
      <c r="AD44" s="426">
        <f>'10'!N13</f>
        <v>344923.38185464387</v>
      </c>
      <c r="AE44" s="426">
        <f>'10'!P13</f>
        <v>316010.27673046879</v>
      </c>
      <c r="AF44" s="426">
        <f>'10'!R13</f>
        <v>325053.59884525306</v>
      </c>
      <c r="AG44" s="426">
        <f t="shared" si="6"/>
        <v>336496.54109681078</v>
      </c>
    </row>
    <row r="45" spans="1:34">
      <c r="A45" s="335"/>
      <c r="B45" s="333"/>
      <c r="C45" s="333"/>
      <c r="D45" s="333"/>
      <c r="E45" s="333"/>
      <c r="F45" s="333"/>
      <c r="G45" s="333"/>
      <c r="H45" s="333"/>
      <c r="I45" s="333"/>
      <c r="J45" s="333"/>
      <c r="K45" s="399"/>
      <c r="L45" s="333"/>
      <c r="M45" s="333"/>
      <c r="N45" s="333"/>
      <c r="O45" s="333"/>
      <c r="P45" s="526"/>
      <c r="Q45" s="526"/>
      <c r="R45" s="526"/>
      <c r="S45" s="526"/>
      <c r="T45" s="526"/>
      <c r="U45" s="526"/>
      <c r="W45" s="1365" t="s">
        <v>63</v>
      </c>
      <c r="X45" s="426">
        <f>'10'!B14</f>
        <v>524087.13455827464</v>
      </c>
      <c r="Y45" s="426">
        <f>'10'!D14</f>
        <v>516349.61800000002</v>
      </c>
      <c r="Z45" s="426">
        <f>'10'!F14</f>
        <v>560527.3608529974</v>
      </c>
      <c r="AA45" s="426">
        <f>'10'!H14</f>
        <v>548940.26929099706</v>
      </c>
      <c r="AB45" s="426">
        <f>'10'!J14</f>
        <v>538426.08162467263</v>
      </c>
      <c r="AC45" s="426">
        <f>'10'!L14</f>
        <v>564924.19603548606</v>
      </c>
      <c r="AD45" s="426">
        <f>'10'!N14</f>
        <v>561289.47771576617</v>
      </c>
      <c r="AE45" s="426">
        <f>'10'!P14</f>
        <v>537758.21501878509</v>
      </c>
      <c r="AF45" s="426">
        <f>'10'!R14</f>
        <v>535080.31749458774</v>
      </c>
      <c r="AG45" s="426">
        <f t="shared" si="6"/>
        <v>520080.97875093221</v>
      </c>
    </row>
    <row r="46" spans="1:34">
      <c r="A46" s="335"/>
      <c r="B46" s="333"/>
      <c r="C46" s="333"/>
      <c r="D46" s="333"/>
      <c r="E46" s="333"/>
      <c r="F46" s="333"/>
      <c r="G46" s="333"/>
      <c r="H46" s="333"/>
      <c r="I46" s="333"/>
      <c r="J46" s="333"/>
      <c r="K46" s="399"/>
      <c r="L46" s="333"/>
      <c r="M46" s="333"/>
      <c r="N46" s="333"/>
      <c r="O46" s="333"/>
      <c r="P46" s="526"/>
      <c r="Q46" s="526"/>
      <c r="R46" s="526"/>
      <c r="S46" s="526"/>
      <c r="T46" s="526"/>
      <c r="U46" s="526"/>
      <c r="W46" s="1365" t="s">
        <v>64</v>
      </c>
      <c r="X46" s="426">
        <f>'10'!B15</f>
        <v>1016913.8556509507</v>
      </c>
      <c r="Y46" s="426">
        <f>'10'!D15</f>
        <v>1040513.1459999999</v>
      </c>
      <c r="Z46" s="426">
        <f>'10'!F15</f>
        <v>1156406.9112843508</v>
      </c>
      <c r="AA46" s="426">
        <f>'10'!H15</f>
        <v>1160130.6725158244</v>
      </c>
      <c r="AB46" s="426">
        <f>'10'!J15</f>
        <v>1091351.1593129947</v>
      </c>
      <c r="AC46" s="426">
        <f>'10'!L15</f>
        <v>1151216.1366221767</v>
      </c>
      <c r="AD46" s="426">
        <f>'10'!N15</f>
        <v>1128113.5650262986</v>
      </c>
      <c r="AE46" s="426">
        <f>'10'!P15</f>
        <v>1150615.1271129046</v>
      </c>
      <c r="AF46" s="426">
        <f>'10'!R15</f>
        <v>1071364.6540767909</v>
      </c>
      <c r="AG46" s="426">
        <f t="shared" si="6"/>
        <v>1039200.1712107079</v>
      </c>
    </row>
    <row r="47" spans="1:34">
      <c r="A47" s="335"/>
      <c r="B47" s="333"/>
      <c r="C47" s="333"/>
      <c r="D47" s="333"/>
      <c r="E47" s="333"/>
      <c r="F47" s="333"/>
      <c r="G47" s="333"/>
      <c r="H47" s="333"/>
      <c r="I47" s="333"/>
      <c r="J47" s="333"/>
      <c r="K47" s="399"/>
      <c r="L47" s="333"/>
      <c r="M47" s="333"/>
      <c r="N47" s="333"/>
      <c r="O47" s="333"/>
      <c r="P47" s="526"/>
      <c r="Q47" s="526"/>
      <c r="R47" s="526"/>
      <c r="S47" s="526"/>
      <c r="T47" s="526"/>
      <c r="U47" s="526"/>
      <c r="W47" s="1365" t="s">
        <v>65</v>
      </c>
      <c r="X47" s="426">
        <f>'10'!B16</f>
        <v>732741.38598900521</v>
      </c>
      <c r="Y47" s="426">
        <f>'10'!D16</f>
        <v>783398.42500000005</v>
      </c>
      <c r="Z47" s="426">
        <f>'10'!F16</f>
        <v>840743.24901507003</v>
      </c>
      <c r="AA47" s="426">
        <f>'10'!H16</f>
        <v>857425.96901745547</v>
      </c>
      <c r="AB47" s="426">
        <f>'10'!J16</f>
        <v>798087.22221885959</v>
      </c>
      <c r="AC47" s="426">
        <f>'10'!L16</f>
        <v>858648.75063320645</v>
      </c>
      <c r="AD47" s="426">
        <f>'10'!N16</f>
        <v>854785.64938038471</v>
      </c>
      <c r="AE47" s="426">
        <f>'10'!P16</f>
        <v>869847.00594658544</v>
      </c>
      <c r="AF47" s="426">
        <f>'10'!R16</f>
        <v>821732.53689723066</v>
      </c>
      <c r="AG47" s="426">
        <f t="shared" si="6"/>
        <v>785905.77378066687</v>
      </c>
    </row>
    <row r="48" spans="1:34">
      <c r="A48" s="335"/>
      <c r="B48" s="333"/>
      <c r="C48" s="333"/>
      <c r="D48" s="333"/>
      <c r="E48" s="333"/>
      <c r="F48" s="333"/>
      <c r="G48" s="333"/>
      <c r="H48" s="333"/>
      <c r="I48" s="333"/>
      <c r="J48" s="333"/>
      <c r="K48" s="399"/>
      <c r="L48" s="333"/>
      <c r="M48" s="333"/>
      <c r="N48" s="333"/>
      <c r="O48" s="333"/>
      <c r="P48" s="526"/>
      <c r="Q48" s="526"/>
      <c r="R48" s="526"/>
      <c r="S48" s="526"/>
      <c r="T48" s="526"/>
      <c r="U48" s="526"/>
      <c r="W48" s="1365" t="s">
        <v>66</v>
      </c>
      <c r="X48" s="426">
        <f>'10'!B17</f>
        <v>7798911.9078002116</v>
      </c>
      <c r="Y48" s="426">
        <f>'10'!D17</f>
        <v>8651366.2879999988</v>
      </c>
      <c r="Z48" s="426">
        <f>'10'!F17</f>
        <v>9524988.9604445081</v>
      </c>
      <c r="AA48" s="426">
        <f>'10'!H17</f>
        <v>10417463.870984189</v>
      </c>
      <c r="AB48" s="426">
        <f>'10'!J17</f>
        <v>9030186.204820456</v>
      </c>
      <c r="AC48" s="426">
        <f>'10'!L17</f>
        <v>9726250.6655449178</v>
      </c>
      <c r="AD48" s="426">
        <f>'10'!N17</f>
        <v>9250921.9277924299</v>
      </c>
      <c r="AE48" s="426">
        <f>'10'!P17</f>
        <v>10329217.644351978</v>
      </c>
      <c r="AF48" s="426">
        <f>'10'!R17</f>
        <v>8761868.8691424392</v>
      </c>
      <c r="AG48" s="426">
        <f t="shared" si="6"/>
        <v>7785634.819837736</v>
      </c>
    </row>
    <row r="49" spans="1:34">
      <c r="A49" s="335"/>
      <c r="B49" s="333"/>
      <c r="C49" s="333"/>
      <c r="D49" s="333"/>
      <c r="E49" s="333"/>
      <c r="F49" s="333"/>
      <c r="G49" s="333"/>
      <c r="H49" s="333"/>
      <c r="I49" s="333"/>
      <c r="J49" s="333"/>
      <c r="K49" s="399"/>
      <c r="L49" s="333"/>
      <c r="M49" s="333"/>
      <c r="N49" s="333"/>
      <c r="O49" s="333"/>
      <c r="P49" s="526"/>
      <c r="Q49" s="526"/>
      <c r="R49" s="526"/>
      <c r="S49" s="526"/>
      <c r="T49" s="526"/>
      <c r="U49" s="526"/>
      <c r="W49" s="1365"/>
      <c r="X49" s="426">
        <f>X37</f>
        <v>2014</v>
      </c>
      <c r="Y49" s="426">
        <f t="shared" ref="Y49:AG49" si="7">Y37</f>
        <v>2015</v>
      </c>
      <c r="Z49" s="426">
        <f t="shared" si="7"/>
        <v>2016</v>
      </c>
      <c r="AA49" s="426">
        <f t="shared" si="7"/>
        <v>2017</v>
      </c>
      <c r="AB49" s="426">
        <f t="shared" si="7"/>
        <v>2018</v>
      </c>
      <c r="AC49" s="426">
        <f t="shared" si="7"/>
        <v>2019</v>
      </c>
      <c r="AD49" s="426">
        <f t="shared" si="7"/>
        <v>2020</v>
      </c>
      <c r="AE49" s="426">
        <f t="shared" si="7"/>
        <v>2021</v>
      </c>
      <c r="AF49" s="426">
        <f t="shared" si="7"/>
        <v>2022</v>
      </c>
      <c r="AG49" s="426">
        <f t="shared" si="7"/>
        <v>2023</v>
      </c>
      <c r="AH49" s="1458"/>
    </row>
    <row r="50" spans="1:34">
      <c r="A50" s="336"/>
      <c r="B50" s="333"/>
      <c r="C50" s="333"/>
      <c r="D50" s="333"/>
      <c r="E50" s="333"/>
      <c r="F50" s="333"/>
      <c r="G50" s="333"/>
      <c r="H50" s="333"/>
      <c r="I50" s="333"/>
      <c r="J50" s="333"/>
      <c r="K50" s="399"/>
      <c r="L50" s="333"/>
      <c r="M50" s="333"/>
      <c r="N50" s="333"/>
      <c r="O50" s="333"/>
      <c r="P50" s="526"/>
      <c r="Q50" s="526"/>
      <c r="R50" s="526"/>
      <c r="S50" s="526"/>
      <c r="T50" s="526"/>
      <c r="U50" s="526"/>
      <c r="W50" s="1365" t="s">
        <v>439</v>
      </c>
      <c r="X50" s="426">
        <f>'10'!B19</f>
        <v>509826.52378980967</v>
      </c>
      <c r="Y50" s="426">
        <f>'10'!D19</f>
        <v>505121.65700000001</v>
      </c>
      <c r="Z50" s="426">
        <f>'10'!F19</f>
        <v>521141.66563956591</v>
      </c>
      <c r="AA50" s="426">
        <f>'10'!H19</f>
        <v>487976.0962930643</v>
      </c>
      <c r="AB50" s="426">
        <f>'10'!J19</f>
        <v>496775.04107718513</v>
      </c>
      <c r="AC50" s="426">
        <f>'10'!L19</f>
        <v>433063.7890430087</v>
      </c>
      <c r="AD50" s="426">
        <f>'10'!N19</f>
        <v>459602.27150012436</v>
      </c>
      <c r="AE50" s="426">
        <f>'10'!P19</f>
        <v>453461.18699669861</v>
      </c>
      <c r="AF50" s="426">
        <f>'10'!R19</f>
        <v>404819.45709177991</v>
      </c>
      <c r="AG50" s="426">
        <f>T19</f>
        <v>429357.73619173025</v>
      </c>
      <c r="AH50" s="1458"/>
    </row>
    <row r="51" spans="1:34">
      <c r="A51" s="1758"/>
      <c r="B51" s="1758"/>
      <c r="C51" s="1758"/>
      <c r="D51" s="1758"/>
      <c r="E51" s="1758"/>
      <c r="F51" s="1758"/>
      <c r="G51" s="1758"/>
      <c r="H51" s="1758"/>
      <c r="I51" s="1758"/>
      <c r="J51" s="1758"/>
      <c r="K51" s="1758"/>
      <c r="L51" s="1758"/>
      <c r="M51" s="1758"/>
      <c r="N51" s="1758"/>
      <c r="O51" s="1758"/>
      <c r="P51" s="1758"/>
      <c r="Q51" s="526"/>
      <c r="R51" s="526"/>
      <c r="S51" s="526"/>
      <c r="T51" s="526"/>
      <c r="U51" s="526"/>
      <c r="W51" s="1365" t="s">
        <v>440</v>
      </c>
      <c r="X51" s="426">
        <f>'10'!B20</f>
        <v>1882685.8509028552</v>
      </c>
      <c r="Y51" s="426">
        <f>'10'!D20</f>
        <v>1114074.186</v>
      </c>
      <c r="Z51" s="426">
        <f>'10'!F20</f>
        <v>1671430.1217941954</v>
      </c>
      <c r="AA51" s="426">
        <f>'10'!H20</f>
        <v>1514319.5132766468</v>
      </c>
      <c r="AB51" s="426">
        <f>'10'!J20</f>
        <v>1693836.8791406811</v>
      </c>
      <c r="AC51" s="426">
        <f>'10'!L20</f>
        <v>1619637.7278309229</v>
      </c>
      <c r="AD51" s="426">
        <f>'10'!N20</f>
        <v>1675437.4461078423</v>
      </c>
      <c r="AE51" s="426">
        <f>'10'!P20</f>
        <v>1425154.3712792348</v>
      </c>
      <c r="AF51" s="426">
        <f>'10'!R20</f>
        <v>1740821.815916982</v>
      </c>
      <c r="AG51" s="426">
        <f t="shared" ref="AG51:AG56" si="8">T20</f>
        <v>2025338.5538016718</v>
      </c>
      <c r="AH51" s="1458"/>
    </row>
    <row r="52" spans="1:34" ht="48.75" customHeight="1">
      <c r="A52" s="335"/>
      <c r="B52" s="333"/>
      <c r="C52" s="333"/>
      <c r="D52" s="333"/>
      <c r="E52" s="333"/>
      <c r="F52" s="333"/>
      <c r="G52" s="333"/>
      <c r="H52" s="333"/>
      <c r="I52" s="333"/>
      <c r="J52" s="333"/>
      <c r="K52" s="333"/>
      <c r="L52" s="333"/>
      <c r="M52" s="333"/>
      <c r="N52" s="333"/>
      <c r="O52" s="333"/>
      <c r="P52" s="526"/>
      <c r="Q52" s="526"/>
      <c r="R52" s="526"/>
      <c r="S52" s="526"/>
      <c r="T52" s="526"/>
      <c r="U52" s="526"/>
      <c r="W52" s="1365" t="s">
        <v>441</v>
      </c>
      <c r="X52" s="426">
        <f>'10'!B21</f>
        <v>5490019.3813040107</v>
      </c>
      <c r="Y52" s="426">
        <f>'10'!D21</f>
        <v>5510046.5700000003</v>
      </c>
      <c r="Z52" s="426">
        <f>'10'!F21</f>
        <v>5476544.1876730788</v>
      </c>
      <c r="AA52" s="426">
        <f>'10'!H21</f>
        <v>5096252.6610210026</v>
      </c>
      <c r="AB52" s="426">
        <f>'10'!J21</f>
        <v>5222076.7556636911</v>
      </c>
      <c r="AC52" s="426">
        <f>'10'!L21</f>
        <v>5457656.8132578833</v>
      </c>
      <c r="AD52" s="426">
        <f>'10'!N21</f>
        <v>5396278.9594914746</v>
      </c>
      <c r="AE52" s="426">
        <f>'10'!P21</f>
        <v>4878402.9461922124</v>
      </c>
      <c r="AF52" s="426">
        <f>'10'!R21</f>
        <v>5516947.788385638</v>
      </c>
      <c r="AG52" s="426">
        <f t="shared" si="8"/>
        <v>5641545.8431704408</v>
      </c>
      <c r="AH52" s="1458"/>
    </row>
    <row r="53" spans="1:34">
      <c r="A53" s="1751" t="s">
        <v>445</v>
      </c>
      <c r="B53" s="1751"/>
      <c r="C53" s="1751"/>
      <c r="D53" s="1751"/>
      <c r="E53" s="1751"/>
      <c r="F53" s="1751"/>
      <c r="G53" s="1751"/>
      <c r="H53" s="1751"/>
      <c r="I53" s="1751"/>
      <c r="J53" s="1751"/>
      <c r="K53" s="395"/>
      <c r="L53" s="1751" t="s">
        <v>446</v>
      </c>
      <c r="M53" s="1751"/>
      <c r="N53" s="1751"/>
      <c r="O53" s="1751"/>
      <c r="P53" s="1751"/>
      <c r="Q53" s="1751"/>
      <c r="R53" s="1751"/>
      <c r="S53" s="1751"/>
      <c r="T53" s="1751"/>
      <c r="U53" s="1751"/>
      <c r="W53" s="1365" t="s">
        <v>63</v>
      </c>
      <c r="X53" s="426">
        <f>'10'!B22</f>
        <v>7475302.1142098093</v>
      </c>
      <c r="Y53" s="426">
        <f>'10'!D22</f>
        <v>7770596.6540000001</v>
      </c>
      <c r="Z53" s="426">
        <f>'10'!F22</f>
        <v>8355014.5294809714</v>
      </c>
      <c r="AA53" s="426">
        <f>'10'!H22</f>
        <v>8268550.6107369671</v>
      </c>
      <c r="AB53" s="426">
        <f>'10'!J22</f>
        <v>8018166.8469247492</v>
      </c>
      <c r="AC53" s="426">
        <f>'10'!L22</f>
        <v>8336201.2863429049</v>
      </c>
      <c r="AD53" s="426">
        <f>'10'!N22</f>
        <v>8331223.5744369095</v>
      </c>
      <c r="AE53" s="426">
        <f>'10'!P22</f>
        <v>8455316.9004409723</v>
      </c>
      <c r="AF53" s="426">
        <f>'10'!R22</f>
        <v>7747098.4187108735</v>
      </c>
      <c r="AG53" s="426">
        <f t="shared" si="8"/>
        <v>6712187.2478860365</v>
      </c>
      <c r="AH53" s="1458"/>
    </row>
    <row r="54" spans="1:34">
      <c r="A54" s="335"/>
      <c r="B54" s="333"/>
      <c r="C54" s="333"/>
      <c r="D54" s="333"/>
      <c r="E54" s="333"/>
      <c r="F54" s="333"/>
      <c r="G54" s="333"/>
      <c r="H54" s="333"/>
      <c r="I54" s="1759"/>
      <c r="J54" s="1759"/>
      <c r="K54" s="1759"/>
      <c r="L54" s="1759"/>
      <c r="M54" s="1759"/>
      <c r="N54" s="1759"/>
      <c r="O54" s="1759"/>
      <c r="P54" s="1759"/>
      <c r="Q54" s="526"/>
      <c r="R54" s="526"/>
      <c r="S54" s="526"/>
      <c r="T54" s="526"/>
      <c r="U54" s="526"/>
      <c r="W54" s="1365" t="s">
        <v>64</v>
      </c>
      <c r="X54" s="426">
        <f>'10'!B23</f>
        <v>4992441.6260998975</v>
      </c>
      <c r="Y54" s="426">
        <f>'10'!D23</f>
        <v>6787463.760999999</v>
      </c>
      <c r="Z54" s="426">
        <f>'10'!F23</f>
        <v>7625022.4378727274</v>
      </c>
      <c r="AA54" s="426">
        <f>'10'!H23</f>
        <v>8724211.4195460379</v>
      </c>
      <c r="AB54" s="426">
        <f>'10'!J23</f>
        <v>7195290.7486268394</v>
      </c>
      <c r="AC54" s="426">
        <f>'10'!L23</f>
        <v>6326135.3983569285</v>
      </c>
      <c r="AD54" s="426">
        <f>'10'!N23</f>
        <v>6901898.8206374375</v>
      </c>
      <c r="AE54" s="426">
        <f>'10'!P23</f>
        <v>9555218.353111878</v>
      </c>
      <c r="AF54" s="426">
        <f>'10'!R23</f>
        <v>5203662.9128368162</v>
      </c>
      <c r="AG54" s="426">
        <f t="shared" si="8"/>
        <v>3796459.2124768565</v>
      </c>
      <c r="AH54" s="1458"/>
    </row>
    <row r="55" spans="1:34">
      <c r="A55" s="335"/>
      <c r="B55" s="333"/>
      <c r="C55" s="333"/>
      <c r="D55" s="333"/>
      <c r="E55" s="333"/>
      <c r="F55" s="333"/>
      <c r="G55" s="333"/>
      <c r="H55" s="333"/>
      <c r="I55" s="333"/>
      <c r="J55" s="333"/>
      <c r="K55" s="333"/>
      <c r="L55" s="333"/>
      <c r="M55" s="333"/>
      <c r="N55" s="333"/>
      <c r="O55" s="333"/>
      <c r="P55" s="526"/>
      <c r="Q55" s="526"/>
      <c r="R55" s="526"/>
      <c r="S55" s="526"/>
      <c r="T55" s="526"/>
      <c r="U55" s="526"/>
      <c r="W55" s="1365" t="s">
        <v>65</v>
      </c>
      <c r="X55" s="426">
        <f>'10'!B24</f>
        <v>446199.3853124305</v>
      </c>
      <c r="Y55" s="426">
        <f>'10'!D24</f>
        <v>832522.18900000001</v>
      </c>
      <c r="Z55" s="426">
        <f>'10'!F24</f>
        <v>916276.58158523124</v>
      </c>
      <c r="AA55" s="426">
        <f>'10'!H24</f>
        <v>1175271.912606647</v>
      </c>
      <c r="AB55" s="426">
        <f>'10'!J24</f>
        <v>966120.17449338897</v>
      </c>
      <c r="AC55" s="426">
        <f>'10'!L24</f>
        <v>587202.96922725893</v>
      </c>
      <c r="AD55" s="426">
        <f>'10'!N24</f>
        <v>830758.18090108014</v>
      </c>
      <c r="AE55" s="426">
        <f>'10'!P24</f>
        <v>1464997.7233109875</v>
      </c>
      <c r="AF55" s="426">
        <f>'10'!R24</f>
        <v>530554.79052849649</v>
      </c>
      <c r="AG55" s="426">
        <f t="shared" si="8"/>
        <v>398900.41005748103</v>
      </c>
      <c r="AH55" s="1458"/>
    </row>
    <row r="56" spans="1:34">
      <c r="A56" s="335"/>
      <c r="B56" s="333"/>
      <c r="C56" s="333"/>
      <c r="D56" s="333"/>
      <c r="E56" s="333"/>
      <c r="F56" s="333"/>
      <c r="G56" s="333"/>
      <c r="H56" s="333"/>
      <c r="I56" s="333"/>
      <c r="J56" s="333"/>
      <c r="K56" s="333"/>
      <c r="L56" s="333"/>
      <c r="M56" s="333"/>
      <c r="N56" s="333"/>
      <c r="O56" s="333"/>
      <c r="P56" s="526"/>
      <c r="Q56" s="526"/>
      <c r="R56" s="526"/>
      <c r="S56" s="526"/>
      <c r="T56" s="526"/>
      <c r="U56" s="526"/>
      <c r="W56" s="1365" t="s">
        <v>66</v>
      </c>
      <c r="X56" s="426">
        <f>'10'!B25</f>
        <v>232016.15081998546</v>
      </c>
      <c r="Y56" s="426">
        <f>'10'!D25</f>
        <v>408832.78300000005</v>
      </c>
      <c r="Z56" s="426">
        <f>'10'!F25</f>
        <v>428906.15095421666</v>
      </c>
      <c r="AA56" s="426">
        <f>'10'!H25</f>
        <v>539373.44884662062</v>
      </c>
      <c r="AB56" s="426">
        <f>'10'!J25</f>
        <v>520412.12425384083</v>
      </c>
      <c r="AC56" s="426">
        <f>'10'!L25</f>
        <v>320427.4701530023</v>
      </c>
      <c r="AD56" s="426">
        <f>'10'!N25</f>
        <v>444284.52803940669</v>
      </c>
      <c r="AE56" s="426">
        <f>'10'!P25</f>
        <v>647981.82505417708</v>
      </c>
      <c r="AF56" s="426">
        <f>'10'!R25</f>
        <v>357376.60470134486</v>
      </c>
      <c r="AG56" s="426">
        <f t="shared" si="8"/>
        <v>279777.66547297983</v>
      </c>
      <c r="AH56" s="1458"/>
    </row>
    <row r="57" spans="1:34">
      <c r="A57" s="335"/>
      <c r="B57" s="333"/>
      <c r="C57" s="333"/>
      <c r="D57" s="333"/>
      <c r="E57" s="333"/>
      <c r="F57" s="333"/>
      <c r="G57" s="333"/>
      <c r="H57" s="333"/>
      <c r="I57" s="333"/>
      <c r="J57" s="333"/>
      <c r="K57" s="333"/>
      <c r="L57" s="333"/>
      <c r="M57" s="333"/>
      <c r="N57" s="333"/>
      <c r="O57" s="333"/>
      <c r="P57" s="526"/>
      <c r="Q57" s="526"/>
      <c r="R57" s="526"/>
      <c r="S57" s="526"/>
      <c r="T57" s="526"/>
      <c r="U57" s="526"/>
      <c r="W57" s="1365"/>
      <c r="X57" s="426"/>
      <c r="Y57" s="426"/>
      <c r="Z57" s="426"/>
      <c r="AA57" s="426"/>
      <c r="AB57" s="426"/>
      <c r="AC57" s="426"/>
      <c r="AD57" s="426"/>
      <c r="AE57" s="426"/>
      <c r="AF57" s="426"/>
      <c r="AG57" s="425"/>
      <c r="AH57" s="1458"/>
    </row>
    <row r="58" spans="1:34">
      <c r="A58" s="337"/>
      <c r="B58" s="333"/>
      <c r="C58" s="333"/>
      <c r="D58" s="333"/>
      <c r="E58" s="333"/>
      <c r="F58" s="333"/>
      <c r="G58" s="333"/>
      <c r="H58" s="333"/>
      <c r="I58" s="333"/>
      <c r="J58" s="333"/>
      <c r="K58" s="333"/>
      <c r="L58" s="333"/>
      <c r="M58" s="333"/>
      <c r="N58" s="333"/>
      <c r="O58" s="333"/>
      <c r="P58" s="526"/>
      <c r="Q58" s="526"/>
      <c r="R58" s="526"/>
      <c r="S58" s="526"/>
      <c r="T58" s="526"/>
      <c r="U58" s="526"/>
      <c r="W58" s="1365"/>
      <c r="X58" s="427">
        <f>X37</f>
        <v>2014</v>
      </c>
      <c r="Y58" s="427">
        <f t="shared" ref="Y58:AG58" si="9">Y37</f>
        <v>2015</v>
      </c>
      <c r="Z58" s="427">
        <f t="shared" si="9"/>
        <v>2016</v>
      </c>
      <c r="AA58" s="427">
        <f t="shared" si="9"/>
        <v>2017</v>
      </c>
      <c r="AB58" s="427">
        <f t="shared" si="9"/>
        <v>2018</v>
      </c>
      <c r="AC58" s="427">
        <f t="shared" si="9"/>
        <v>2019</v>
      </c>
      <c r="AD58" s="427">
        <f t="shared" si="9"/>
        <v>2020</v>
      </c>
      <c r="AE58" s="427">
        <f t="shared" si="9"/>
        <v>2021</v>
      </c>
      <c r="AF58" s="427">
        <f t="shared" si="9"/>
        <v>2022</v>
      </c>
      <c r="AG58" s="427">
        <f t="shared" si="9"/>
        <v>2023</v>
      </c>
      <c r="AH58" s="1458"/>
    </row>
    <row r="59" spans="1:34">
      <c r="A59" s="338"/>
      <c r="B59" s="333"/>
      <c r="C59" s="333"/>
      <c r="D59" s="333"/>
      <c r="E59" s="333"/>
      <c r="F59" s="333"/>
      <c r="G59" s="333"/>
      <c r="H59" s="333"/>
      <c r="I59" s="333"/>
      <c r="J59" s="333"/>
      <c r="K59" s="333"/>
      <c r="L59" s="333"/>
      <c r="M59" s="333"/>
      <c r="N59" s="333"/>
      <c r="O59" s="333"/>
      <c r="P59" s="526"/>
      <c r="Q59" s="526"/>
      <c r="R59" s="526"/>
      <c r="S59" s="526"/>
      <c r="T59" s="526"/>
      <c r="U59" s="526"/>
      <c r="W59" s="1365" t="s">
        <v>435</v>
      </c>
      <c r="X59" s="426">
        <f>X61-X60</f>
        <v>43972256.073349997</v>
      </c>
      <c r="Y59" s="426">
        <f t="shared" ref="Y59:AD59" si="10">Y61-Y60</f>
        <v>45476616.839999989</v>
      </c>
      <c r="Z59" s="426">
        <f t="shared" si="10"/>
        <v>49688549.754944988</v>
      </c>
      <c r="AA59" s="426">
        <f t="shared" si="10"/>
        <v>50840666.548214994</v>
      </c>
      <c r="AB59" s="426">
        <f t="shared" si="10"/>
        <v>49829735.242558002</v>
      </c>
      <c r="AC59" s="426">
        <f t="shared" si="10"/>
        <v>53909815.668026999</v>
      </c>
      <c r="AD59" s="426">
        <f t="shared" si="10"/>
        <v>55139496.558839992</v>
      </c>
      <c r="AE59" s="426">
        <f>AE61-AE60</f>
        <v>59195542.689879999</v>
      </c>
      <c r="AF59" s="426">
        <f>AF61-AF60</f>
        <v>47183363.109165996</v>
      </c>
      <c r="AG59" s="426">
        <f>AG61-AG60</f>
        <v>42967135.903143011</v>
      </c>
    </row>
    <row r="60" spans="1:34">
      <c r="A60" s="339"/>
      <c r="B60" s="333"/>
      <c r="C60" s="333"/>
      <c r="D60" s="333"/>
      <c r="E60" s="333"/>
      <c r="F60" s="333"/>
      <c r="G60" s="333"/>
      <c r="H60" s="333"/>
      <c r="I60" s="333"/>
      <c r="J60" s="333"/>
      <c r="K60" s="333"/>
      <c r="L60" s="333"/>
      <c r="M60" s="333"/>
      <c r="N60" s="333"/>
      <c r="O60" s="333"/>
      <c r="P60" s="526"/>
      <c r="Q60" s="526"/>
      <c r="R60" s="526"/>
      <c r="S60" s="526"/>
      <c r="T60" s="526"/>
      <c r="U60" s="526"/>
      <c r="W60" s="1365" t="s">
        <v>449</v>
      </c>
      <c r="X60" s="426">
        <f>'10'!B26</f>
        <v>31573582.375119999</v>
      </c>
      <c r="Y60" s="426">
        <f>'10'!D26</f>
        <v>34356662.859999999</v>
      </c>
      <c r="Z60" s="426">
        <f>'10'!F26</f>
        <v>37538488.275999986</v>
      </c>
      <c r="AA60" s="426">
        <f>'10'!H26</f>
        <v>39221967.386300005</v>
      </c>
      <c r="AB60" s="426">
        <f>'10'!J26</f>
        <v>36014212.259259999</v>
      </c>
      <c r="AC60" s="426">
        <f>'10'!L26</f>
        <v>35846231.095199987</v>
      </c>
      <c r="AD60" s="426">
        <f>'10'!N26</f>
        <v>36305115.29463999</v>
      </c>
      <c r="AE60" s="426">
        <f>'10'!P26</f>
        <v>40200966.3926</v>
      </c>
      <c r="AF60" s="426">
        <f>'10'!R26</f>
        <v>33133691.932709988</v>
      </c>
      <c r="AG60" s="426">
        <f>T26</f>
        <v>29879535.954319991</v>
      </c>
    </row>
    <row r="61" spans="1:34">
      <c r="A61" s="339"/>
      <c r="B61" s="340"/>
      <c r="C61" s="340"/>
      <c r="D61" s="340"/>
      <c r="E61" s="340"/>
      <c r="F61" s="340"/>
      <c r="G61" s="340"/>
      <c r="H61" s="340"/>
      <c r="I61" s="340"/>
      <c r="J61" s="340"/>
      <c r="K61" s="340"/>
      <c r="L61" s="340"/>
      <c r="M61" s="340"/>
      <c r="N61" s="340"/>
      <c r="O61" s="340"/>
      <c r="P61" s="526"/>
      <c r="Q61" s="526"/>
      <c r="R61" s="526"/>
      <c r="S61" s="526"/>
      <c r="T61" s="526"/>
      <c r="U61" s="526"/>
      <c r="X61" s="426">
        <f>'10'!B27</f>
        <v>75545838.448469996</v>
      </c>
      <c r="Y61" s="426">
        <f>'10'!D27</f>
        <v>79833279.699999988</v>
      </c>
      <c r="Z61" s="426">
        <f>'10'!F27</f>
        <v>87227038.030944973</v>
      </c>
      <c r="AA61" s="426">
        <f>'10'!H27</f>
        <v>90062633.934514999</v>
      </c>
      <c r="AB61" s="426">
        <f>'10'!J27</f>
        <v>85843947.501818001</v>
      </c>
      <c r="AC61" s="426">
        <f>'10'!L27</f>
        <v>89756046.763226986</v>
      </c>
      <c r="AD61" s="426">
        <f>'10'!N27</f>
        <v>91444611.853479981</v>
      </c>
      <c r="AE61" s="426">
        <f>'10'!P27</f>
        <v>99396509.082479998</v>
      </c>
      <c r="AF61" s="426">
        <f>'10'!R27</f>
        <v>80317055.041875988</v>
      </c>
      <c r="AG61" s="426">
        <f>T27</f>
        <v>72846671.857463002</v>
      </c>
    </row>
    <row r="62" spans="1:34">
      <c r="A62" s="341"/>
      <c r="B62" s="342"/>
      <c r="C62" s="1760"/>
      <c r="D62" s="342"/>
      <c r="E62" s="1760"/>
      <c r="F62" s="342"/>
      <c r="G62" s="1760"/>
      <c r="H62" s="342"/>
      <c r="I62" s="1760"/>
      <c r="J62" s="342"/>
      <c r="K62" s="1760"/>
      <c r="L62" s="342"/>
      <c r="M62" s="1760"/>
      <c r="N62" s="342"/>
      <c r="O62" s="1760"/>
      <c r="P62" s="526"/>
      <c r="Q62" s="526"/>
      <c r="R62" s="526"/>
      <c r="S62" s="526"/>
      <c r="T62" s="526"/>
      <c r="U62" s="526"/>
    </row>
    <row r="63" spans="1:34">
      <c r="A63" s="343"/>
      <c r="B63" s="344"/>
      <c r="C63" s="1760"/>
      <c r="D63" s="344"/>
      <c r="E63" s="1760"/>
      <c r="F63" s="344"/>
      <c r="G63" s="1760"/>
      <c r="H63" s="344"/>
      <c r="I63" s="1760"/>
      <c r="J63" s="344"/>
      <c r="K63" s="1760"/>
      <c r="L63" s="344"/>
      <c r="M63" s="1760"/>
      <c r="N63" s="344"/>
      <c r="O63" s="1760"/>
      <c r="P63" s="526"/>
      <c r="Q63" s="526"/>
      <c r="R63" s="526"/>
      <c r="S63" s="526"/>
      <c r="T63" s="526"/>
      <c r="U63" s="526"/>
    </row>
    <row r="64" spans="1:34">
      <c r="A64" s="345"/>
      <c r="B64" s="333"/>
      <c r="C64" s="333"/>
      <c r="D64" s="333"/>
      <c r="E64" s="333"/>
      <c r="F64" s="333"/>
      <c r="G64" s="333"/>
      <c r="H64" s="333"/>
      <c r="I64" s="333"/>
      <c r="J64" s="333"/>
      <c r="K64" s="333"/>
      <c r="L64" s="333"/>
      <c r="M64" s="333"/>
      <c r="N64" s="333"/>
      <c r="O64" s="333"/>
      <c r="P64" s="526"/>
      <c r="Q64" s="526"/>
      <c r="R64" s="526"/>
      <c r="S64" s="526"/>
      <c r="T64" s="526"/>
      <c r="U64" s="526"/>
    </row>
    <row r="65" spans="1:16">
      <c r="A65" s="345"/>
      <c r="B65" s="333"/>
      <c r="C65" s="333"/>
      <c r="D65" s="333"/>
      <c r="E65" s="333"/>
      <c r="F65" s="333"/>
      <c r="G65" s="333"/>
      <c r="H65" s="333"/>
      <c r="I65" s="333"/>
      <c r="J65" s="333"/>
      <c r="K65" s="333"/>
      <c r="L65" s="333"/>
      <c r="M65" s="333"/>
      <c r="N65" s="333"/>
      <c r="O65" s="333"/>
      <c r="P65" s="526"/>
    </row>
    <row r="66" spans="1:16">
      <c r="B66" s="526"/>
      <c r="C66" s="526"/>
      <c r="D66" s="526"/>
      <c r="E66" s="526"/>
      <c r="F66" s="526"/>
      <c r="G66" s="526"/>
      <c r="H66" s="526"/>
      <c r="I66" s="526"/>
      <c r="J66" s="526"/>
      <c r="K66" s="526"/>
      <c r="L66" s="526"/>
      <c r="M66" s="526"/>
      <c r="N66" s="526"/>
      <c r="O66" s="526"/>
      <c r="P66" s="526"/>
    </row>
    <row r="68" spans="1:16">
      <c r="A68" s="1756"/>
      <c r="B68" s="1757"/>
      <c r="C68" s="1757"/>
      <c r="D68" s="1757"/>
      <c r="E68" s="1757"/>
      <c r="F68" s="1757"/>
      <c r="G68" s="1757"/>
      <c r="H68" s="1757"/>
      <c r="I68" s="1757"/>
      <c r="J68" s="1757"/>
      <c r="K68" s="1757"/>
      <c r="L68" s="1757"/>
      <c r="M68" s="1757"/>
      <c r="N68" s="1757"/>
      <c r="O68" s="1757"/>
      <c r="P68" s="1757"/>
    </row>
    <row r="69" spans="1:16">
      <c r="A69" s="1756"/>
      <c r="B69" s="1757"/>
      <c r="C69" s="1757"/>
      <c r="D69" s="1757"/>
      <c r="E69" s="1757"/>
      <c r="F69" s="1757"/>
      <c r="G69" s="1757"/>
      <c r="H69" s="1757"/>
      <c r="I69" s="1757"/>
      <c r="J69" s="1757"/>
      <c r="K69" s="1757"/>
      <c r="L69" s="1757"/>
      <c r="M69" s="1757"/>
      <c r="N69" s="1757"/>
      <c r="O69" s="1757"/>
      <c r="P69" s="1757"/>
    </row>
  </sheetData>
  <mergeCells count="38">
    <mergeCell ref="B2:O2"/>
    <mergeCell ref="L36:U36"/>
    <mergeCell ref="T3:U3"/>
    <mergeCell ref="U4:U5"/>
    <mergeCell ref="A29:U29"/>
    <mergeCell ref="R3:S3"/>
    <mergeCell ref="S4:S5"/>
    <mergeCell ref="C4:C5"/>
    <mergeCell ref="E4:E5"/>
    <mergeCell ref="G4:G5"/>
    <mergeCell ref="I4:I5"/>
    <mergeCell ref="K4:K5"/>
    <mergeCell ref="M4:M5"/>
    <mergeCell ref="O4:O5"/>
    <mergeCell ref="Q4:Q5"/>
    <mergeCell ref="K62:K63"/>
    <mergeCell ref="M62:M63"/>
    <mergeCell ref="O62:O63"/>
    <mergeCell ref="M37:M38"/>
    <mergeCell ref="O37:O38"/>
    <mergeCell ref="L53:U53"/>
    <mergeCell ref="K37:K38"/>
    <mergeCell ref="A53:J53"/>
    <mergeCell ref="A3:A5"/>
    <mergeCell ref="A1:U1"/>
    <mergeCell ref="A68:A69"/>
    <mergeCell ref="B68:P69"/>
    <mergeCell ref="A51:P51"/>
    <mergeCell ref="I54:P54"/>
    <mergeCell ref="C62:C63"/>
    <mergeCell ref="E62:E63"/>
    <mergeCell ref="G62:G63"/>
    <mergeCell ref="I62:I63"/>
    <mergeCell ref="C37:C38"/>
    <mergeCell ref="E37:E38"/>
    <mergeCell ref="G37:G38"/>
    <mergeCell ref="I37:I38"/>
    <mergeCell ref="A36:J3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5"/>
  <dimension ref="A1:AA123"/>
  <sheetViews>
    <sheetView showGridLines="0" zoomScaleNormal="100" zoomScaleSheetLayoutView="100" workbookViewId="0">
      <selection activeCell="D1" sqref="D1"/>
    </sheetView>
  </sheetViews>
  <sheetFormatPr defaultColWidth="9.140625" defaultRowHeight="12.75"/>
  <cols>
    <col min="1" max="1" width="19.7109375" style="347" customWidth="1"/>
    <col min="2" max="2" width="3.85546875" style="6" customWidth="1"/>
    <col min="3" max="3" width="7.140625" style="6" bestFit="1" customWidth="1"/>
    <col min="4" max="4" width="10.140625" style="6" customWidth="1"/>
    <col min="5" max="6" width="8.7109375" style="6" customWidth="1"/>
    <col min="7" max="7" width="6.7109375" style="6" customWidth="1"/>
    <col min="8" max="8" width="8.140625" style="6" customWidth="1"/>
    <col min="9" max="10" width="8.7109375" style="6" customWidth="1"/>
    <col min="11" max="11" width="6.7109375" style="6" customWidth="1"/>
    <col min="12" max="12" width="9.140625" style="6"/>
    <col min="13" max="13" width="10.140625" style="6" bestFit="1" customWidth="1"/>
    <col min="14" max="14" width="11.140625" style="1224" customWidth="1"/>
    <col min="15" max="15" width="9.140625" style="1224"/>
    <col min="16" max="16384" width="9.140625" style="6"/>
  </cols>
  <sheetData>
    <row r="1" spans="1:27" ht="20.25">
      <c r="A1" s="1780" t="s">
        <v>450</v>
      </c>
      <c r="B1" s="1780"/>
      <c r="C1" s="1780"/>
      <c r="D1" s="1780"/>
      <c r="E1" s="1780"/>
      <c r="F1" s="1780"/>
      <c r="G1" s="1780"/>
      <c r="H1" s="1780"/>
      <c r="I1" s="1780"/>
      <c r="J1" s="1780"/>
      <c r="K1" s="1780"/>
    </row>
    <row r="2" spans="1:27" ht="5.0999999999999996" customHeight="1">
      <c r="J2" s="1781"/>
      <c r="K2" s="1781"/>
    </row>
    <row r="3" spans="1:27" s="482" customFormat="1" ht="36" customHeight="1">
      <c r="A3" s="1697" t="s">
        <v>561</v>
      </c>
      <c r="B3" s="1697"/>
      <c r="C3" s="1697"/>
      <c r="D3" s="1697"/>
      <c r="E3" s="1697"/>
      <c r="F3" s="1697"/>
      <c r="G3" s="1697"/>
      <c r="H3" s="1697"/>
      <c r="I3" s="1697"/>
      <c r="J3" s="1697"/>
      <c r="K3" s="1697"/>
      <c r="N3" s="1224"/>
      <c r="O3" s="1224"/>
    </row>
    <row r="4" spans="1:27" ht="5.0999999999999996" customHeight="1">
      <c r="A4" s="506"/>
      <c r="B4" s="506"/>
      <c r="C4" s="534"/>
      <c r="D4" s="506"/>
      <c r="E4" s="506"/>
      <c r="F4" s="506"/>
      <c r="G4" s="506"/>
      <c r="H4" s="506"/>
      <c r="I4" s="506"/>
      <c r="J4" s="507"/>
      <c r="K4" s="507"/>
    </row>
    <row r="5" spans="1:27" ht="15.75" customHeight="1">
      <c r="A5" s="1720">
        <v>2023</v>
      </c>
      <c r="B5" s="1720"/>
      <c r="C5" s="1720"/>
      <c r="D5" s="1720"/>
      <c r="E5" s="1720"/>
      <c r="F5" s="1720"/>
      <c r="G5" s="1720"/>
      <c r="H5" s="1720"/>
      <c r="I5" s="1720"/>
      <c r="J5" s="1720"/>
      <c r="K5" s="1720"/>
    </row>
    <row r="6" spans="1:27" ht="13.5" customHeight="1">
      <c r="A6" s="827"/>
      <c r="B6" s="1473" t="s">
        <v>398</v>
      </c>
      <c r="C6" s="1473"/>
      <c r="D6" s="1710" t="s">
        <v>451</v>
      </c>
      <c r="E6" s="1318">
        <f>A5</f>
        <v>2023</v>
      </c>
      <c r="F6" s="1319"/>
      <c r="G6" s="1319"/>
      <c r="H6" s="1774" t="s">
        <v>251</v>
      </c>
      <c r="I6" s="1722">
        <f>E6-1</f>
        <v>2022</v>
      </c>
      <c r="J6" s="1473"/>
      <c r="K6" s="1473"/>
    </row>
    <row r="7" spans="1:27" ht="13.5" customHeight="1">
      <c r="A7" s="828"/>
      <c r="B7" s="1474"/>
      <c r="C7" s="1474"/>
      <c r="D7" s="1711"/>
      <c r="E7" s="1320"/>
      <c r="F7" s="1320"/>
      <c r="G7" s="1320"/>
      <c r="H7" s="1716"/>
      <c r="I7" s="1723"/>
      <c r="J7" s="1474"/>
      <c r="K7" s="1474"/>
    </row>
    <row r="8" spans="1:27" ht="13.5" customHeight="1">
      <c r="A8" s="828"/>
      <c r="B8" s="1474"/>
      <c r="C8" s="1474"/>
      <c r="D8" s="1711"/>
      <c r="E8" s="483"/>
      <c r="F8" s="483"/>
      <c r="G8" s="1716" t="s">
        <v>392</v>
      </c>
      <c r="H8" s="1716"/>
      <c r="I8" s="1715"/>
      <c r="J8" s="1716"/>
      <c r="K8" s="1716" t="s">
        <v>392</v>
      </c>
    </row>
    <row r="9" spans="1:27" ht="13.5" customHeight="1">
      <c r="A9" s="829"/>
      <c r="B9" s="1475"/>
      <c r="C9" s="1475"/>
      <c r="D9" s="1711"/>
      <c r="E9" s="1422" t="s">
        <v>332</v>
      </c>
      <c r="F9" s="1422" t="s">
        <v>29</v>
      </c>
      <c r="G9" s="1716"/>
      <c r="H9" s="1716"/>
      <c r="I9" s="1429" t="s">
        <v>332</v>
      </c>
      <c r="J9" s="1422" t="s">
        <v>29</v>
      </c>
      <c r="K9" s="1716"/>
    </row>
    <row r="10" spans="1:27" ht="13.5" customHeight="1">
      <c r="A10" s="1782" t="s">
        <v>452</v>
      </c>
      <c r="B10" s="1782"/>
      <c r="C10" s="785"/>
      <c r="D10" s="774"/>
      <c r="E10" s="774"/>
      <c r="F10" s="774"/>
      <c r="G10" s="774"/>
      <c r="H10" s="774"/>
      <c r="I10" s="1021"/>
      <c r="J10" s="774"/>
      <c r="K10" s="774"/>
    </row>
    <row r="11" spans="1:27" ht="13.5" customHeight="1">
      <c r="A11" s="1441"/>
      <c r="B11" s="1441"/>
      <c r="C11" s="788" t="s">
        <v>113</v>
      </c>
      <c r="D11" s="777">
        <v>81</v>
      </c>
      <c r="E11" s="777">
        <v>80623.712469999999</v>
      </c>
      <c r="F11" s="777">
        <v>881441.91142000002</v>
      </c>
      <c r="G11" s="652">
        <f>E11/E16</f>
        <v>0.35569052110650784</v>
      </c>
      <c r="H11" s="652">
        <f>(E11-I11)/I11</f>
        <v>-0.17176583747244409</v>
      </c>
      <c r="I11" s="1022">
        <v>97344.104020000013</v>
      </c>
      <c r="J11" s="777">
        <v>1050182.3542599999</v>
      </c>
      <c r="K11" s="652">
        <f>I11/$I$16</f>
        <v>0.37841330782523985</v>
      </c>
      <c r="L11" s="293"/>
    </row>
    <row r="12" spans="1:27" ht="13.5" customHeight="1">
      <c r="A12" s="1441"/>
      <c r="B12" s="1441"/>
      <c r="C12" s="788" t="s">
        <v>125</v>
      </c>
      <c r="D12" s="777">
        <v>273</v>
      </c>
      <c r="E12" s="777">
        <v>30667.860869999997</v>
      </c>
      <c r="F12" s="777">
        <v>335118.54552999994</v>
      </c>
      <c r="G12" s="652">
        <f>E12/E16</f>
        <v>0.1352985006505516</v>
      </c>
      <c r="H12" s="652">
        <f>(E12-I12)/I12</f>
        <v>-6.8616111573007468E-2</v>
      </c>
      <c r="I12" s="1022">
        <v>32927.197100000005</v>
      </c>
      <c r="J12" s="777">
        <v>354909.11278999998</v>
      </c>
      <c r="K12" s="652">
        <f>I12/$I$16</f>
        <v>0.12800045464966872</v>
      </c>
      <c r="L12" s="293"/>
      <c r="N12" s="1225"/>
      <c r="O12" s="1225"/>
      <c r="P12" s="293"/>
    </row>
    <row r="13" spans="1:27" ht="13.5" customHeight="1">
      <c r="A13" s="1442"/>
      <c r="B13" s="1443"/>
      <c r="C13" s="788" t="s">
        <v>121</v>
      </c>
      <c r="D13" s="777">
        <v>9599</v>
      </c>
      <c r="E13" s="777">
        <v>43087.297959999996</v>
      </c>
      <c r="F13" s="777">
        <v>470467.82635999995</v>
      </c>
      <c r="G13" s="652">
        <f>E13/E16</f>
        <v>0.19008977625740647</v>
      </c>
      <c r="H13" s="652">
        <f>(E13-I13)/I13</f>
        <v>-9.1662626117836446E-2</v>
      </c>
      <c r="I13" s="1022">
        <v>47435.346380000003</v>
      </c>
      <c r="J13" s="777">
        <v>510828.17926000012</v>
      </c>
      <c r="K13" s="652">
        <f>I13/$I$16</f>
        <v>0.18439911191543593</v>
      </c>
      <c r="L13" s="293"/>
      <c r="N13" s="1225"/>
      <c r="O13" s="1225"/>
      <c r="P13" s="293"/>
    </row>
    <row r="14" spans="1:27" ht="13.5" customHeight="1">
      <c r="A14" s="1442"/>
      <c r="B14" s="1443"/>
      <c r="C14" s="788" t="s">
        <v>2</v>
      </c>
      <c r="D14" s="777">
        <v>92540</v>
      </c>
      <c r="E14" s="777">
        <v>68459.163919999992</v>
      </c>
      <c r="F14" s="777">
        <v>747507.85996000003</v>
      </c>
      <c r="G14" s="652">
        <f>E14/E16</f>
        <v>0.30202374640440122</v>
      </c>
      <c r="H14" s="652">
        <f>(E14-I14)/I14</f>
        <v>-9.1676311119524914E-2</v>
      </c>
      <c r="I14" s="1022">
        <v>75368.687130000006</v>
      </c>
      <c r="J14" s="777">
        <v>811635.88607999997</v>
      </c>
      <c r="K14" s="652">
        <f>I14/$I$16</f>
        <v>0.29298656031031062</v>
      </c>
      <c r="L14" s="293"/>
      <c r="N14" s="1225"/>
      <c r="O14" s="1225"/>
      <c r="P14" s="293"/>
    </row>
    <row r="15" spans="1:27" ht="13.5" customHeight="1">
      <c r="A15" s="1442"/>
      <c r="B15" s="1443"/>
      <c r="C15" s="788" t="s">
        <v>1</v>
      </c>
      <c r="D15" s="777">
        <v>16</v>
      </c>
      <c r="E15" s="777">
        <v>3830.1150000000002</v>
      </c>
      <c r="F15" s="777">
        <v>41892.44</v>
      </c>
      <c r="G15" s="652">
        <f>E15/E16</f>
        <v>1.6897455581132859E-2</v>
      </c>
      <c r="H15" s="652">
        <f>(E15-I15)/I15</f>
        <v>-8.0951577680415429E-2</v>
      </c>
      <c r="I15" s="1022">
        <v>4167.4790000000003</v>
      </c>
      <c r="J15" s="777">
        <v>44944.780999999995</v>
      </c>
      <c r="K15" s="652">
        <f>I15/$I$16</f>
        <v>1.6200565299344799E-2</v>
      </c>
      <c r="L15" s="293"/>
    </row>
    <row r="16" spans="1:27" ht="13.5" customHeight="1">
      <c r="A16" s="900"/>
      <c r="B16" s="830"/>
      <c r="C16" s="684" t="s">
        <v>164</v>
      </c>
      <c r="D16" s="823">
        <v>102509</v>
      </c>
      <c r="E16" s="823">
        <v>226668.15021999998</v>
      </c>
      <c r="F16" s="823">
        <v>2476428.5832700003</v>
      </c>
      <c r="G16" s="831">
        <f>SUM(G11:G15)</f>
        <v>1</v>
      </c>
      <c r="H16" s="782">
        <f t="shared" ref="H16" si="0">(E16-I16)/I16</f>
        <v>-0.11885526743606727</v>
      </c>
      <c r="I16" s="1023">
        <v>257242.81363000005</v>
      </c>
      <c r="J16" s="781">
        <v>2772500.3133899998</v>
      </c>
      <c r="K16" s="782">
        <f>SUM(K11:K15)</f>
        <v>0.99999999999999989</v>
      </c>
      <c r="L16" s="293"/>
      <c r="M16" s="293"/>
      <c r="N16" s="1226" t="str">
        <f>A10</f>
        <v>Jihočeský Region</v>
      </c>
      <c r="O16" s="1226">
        <f>D16</f>
        <v>102509</v>
      </c>
      <c r="P16" s="303"/>
      <c r="Q16" s="293"/>
      <c r="T16" s="303"/>
      <c r="W16" s="298"/>
      <c r="Y16" s="303"/>
      <c r="AA16" s="350"/>
    </row>
    <row r="17" spans="1:27" ht="13.5" customHeight="1">
      <c r="A17" s="1782" t="s">
        <v>453</v>
      </c>
      <c r="B17" s="1782"/>
      <c r="C17" s="785"/>
      <c r="D17" s="826"/>
      <c r="E17" s="826"/>
      <c r="F17" s="826"/>
      <c r="G17" s="774"/>
      <c r="H17" s="774"/>
      <c r="I17" s="1057"/>
      <c r="J17" s="826"/>
      <c r="K17" s="774"/>
      <c r="L17" s="293"/>
      <c r="N17" s="1226" t="str">
        <f>A17</f>
        <v>Jihomoravský Region</v>
      </c>
      <c r="O17" s="1225">
        <f>D23</f>
        <v>373834</v>
      </c>
      <c r="P17" s="293"/>
      <c r="Q17" s="293"/>
      <c r="W17" s="298"/>
      <c r="Y17" s="293"/>
      <c r="AA17" s="350"/>
    </row>
    <row r="18" spans="1:27" ht="13.5" customHeight="1">
      <c r="A18" s="1441"/>
      <c r="B18" s="1441"/>
      <c r="C18" s="788" t="s">
        <v>113</v>
      </c>
      <c r="D18" s="777">
        <v>190</v>
      </c>
      <c r="E18" s="777">
        <v>311028.12599999999</v>
      </c>
      <c r="F18" s="777">
        <v>3392862.9924499998</v>
      </c>
      <c r="G18" s="652">
        <f>E18/E23</f>
        <v>0.37673035043963155</v>
      </c>
      <c r="H18" s="652">
        <f>(E18-I18)/I18</f>
        <v>-0.14234529575049384</v>
      </c>
      <c r="I18" s="1022">
        <v>362649.58900000004</v>
      </c>
      <c r="J18" s="777">
        <v>3919823.2711200002</v>
      </c>
      <c r="K18" s="652">
        <f>I18/$I$23</f>
        <v>0.38516768593987138</v>
      </c>
      <c r="L18" s="293"/>
      <c r="M18" s="293"/>
      <c r="N18" s="1226" t="str">
        <f>A24</f>
        <v>Karlovarský Region</v>
      </c>
      <c r="O18" s="1225">
        <f>D30</f>
        <v>82189</v>
      </c>
      <c r="P18" s="293"/>
      <c r="Q18" s="293"/>
      <c r="W18" s="298"/>
      <c r="Y18" s="303"/>
      <c r="AA18" s="350"/>
    </row>
    <row r="19" spans="1:27" ht="13.5" customHeight="1">
      <c r="A19" s="1441"/>
      <c r="B19" s="1441"/>
      <c r="C19" s="788" t="s">
        <v>125</v>
      </c>
      <c r="D19" s="777">
        <v>807</v>
      </c>
      <c r="E19" s="777">
        <v>87429.926999999981</v>
      </c>
      <c r="F19" s="777">
        <v>953277.16262999992</v>
      </c>
      <c r="G19" s="652">
        <f>E19/E23</f>
        <v>0.10589880555567954</v>
      </c>
      <c r="H19" s="652">
        <f>(E19-I19)/I19</f>
        <v>-0.10549761542735236</v>
      </c>
      <c r="I19" s="1022">
        <v>97741.413</v>
      </c>
      <c r="J19" s="777">
        <v>1055800.4625499994</v>
      </c>
      <c r="K19" s="652">
        <f>I19/$I$23</f>
        <v>0.10381049643407497</v>
      </c>
      <c r="L19" s="300"/>
      <c r="M19" s="293"/>
      <c r="N19" s="1226" t="str">
        <f>A31</f>
        <v>Královéhradecký Region</v>
      </c>
      <c r="O19" s="1226">
        <f>D37</f>
        <v>115272</v>
      </c>
      <c r="P19" s="303"/>
      <c r="Q19" s="293"/>
      <c r="T19" s="303"/>
      <c r="W19" s="298"/>
      <c r="Y19" s="293"/>
      <c r="AA19" s="350"/>
    </row>
    <row r="20" spans="1:27" ht="13.5" customHeight="1">
      <c r="A20" s="1442"/>
      <c r="B20" s="1443"/>
      <c r="C20" s="788" t="s">
        <v>121</v>
      </c>
      <c r="D20" s="777">
        <v>23746</v>
      </c>
      <c r="E20" s="777">
        <v>119297.47500000002</v>
      </c>
      <c r="F20" s="777">
        <v>1299747.33302</v>
      </c>
      <c r="G20" s="652">
        <f>E20/E23</f>
        <v>0.14449812028675887</v>
      </c>
      <c r="H20" s="652">
        <f>(E20-I20)/I20</f>
        <v>-0.11284598465408188</v>
      </c>
      <c r="I20" s="1022">
        <v>134472.11299999998</v>
      </c>
      <c r="J20" s="777">
        <v>1451683.19888</v>
      </c>
      <c r="K20" s="652">
        <f>I20/$I$23</f>
        <v>0.14282192551348757</v>
      </c>
      <c r="L20" s="293"/>
      <c r="M20" s="293"/>
      <c r="N20" s="1226" t="str">
        <f>A38</f>
        <v>Liberecký Region</v>
      </c>
      <c r="O20" s="1226">
        <f>D44</f>
        <v>91033</v>
      </c>
      <c r="P20" s="303"/>
      <c r="Q20" s="293"/>
      <c r="T20" s="303"/>
      <c r="W20" s="298"/>
      <c r="Y20" s="303"/>
      <c r="AA20" s="350"/>
    </row>
    <row r="21" spans="1:27" ht="13.5" customHeight="1">
      <c r="A21" s="1442"/>
      <c r="B21" s="1443"/>
      <c r="C21" s="788" t="s">
        <v>2</v>
      </c>
      <c r="D21" s="777">
        <v>349062</v>
      </c>
      <c r="E21" s="777">
        <v>294954.799</v>
      </c>
      <c r="F21" s="777">
        <v>3213353.4989999998</v>
      </c>
      <c r="G21" s="652">
        <f>E21/E23</f>
        <v>0.35726166060982245</v>
      </c>
      <c r="H21" s="652">
        <f>(E21-I21)/I21</f>
        <v>-0.11604828314765006</v>
      </c>
      <c r="I21" s="1022">
        <v>333677.5</v>
      </c>
      <c r="J21" s="777">
        <v>3600887.4</v>
      </c>
      <c r="K21" s="652">
        <f>I21/$I$23</f>
        <v>0.35439662534734434</v>
      </c>
      <c r="L21" s="293"/>
      <c r="M21" s="293"/>
      <c r="N21" s="1226" t="str">
        <f>A45</f>
        <v>Moravskoslezský Region</v>
      </c>
      <c r="O21" s="1225">
        <f>D51</f>
        <v>369045</v>
      </c>
      <c r="P21" s="293"/>
      <c r="Q21" s="293"/>
      <c r="W21" s="298"/>
      <c r="AA21" s="350"/>
    </row>
    <row r="22" spans="1:27" ht="13.5" customHeight="1">
      <c r="A22" s="1442"/>
      <c r="B22" s="1443"/>
      <c r="C22" s="788" t="s">
        <v>1</v>
      </c>
      <c r="D22" s="777">
        <v>29</v>
      </c>
      <c r="E22" s="777">
        <v>12888.475000000002</v>
      </c>
      <c r="F22" s="777">
        <v>140799.31504000002</v>
      </c>
      <c r="G22" s="652">
        <f>E22/E23</f>
        <v>1.5611063108107564E-2</v>
      </c>
      <c r="H22" s="652">
        <f>(E22-I22)/I22</f>
        <v>-8.2954475067296279E-3</v>
      </c>
      <c r="I22" s="1022">
        <v>12996.285</v>
      </c>
      <c r="J22" s="777">
        <v>140611.6642</v>
      </c>
      <c r="K22" s="652">
        <f>I22/$I$23</f>
        <v>1.3803266765221842E-2</v>
      </c>
      <c r="L22" s="293"/>
      <c r="M22" s="293"/>
      <c r="N22" s="1226" t="str">
        <f>A52</f>
        <v xml:space="preserve">Olomoucký Region </v>
      </c>
      <c r="O22" s="1225">
        <f>D58</f>
        <v>182759</v>
      </c>
      <c r="P22" s="293"/>
      <c r="W22" s="298"/>
      <c r="AA22" s="350"/>
    </row>
    <row r="23" spans="1:27" ht="13.5" customHeight="1">
      <c r="A23" s="900"/>
      <c r="B23" s="830"/>
      <c r="C23" s="684" t="s">
        <v>164</v>
      </c>
      <c r="D23" s="823">
        <v>373834</v>
      </c>
      <c r="E23" s="823">
        <v>825598.80200000003</v>
      </c>
      <c r="F23" s="823">
        <v>9000040.3021399993</v>
      </c>
      <c r="G23" s="831">
        <f>SUM(G18:G22)</f>
        <v>1</v>
      </c>
      <c r="H23" s="782">
        <f t="shared" ref="H23" si="1">(E23-I23)/I23</f>
        <v>-0.12313707301328275</v>
      </c>
      <c r="I23" s="1023">
        <v>941536.89999999991</v>
      </c>
      <c r="J23" s="781">
        <v>10168805.996749999</v>
      </c>
      <c r="K23" s="782">
        <f>SUM(K18:K22)</f>
        <v>1.0000000000000002</v>
      </c>
      <c r="L23" s="293"/>
      <c r="M23" s="293"/>
      <c r="N23" s="1226" t="s">
        <v>68</v>
      </c>
      <c r="O23" s="1225">
        <v>134929</v>
      </c>
      <c r="P23" s="293"/>
      <c r="AA23" s="350"/>
    </row>
    <row r="24" spans="1:27" ht="13.5" customHeight="1">
      <c r="A24" s="1782" t="s">
        <v>454</v>
      </c>
      <c r="B24" s="1782"/>
      <c r="C24" s="785"/>
      <c r="D24" s="826"/>
      <c r="E24" s="826"/>
      <c r="F24" s="826"/>
      <c r="G24" s="774"/>
      <c r="H24" s="774"/>
      <c r="I24" s="1057"/>
      <c r="J24" s="826"/>
      <c r="K24" s="774"/>
      <c r="L24" s="293"/>
      <c r="M24" s="293"/>
      <c r="N24" s="1226" t="s">
        <v>69</v>
      </c>
      <c r="O24" s="1225">
        <v>158017</v>
      </c>
      <c r="P24" s="293"/>
      <c r="AA24" s="350"/>
    </row>
    <row r="25" spans="1:27" ht="13.5" customHeight="1">
      <c r="A25" s="1441"/>
      <c r="B25" s="1441"/>
      <c r="C25" s="788" t="s">
        <v>113</v>
      </c>
      <c r="D25" s="777">
        <v>54</v>
      </c>
      <c r="E25" s="777">
        <v>95603.366999999998</v>
      </c>
      <c r="F25" s="777">
        <v>1043811.0475999999</v>
      </c>
      <c r="G25" s="652">
        <f>E25/E30</f>
        <v>0.5233917602643583</v>
      </c>
      <c r="H25" s="652">
        <f>(E25-I25)/I25</f>
        <v>-3.6655063981963863E-3</v>
      </c>
      <c r="I25" s="1022">
        <v>95955.091000000015</v>
      </c>
      <c r="J25" s="777">
        <v>1037930.1385100001</v>
      </c>
      <c r="K25" s="652">
        <f>I25/$I$30</f>
        <v>0.49607909443872888</v>
      </c>
      <c r="L25" s="303"/>
      <c r="M25" s="303"/>
      <c r="N25" s="1226" t="s">
        <v>70</v>
      </c>
      <c r="O25" s="1225">
        <v>407585</v>
      </c>
      <c r="P25" s="293"/>
      <c r="Q25" s="303"/>
      <c r="S25" s="303"/>
      <c r="T25" s="303"/>
      <c r="Y25" s="293"/>
      <c r="AA25" s="350"/>
    </row>
    <row r="26" spans="1:27" ht="13.5" customHeight="1">
      <c r="A26" s="1441"/>
      <c r="B26" s="1441"/>
      <c r="C26" s="788" t="s">
        <v>125</v>
      </c>
      <c r="D26" s="777">
        <v>159</v>
      </c>
      <c r="E26" s="777">
        <v>16195.092000000002</v>
      </c>
      <c r="F26" s="777">
        <v>176594.92867000002</v>
      </c>
      <c r="G26" s="652">
        <f>E26/E30</f>
        <v>8.8661916159534726E-2</v>
      </c>
      <c r="H26" s="652">
        <f>(E26-I26)/I26</f>
        <v>-9.8417209283371818E-2</v>
      </c>
      <c r="I26" s="1022">
        <v>17962.956000000002</v>
      </c>
      <c r="J26" s="777">
        <v>194003.05052000002</v>
      </c>
      <c r="K26" s="652">
        <f>I26/$I$30</f>
        <v>9.2866848992126244E-2</v>
      </c>
      <c r="L26" s="303"/>
      <c r="M26" s="303"/>
      <c r="N26" s="1226" t="s">
        <v>71</v>
      </c>
      <c r="O26" s="1226">
        <v>257703</v>
      </c>
      <c r="P26" s="303"/>
      <c r="Q26" s="303"/>
      <c r="S26" s="303"/>
      <c r="Y26" s="303"/>
      <c r="AA26" s="350"/>
    </row>
    <row r="27" spans="1:27" ht="13.5" customHeight="1">
      <c r="A27" s="1442"/>
      <c r="B27" s="1443"/>
      <c r="C27" s="788" t="s">
        <v>121</v>
      </c>
      <c r="D27" s="777">
        <v>5803</v>
      </c>
      <c r="E27" s="777">
        <v>29711.25</v>
      </c>
      <c r="F27" s="777">
        <v>323704.11414000002</v>
      </c>
      <c r="G27" s="652">
        <f>E27/E30</f>
        <v>0.16265769632521851</v>
      </c>
      <c r="H27" s="652">
        <f>(E27-I27)/I27</f>
        <v>-0.11339502006191357</v>
      </c>
      <c r="I27" s="1022">
        <v>33511.26</v>
      </c>
      <c r="J27" s="777">
        <v>361770.23491500004</v>
      </c>
      <c r="K27" s="652">
        <f>I27/$I$30</f>
        <v>0.17325016672956725</v>
      </c>
      <c r="L27" s="303"/>
      <c r="M27" s="303"/>
      <c r="N27" s="1226" t="s">
        <v>72</v>
      </c>
      <c r="O27" s="1225">
        <v>219392</v>
      </c>
      <c r="P27" s="293"/>
      <c r="Q27" s="303"/>
      <c r="S27" s="303"/>
      <c r="Y27" s="293"/>
      <c r="AA27" s="350"/>
    </row>
    <row r="28" spans="1:27" ht="13.5" customHeight="1">
      <c r="A28" s="1442"/>
      <c r="B28" s="1443"/>
      <c r="C28" s="788" t="s">
        <v>2</v>
      </c>
      <c r="D28" s="777">
        <v>76163</v>
      </c>
      <c r="E28" s="777">
        <v>39025.5</v>
      </c>
      <c r="F28" s="777">
        <v>425159.10000000009</v>
      </c>
      <c r="G28" s="652">
        <f>E28/E30</f>
        <v>0.2136496420695802</v>
      </c>
      <c r="H28" s="652">
        <f>(E28-I28)/I28</f>
        <v>-0.11604819146116893</v>
      </c>
      <c r="I28" s="1022">
        <v>44148.9</v>
      </c>
      <c r="J28" s="777">
        <v>476433.80000000005</v>
      </c>
      <c r="K28" s="652">
        <f>I28/$I$30</f>
        <v>0.22824579815641044</v>
      </c>
      <c r="L28" s="303"/>
      <c r="M28" s="303"/>
      <c r="N28" s="1226" t="s">
        <v>73</v>
      </c>
      <c r="O28" s="1225">
        <v>119319</v>
      </c>
      <c r="P28" s="293"/>
      <c r="Q28" s="303"/>
      <c r="S28" s="303"/>
      <c r="Y28" s="293"/>
      <c r="AA28" s="350"/>
    </row>
    <row r="29" spans="1:27" ht="13.5" customHeight="1">
      <c r="A29" s="1442"/>
      <c r="B29" s="1443"/>
      <c r="C29" s="788" t="s">
        <v>1</v>
      </c>
      <c r="D29" s="777">
        <v>10</v>
      </c>
      <c r="E29" s="777">
        <v>2125.991</v>
      </c>
      <c r="F29" s="777">
        <v>23224.822960000001</v>
      </c>
      <c r="G29" s="652">
        <f>E29/E30</f>
        <v>1.1638985181308346E-2</v>
      </c>
      <c r="H29" s="652">
        <f>(E29-I29)/I29</f>
        <v>0.14993457893879958</v>
      </c>
      <c r="I29" s="1022">
        <v>1848.7929999999999</v>
      </c>
      <c r="J29" s="777">
        <v>19999.814344999999</v>
      </c>
      <c r="K29" s="652">
        <f>I29/$I$30</f>
        <v>9.558091683167293E-3</v>
      </c>
      <c r="N29" s="1226" t="s">
        <v>74</v>
      </c>
      <c r="O29" s="1225">
        <v>154458</v>
      </c>
      <c r="P29" s="293"/>
      <c r="Y29" s="293"/>
      <c r="AA29" s="350"/>
    </row>
    <row r="30" spans="1:27" ht="13.5" customHeight="1">
      <c r="A30" s="900"/>
      <c r="B30" s="830"/>
      <c r="C30" s="684" t="s">
        <v>164</v>
      </c>
      <c r="D30" s="823">
        <v>82189</v>
      </c>
      <c r="E30" s="823">
        <v>182661.19999999998</v>
      </c>
      <c r="F30" s="823">
        <v>1992494.0133700001</v>
      </c>
      <c r="G30" s="831">
        <f>SUM(G25:G29)</f>
        <v>1.0000000000000002</v>
      </c>
      <c r="H30" s="782">
        <f t="shared" ref="H30" si="2">(E30-I30)/I30</f>
        <v>-5.5658206972139447E-2</v>
      </c>
      <c r="I30" s="1023">
        <v>193427</v>
      </c>
      <c r="J30" s="781">
        <v>2090137.0382900001</v>
      </c>
      <c r="K30" s="782">
        <f>SUM(K25:K29)</f>
        <v>1.0000000000000002</v>
      </c>
      <c r="M30" s="293"/>
      <c r="N30" s="1226"/>
      <c r="O30" s="1225">
        <f>SUM(O16:O29)</f>
        <v>2768044</v>
      </c>
      <c r="P30" s="293"/>
    </row>
    <row r="31" spans="1:27" ht="13.5" customHeight="1">
      <c r="A31" s="1783" t="s">
        <v>455</v>
      </c>
      <c r="B31" s="1783"/>
      <c r="C31" s="775"/>
      <c r="D31" s="824"/>
      <c r="E31" s="824"/>
      <c r="F31" s="824"/>
      <c r="G31" s="825"/>
      <c r="H31" s="825"/>
      <c r="I31" s="1058"/>
      <c r="J31" s="824"/>
      <c r="K31" s="825"/>
      <c r="N31" s="1226"/>
      <c r="O31" s="1225"/>
      <c r="P31" s="293"/>
    </row>
    <row r="32" spans="1:27" ht="13.5" customHeight="1">
      <c r="A32" s="1441"/>
      <c r="B32" s="1441"/>
      <c r="C32" s="788" t="s">
        <v>113</v>
      </c>
      <c r="D32" s="777">
        <v>76</v>
      </c>
      <c r="E32" s="777">
        <v>113772.30200000001</v>
      </c>
      <c r="F32" s="777">
        <v>1241576.4669299999</v>
      </c>
      <c r="G32" s="652">
        <f>E32/E37</f>
        <v>0.42170751578266913</v>
      </c>
      <c r="H32" s="652">
        <f>(E32-I32)/I32</f>
        <v>-8.1147936606676685E-2</v>
      </c>
      <c r="I32" s="1022">
        <v>123820.04299999999</v>
      </c>
      <c r="J32" s="777">
        <v>1338588.6309900002</v>
      </c>
      <c r="K32" s="652">
        <f>I32/$I$37</f>
        <v>0.41020143991190378</v>
      </c>
    </row>
    <row r="33" spans="1:14" ht="13.5" customHeight="1">
      <c r="A33" s="1441"/>
      <c r="B33" s="1441"/>
      <c r="C33" s="788" t="s">
        <v>125</v>
      </c>
      <c r="D33" s="777">
        <v>241</v>
      </c>
      <c r="E33" s="777">
        <v>25684.485000000004</v>
      </c>
      <c r="F33" s="777">
        <v>280092.22630999994</v>
      </c>
      <c r="G33" s="652">
        <f>E33/E37</f>
        <v>9.5201909191458822E-2</v>
      </c>
      <c r="H33" s="652">
        <f>(E33-I33)/I33</f>
        <v>-0.16872281222455393</v>
      </c>
      <c r="I33" s="1022">
        <v>30897.618000000002</v>
      </c>
      <c r="J33" s="777">
        <v>333691.58083000005</v>
      </c>
      <c r="K33" s="652">
        <f>I33/$I$37</f>
        <v>0.10236022445451709</v>
      </c>
    </row>
    <row r="34" spans="1:14" ht="13.5" customHeight="1">
      <c r="A34" s="1442"/>
      <c r="B34" s="1443"/>
      <c r="C34" s="788" t="s">
        <v>121</v>
      </c>
      <c r="D34" s="777">
        <v>9790</v>
      </c>
      <c r="E34" s="777">
        <v>47068.083999999995</v>
      </c>
      <c r="F34" s="777">
        <v>512806.11936000001</v>
      </c>
      <c r="G34" s="652">
        <f>E34/E37</f>
        <v>0.17446218831267027</v>
      </c>
      <c r="H34" s="652">
        <f>(E34-I34)/I34</f>
        <v>-0.11365254175799577</v>
      </c>
      <c r="I34" s="1022">
        <v>53103.42300000001</v>
      </c>
      <c r="J34" s="777">
        <v>573275.20408000005</v>
      </c>
      <c r="K34" s="652">
        <f>I34/$I$37</f>
        <v>0.17592548064977587</v>
      </c>
    </row>
    <row r="35" spans="1:14" ht="13.5" customHeight="1">
      <c r="A35" s="1442"/>
      <c r="B35" s="1443"/>
      <c r="C35" s="788" t="s">
        <v>2</v>
      </c>
      <c r="D35" s="777">
        <v>105150</v>
      </c>
      <c r="E35" s="777">
        <v>81650.900000000023</v>
      </c>
      <c r="F35" s="777">
        <v>889537.69999999984</v>
      </c>
      <c r="G35" s="652">
        <f>E35/E37</f>
        <v>0.3026465808911834</v>
      </c>
      <c r="H35" s="652">
        <f>(E35-I35)/I35</f>
        <v>-0.11604812369343803</v>
      </c>
      <c r="I35" s="1022">
        <v>92370.3</v>
      </c>
      <c r="J35" s="777">
        <v>996817.09999999986</v>
      </c>
      <c r="K35" s="652">
        <f>I35/$I$37</f>
        <v>0.30601208937630986</v>
      </c>
    </row>
    <row r="36" spans="1:14" ht="13.5" customHeight="1">
      <c r="A36" s="1442"/>
      <c r="B36" s="1443"/>
      <c r="C36" s="788" t="s">
        <v>1</v>
      </c>
      <c r="D36" s="777">
        <v>15</v>
      </c>
      <c r="E36" s="777">
        <v>1613.8290000000002</v>
      </c>
      <c r="F36" s="777">
        <v>17629.567299999999</v>
      </c>
      <c r="G36" s="652">
        <f>E36/E37</f>
        <v>5.9818058220183429E-3</v>
      </c>
      <c r="H36" s="652">
        <f>(E36-I36)/I36</f>
        <v>-2.8057426572617804E-2</v>
      </c>
      <c r="I36" s="1022">
        <v>1660.4159999999999</v>
      </c>
      <c r="J36" s="777">
        <v>17950.346229999999</v>
      </c>
      <c r="K36" s="652">
        <f>I36/$I$37</f>
        <v>5.5007656074934786E-3</v>
      </c>
    </row>
    <row r="37" spans="1:14" ht="13.5" customHeight="1">
      <c r="A37" s="1442"/>
      <c r="B37" s="1443"/>
      <c r="C37" s="684" t="s">
        <v>164</v>
      </c>
      <c r="D37" s="823">
        <v>115272</v>
      </c>
      <c r="E37" s="823">
        <v>269789.60000000003</v>
      </c>
      <c r="F37" s="823">
        <v>2941642.0798999988</v>
      </c>
      <c r="G37" s="831">
        <f>SUM(G32:G36)</f>
        <v>0.99999999999999989</v>
      </c>
      <c r="H37" s="782">
        <f t="shared" ref="H37" si="3">(E37-I37)/I37</f>
        <v>-0.10621834953444026</v>
      </c>
      <c r="I37" s="1023">
        <v>301851.8</v>
      </c>
      <c r="J37" s="781">
        <v>3260322.8621300003</v>
      </c>
      <c r="K37" s="782">
        <f>SUM(K32:K36)</f>
        <v>1</v>
      </c>
      <c r="M37" s="293"/>
      <c r="N37" s="1225"/>
    </row>
    <row r="38" spans="1:14" ht="13.5" customHeight="1">
      <c r="A38" s="1782" t="s">
        <v>456</v>
      </c>
      <c r="B38" s="1782"/>
      <c r="C38" s="785"/>
      <c r="D38" s="826"/>
      <c r="E38" s="826"/>
      <c r="F38" s="826"/>
      <c r="G38" s="774"/>
      <c r="H38" s="774"/>
      <c r="I38" s="1057"/>
      <c r="J38" s="826"/>
      <c r="K38" s="774"/>
    </row>
    <row r="39" spans="1:14" ht="13.5" customHeight="1">
      <c r="A39" s="1441"/>
      <c r="B39" s="1441"/>
      <c r="C39" s="788" t="s">
        <v>113</v>
      </c>
      <c r="D39" s="777">
        <v>88</v>
      </c>
      <c r="E39" s="777">
        <v>109388.026</v>
      </c>
      <c r="F39" s="777">
        <v>1193570.3735500001</v>
      </c>
      <c r="G39" s="652">
        <f>E39/E44</f>
        <v>0.42401927444453791</v>
      </c>
      <c r="H39" s="652">
        <f>(E39-I39)/I39</f>
        <v>-0.11964002888669409</v>
      </c>
      <c r="I39" s="1022">
        <v>124253.74800000001</v>
      </c>
      <c r="J39" s="777">
        <v>1343249.1096600001</v>
      </c>
      <c r="K39" s="652">
        <f>I39/$I$44</f>
        <v>0.42762997580220791</v>
      </c>
    </row>
    <row r="40" spans="1:14" ht="13.5" customHeight="1">
      <c r="A40" s="1441"/>
      <c r="B40" s="1441"/>
      <c r="C40" s="788" t="s">
        <v>125</v>
      </c>
      <c r="D40" s="777">
        <v>282</v>
      </c>
      <c r="E40" s="777">
        <v>31053.192000000006</v>
      </c>
      <c r="F40" s="777">
        <v>338593.78884000005</v>
      </c>
      <c r="G40" s="652">
        <f>E40/E44</f>
        <v>0.12037105360167055</v>
      </c>
      <c r="H40" s="652">
        <f>(E40-I40)/I40</f>
        <v>-7.2984004930919402E-2</v>
      </c>
      <c r="I40" s="1022">
        <v>33498.010999999999</v>
      </c>
      <c r="J40" s="777">
        <v>361755.47537999996</v>
      </c>
      <c r="K40" s="652">
        <f>I40/$I$44</f>
        <v>0.11528629006307393</v>
      </c>
    </row>
    <row r="41" spans="1:14" ht="13.5" customHeight="1">
      <c r="A41" s="1442"/>
      <c r="B41" s="1443"/>
      <c r="C41" s="788" t="s">
        <v>121</v>
      </c>
      <c r="D41" s="777">
        <v>8729</v>
      </c>
      <c r="E41" s="777">
        <v>51213.301999999996</v>
      </c>
      <c r="F41" s="777">
        <v>557969.17775999999</v>
      </c>
      <c r="G41" s="652">
        <f>E41/E44</f>
        <v>0.19851740588086855</v>
      </c>
      <c r="H41" s="652">
        <f>(E41-I41)/I41</f>
        <v>-0.1132073730329811</v>
      </c>
      <c r="I41" s="1022">
        <v>57751.159</v>
      </c>
      <c r="J41" s="777">
        <v>623451.23614000005</v>
      </c>
      <c r="K41" s="652">
        <f>I41/$I$44</f>
        <v>0.19875558784528141</v>
      </c>
    </row>
    <row r="42" spans="1:14" ht="13.5" customHeight="1">
      <c r="A42" s="1442"/>
      <c r="B42" s="1443"/>
      <c r="C42" s="788" t="s">
        <v>2</v>
      </c>
      <c r="D42" s="777">
        <v>81925</v>
      </c>
      <c r="E42" s="777">
        <v>63825.5</v>
      </c>
      <c r="F42" s="777">
        <v>695340.99999999977</v>
      </c>
      <c r="G42" s="652">
        <f>E42/E44</f>
        <v>0.24740589249740969</v>
      </c>
      <c r="H42" s="652">
        <f>(E42-I42)/I42</f>
        <v>-0.11604784730079912</v>
      </c>
      <c r="I42" s="1022">
        <v>72204.700000000012</v>
      </c>
      <c r="J42" s="777">
        <v>779199.9</v>
      </c>
      <c r="K42" s="652">
        <f>I42/$I$44</f>
        <v>0.24849869409014275</v>
      </c>
    </row>
    <row r="43" spans="1:14" ht="13.5" customHeight="1">
      <c r="A43" s="1442"/>
      <c r="B43" s="1443"/>
      <c r="C43" s="788" t="s">
        <v>1</v>
      </c>
      <c r="D43" s="777">
        <v>9</v>
      </c>
      <c r="E43" s="777">
        <v>2498.88</v>
      </c>
      <c r="F43" s="777">
        <v>27294.322130000004</v>
      </c>
      <c r="G43" s="652">
        <f>E43/E44</f>
        <v>9.6863735755133469E-3</v>
      </c>
      <c r="H43" s="652">
        <f>(E43-I43)/I43</f>
        <v>-0.12506713742812686</v>
      </c>
      <c r="I43" s="1022">
        <v>2856.0819999999994</v>
      </c>
      <c r="J43" s="777">
        <v>30908.854590000003</v>
      </c>
      <c r="K43" s="652">
        <f>I43/$I$44</f>
        <v>9.82945219929399E-3</v>
      </c>
    </row>
    <row r="44" spans="1:14" ht="13.5" customHeight="1">
      <c r="A44" s="900"/>
      <c r="B44" s="830"/>
      <c r="C44" s="684" t="s">
        <v>164</v>
      </c>
      <c r="D44" s="823">
        <v>91033</v>
      </c>
      <c r="E44" s="823">
        <v>257978.9</v>
      </c>
      <c r="F44" s="823">
        <v>2812768.6622799998</v>
      </c>
      <c r="G44" s="831">
        <f>SUM(G39:G43)</f>
        <v>1</v>
      </c>
      <c r="H44" s="782">
        <f t="shared" ref="H44" si="4">(E44-I44)/I44</f>
        <v>-0.11214339575108664</v>
      </c>
      <c r="I44" s="1023">
        <v>290563.7</v>
      </c>
      <c r="J44" s="781">
        <v>3138564.5757700005</v>
      </c>
      <c r="K44" s="782">
        <f>SUM(K39:K43)</f>
        <v>1.0000000000000002</v>
      </c>
      <c r="M44" s="293"/>
      <c r="N44" s="1225"/>
    </row>
    <row r="45" spans="1:14" ht="13.5" customHeight="1">
      <c r="A45" s="1782" t="s">
        <v>457</v>
      </c>
      <c r="B45" s="1782"/>
      <c r="C45" s="785"/>
      <c r="D45" s="826"/>
      <c r="E45" s="826"/>
      <c r="F45" s="826"/>
      <c r="G45" s="774"/>
      <c r="H45" s="774"/>
      <c r="I45" s="1057"/>
      <c r="J45" s="826"/>
      <c r="K45" s="774"/>
    </row>
    <row r="46" spans="1:14" ht="13.5" customHeight="1">
      <c r="A46" s="1441"/>
      <c r="B46" s="1441"/>
      <c r="C46" s="788" t="s">
        <v>113</v>
      </c>
      <c r="D46" s="777">
        <v>178</v>
      </c>
      <c r="E46" s="777">
        <v>413172.45400000014</v>
      </c>
      <c r="F46" s="777">
        <v>4507778.0452700006</v>
      </c>
      <c r="G46" s="652">
        <f>E46/E51</f>
        <v>0.55864677536122087</v>
      </c>
      <c r="H46" s="652">
        <f>(E46-I46)/I46</f>
        <v>-1.139226721208869E-2</v>
      </c>
      <c r="I46" s="1022">
        <v>417933.66599999997</v>
      </c>
      <c r="J46" s="777">
        <v>4515253.4377499996</v>
      </c>
      <c r="K46" s="652">
        <f>I46/$I$51</f>
        <v>0.53129176013790258</v>
      </c>
    </row>
    <row r="47" spans="1:14" ht="13.5" customHeight="1">
      <c r="A47" s="1441"/>
      <c r="B47" s="1441"/>
      <c r="C47" s="788" t="s">
        <v>125</v>
      </c>
      <c r="D47" s="777">
        <v>428</v>
      </c>
      <c r="E47" s="777">
        <v>42712.11700000002</v>
      </c>
      <c r="F47" s="777">
        <v>465537.17886999995</v>
      </c>
      <c r="G47" s="652">
        <f>E47/E51</f>
        <v>5.7750670936308798E-2</v>
      </c>
      <c r="H47" s="652">
        <f>(E47-I47)/I47</f>
        <v>-0.16102546952107039</v>
      </c>
      <c r="I47" s="1022">
        <v>50909.908999999985</v>
      </c>
      <c r="J47" s="777">
        <v>549841.98904000001</v>
      </c>
      <c r="K47" s="652">
        <f>I47/$I$51</f>
        <v>6.4718440655772494E-2</v>
      </c>
    </row>
    <row r="48" spans="1:14" ht="13.5" customHeight="1">
      <c r="A48" s="1442"/>
      <c r="B48" s="1443"/>
      <c r="C48" s="788" t="s">
        <v>121</v>
      </c>
      <c r="D48" s="777">
        <v>18074</v>
      </c>
      <c r="E48" s="777">
        <v>82436.543999999994</v>
      </c>
      <c r="F48" s="777">
        <v>898099.26924000005</v>
      </c>
      <c r="G48" s="652">
        <f>E48/E51</f>
        <v>0.11146171297644973</v>
      </c>
      <c r="H48" s="652">
        <f>(E48-I48)/I48</f>
        <v>-0.1130221362330736</v>
      </c>
      <c r="I48" s="1022">
        <v>92940.926000000007</v>
      </c>
      <c r="J48" s="777">
        <v>1003310.4187899999</v>
      </c>
      <c r="K48" s="652">
        <f>I48/$I$51</f>
        <v>0.11814972609406049</v>
      </c>
    </row>
    <row r="49" spans="1:14" ht="13.5" customHeight="1">
      <c r="A49" s="1442"/>
      <c r="B49" s="1443"/>
      <c r="C49" s="788" t="s">
        <v>2</v>
      </c>
      <c r="D49" s="777">
        <v>350332</v>
      </c>
      <c r="E49" s="777">
        <v>177780.826</v>
      </c>
      <c r="F49" s="777">
        <v>1936773.0990000004</v>
      </c>
      <c r="G49" s="652">
        <f>E49/E51</f>
        <v>0.24037586292225147</v>
      </c>
      <c r="H49" s="652">
        <f>(E49-I49)/I49</f>
        <v>-0.1160233986693824</v>
      </c>
      <c r="I49" s="1022">
        <v>201114.85500000004</v>
      </c>
      <c r="J49" s="777">
        <v>2170296.017</v>
      </c>
      <c r="K49" s="652">
        <f>I49/$I$51</f>
        <v>0.25566417351702192</v>
      </c>
    </row>
    <row r="50" spans="1:14" ht="13.5" customHeight="1">
      <c r="A50" s="1442"/>
      <c r="B50" s="1443"/>
      <c r="C50" s="788" t="s">
        <v>1</v>
      </c>
      <c r="D50" s="777">
        <v>33</v>
      </c>
      <c r="E50" s="777">
        <v>23493.223999999998</v>
      </c>
      <c r="F50" s="777">
        <v>256530.04821000001</v>
      </c>
      <c r="G50" s="652">
        <f>E50/E51</f>
        <v>3.1764977803769162E-2</v>
      </c>
      <c r="H50" s="652">
        <f>(E50-I50)/I50</f>
        <v>-1.0289637389386925E-2</v>
      </c>
      <c r="I50" s="1022">
        <v>23737.473999999998</v>
      </c>
      <c r="J50" s="777">
        <v>256669.30729999999</v>
      </c>
      <c r="K50" s="652">
        <f>I50/$I$51</f>
        <v>3.0175899595242705E-2</v>
      </c>
    </row>
    <row r="51" spans="1:14" ht="13.5" customHeight="1">
      <c r="A51" s="900"/>
      <c r="B51" s="830"/>
      <c r="C51" s="684" t="s">
        <v>164</v>
      </c>
      <c r="D51" s="823">
        <v>369045</v>
      </c>
      <c r="E51" s="823">
        <v>739595.16500000015</v>
      </c>
      <c r="F51" s="823">
        <v>8064717.6405900009</v>
      </c>
      <c r="G51" s="831">
        <f>SUM(G46:G50)</f>
        <v>1</v>
      </c>
      <c r="H51" s="782">
        <f t="shared" ref="H51" si="5">(E51-I51)/I51</f>
        <v>-5.9800994825019438E-2</v>
      </c>
      <c r="I51" s="1023">
        <v>786636.82999999984</v>
      </c>
      <c r="J51" s="781">
        <v>8495371.169879999</v>
      </c>
      <c r="K51" s="782">
        <f>SUM(K46:K50)</f>
        <v>1.0000000000000002</v>
      </c>
      <c r="M51" s="293"/>
      <c r="N51" s="1225"/>
    </row>
    <row r="52" spans="1:14" ht="13.5" customHeight="1">
      <c r="A52" s="1782" t="s">
        <v>458</v>
      </c>
      <c r="B52" s="1782"/>
      <c r="C52" s="785"/>
      <c r="D52" s="826"/>
      <c r="E52" s="826"/>
      <c r="F52" s="826"/>
      <c r="G52" s="774"/>
      <c r="H52" s="774"/>
      <c r="I52" s="1057"/>
      <c r="J52" s="826"/>
      <c r="K52" s="774"/>
    </row>
    <row r="53" spans="1:14" ht="13.5" customHeight="1">
      <c r="A53" s="1441"/>
      <c r="B53" s="1441"/>
      <c r="C53" s="788" t="s">
        <v>113</v>
      </c>
      <c r="D53" s="777">
        <v>119</v>
      </c>
      <c r="E53" s="777">
        <v>177911.454</v>
      </c>
      <c r="F53" s="777">
        <v>1941712.7303600004</v>
      </c>
      <c r="G53" s="652">
        <f>E53/E58</f>
        <v>0.44743786899631777</v>
      </c>
      <c r="H53" s="652">
        <f>(E53-I53)/I53</f>
        <v>-0.10725249679730513</v>
      </c>
      <c r="I53" s="1022">
        <v>199285.3</v>
      </c>
      <c r="J53" s="777">
        <v>2154959.54428</v>
      </c>
      <c r="K53" s="652">
        <f>I53/$I$58</f>
        <v>0.44569619839841695</v>
      </c>
    </row>
    <row r="54" spans="1:14" ht="13.5" customHeight="1">
      <c r="A54" s="1441"/>
      <c r="B54" s="1441"/>
      <c r="C54" s="788" t="s">
        <v>125</v>
      </c>
      <c r="D54" s="777">
        <v>346</v>
      </c>
      <c r="E54" s="777">
        <v>36274.375999999997</v>
      </c>
      <c r="F54" s="777">
        <v>395487.08838999993</v>
      </c>
      <c r="G54" s="652">
        <f>E54/E58</f>
        <v>9.1228131363656734E-2</v>
      </c>
      <c r="H54" s="652">
        <f>(E54-I54)/I54</f>
        <v>-0.11177704968225567</v>
      </c>
      <c r="I54" s="1022">
        <v>40839.269</v>
      </c>
      <c r="J54" s="777">
        <v>441142.25267000007</v>
      </c>
      <c r="K54" s="652">
        <f>I54/$I$58</f>
        <v>9.1335923616394782E-2</v>
      </c>
    </row>
    <row r="55" spans="1:14" ht="13.5" customHeight="1">
      <c r="A55" s="1442"/>
      <c r="B55" s="1443"/>
      <c r="C55" s="788" t="s">
        <v>121</v>
      </c>
      <c r="D55" s="777">
        <v>13036</v>
      </c>
      <c r="E55" s="777">
        <v>61301.5</v>
      </c>
      <c r="F55" s="777">
        <v>667881.39999999991</v>
      </c>
      <c r="G55" s="652">
        <f>E55/E58</f>
        <v>0.15417002058944318</v>
      </c>
      <c r="H55" s="652">
        <f>(E55-I55)/I55</f>
        <v>-0.11312077494854643</v>
      </c>
      <c r="I55" s="1022">
        <v>69120.460000000006</v>
      </c>
      <c r="J55" s="777">
        <v>746186.61123699998</v>
      </c>
      <c r="K55" s="652">
        <f>I55/$I$58</f>
        <v>0.15458604449776198</v>
      </c>
    </row>
    <row r="56" spans="1:14" ht="13.5" customHeight="1">
      <c r="A56" s="1442"/>
      <c r="B56" s="1443"/>
      <c r="C56" s="788" t="s">
        <v>2</v>
      </c>
      <c r="D56" s="777">
        <v>169243</v>
      </c>
      <c r="E56" s="777">
        <v>117696.4</v>
      </c>
      <c r="F56" s="777">
        <v>1282231.3</v>
      </c>
      <c r="G56" s="652">
        <f>E56/E58</f>
        <v>0.29600020246328945</v>
      </c>
      <c r="H56" s="652">
        <f>(E56-I56)/I56</f>
        <v>-0.1160489710330075</v>
      </c>
      <c r="I56" s="1022">
        <v>133148.09999999998</v>
      </c>
      <c r="J56" s="777">
        <v>1436869.7</v>
      </c>
      <c r="K56" s="652">
        <f>I56/$I$58</f>
        <v>0.297782134427237</v>
      </c>
    </row>
    <row r="57" spans="1:14" ht="13.5" customHeight="1">
      <c r="A57" s="1442"/>
      <c r="B57" s="1443"/>
      <c r="C57" s="788" t="s">
        <v>1</v>
      </c>
      <c r="D57" s="777">
        <v>15</v>
      </c>
      <c r="E57" s="777">
        <v>4438.9710000000005</v>
      </c>
      <c r="F57" s="777">
        <v>48484.67355</v>
      </c>
      <c r="G57" s="652">
        <f>E57/E58</f>
        <v>1.1163776587292991E-2</v>
      </c>
      <c r="H57" s="652">
        <f>(E57-I57)/I57</f>
        <v>-6.3403700539574795E-2</v>
      </c>
      <c r="I57" s="1022">
        <v>4739.4709999999995</v>
      </c>
      <c r="J57" s="777">
        <v>51264.006842999996</v>
      </c>
      <c r="K57" s="652">
        <f>I57/$I$58</f>
        <v>1.0599699060189304E-2</v>
      </c>
    </row>
    <row r="58" spans="1:14" ht="13.5" customHeight="1">
      <c r="A58" s="900"/>
      <c r="B58" s="830"/>
      <c r="C58" s="684" t="s">
        <v>164</v>
      </c>
      <c r="D58" s="823">
        <v>182759</v>
      </c>
      <c r="E58" s="823">
        <v>397622.70099999994</v>
      </c>
      <c r="F58" s="823">
        <v>4335797.1923000002</v>
      </c>
      <c r="G58" s="831">
        <f>SUM(G53:G57)</f>
        <v>1</v>
      </c>
      <c r="H58" s="782">
        <f t="shared" ref="H58" si="6">(E58-I58)/I58</f>
        <v>-0.11072755375027461</v>
      </c>
      <c r="I58" s="1023">
        <v>447132.6</v>
      </c>
      <c r="J58" s="781">
        <v>4830422.11503</v>
      </c>
      <c r="K58" s="782">
        <f>SUM(K53:K57)</f>
        <v>1</v>
      </c>
      <c r="M58" s="293"/>
      <c r="N58" s="1225"/>
    </row>
    <row r="59" spans="1:14" ht="18" customHeight="1">
      <c r="A59" s="16"/>
      <c r="B59" s="301"/>
      <c r="C59" s="301"/>
      <c r="D59" s="301"/>
      <c r="E59" s="301"/>
      <c r="F59" s="301"/>
      <c r="G59" s="301"/>
      <c r="H59" s="301"/>
      <c r="I59" s="348"/>
      <c r="J59" s="348"/>
      <c r="K59" s="348"/>
    </row>
    <row r="60" spans="1:14" ht="15" customHeight="1">
      <c r="A60" s="349"/>
      <c r="B60" s="301"/>
      <c r="C60" s="301"/>
      <c r="D60" s="301"/>
      <c r="E60" s="301"/>
      <c r="F60" s="301"/>
      <c r="G60" s="301"/>
      <c r="H60" s="301"/>
      <c r="I60" s="301"/>
      <c r="J60" s="301"/>
      <c r="K60" s="301"/>
    </row>
    <row r="61" spans="1:14" ht="15.75" customHeight="1">
      <c r="A61" s="1773">
        <f>A5</f>
        <v>2023</v>
      </c>
      <c r="B61" s="1773"/>
      <c r="C61" s="1773"/>
      <c r="D61" s="1773"/>
      <c r="E61" s="1773"/>
      <c r="F61" s="1773"/>
      <c r="G61" s="1773"/>
      <c r="H61" s="1773"/>
      <c r="I61" s="1773"/>
      <c r="J61" s="1773"/>
      <c r="K61" s="1773"/>
    </row>
    <row r="62" spans="1:14" ht="13.5" customHeight="1">
      <c r="A62" s="771"/>
      <c r="B62" s="1777" t="str">
        <f>B6</f>
        <v>Category</v>
      </c>
      <c r="C62" s="1777"/>
      <c r="D62" s="1710" t="str">
        <f>D6</f>
        <v>Number of customers on
 31 Dec 2023</v>
      </c>
      <c r="E62" s="1318">
        <f>A61</f>
        <v>2023</v>
      </c>
      <c r="F62" s="1319"/>
      <c r="G62" s="1319"/>
      <c r="H62" s="1774" t="str">
        <f>H6</f>
        <v>Y/y change</v>
      </c>
      <c r="I62" s="1722">
        <f>E62-1</f>
        <v>2022</v>
      </c>
      <c r="J62" s="1473"/>
      <c r="K62" s="1473"/>
    </row>
    <row r="63" spans="1:14" ht="13.5" customHeight="1">
      <c r="A63" s="772"/>
      <c r="B63" s="1778"/>
      <c r="C63" s="1778"/>
      <c r="D63" s="1711"/>
      <c r="E63" s="1320"/>
      <c r="F63" s="1320"/>
      <c r="G63" s="1320"/>
      <c r="H63" s="1716"/>
      <c r="I63" s="1723"/>
      <c r="J63" s="1474"/>
      <c r="K63" s="1474"/>
    </row>
    <row r="64" spans="1:14" ht="13.5" customHeight="1">
      <c r="A64" s="772"/>
      <c r="B64" s="1778"/>
      <c r="C64" s="1778"/>
      <c r="D64" s="1711"/>
      <c r="E64" s="483"/>
      <c r="F64" s="483"/>
      <c r="G64" s="1716" t="str">
        <f>G8</f>
        <v>Share</v>
      </c>
      <c r="H64" s="1716"/>
      <c r="I64" s="1715"/>
      <c r="J64" s="1716"/>
      <c r="K64" s="1716" t="str">
        <f>K8</f>
        <v>Share</v>
      </c>
    </row>
    <row r="65" spans="1:11" ht="13.5" customHeight="1">
      <c r="A65" s="773"/>
      <c r="B65" s="1779"/>
      <c r="C65" s="1779"/>
      <c r="D65" s="1712"/>
      <c r="E65" s="1422" t="s">
        <v>332</v>
      </c>
      <c r="F65" s="579" t="str">
        <f>F9</f>
        <v>MWh</v>
      </c>
      <c r="G65" s="1775"/>
      <c r="H65" s="1775"/>
      <c r="I65" s="1059" t="s">
        <v>332</v>
      </c>
      <c r="J65" s="579" t="str">
        <f>J9</f>
        <v>MWh</v>
      </c>
      <c r="K65" s="1775"/>
    </row>
    <row r="66" spans="1:11" ht="13.5" customHeight="1">
      <c r="A66" s="1772" t="s">
        <v>459</v>
      </c>
      <c r="B66" s="1772"/>
      <c r="C66" s="785"/>
      <c r="D66" s="774"/>
      <c r="E66" s="774"/>
      <c r="F66" s="774"/>
      <c r="G66" s="774"/>
      <c r="H66" s="774"/>
      <c r="I66" s="1021"/>
      <c r="J66" s="774"/>
      <c r="K66" s="774"/>
    </row>
    <row r="67" spans="1:11" ht="13.5" customHeight="1">
      <c r="A67" s="818"/>
      <c r="B67" s="818"/>
      <c r="C67" s="788" t="s">
        <v>113</v>
      </c>
      <c r="D67" s="777">
        <v>82</v>
      </c>
      <c r="E67" s="777">
        <v>119481.505</v>
      </c>
      <c r="F67" s="777">
        <v>1304634.0491500001</v>
      </c>
      <c r="G67" s="652">
        <f>E67/E72</f>
        <v>0.40122052041823392</v>
      </c>
      <c r="H67" s="652">
        <f t="shared" ref="H67:H72" si="7">(E67-I67)/I67</f>
        <v>-7.7008153280347907E-2</v>
      </c>
      <c r="I67" s="1022">
        <v>129450.22799999999</v>
      </c>
      <c r="J67" s="777">
        <v>1399429.6001300002</v>
      </c>
      <c r="K67" s="652">
        <f>I67/I72</f>
        <v>0.39333028473780907</v>
      </c>
    </row>
    <row r="68" spans="1:11" ht="13.5" customHeight="1">
      <c r="A68" s="818"/>
      <c r="B68" s="818"/>
      <c r="C68" s="788" t="s">
        <v>125</v>
      </c>
      <c r="D68" s="777">
        <v>265</v>
      </c>
      <c r="E68" s="777">
        <v>31425.414999999997</v>
      </c>
      <c r="F68" s="777">
        <v>342728.28271</v>
      </c>
      <c r="G68" s="652">
        <f>E68/E72</f>
        <v>0.10552697139744743</v>
      </c>
      <c r="H68" s="652">
        <f t="shared" si="7"/>
        <v>-7.5038535137048709E-2</v>
      </c>
      <c r="I68" s="1022">
        <v>33974.837</v>
      </c>
      <c r="J68" s="777">
        <v>367046.19040000002</v>
      </c>
      <c r="K68" s="652">
        <f>I68/I72</f>
        <v>0.10323143124267538</v>
      </c>
    </row>
    <row r="69" spans="1:11" ht="13.5" customHeight="1">
      <c r="A69" s="819"/>
      <c r="B69" s="820"/>
      <c r="C69" s="788" t="s">
        <v>121</v>
      </c>
      <c r="D69" s="777">
        <v>11161</v>
      </c>
      <c r="E69" s="777">
        <v>50192.274999999994</v>
      </c>
      <c r="F69" s="777">
        <v>546846.10625999991</v>
      </c>
      <c r="G69" s="652">
        <f>E69/E72</f>
        <v>0.16854634277058286</v>
      </c>
      <c r="H69" s="652">
        <f t="shared" si="7"/>
        <v>-0.11279191428943749</v>
      </c>
      <c r="I69" s="1022">
        <v>56573.284</v>
      </c>
      <c r="J69" s="777">
        <v>610733.57174000004</v>
      </c>
      <c r="K69" s="652">
        <f>I69/I72</f>
        <v>0.17189607347986238</v>
      </c>
    </row>
    <row r="70" spans="1:11" ht="13.5" customHeight="1">
      <c r="A70" s="819"/>
      <c r="B70" s="820"/>
      <c r="C70" s="788" t="s">
        <v>2</v>
      </c>
      <c r="D70" s="777">
        <v>122065</v>
      </c>
      <c r="E70" s="777">
        <v>93827.7</v>
      </c>
      <c r="F70" s="777">
        <v>1022195.8999999999</v>
      </c>
      <c r="G70" s="652">
        <f>E70/E72</f>
        <v>0.31507469397582433</v>
      </c>
      <c r="H70" s="652">
        <f t="shared" si="7"/>
        <v>-0.11604803586014319</v>
      </c>
      <c r="I70" s="1022">
        <v>106145.7</v>
      </c>
      <c r="J70" s="777">
        <v>1145474</v>
      </c>
      <c r="K70" s="652">
        <f>I70/I72</f>
        <v>0.32252023847106753</v>
      </c>
    </row>
    <row r="71" spans="1:11" ht="13.5" customHeight="1">
      <c r="A71" s="819"/>
      <c r="B71" s="820"/>
      <c r="C71" s="788" t="s">
        <v>1</v>
      </c>
      <c r="D71" s="777">
        <v>15</v>
      </c>
      <c r="E71" s="777">
        <v>2868.2049999999999</v>
      </c>
      <c r="F71" s="777">
        <v>31332.671190000001</v>
      </c>
      <c r="G71" s="652">
        <f>E71/E72</f>
        <v>9.6314714379115048E-3</v>
      </c>
      <c r="H71" s="652">
        <f t="shared" si="7"/>
        <v>-3.4030804401513993E-2</v>
      </c>
      <c r="I71" s="1022">
        <v>2969.2509999999997</v>
      </c>
      <c r="J71" s="777">
        <v>32109.240490000004</v>
      </c>
      <c r="K71" s="652">
        <f>I71/I72</f>
        <v>9.021972068585498E-3</v>
      </c>
    </row>
    <row r="72" spans="1:11" ht="13.5" customHeight="1">
      <c r="A72" s="821"/>
      <c r="B72" s="822"/>
      <c r="C72" s="684" t="s">
        <v>164</v>
      </c>
      <c r="D72" s="823">
        <v>133588</v>
      </c>
      <c r="E72" s="823">
        <v>297795.09999999998</v>
      </c>
      <c r="F72" s="823">
        <v>3247737.0093099996</v>
      </c>
      <c r="G72" s="782">
        <f>SUM(G67:G71)</f>
        <v>1</v>
      </c>
      <c r="H72" s="782">
        <f t="shared" si="7"/>
        <v>-9.5159326590569471E-2</v>
      </c>
      <c r="I72" s="1023">
        <v>329113.30000000005</v>
      </c>
      <c r="J72" s="781">
        <v>3554792.6027600002</v>
      </c>
      <c r="K72" s="782">
        <f>SUM(K67:K71)</f>
        <v>0.99999999999999989</v>
      </c>
    </row>
    <row r="73" spans="1:11" ht="13.5" customHeight="1">
      <c r="A73" s="1776" t="s">
        <v>460</v>
      </c>
      <c r="B73" s="1776"/>
      <c r="C73" s="785"/>
      <c r="D73" s="824"/>
      <c r="E73" s="824"/>
      <c r="F73" s="824"/>
      <c r="G73" s="825"/>
      <c r="H73" s="825"/>
      <c r="I73" s="1058"/>
      <c r="J73" s="824"/>
      <c r="K73" s="825"/>
    </row>
    <row r="74" spans="1:11" ht="13.5" customHeight="1">
      <c r="A74" s="818"/>
      <c r="B74" s="818"/>
      <c r="C74" s="788" t="s">
        <v>113</v>
      </c>
      <c r="D74" s="777">
        <v>85</v>
      </c>
      <c r="E74" s="777">
        <v>129076.91</v>
      </c>
      <c r="F74" s="777">
        <v>1409106.6712400001</v>
      </c>
      <c r="G74" s="652">
        <f>E74/E79</f>
        <v>0.42141714211089076</v>
      </c>
      <c r="H74" s="652">
        <f t="shared" ref="H74:H79" si="8">(E74-I74)/I74</f>
        <v>-0.13238920392626019</v>
      </c>
      <c r="I74" s="1022">
        <v>148772.82600000003</v>
      </c>
      <c r="J74" s="777">
        <v>1608939.8665999998</v>
      </c>
      <c r="K74" s="652">
        <f>I74/I79</f>
        <v>0.42731987891540885</v>
      </c>
    </row>
    <row r="75" spans="1:11" ht="13.5" customHeight="1">
      <c r="A75" s="818"/>
      <c r="B75" s="818"/>
      <c r="C75" s="788" t="s">
        <v>125</v>
      </c>
      <c r="D75" s="777">
        <v>325</v>
      </c>
      <c r="E75" s="777">
        <v>33596.063000000002</v>
      </c>
      <c r="F75" s="777">
        <v>366291.29126999993</v>
      </c>
      <c r="G75" s="652">
        <f>E75/E79</f>
        <v>0.1096862084445424</v>
      </c>
      <c r="H75" s="652">
        <f t="shared" si="8"/>
        <v>-0.10186760714999302</v>
      </c>
      <c r="I75" s="1022">
        <v>37406.582000000002</v>
      </c>
      <c r="J75" s="777">
        <v>403881.53813999984</v>
      </c>
      <c r="K75" s="652">
        <f>I75/I79</f>
        <v>0.1074428477340298</v>
      </c>
    </row>
    <row r="76" spans="1:11" ht="13.5" customHeight="1">
      <c r="A76" s="819"/>
      <c r="B76" s="820"/>
      <c r="C76" s="788" t="s">
        <v>121</v>
      </c>
      <c r="D76" s="777">
        <v>11713</v>
      </c>
      <c r="E76" s="777">
        <v>55005.623</v>
      </c>
      <c r="F76" s="777">
        <v>599286.18596999987</v>
      </c>
      <c r="G76" s="652">
        <f>E76/E79</f>
        <v>0.17958527551278597</v>
      </c>
      <c r="H76" s="652">
        <f t="shared" si="8"/>
        <v>-0.11340793602850942</v>
      </c>
      <c r="I76" s="1022">
        <v>62041.637000000002</v>
      </c>
      <c r="J76" s="777">
        <v>669765.07603999996</v>
      </c>
      <c r="K76" s="652">
        <f>I76/I79</f>
        <v>0.17820206500986777</v>
      </c>
    </row>
    <row r="77" spans="1:11" ht="13.5" customHeight="1">
      <c r="A77" s="819"/>
      <c r="B77" s="820"/>
      <c r="C77" s="788" t="s">
        <v>2</v>
      </c>
      <c r="D77" s="777">
        <v>144319</v>
      </c>
      <c r="E77" s="777">
        <v>86733.400000000023</v>
      </c>
      <c r="F77" s="777">
        <v>944909.00000000023</v>
      </c>
      <c r="G77" s="652">
        <f>E77/E79</f>
        <v>0.28317180472913972</v>
      </c>
      <c r="H77" s="652">
        <f t="shared" si="8"/>
        <v>-0.11604949847228183</v>
      </c>
      <c r="I77" s="1022">
        <v>98120.200000000012</v>
      </c>
      <c r="J77" s="777">
        <v>1058865.8999999999</v>
      </c>
      <c r="K77" s="652">
        <f>I77/I79</f>
        <v>0.2818304465303072</v>
      </c>
    </row>
    <row r="78" spans="1:11" ht="13.5" customHeight="1">
      <c r="A78" s="819"/>
      <c r="B78" s="820"/>
      <c r="C78" s="788" t="s">
        <v>1</v>
      </c>
      <c r="D78" s="777">
        <v>15</v>
      </c>
      <c r="E78" s="777">
        <v>1880.5040000000001</v>
      </c>
      <c r="F78" s="777">
        <v>20544.965060000002</v>
      </c>
      <c r="G78" s="652">
        <f>E78/E79</f>
        <v>6.1395692026412667E-3</v>
      </c>
      <c r="H78" s="652">
        <f t="shared" si="8"/>
        <v>3.7774239744378789E-2</v>
      </c>
      <c r="I78" s="1022">
        <v>1812.0549999999998</v>
      </c>
      <c r="J78" s="777">
        <v>19597.747239999997</v>
      </c>
      <c r="K78" s="652">
        <f>I78/I79</f>
        <v>5.2047618103864008E-3</v>
      </c>
    </row>
    <row r="79" spans="1:11" ht="13.5" customHeight="1">
      <c r="A79" s="819"/>
      <c r="B79" s="820"/>
      <c r="C79" s="684" t="s">
        <v>164</v>
      </c>
      <c r="D79" s="823">
        <v>156457</v>
      </c>
      <c r="E79" s="823">
        <v>306292.5</v>
      </c>
      <c r="F79" s="823">
        <v>3340138.1135400007</v>
      </c>
      <c r="G79" s="782">
        <f>SUM(G74:G78)</f>
        <v>1</v>
      </c>
      <c r="H79" s="782">
        <f t="shared" si="8"/>
        <v>-0.12023668883793444</v>
      </c>
      <c r="I79" s="1023">
        <v>348153.30000000005</v>
      </c>
      <c r="J79" s="781">
        <v>3761050.1280199997</v>
      </c>
      <c r="K79" s="782">
        <f>SUM(K74:K78)</f>
        <v>1</v>
      </c>
    </row>
    <row r="80" spans="1:11" ht="13.5" customHeight="1">
      <c r="A80" s="1772" t="s">
        <v>461</v>
      </c>
      <c r="B80" s="1772"/>
      <c r="C80" s="785"/>
      <c r="D80" s="826"/>
      <c r="E80" s="826"/>
      <c r="F80" s="826"/>
      <c r="G80" s="774"/>
      <c r="H80" s="774"/>
      <c r="I80" s="1057"/>
      <c r="J80" s="826"/>
      <c r="K80" s="774"/>
    </row>
    <row r="81" spans="1:16" ht="13.5" customHeight="1">
      <c r="A81" s="818"/>
      <c r="B81" s="818"/>
      <c r="C81" s="788" t="s">
        <v>113</v>
      </c>
      <c r="D81" s="777">
        <v>136</v>
      </c>
      <c r="E81" s="777">
        <v>148841.88792501326</v>
      </c>
      <c r="F81" s="777">
        <v>1625925.3584240004</v>
      </c>
      <c r="G81" s="652">
        <f>E81/E86</f>
        <v>0.21913170925383266</v>
      </c>
      <c r="H81" s="652">
        <f t="shared" ref="H81:H86" si="9">(E81-I81)/I81</f>
        <v>-0.10873120585797535</v>
      </c>
      <c r="I81" s="1022">
        <v>166999.99921829996</v>
      </c>
      <c r="J81" s="777">
        <v>1810389.0620699995</v>
      </c>
      <c r="K81" s="652">
        <f>I81/I86</f>
        <v>0.2222400663202739</v>
      </c>
    </row>
    <row r="82" spans="1:16" ht="13.5" customHeight="1">
      <c r="A82" s="818"/>
      <c r="B82" s="818"/>
      <c r="C82" s="788" t="s">
        <v>125</v>
      </c>
      <c r="D82" s="777">
        <v>1445</v>
      </c>
      <c r="E82" s="777">
        <v>130244.35908121728</v>
      </c>
      <c r="F82" s="777">
        <v>1422768.8802799999</v>
      </c>
      <c r="G82" s="652">
        <f>E82/E86</f>
        <v>0.19175159240465903</v>
      </c>
      <c r="H82" s="652">
        <f t="shared" si="9"/>
        <v>-9.8465519930172274E-2</v>
      </c>
      <c r="I82" s="1022">
        <v>144469.63700282355</v>
      </c>
      <c r="J82" s="777">
        <v>1566156.3276200001</v>
      </c>
      <c r="K82" s="652">
        <f>I82/I86</f>
        <v>0.1922571368806037</v>
      </c>
    </row>
    <row r="83" spans="1:16" ht="13.5" customHeight="1">
      <c r="A83" s="819"/>
      <c r="B83" s="820"/>
      <c r="C83" s="788" t="s">
        <v>121</v>
      </c>
      <c r="D83" s="777">
        <v>37532</v>
      </c>
      <c r="E83" s="777">
        <v>168247.73066640485</v>
      </c>
      <c r="F83" s="777">
        <v>1837911.7303700009</v>
      </c>
      <c r="G83" s="652">
        <f>E83/E86</f>
        <v>0.24770186211009451</v>
      </c>
      <c r="H83" s="652">
        <f t="shared" si="9"/>
        <v>-6.2097691907223966E-2</v>
      </c>
      <c r="I83" s="1022">
        <v>179387.2658321276</v>
      </c>
      <c r="J83" s="777">
        <v>1944688.9139199997</v>
      </c>
      <c r="K83" s="652">
        <f>I83/I86</f>
        <v>0.23872477869554379</v>
      </c>
    </row>
    <row r="84" spans="1:16" ht="13.5" customHeight="1">
      <c r="A84" s="819"/>
      <c r="B84" s="820"/>
      <c r="C84" s="788" t="s">
        <v>2</v>
      </c>
      <c r="D84" s="777">
        <v>363142</v>
      </c>
      <c r="E84" s="777">
        <v>218582.68171681516</v>
      </c>
      <c r="F84" s="777">
        <v>2387762.8137499997</v>
      </c>
      <c r="G84" s="652">
        <f>E84/E86</f>
        <v>0.32180723669685957</v>
      </c>
      <c r="H84" s="652">
        <f t="shared" si="9"/>
        <v>-0.12092071022495848</v>
      </c>
      <c r="I84" s="1022">
        <v>248649.56353681246</v>
      </c>
      <c r="J84" s="777">
        <v>2695542.7823599991</v>
      </c>
      <c r="K84" s="652">
        <f>I84/I86</f>
        <v>0.33089757933886838</v>
      </c>
    </row>
    <row r="85" spans="1:16" ht="13.5" customHeight="1">
      <c r="A85" s="819"/>
      <c r="B85" s="820"/>
      <c r="C85" s="788" t="s">
        <v>1</v>
      </c>
      <c r="D85" s="777">
        <v>40</v>
      </c>
      <c r="E85" s="777">
        <v>13318.164415082854</v>
      </c>
      <c r="F85" s="777">
        <v>145485.53201</v>
      </c>
      <c r="G85" s="652">
        <f>E85/E86</f>
        <v>1.9607599534554321E-2</v>
      </c>
      <c r="H85" s="652">
        <f t="shared" si="9"/>
        <v>0.11606056608406824</v>
      </c>
      <c r="I85" s="1022">
        <v>11933.191459144926</v>
      </c>
      <c r="J85" s="777">
        <v>129364.50662</v>
      </c>
      <c r="K85" s="652">
        <f>I85/I86</f>
        <v>1.5880438764710385E-2</v>
      </c>
      <c r="O85" s="1226" t="str">
        <f>A66</f>
        <v xml:space="preserve">Pardubický Region </v>
      </c>
      <c r="P85" s="1226">
        <f>D72</f>
        <v>133588</v>
      </c>
    </row>
    <row r="86" spans="1:16" ht="13.5" customHeight="1">
      <c r="A86" s="821"/>
      <c r="B86" s="822"/>
      <c r="C86" s="684" t="s">
        <v>164</v>
      </c>
      <c r="D86" s="823">
        <v>402295</v>
      </c>
      <c r="E86" s="823">
        <v>679234.82380453334</v>
      </c>
      <c r="F86" s="823">
        <v>7419854.3148340024</v>
      </c>
      <c r="G86" s="782">
        <f>SUM(G81:G85)</f>
        <v>1.0000000000000002</v>
      </c>
      <c r="H86" s="782">
        <f t="shared" si="9"/>
        <v>-9.6088664694930659E-2</v>
      </c>
      <c r="I86" s="1023">
        <v>751439.65704920841</v>
      </c>
      <c r="J86" s="781">
        <v>8146141.5925899977</v>
      </c>
      <c r="K86" s="782">
        <f>SUM(K81:K85)</f>
        <v>1.0000000000000002</v>
      </c>
      <c r="O86" s="1226" t="str">
        <f>A73</f>
        <v>Plzeňský Region</v>
      </c>
      <c r="P86" s="1225">
        <f>D79</f>
        <v>156457</v>
      </c>
    </row>
    <row r="87" spans="1:16" ht="13.5" customHeight="1">
      <c r="A87" s="1772" t="s">
        <v>462</v>
      </c>
      <c r="B87" s="1772"/>
      <c r="C87" s="775"/>
      <c r="D87" s="826"/>
      <c r="E87" s="826"/>
      <c r="F87" s="826"/>
      <c r="G87" s="774"/>
      <c r="H87" s="774"/>
      <c r="I87" s="1057"/>
      <c r="J87" s="826"/>
      <c r="K87" s="774"/>
      <c r="O87" s="1226" t="str">
        <f>A80</f>
        <v>Prague</v>
      </c>
      <c r="P87" s="1225">
        <f>D86</f>
        <v>402295</v>
      </c>
    </row>
    <row r="88" spans="1:16" ht="13.5" customHeight="1">
      <c r="A88" s="818"/>
      <c r="B88" s="818"/>
      <c r="C88" s="788" t="s">
        <v>113</v>
      </c>
      <c r="D88" s="777">
        <v>180</v>
      </c>
      <c r="E88" s="777">
        <v>513941.46399999992</v>
      </c>
      <c r="F88" s="777">
        <v>5610581.9656370003</v>
      </c>
      <c r="G88" s="652">
        <f>E88/E93</f>
        <v>0.56964112027781488</v>
      </c>
      <c r="H88" s="652">
        <f t="shared" ref="H88:H93" si="10">(E88-I88)/I88</f>
        <v>-0.12422974283551862</v>
      </c>
      <c r="I88" s="1022">
        <v>586845.07700000005</v>
      </c>
      <c r="J88" s="777">
        <v>6347972.0095760003</v>
      </c>
      <c r="K88" s="652">
        <f>I88/I93</f>
        <v>0.57235168151258864</v>
      </c>
      <c r="O88" s="1226" t="str">
        <f>A87</f>
        <v>Středočeský Region</v>
      </c>
      <c r="P88" s="1226">
        <f>D93</f>
        <v>255139</v>
      </c>
    </row>
    <row r="89" spans="1:16" ht="13.5" customHeight="1">
      <c r="A89" s="818"/>
      <c r="B89" s="818"/>
      <c r="C89" s="788" t="s">
        <v>125</v>
      </c>
      <c r="D89" s="777">
        <v>618</v>
      </c>
      <c r="E89" s="777">
        <v>69775.697000000015</v>
      </c>
      <c r="F89" s="777">
        <v>760998.04018999985</v>
      </c>
      <c r="G89" s="652">
        <f>E89/E93</f>
        <v>7.7337807885540399E-2</v>
      </c>
      <c r="H89" s="652">
        <f t="shared" si="10"/>
        <v>-0.10878214607611439</v>
      </c>
      <c r="I89" s="1022">
        <v>78292.525999999998</v>
      </c>
      <c r="J89" s="777">
        <v>845923.7347899999</v>
      </c>
      <c r="K89" s="652">
        <f>I89/I93</f>
        <v>7.6358924462730154E-2</v>
      </c>
      <c r="O89" s="1226" t="str">
        <f>A94</f>
        <v xml:space="preserve">Ústecký Region </v>
      </c>
      <c r="P89" s="1226">
        <f>D100</f>
        <v>217212</v>
      </c>
    </row>
    <row r="90" spans="1:16" ht="13.5" customHeight="1">
      <c r="A90" s="819"/>
      <c r="B90" s="820"/>
      <c r="C90" s="788" t="s">
        <v>121</v>
      </c>
      <c r="D90" s="777">
        <v>19015</v>
      </c>
      <c r="E90" s="777">
        <v>94033.883000000002</v>
      </c>
      <c r="F90" s="777">
        <v>1024499.2545200001</v>
      </c>
      <c r="G90" s="652">
        <f>E90/E93</f>
        <v>0.10422503379916624</v>
      </c>
      <c r="H90" s="652">
        <f t="shared" si="10"/>
        <v>-0.11304060385829796</v>
      </c>
      <c r="I90" s="1022">
        <v>106018.25</v>
      </c>
      <c r="J90" s="777">
        <v>1144517.15448</v>
      </c>
      <c r="K90" s="652">
        <f>I90/I93</f>
        <v>0.10339990235365304</v>
      </c>
      <c r="O90" s="1226" t="str">
        <f>A101</f>
        <v>Vysočina Region</v>
      </c>
      <c r="P90" s="1225">
        <f>D107</f>
        <v>118200</v>
      </c>
    </row>
    <row r="91" spans="1:16" ht="13.5" customHeight="1">
      <c r="A91" s="819"/>
      <c r="B91" s="820"/>
      <c r="C91" s="788" t="s">
        <v>2</v>
      </c>
      <c r="D91" s="777">
        <v>235290</v>
      </c>
      <c r="E91" s="777">
        <v>213461.59999999998</v>
      </c>
      <c r="F91" s="777">
        <v>2325535</v>
      </c>
      <c r="G91" s="652">
        <f>E91/E93</f>
        <v>0.23659602012632086</v>
      </c>
      <c r="H91" s="652">
        <f t="shared" si="10"/>
        <v>-0.11604759542398844</v>
      </c>
      <c r="I91" s="1022">
        <v>241485.4</v>
      </c>
      <c r="J91" s="777">
        <v>2605997</v>
      </c>
      <c r="K91" s="652">
        <f>I91/I93</f>
        <v>0.23552140107795444</v>
      </c>
      <c r="O91" s="1226" t="str">
        <f>A108</f>
        <v>Zlínský Region</v>
      </c>
      <c r="P91" s="1225">
        <f>D114</f>
        <v>152910</v>
      </c>
    </row>
    <row r="92" spans="1:16" ht="13.5" customHeight="1">
      <c r="A92" s="819"/>
      <c r="B92" s="820"/>
      <c r="C92" s="788" t="s">
        <v>1</v>
      </c>
      <c r="D92" s="777">
        <v>36</v>
      </c>
      <c r="E92" s="777">
        <v>11007.097</v>
      </c>
      <c r="F92" s="777">
        <v>120224.82468999999</v>
      </c>
      <c r="G92" s="652">
        <f>E92/E93</f>
        <v>1.2200017911157632E-2</v>
      </c>
      <c r="H92" s="652">
        <f t="shared" si="10"/>
        <v>-0.13202016956960658</v>
      </c>
      <c r="I92" s="1022">
        <v>12681.281999999999</v>
      </c>
      <c r="J92" s="777">
        <v>137202.31714999999</v>
      </c>
      <c r="K92" s="652">
        <f>I92/I93</f>
        <v>1.2368090593073719E-2</v>
      </c>
      <c r="P92" s="1224"/>
    </row>
    <row r="93" spans="1:16" ht="13.5" customHeight="1">
      <c r="A93" s="821"/>
      <c r="B93" s="822"/>
      <c r="C93" s="684" t="s">
        <v>164</v>
      </c>
      <c r="D93" s="823">
        <v>255139</v>
      </c>
      <c r="E93" s="823">
        <v>902219.74099999992</v>
      </c>
      <c r="F93" s="823">
        <v>9841839.0850369986</v>
      </c>
      <c r="G93" s="782">
        <f>SUM(G88:G92)</f>
        <v>1</v>
      </c>
      <c r="H93" s="782">
        <f t="shared" si="10"/>
        <v>-0.12006250696518643</v>
      </c>
      <c r="I93" s="1023">
        <v>1025322.535</v>
      </c>
      <c r="J93" s="781">
        <v>11081612.215995999</v>
      </c>
      <c r="K93" s="782">
        <f>SUM(K88:K92)</f>
        <v>1</v>
      </c>
    </row>
    <row r="94" spans="1:16" ht="13.5" customHeight="1">
      <c r="A94" s="1772" t="s">
        <v>463</v>
      </c>
      <c r="B94" s="1772"/>
      <c r="C94" s="785"/>
      <c r="D94" s="826"/>
      <c r="E94" s="826"/>
      <c r="F94" s="826"/>
      <c r="G94" s="774"/>
      <c r="H94" s="774"/>
      <c r="I94" s="1057"/>
      <c r="J94" s="826"/>
      <c r="K94" s="774"/>
    </row>
    <row r="95" spans="1:16" ht="13.5" customHeight="1">
      <c r="A95" s="818"/>
      <c r="B95" s="818"/>
      <c r="C95" s="788" t="s">
        <v>113</v>
      </c>
      <c r="D95" s="777">
        <v>128</v>
      </c>
      <c r="E95" s="777">
        <v>784890.07199999993</v>
      </c>
      <c r="F95" s="777">
        <v>8585500.994115999</v>
      </c>
      <c r="G95" s="652">
        <f>E95/E100</f>
        <v>0.79476622978583644</v>
      </c>
      <c r="H95" s="652">
        <f t="shared" ref="H95:H100" si="11">(E95-I95)/I95</f>
        <v>-8.8934642666616701E-2</v>
      </c>
      <c r="I95" s="1022">
        <v>861507.97600000014</v>
      </c>
      <c r="J95" s="777">
        <v>9342315.0383899994</v>
      </c>
      <c r="K95" s="652">
        <f>I95/I100</f>
        <v>0.79053899181718335</v>
      </c>
    </row>
    <row r="96" spans="1:16" ht="13.5" customHeight="1">
      <c r="A96" s="818"/>
      <c r="B96" s="818"/>
      <c r="C96" s="788" t="s">
        <v>125</v>
      </c>
      <c r="D96" s="777">
        <v>301</v>
      </c>
      <c r="E96" s="777">
        <v>31720.705999999998</v>
      </c>
      <c r="F96" s="777">
        <v>345921.08279999997</v>
      </c>
      <c r="G96" s="652">
        <f>E96/E100</f>
        <v>3.2119843036777458E-2</v>
      </c>
      <c r="H96" s="652">
        <f t="shared" si="11"/>
        <v>-0.13767296551010577</v>
      </c>
      <c r="I96" s="1022">
        <v>36785.006999999998</v>
      </c>
      <c r="J96" s="777">
        <v>397343.62891000014</v>
      </c>
      <c r="K96" s="652">
        <f>I96/I100</f>
        <v>3.3754745351037847E-2</v>
      </c>
    </row>
    <row r="97" spans="1:11" ht="13.5" customHeight="1">
      <c r="A97" s="819"/>
      <c r="B97" s="820"/>
      <c r="C97" s="788" t="s">
        <v>121</v>
      </c>
      <c r="D97" s="777">
        <v>12796</v>
      </c>
      <c r="E97" s="777">
        <v>56433.627</v>
      </c>
      <c r="F97" s="777">
        <v>614201.14202999999</v>
      </c>
      <c r="G97" s="652">
        <f>E97/E100</f>
        <v>5.7143723132645492E-2</v>
      </c>
      <c r="H97" s="652">
        <f t="shared" si="11"/>
        <v>-9.682036383460714E-2</v>
      </c>
      <c r="I97" s="1022">
        <v>62483.280999999995</v>
      </c>
      <c r="J97" s="777">
        <v>674429.63364000001</v>
      </c>
      <c r="K97" s="652">
        <f>I97/I100</f>
        <v>5.7336056476823327E-2</v>
      </c>
    </row>
    <row r="98" spans="1:11" ht="13.5" customHeight="1">
      <c r="A98" s="819"/>
      <c r="B98" s="820"/>
      <c r="C98" s="788" t="s">
        <v>2</v>
      </c>
      <c r="D98" s="777">
        <v>203968</v>
      </c>
      <c r="E98" s="777">
        <v>109693.4</v>
      </c>
      <c r="F98" s="777">
        <v>1195043</v>
      </c>
      <c r="G98" s="652">
        <f>E98/E100</f>
        <v>0.11107365612135003</v>
      </c>
      <c r="H98" s="652">
        <f t="shared" si="11"/>
        <v>-0.11604874998388325</v>
      </c>
      <c r="I98" s="1022">
        <v>124094.39999999999</v>
      </c>
      <c r="J98" s="777">
        <v>1339166.3000000003</v>
      </c>
      <c r="K98" s="652">
        <f>I98/I100</f>
        <v>0.11387179759106288</v>
      </c>
    </row>
    <row r="99" spans="1:11" ht="13.5" customHeight="1">
      <c r="A99" s="819"/>
      <c r="B99" s="820"/>
      <c r="C99" s="788" t="s">
        <v>1</v>
      </c>
      <c r="D99" s="777">
        <v>19</v>
      </c>
      <c r="E99" s="777">
        <v>4835.701</v>
      </c>
      <c r="F99" s="777">
        <v>52832.26877000001</v>
      </c>
      <c r="G99" s="652">
        <f>E99/E100</f>
        <v>4.8965479233907278E-3</v>
      </c>
      <c r="H99" s="652">
        <f t="shared" si="11"/>
        <v>-1.357398774928373E-2</v>
      </c>
      <c r="I99" s="1022">
        <v>4902.2439999999997</v>
      </c>
      <c r="J99" s="777">
        <v>53031.22825</v>
      </c>
      <c r="K99" s="652">
        <f>I99/I100</f>
        <v>4.4984087638926694E-3</v>
      </c>
    </row>
    <row r="100" spans="1:11" ht="13.5" customHeight="1">
      <c r="A100" s="821"/>
      <c r="B100" s="822"/>
      <c r="C100" s="684" t="s">
        <v>164</v>
      </c>
      <c r="D100" s="823">
        <v>217212</v>
      </c>
      <c r="E100" s="823">
        <v>987573.50599999982</v>
      </c>
      <c r="F100" s="823">
        <v>10793498.487716001</v>
      </c>
      <c r="G100" s="782">
        <f>SUM(G95:G99)</f>
        <v>1.0000000000000002</v>
      </c>
      <c r="H100" s="782">
        <f t="shared" si="11"/>
        <v>-9.3780457607045078E-2</v>
      </c>
      <c r="I100" s="1023">
        <v>1089772.9080000001</v>
      </c>
      <c r="J100" s="781">
        <v>11806285.829190001</v>
      </c>
      <c r="K100" s="782">
        <f>SUM(K95:K99)</f>
        <v>1.0000000000000002</v>
      </c>
    </row>
    <row r="101" spans="1:11" ht="13.5" customHeight="1">
      <c r="A101" s="1776" t="s">
        <v>464</v>
      </c>
      <c r="B101" s="1776"/>
      <c r="C101" s="785"/>
      <c r="D101" s="824"/>
      <c r="E101" s="824"/>
      <c r="F101" s="824"/>
      <c r="G101" s="825"/>
      <c r="H101" s="825"/>
      <c r="I101" s="1058"/>
      <c r="J101" s="824"/>
      <c r="K101" s="825"/>
    </row>
    <row r="102" spans="1:11" ht="13.5" customHeight="1">
      <c r="A102" s="818"/>
      <c r="B102" s="818"/>
      <c r="C102" s="788" t="s">
        <v>113</v>
      </c>
      <c r="D102" s="777">
        <v>92</v>
      </c>
      <c r="E102" s="777">
        <v>93346.160240000012</v>
      </c>
      <c r="F102" s="777">
        <v>1019141.8964599998</v>
      </c>
      <c r="G102" s="652">
        <f>E102/E107</f>
        <v>0.36001037205125003</v>
      </c>
      <c r="H102" s="652">
        <f t="shared" ref="H102:H107" si="12">(E102-I102)/I102</f>
        <v>-0.11403773937382522</v>
      </c>
      <c r="I102" s="1022">
        <v>105361.32788999997</v>
      </c>
      <c r="J102" s="777">
        <v>1138533.8748599999</v>
      </c>
      <c r="K102" s="652">
        <f>I102/I107</f>
        <v>0.36179383473767451</v>
      </c>
    </row>
    <row r="103" spans="1:11" ht="13.5" customHeight="1">
      <c r="A103" s="818"/>
      <c r="B103" s="818"/>
      <c r="C103" s="788" t="s">
        <v>125</v>
      </c>
      <c r="D103" s="777">
        <v>313</v>
      </c>
      <c r="E103" s="777">
        <v>31649.517250000004</v>
      </c>
      <c r="F103" s="777">
        <v>345204.93725000002</v>
      </c>
      <c r="G103" s="652">
        <f>E103/E107</f>
        <v>0.12206345125626729</v>
      </c>
      <c r="H103" s="652">
        <f t="shared" si="12"/>
        <v>-8.6080451889558776E-2</v>
      </c>
      <c r="I103" s="1022">
        <v>34630.528819999992</v>
      </c>
      <c r="J103" s="777">
        <v>373862.49826999998</v>
      </c>
      <c r="K103" s="652">
        <f>I103/I107</f>
        <v>0.11891565977473326</v>
      </c>
    </row>
    <row r="104" spans="1:11" ht="13.5" customHeight="1">
      <c r="A104" s="819"/>
      <c r="B104" s="820"/>
      <c r="C104" s="788" t="s">
        <v>121</v>
      </c>
      <c r="D104" s="777">
        <v>10694</v>
      </c>
      <c r="E104" s="777">
        <v>51045.064600000005</v>
      </c>
      <c r="F104" s="777">
        <v>556291.76081000001</v>
      </c>
      <c r="G104" s="652">
        <f>E104/E107</f>
        <v>0.19686672328865032</v>
      </c>
      <c r="H104" s="652">
        <f t="shared" si="12"/>
        <v>-0.11042736166703156</v>
      </c>
      <c r="I104" s="1022">
        <v>57381.55874</v>
      </c>
      <c r="J104" s="777">
        <v>619270.25699000014</v>
      </c>
      <c r="K104" s="652">
        <f>I104/I107</f>
        <v>0.19703903315876981</v>
      </c>
    </row>
    <row r="105" spans="1:11" ht="13.5" customHeight="1">
      <c r="A105" s="819"/>
      <c r="B105" s="820"/>
      <c r="C105" s="788" t="s">
        <v>2</v>
      </c>
      <c r="D105" s="777">
        <v>107086</v>
      </c>
      <c r="E105" s="777">
        <v>81125.815070000011</v>
      </c>
      <c r="F105" s="777">
        <v>883993.61397000006</v>
      </c>
      <c r="G105" s="652">
        <f>E105/E107</f>
        <v>0.3128798741289458</v>
      </c>
      <c r="H105" s="652">
        <f t="shared" si="12"/>
        <v>-0.11395923727293522</v>
      </c>
      <c r="I105" s="1022">
        <v>91559.912909999985</v>
      </c>
      <c r="J105" s="777">
        <v>987892.96253999998</v>
      </c>
      <c r="K105" s="652">
        <f>I105/I107</f>
        <v>0.31440199799437446</v>
      </c>
    </row>
    <row r="106" spans="1:11" ht="13.5" customHeight="1">
      <c r="A106" s="819"/>
      <c r="B106" s="820"/>
      <c r="C106" s="788" t="s">
        <v>1</v>
      </c>
      <c r="D106" s="777">
        <v>15</v>
      </c>
      <c r="E106" s="777">
        <v>2120.8620000000001</v>
      </c>
      <c r="F106" s="777">
        <v>23175.222460000001</v>
      </c>
      <c r="G106" s="652">
        <f>E106/E107</f>
        <v>8.1795792748867134E-3</v>
      </c>
      <c r="H106" s="652">
        <f t="shared" si="12"/>
        <v>-7.2205564679047998E-2</v>
      </c>
      <c r="I106" s="1022">
        <v>2285.9180000000001</v>
      </c>
      <c r="J106" s="777">
        <v>24706.518769999999</v>
      </c>
      <c r="K106" s="652">
        <f>I106/I107</f>
        <v>7.8494743344476245E-3</v>
      </c>
    </row>
    <row r="107" spans="1:11" ht="13.5" customHeight="1">
      <c r="A107" s="819"/>
      <c r="B107" s="820"/>
      <c r="C107" s="684" t="s">
        <v>164</v>
      </c>
      <c r="D107" s="823">
        <v>118200</v>
      </c>
      <c r="E107" s="823">
        <v>259287.41915999999</v>
      </c>
      <c r="F107" s="823">
        <v>2827807.4309499995</v>
      </c>
      <c r="G107" s="782">
        <f>SUM(G102:G106)</f>
        <v>1.0000000000000002</v>
      </c>
      <c r="H107" s="782">
        <f t="shared" si="12"/>
        <v>-0.10964875295545028</v>
      </c>
      <c r="I107" s="1023">
        <v>291219.24636000005</v>
      </c>
      <c r="J107" s="781">
        <v>3144266.1114299996</v>
      </c>
      <c r="K107" s="782">
        <f>SUM(K102:K106)</f>
        <v>0.99999999999999967</v>
      </c>
    </row>
    <row r="108" spans="1:11" ht="13.5" customHeight="1">
      <c r="A108" s="1772" t="s">
        <v>465</v>
      </c>
      <c r="B108" s="1772"/>
      <c r="C108" s="785"/>
      <c r="D108" s="826"/>
      <c r="E108" s="826"/>
      <c r="F108" s="826"/>
      <c r="G108" s="774"/>
      <c r="H108" s="774"/>
      <c r="I108" s="1057"/>
      <c r="J108" s="826"/>
      <c r="K108" s="774"/>
    </row>
    <row r="109" spans="1:11" ht="13.5" customHeight="1">
      <c r="A109" s="818"/>
      <c r="B109" s="818"/>
      <c r="C109" s="788" t="s">
        <v>113</v>
      </c>
      <c r="D109" s="777">
        <v>72</v>
      </c>
      <c r="E109" s="777">
        <v>124902.87900000002</v>
      </c>
      <c r="F109" s="777">
        <v>1363243.9941100003</v>
      </c>
      <c r="G109" s="652">
        <f>E109/E114</f>
        <v>0.38054331741425412</v>
      </c>
      <c r="H109" s="652">
        <f t="shared" ref="H109:H114" si="13">(E109-I109)/I109</f>
        <v>-9.0918950363550091E-2</v>
      </c>
      <c r="I109" s="1022">
        <v>137394.65700000001</v>
      </c>
      <c r="J109" s="777">
        <v>1484698.7359600002</v>
      </c>
      <c r="K109" s="652">
        <f>I109/I114</f>
        <v>0.37400681404850361</v>
      </c>
    </row>
    <row r="110" spans="1:11" ht="13.5" customHeight="1">
      <c r="A110" s="818"/>
      <c r="B110" s="818"/>
      <c r="C110" s="788" t="s">
        <v>125</v>
      </c>
      <c r="D110" s="777">
        <v>300</v>
      </c>
      <c r="E110" s="777">
        <v>28278.894</v>
      </c>
      <c r="F110" s="777">
        <v>308392.43208</v>
      </c>
      <c r="G110" s="652">
        <f>E110/E114</f>
        <v>8.6157694856385525E-2</v>
      </c>
      <c r="H110" s="652">
        <f t="shared" si="13"/>
        <v>-0.12660503411438734</v>
      </c>
      <c r="I110" s="1022">
        <v>32378.128000000001</v>
      </c>
      <c r="J110" s="777">
        <v>349630.64733000007</v>
      </c>
      <c r="K110" s="652">
        <f>I110/I114</f>
        <v>8.8137637682189116E-2</v>
      </c>
    </row>
    <row r="111" spans="1:11" ht="13.5" customHeight="1">
      <c r="A111" s="819"/>
      <c r="B111" s="820"/>
      <c r="C111" s="788" t="s">
        <v>121</v>
      </c>
      <c r="D111" s="777">
        <v>10657</v>
      </c>
      <c r="E111" s="777">
        <v>57521.415999999997</v>
      </c>
      <c r="F111" s="777">
        <v>626698.74487000005</v>
      </c>
      <c r="G111" s="652">
        <f>E111/E114</f>
        <v>0.17525128837907211</v>
      </c>
      <c r="H111" s="652">
        <f t="shared" si="13"/>
        <v>-0.11308717441525472</v>
      </c>
      <c r="I111" s="1022">
        <v>64855.77199999999</v>
      </c>
      <c r="J111" s="777">
        <v>700146.22353000008</v>
      </c>
      <c r="K111" s="652">
        <f>I111/I114</f>
        <v>0.17654617135785813</v>
      </c>
    </row>
    <row r="112" spans="1:11" ht="13.5" customHeight="1">
      <c r="A112" s="819"/>
      <c r="B112" s="820"/>
      <c r="C112" s="788" t="s">
        <v>2</v>
      </c>
      <c r="D112" s="777">
        <v>141870</v>
      </c>
      <c r="E112" s="777">
        <v>115114.5</v>
      </c>
      <c r="F112" s="777">
        <v>1254103.5</v>
      </c>
      <c r="G112" s="652">
        <f>E112/E114</f>
        <v>0.35072092863834747</v>
      </c>
      <c r="H112" s="652">
        <f t="shared" si="13"/>
        <v>-0.11604872100452121</v>
      </c>
      <c r="I112" s="1022">
        <v>130227.19999999998</v>
      </c>
      <c r="J112" s="777">
        <v>1405349.7</v>
      </c>
      <c r="K112" s="652">
        <f>I112/I114</f>
        <v>0.35449602799661473</v>
      </c>
    </row>
    <row r="113" spans="1:11" ht="13.5" customHeight="1">
      <c r="A113" s="819"/>
      <c r="B113" s="820"/>
      <c r="C113" s="788" t="s">
        <v>1</v>
      </c>
      <c r="D113" s="777">
        <v>11</v>
      </c>
      <c r="E113" s="777">
        <v>2404.8109999999997</v>
      </c>
      <c r="F113" s="777">
        <v>26270.214609999999</v>
      </c>
      <c r="G113" s="652">
        <f>E113/E114</f>
        <v>7.3267707119408316E-3</v>
      </c>
      <c r="H113" s="652">
        <f t="shared" si="13"/>
        <v>-3.9206645936403869E-2</v>
      </c>
      <c r="I113" s="1022">
        <v>2502.9430000000002</v>
      </c>
      <c r="J113" s="777">
        <v>27086.168589999994</v>
      </c>
      <c r="K113" s="652">
        <f>I113/I114</f>
        <v>6.8133489148344672E-3</v>
      </c>
    </row>
    <row r="114" spans="1:11" ht="13.5" customHeight="1">
      <c r="A114" s="821"/>
      <c r="B114" s="822"/>
      <c r="C114" s="684" t="s">
        <v>164</v>
      </c>
      <c r="D114" s="781">
        <v>152910</v>
      </c>
      <c r="E114" s="781">
        <v>328222.5</v>
      </c>
      <c r="F114" s="781">
        <v>3578708.8856700002</v>
      </c>
      <c r="G114" s="782">
        <f>SUM(G109:G113)</f>
        <v>1</v>
      </c>
      <c r="H114" s="782">
        <f t="shared" si="13"/>
        <v>-0.10653402246904717</v>
      </c>
      <c r="I114" s="1023">
        <v>367358.69999999995</v>
      </c>
      <c r="J114" s="781">
        <v>3966911.4754099995</v>
      </c>
      <c r="K114" s="782">
        <f>SUM(K109:K113)</f>
        <v>1</v>
      </c>
    </row>
    <row r="119" spans="1:11">
      <c r="D119" s="14"/>
      <c r="E119" s="14"/>
      <c r="F119" s="14"/>
    </row>
    <row r="120" spans="1:11">
      <c r="D120" s="14"/>
      <c r="E120" s="14"/>
      <c r="F120" s="14"/>
    </row>
    <row r="121" spans="1:11">
      <c r="D121" s="14"/>
      <c r="E121" s="14"/>
      <c r="F121" s="14"/>
    </row>
    <row r="122" spans="1:11">
      <c r="D122" s="14"/>
      <c r="E122" s="14"/>
      <c r="F122" s="14"/>
    </row>
    <row r="123" spans="1:11">
      <c r="D123" s="14"/>
      <c r="E123" s="14"/>
      <c r="F123" s="14"/>
    </row>
  </sheetData>
  <sortState ref="X16:Z29">
    <sortCondition descending="1" ref="X16"/>
  </sortState>
  <mergeCells count="33">
    <mergeCell ref="A52:B52"/>
    <mergeCell ref="D6:D9"/>
    <mergeCell ref="A10:B10"/>
    <mergeCell ref="A17:B17"/>
    <mergeCell ref="A24:B24"/>
    <mergeCell ref="A31:B31"/>
    <mergeCell ref="A38:B38"/>
    <mergeCell ref="A45:B45"/>
    <mergeCell ref="A1:K1"/>
    <mergeCell ref="A3:K3"/>
    <mergeCell ref="A5:K5"/>
    <mergeCell ref="I6:K7"/>
    <mergeCell ref="J2:K2"/>
    <mergeCell ref="H6:H9"/>
    <mergeCell ref="I8:J8"/>
    <mergeCell ref="G8:G9"/>
    <mergeCell ref="K8:K9"/>
    <mergeCell ref="B6:C9"/>
    <mergeCell ref="A108:B108"/>
    <mergeCell ref="A61:K61"/>
    <mergeCell ref="D62:D65"/>
    <mergeCell ref="H62:H65"/>
    <mergeCell ref="I62:K63"/>
    <mergeCell ref="I64:J64"/>
    <mergeCell ref="A66:B66"/>
    <mergeCell ref="A73:B73"/>
    <mergeCell ref="A80:B80"/>
    <mergeCell ref="A87:B87"/>
    <mergeCell ref="A94:B94"/>
    <mergeCell ref="A101:B101"/>
    <mergeCell ref="K64:K65"/>
    <mergeCell ref="G64:G65"/>
    <mergeCell ref="B62:C6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7"/>
  <dimension ref="A1:AB119"/>
  <sheetViews>
    <sheetView showGridLines="0" zoomScaleNormal="100" zoomScaleSheetLayoutView="100" workbookViewId="0">
      <selection activeCell="D1" sqref="D1"/>
    </sheetView>
  </sheetViews>
  <sheetFormatPr defaultColWidth="9.140625" defaultRowHeight="12.75"/>
  <cols>
    <col min="1" max="1" width="1.85546875" style="6" customWidth="1"/>
    <col min="2" max="2" width="16.7109375" style="6" customWidth="1"/>
    <col min="3" max="4" width="9.7109375" style="6" customWidth="1"/>
    <col min="5" max="5" width="7.140625" style="6" customWidth="1"/>
    <col min="6" max="6" width="7.7109375" style="304" customWidth="1"/>
    <col min="7" max="7" width="6.42578125" style="6" customWidth="1"/>
    <col min="8" max="15" width="9.7109375" style="6" customWidth="1"/>
    <col min="16" max="17" width="2.7109375" style="6" customWidth="1"/>
    <col min="18" max="18" width="11.42578125" style="6" bestFit="1" customWidth="1"/>
    <col min="19" max="19" width="9.140625" style="6"/>
    <col min="20" max="20" width="12" style="6" customWidth="1"/>
    <col min="21" max="21" width="12.7109375" style="6" bestFit="1" customWidth="1"/>
    <col min="22" max="22" width="9.140625" style="6"/>
    <col min="23" max="23" width="9.28515625" style="6" bestFit="1" customWidth="1"/>
    <col min="24" max="24" width="10" style="6" bestFit="1" customWidth="1"/>
    <col min="25" max="25" width="10.140625" style="6" bestFit="1" customWidth="1"/>
    <col min="26" max="26" width="9.140625" style="6"/>
    <col min="27" max="28" width="11.28515625" style="6" bestFit="1" customWidth="1"/>
    <col min="29" max="16384" width="9.140625" style="6"/>
  </cols>
  <sheetData>
    <row r="1" spans="1:28" ht="18" customHeight="1">
      <c r="A1" s="1697" t="s">
        <v>466</v>
      </c>
      <c r="B1" s="1697"/>
      <c r="C1" s="1697"/>
      <c r="D1" s="1697"/>
      <c r="E1" s="1697"/>
      <c r="F1" s="1697"/>
      <c r="G1" s="1697"/>
      <c r="H1" s="1697"/>
      <c r="I1" s="1697"/>
      <c r="J1" s="1697"/>
      <c r="K1" s="1697"/>
      <c r="L1" s="1697"/>
      <c r="M1" s="1697"/>
      <c r="N1" s="1697"/>
      <c r="O1" s="1697"/>
      <c r="P1" s="1697"/>
      <c r="Q1" s="1697"/>
    </row>
    <row r="2" spans="1:28" ht="4.9000000000000004" customHeight="1">
      <c r="F2" s="318"/>
      <c r="G2" s="318"/>
      <c r="H2" s="318"/>
      <c r="I2" s="318"/>
      <c r="J2" s="318"/>
    </row>
    <row r="3" spans="1:28" ht="30" customHeight="1">
      <c r="B3" s="899"/>
      <c r="D3" s="899"/>
      <c r="F3" s="1793" t="s">
        <v>486</v>
      </c>
      <c r="G3" s="1793"/>
      <c r="H3" s="1793"/>
      <c r="I3" s="1793"/>
      <c r="J3" s="1793"/>
      <c r="K3" s="533"/>
      <c r="L3" s="1793" t="s">
        <v>487</v>
      </c>
      <c r="M3" s="1793"/>
      <c r="N3" s="1793"/>
      <c r="O3" s="1793"/>
      <c r="P3" s="1793"/>
      <c r="Q3" s="1793"/>
    </row>
    <row r="4" spans="1:28" ht="21.95" customHeight="1">
      <c r="A4" s="1474" t="s">
        <v>467</v>
      </c>
      <c r="B4" s="1474"/>
      <c r="C4" s="1711" t="s">
        <v>469</v>
      </c>
      <c r="D4" s="1711"/>
      <c r="F4" s="296"/>
      <c r="G4" s="296"/>
      <c r="H4" s="296"/>
      <c r="I4" s="296"/>
      <c r="J4" s="296"/>
      <c r="K4" s="296"/>
      <c r="L4" s="296"/>
      <c r="M4" s="296"/>
      <c r="N4" s="296"/>
      <c r="O4" s="296"/>
      <c r="P4" s="296"/>
    </row>
    <row r="5" spans="1:28" ht="15.75" customHeight="1">
      <c r="A5" s="1474"/>
      <c r="B5" s="1474"/>
      <c r="C5" s="1444" t="s">
        <v>468</v>
      </c>
      <c r="D5" s="1445" t="s">
        <v>29</v>
      </c>
      <c r="E5" s="360"/>
      <c r="F5" s="296"/>
      <c r="G5" s="296"/>
      <c r="H5" s="296"/>
      <c r="I5" s="296"/>
      <c r="J5" s="296"/>
      <c r="K5" s="296"/>
      <c r="L5" s="296"/>
      <c r="M5" s="296"/>
      <c r="N5" s="296"/>
      <c r="O5" s="296"/>
      <c r="P5" s="296"/>
      <c r="S5" s="293"/>
      <c r="T5" s="293"/>
    </row>
    <row r="6" spans="1:28" ht="5.0999999999999996" customHeight="1">
      <c r="A6" s="898"/>
      <c r="B6" s="895"/>
      <c r="C6" s="896"/>
      <c r="D6" s="897"/>
      <c r="E6" s="307"/>
    </row>
    <row r="7" spans="1:28" ht="12" customHeight="1">
      <c r="A7" s="1784" t="s">
        <v>470</v>
      </c>
      <c r="B7" s="1784"/>
      <c r="C7" s="591">
        <v>987573.50599999982</v>
      </c>
      <c r="D7" s="591">
        <v>10793498.487716001</v>
      </c>
      <c r="E7" s="140"/>
      <c r="S7" s="293"/>
      <c r="T7" s="293"/>
      <c r="U7" s="293"/>
      <c r="V7" s="293"/>
      <c r="W7" s="293"/>
      <c r="X7" s="293"/>
      <c r="Y7" s="293"/>
      <c r="Z7" s="293"/>
      <c r="AA7" s="1344"/>
      <c r="AB7" s="1344"/>
    </row>
    <row r="8" spans="1:28" ht="12" customHeight="1">
      <c r="A8" s="1785" t="s">
        <v>471</v>
      </c>
      <c r="B8" s="1785"/>
      <c r="C8" s="593">
        <v>902219.74099999992</v>
      </c>
      <c r="D8" s="593">
        <v>9841839.0850369986</v>
      </c>
      <c r="E8" s="140"/>
      <c r="S8" s="293"/>
      <c r="T8" s="293"/>
      <c r="U8" s="293"/>
      <c r="V8" s="293"/>
      <c r="W8" s="293"/>
      <c r="X8" s="293"/>
      <c r="Y8" s="293"/>
      <c r="Z8" s="293"/>
      <c r="AA8" s="1344"/>
      <c r="AB8" s="1344"/>
    </row>
    <row r="9" spans="1:28" ht="12" customHeight="1">
      <c r="A9" s="1784" t="s">
        <v>472</v>
      </c>
      <c r="B9" s="1784"/>
      <c r="C9" s="591">
        <v>825598.80200000003</v>
      </c>
      <c r="D9" s="591">
        <v>9000040.3021399993</v>
      </c>
      <c r="E9" s="140"/>
      <c r="F9" s="353"/>
      <c r="J9" s="293"/>
      <c r="N9" s="293"/>
      <c r="O9" s="293"/>
      <c r="S9" s="293"/>
      <c r="T9" s="293"/>
      <c r="U9" s="293"/>
      <c r="V9" s="293"/>
      <c r="W9" s="293"/>
      <c r="X9" s="293"/>
      <c r="Y9" s="293"/>
      <c r="Z9" s="293"/>
      <c r="AA9" s="1344"/>
      <c r="AB9" s="1344"/>
    </row>
    <row r="10" spans="1:28" ht="12" customHeight="1">
      <c r="A10" s="1785" t="s">
        <v>473</v>
      </c>
      <c r="B10" s="1785"/>
      <c r="C10" s="593">
        <v>739595.16500000015</v>
      </c>
      <c r="D10" s="593">
        <v>8064717.6405900009</v>
      </c>
      <c r="E10" s="140"/>
      <c r="F10" s="353"/>
      <c r="J10" s="293"/>
      <c r="N10" s="293"/>
      <c r="O10" s="293"/>
      <c r="S10" s="293"/>
      <c r="T10" s="293"/>
      <c r="U10" s="293"/>
      <c r="V10" s="293"/>
      <c r="W10" s="293"/>
      <c r="X10" s="293"/>
      <c r="Y10" s="293"/>
      <c r="Z10" s="293"/>
      <c r="AA10" s="1344"/>
      <c r="AB10" s="1344"/>
    </row>
    <row r="11" spans="1:28" ht="12" customHeight="1">
      <c r="A11" s="1786" t="s">
        <v>474</v>
      </c>
      <c r="B11" s="1786"/>
      <c r="C11" s="591">
        <v>679234.82380453334</v>
      </c>
      <c r="D11" s="591">
        <v>7419854.3148340024</v>
      </c>
      <c r="E11" s="140"/>
      <c r="F11" s="353"/>
      <c r="J11" s="293"/>
      <c r="N11" s="293"/>
      <c r="O11" s="293"/>
      <c r="S11" s="293"/>
      <c r="T11" s="293"/>
      <c r="U11" s="293"/>
      <c r="V11" s="293"/>
      <c r="W11" s="293"/>
      <c r="X11" s="293"/>
      <c r="Y11" s="293"/>
      <c r="Z11" s="293"/>
      <c r="AA11" s="1344"/>
      <c r="AB11" s="1344"/>
    </row>
    <row r="12" spans="1:28" ht="12" customHeight="1">
      <c r="A12" s="1785" t="s">
        <v>475</v>
      </c>
      <c r="B12" s="1785"/>
      <c r="C12" s="593">
        <v>397622.70099999994</v>
      </c>
      <c r="D12" s="593">
        <v>4335797.1923000002</v>
      </c>
      <c r="E12" s="140"/>
      <c r="F12" s="353"/>
      <c r="J12" s="293"/>
      <c r="N12" s="293"/>
      <c r="O12" s="293"/>
      <c r="S12" s="293"/>
      <c r="T12" s="293"/>
      <c r="U12" s="293"/>
      <c r="V12" s="293"/>
      <c r="W12" s="293"/>
      <c r="X12" s="293"/>
      <c r="Y12" s="293"/>
      <c r="Z12" s="293"/>
      <c r="AA12" s="1344"/>
      <c r="AB12" s="1344"/>
    </row>
    <row r="13" spans="1:28" ht="12" customHeight="1">
      <c r="A13" s="1786" t="s">
        <v>476</v>
      </c>
      <c r="B13" s="1786"/>
      <c r="C13" s="591">
        <v>328222.5</v>
      </c>
      <c r="D13" s="591">
        <v>3578708.8856700002</v>
      </c>
      <c r="E13" s="140"/>
      <c r="F13" s="353"/>
      <c r="I13" s="351"/>
      <c r="J13" s="307" t="str">
        <f>F3</f>
        <v>Regions’ shares of the total consumption 
of customers in the CR</v>
      </c>
      <c r="K13" s="307" t="str">
        <f>L3</f>
        <v>Regions’ shares of the total number 
of customers in the CR</v>
      </c>
      <c r="S13" s="293"/>
      <c r="T13" s="293"/>
      <c r="U13" s="293"/>
      <c r="W13" s="293"/>
      <c r="X13" s="293"/>
      <c r="Y13" s="293"/>
      <c r="AA13" s="1344"/>
      <c r="AB13" s="1344"/>
    </row>
    <row r="14" spans="1:28" ht="12" customHeight="1">
      <c r="A14" s="1785" t="s">
        <v>477</v>
      </c>
      <c r="B14" s="1785"/>
      <c r="C14" s="593">
        <v>306292.5</v>
      </c>
      <c r="D14" s="593">
        <v>3340138.1135400007</v>
      </c>
      <c r="E14" s="140"/>
      <c r="F14" s="353"/>
      <c r="I14" s="303" t="str">
        <f>A7</f>
        <v xml:space="preserve"> Ústecký Region</v>
      </c>
      <c r="J14" s="140">
        <f t="shared" ref="J14:J27" si="0">C7/$C$21</f>
        <v>0.14827228572446555</v>
      </c>
      <c r="K14" s="140">
        <f>D31/$D$41</f>
        <v>7.8916104317547836E-2</v>
      </c>
      <c r="N14" s="293"/>
      <c r="S14" s="293"/>
      <c r="T14" s="293"/>
      <c r="U14" s="293"/>
      <c r="V14" s="293"/>
      <c r="W14" s="293"/>
      <c r="X14" s="293"/>
      <c r="Y14" s="293"/>
      <c r="AA14" s="1344"/>
      <c r="AB14" s="1344"/>
    </row>
    <row r="15" spans="1:28" ht="12" customHeight="1">
      <c r="A15" s="1786" t="s">
        <v>478</v>
      </c>
      <c r="B15" s="1786"/>
      <c r="C15" s="591">
        <v>297795.09999999998</v>
      </c>
      <c r="D15" s="591">
        <v>3247737.0093099996</v>
      </c>
      <c r="E15" s="140"/>
      <c r="F15" s="353"/>
      <c r="I15" s="303" t="str">
        <f t="shared" ref="I15:I27" si="1">A8</f>
        <v xml:space="preserve"> Středočeský Region</v>
      </c>
      <c r="J15" s="140">
        <f t="shared" si="0"/>
        <v>0.13545744434319132</v>
      </c>
      <c r="K15" s="140">
        <f>D30/$D$41</f>
        <v>9.2695504573756679E-2</v>
      </c>
      <c r="R15" s="293"/>
      <c r="S15" s="293"/>
      <c r="T15" s="293"/>
      <c r="U15" s="293"/>
      <c r="W15" s="293"/>
      <c r="X15" s="293"/>
      <c r="Y15" s="293"/>
      <c r="AA15" s="1344"/>
      <c r="AB15" s="1344"/>
    </row>
    <row r="16" spans="1:28" ht="12" customHeight="1">
      <c r="A16" s="1785" t="s">
        <v>479</v>
      </c>
      <c r="B16" s="1785"/>
      <c r="C16" s="593">
        <v>269789.60000000003</v>
      </c>
      <c r="D16" s="593">
        <v>2941642.0798999988</v>
      </c>
      <c r="E16" s="140"/>
      <c r="F16" s="353"/>
      <c r="I16" s="303" t="str">
        <f t="shared" si="1"/>
        <v xml:space="preserve"> Jihomoravský Region</v>
      </c>
      <c r="J16" s="140">
        <f t="shared" si="0"/>
        <v>0.12395373176801332</v>
      </c>
      <c r="K16" s="140">
        <f>D28/$D$41</f>
        <v>0.13581902906582591</v>
      </c>
      <c r="N16" s="293"/>
      <c r="S16" s="293"/>
      <c r="T16" s="293"/>
      <c r="U16" s="293"/>
      <c r="W16" s="293"/>
      <c r="X16" s="293"/>
      <c r="Y16" s="293"/>
      <c r="AA16" s="1344"/>
      <c r="AB16" s="1344"/>
    </row>
    <row r="17" spans="1:28" ht="12" customHeight="1">
      <c r="A17" s="1786" t="s">
        <v>480</v>
      </c>
      <c r="B17" s="1786"/>
      <c r="C17" s="591">
        <v>259287.41915999999</v>
      </c>
      <c r="D17" s="591">
        <v>2827807.4309499995</v>
      </c>
      <c r="E17" s="140"/>
      <c r="F17" s="353"/>
      <c r="I17" s="303" t="str">
        <f t="shared" si="1"/>
        <v xml:space="preserve"> Moravskoslezský Region</v>
      </c>
      <c r="J17" s="140">
        <f t="shared" si="0"/>
        <v>0.11104131992106447</v>
      </c>
      <c r="K17" s="140">
        <f>D29/$D$41</f>
        <v>0.13407911956001253</v>
      </c>
      <c r="S17" s="293"/>
      <c r="T17" s="293"/>
      <c r="U17" s="293"/>
      <c r="W17" s="293"/>
      <c r="X17" s="293"/>
      <c r="Y17" s="293"/>
      <c r="AA17" s="1344"/>
      <c r="AB17" s="1344"/>
    </row>
    <row r="18" spans="1:28" ht="12" customHeight="1">
      <c r="A18" s="1786" t="s">
        <v>481</v>
      </c>
      <c r="B18" s="1786"/>
      <c r="C18" s="593">
        <v>257978.9</v>
      </c>
      <c r="D18" s="593">
        <v>2812768.6622799998</v>
      </c>
      <c r="E18" s="140"/>
      <c r="F18" s="353"/>
      <c r="I18" s="303" t="str">
        <f t="shared" si="1"/>
        <v xml:space="preserve"> Prague</v>
      </c>
      <c r="J18" s="140">
        <f t="shared" si="0"/>
        <v>0.10197894056217503</v>
      </c>
      <c r="K18" s="140">
        <f>D27/$D$41</f>
        <v>0.14615930144940384</v>
      </c>
      <c r="N18" s="293"/>
      <c r="S18" s="293"/>
      <c r="T18" s="293"/>
      <c r="U18" s="293"/>
      <c r="W18" s="293"/>
      <c r="X18" s="293"/>
      <c r="Y18" s="293"/>
      <c r="AA18" s="1344"/>
      <c r="AB18" s="1344"/>
    </row>
    <row r="19" spans="1:28" ht="12" customHeight="1">
      <c r="A19" s="1784" t="s">
        <v>482</v>
      </c>
      <c r="B19" s="1784"/>
      <c r="C19" s="591">
        <v>226668.15021999998</v>
      </c>
      <c r="D19" s="591">
        <v>2476428.5832700003</v>
      </c>
      <c r="E19" s="140"/>
      <c r="F19" s="353"/>
      <c r="I19" s="303" t="str">
        <f t="shared" si="1"/>
        <v xml:space="preserve"> Olomoucký Region</v>
      </c>
      <c r="J19" s="140">
        <f t="shared" si="0"/>
        <v>5.9698266888506157E-2</v>
      </c>
      <c r="K19" s="140">
        <f>D32/$D$41</f>
        <v>6.6398855997692227E-2</v>
      </c>
      <c r="N19" s="293"/>
      <c r="T19" s="293"/>
      <c r="U19" s="293"/>
      <c r="W19" s="293"/>
      <c r="X19" s="293"/>
      <c r="Y19" s="293"/>
      <c r="AA19" s="1344"/>
      <c r="AB19" s="1344"/>
    </row>
    <row r="20" spans="1:28" ht="12" customHeight="1">
      <c r="A20" s="1785" t="s">
        <v>483</v>
      </c>
      <c r="B20" s="1785"/>
      <c r="C20" s="593">
        <v>182661.19999999998</v>
      </c>
      <c r="D20" s="593">
        <v>1992494.0133700001</v>
      </c>
      <c r="E20" s="140"/>
      <c r="F20" s="353"/>
      <c r="I20" s="303" t="str">
        <f t="shared" si="1"/>
        <v xml:space="preserve"> Zlínský Region</v>
      </c>
      <c r="J20" s="140">
        <f t="shared" si="0"/>
        <v>4.927866129004721E-2</v>
      </c>
      <c r="K20" s="140">
        <f>D34/$D$41</f>
        <v>5.5554304141558659E-2</v>
      </c>
      <c r="N20" s="293"/>
      <c r="T20" s="293"/>
      <c r="U20" s="293"/>
      <c r="W20" s="293"/>
      <c r="X20" s="293"/>
      <c r="Y20" s="293"/>
      <c r="AA20" s="1344"/>
      <c r="AB20" s="1344"/>
    </row>
    <row r="21" spans="1:28" ht="12" customHeight="1">
      <c r="A21" s="1482" t="s">
        <v>402</v>
      </c>
      <c r="B21" s="1482"/>
      <c r="C21" s="591">
        <f>SUM(C7:C20)</f>
        <v>6660540.1081845332</v>
      </c>
      <c r="D21" s="591">
        <f>SUM(D7:D20)</f>
        <v>72673471.800906986</v>
      </c>
      <c r="E21" s="140"/>
      <c r="F21" s="353"/>
      <c r="G21" s="303"/>
      <c r="H21" s="303"/>
      <c r="I21" s="303" t="str">
        <f t="shared" si="1"/>
        <v xml:space="preserve"> Plzeňský Region</v>
      </c>
      <c r="J21" s="140">
        <f t="shared" si="0"/>
        <v>4.5986135512287502E-2</v>
      </c>
      <c r="K21" s="140">
        <f>D33/$D$41</f>
        <v>5.684297798100741E-2</v>
      </c>
      <c r="W21" s="293"/>
    </row>
    <row r="22" spans="1:28" ht="8.1" customHeight="1">
      <c r="A22" s="778"/>
      <c r="B22" s="788"/>
      <c r="C22" s="833"/>
      <c r="D22" s="778"/>
      <c r="E22" s="305"/>
      <c r="F22" s="355"/>
      <c r="G22" s="317"/>
      <c r="H22" s="317"/>
      <c r="I22" s="303" t="str">
        <f t="shared" si="1"/>
        <v xml:space="preserve"> Pardubický Region</v>
      </c>
      <c r="J22" s="140">
        <f t="shared" si="0"/>
        <v>4.4710353088943437E-2</v>
      </c>
      <c r="K22" s="140">
        <f>D35/$D$41</f>
        <v>4.8534356037293426E-2</v>
      </c>
    </row>
    <row r="23" spans="1:28" ht="8.1" customHeight="1">
      <c r="B23" s="899"/>
      <c r="D23" s="899"/>
      <c r="E23" s="16"/>
      <c r="F23" s="16"/>
      <c r="G23" s="16"/>
      <c r="H23" s="16"/>
      <c r="I23" s="303" t="str">
        <f t="shared" si="1"/>
        <v xml:space="preserve"> Královéhradecký Region</v>
      </c>
      <c r="J23" s="140">
        <f t="shared" si="0"/>
        <v>4.0505664047947115E-2</v>
      </c>
      <c r="K23" s="140">
        <f>D37/$D$41</f>
        <v>4.1879901556508732E-2</v>
      </c>
    </row>
    <row r="24" spans="1:28" ht="16.5" customHeight="1">
      <c r="A24" s="1474" t="s">
        <v>484</v>
      </c>
      <c r="B24" s="1474"/>
      <c r="C24" s="1711" t="s">
        <v>485</v>
      </c>
      <c r="D24" s="1711"/>
      <c r="E24" s="359"/>
      <c r="F24" s="1790"/>
      <c r="G24" s="1791"/>
      <c r="H24" s="1791"/>
      <c r="I24" s="303" t="str">
        <f t="shared" si="1"/>
        <v xml:space="preserve"> Vysočina Region</v>
      </c>
      <c r="J24" s="140">
        <f t="shared" si="0"/>
        <v>3.8928887890245602E-2</v>
      </c>
      <c r="K24" s="140">
        <f>D36/$D$41</f>
        <v>4.2943684190257236E-2</v>
      </c>
      <c r="S24" s="293"/>
      <c r="T24" s="293"/>
      <c r="U24" s="293"/>
    </row>
    <row r="25" spans="1:28" ht="23.25" customHeight="1">
      <c r="A25" s="1474"/>
      <c r="B25" s="1474"/>
      <c r="C25" s="1711"/>
      <c r="D25" s="1711"/>
      <c r="E25" s="429"/>
      <c r="F25" s="1790"/>
      <c r="G25" s="1789"/>
      <c r="H25" s="1789"/>
      <c r="I25" s="303" t="str">
        <f t="shared" si="1"/>
        <v xml:space="preserve"> Liberecký Region</v>
      </c>
      <c r="J25" s="140">
        <f t="shared" si="0"/>
        <v>3.8732429474149274E-2</v>
      </c>
      <c r="K25" s="140">
        <f>D39/$D$41</f>
        <v>3.3073539787577724E-2</v>
      </c>
      <c r="S25" s="293"/>
      <c r="T25" s="293"/>
      <c r="U25" s="293"/>
    </row>
    <row r="26" spans="1:28" ht="5.0999999999999996" customHeight="1">
      <c r="A26" s="804"/>
      <c r="B26" s="590"/>
      <c r="C26" s="832"/>
      <c r="D26" s="581"/>
      <c r="E26" s="307"/>
      <c r="F26" s="352"/>
      <c r="G26" s="351"/>
      <c r="H26" s="307"/>
      <c r="I26" s="303" t="str">
        <f t="shared" si="1"/>
        <v xml:space="preserve"> Jihočeský Region</v>
      </c>
      <c r="J26" s="140">
        <f t="shared" si="0"/>
        <v>3.4031496926423141E-2</v>
      </c>
      <c r="K26" s="140">
        <f>D38/$D$41</f>
        <v>3.7242928279687636E-2</v>
      </c>
      <c r="S26" s="293"/>
      <c r="T26" s="293"/>
      <c r="U26" s="293"/>
    </row>
    <row r="27" spans="1:28" ht="12" customHeight="1">
      <c r="A27" s="1784" t="s">
        <v>474</v>
      </c>
      <c r="B27" s="1784"/>
      <c r="C27" s="1215"/>
      <c r="D27" s="1213">
        <v>402295</v>
      </c>
      <c r="E27" s="140"/>
      <c r="F27" s="353"/>
      <c r="G27" s="303"/>
      <c r="I27" s="303" t="str">
        <f t="shared" si="1"/>
        <v xml:space="preserve"> Karlovarský Region</v>
      </c>
      <c r="J27" s="140">
        <f t="shared" si="0"/>
        <v>2.7424382562540869E-2</v>
      </c>
      <c r="K27" s="140">
        <f>D40/$D$41</f>
        <v>2.986039306187015E-2</v>
      </c>
      <c r="T27" s="293"/>
      <c r="U27" s="293"/>
      <c r="V27" s="293"/>
      <c r="X27" s="293"/>
      <c r="Y27" s="293"/>
    </row>
    <row r="28" spans="1:28" ht="12" customHeight="1">
      <c r="A28" s="1785" t="s">
        <v>472</v>
      </c>
      <c r="B28" s="1785"/>
      <c r="C28" s="1216"/>
      <c r="D28" s="1214">
        <v>373834</v>
      </c>
      <c r="E28" s="140"/>
      <c r="F28" s="353"/>
      <c r="G28" s="303"/>
      <c r="I28" s="140"/>
      <c r="J28" s="140">
        <f>SUM(J14:J27)</f>
        <v>0.99999999999999989</v>
      </c>
      <c r="K28" s="1280">
        <f>SUM(K14:K27)</f>
        <v>1.0000000000000002</v>
      </c>
      <c r="S28" s="293"/>
      <c r="T28" s="867"/>
      <c r="V28" s="293"/>
      <c r="W28" s="293"/>
      <c r="X28" s="293"/>
      <c r="Y28" s="293"/>
    </row>
    <row r="29" spans="1:28" ht="12" customHeight="1">
      <c r="A29" s="1784" t="s">
        <v>473</v>
      </c>
      <c r="B29" s="1784"/>
      <c r="C29" s="1215"/>
      <c r="D29" s="1213">
        <v>369045</v>
      </c>
      <c r="E29" s="140"/>
      <c r="F29" s="353"/>
      <c r="G29" s="303"/>
      <c r="I29" s="140"/>
      <c r="S29" s="867"/>
      <c r="T29" s="293"/>
      <c r="U29" s="293"/>
      <c r="V29" s="293"/>
      <c r="W29" s="293"/>
      <c r="X29" s="293"/>
      <c r="Y29" s="293"/>
    </row>
    <row r="30" spans="1:28" ht="12" customHeight="1">
      <c r="A30" s="1785" t="s">
        <v>471</v>
      </c>
      <c r="B30" s="1785"/>
      <c r="C30" s="1216"/>
      <c r="D30" s="1214">
        <v>255139</v>
      </c>
      <c r="E30" s="140"/>
      <c r="F30" s="353"/>
      <c r="G30" s="303"/>
      <c r="I30" s="140"/>
      <c r="S30" s="868"/>
      <c r="T30" s="867"/>
      <c r="U30" s="293"/>
      <c r="V30" s="293"/>
      <c r="X30" s="293"/>
      <c r="Y30" s="293"/>
    </row>
    <row r="31" spans="1:28" ht="12" customHeight="1">
      <c r="A31" s="1784" t="s">
        <v>470</v>
      </c>
      <c r="B31" s="1784"/>
      <c r="C31" s="1215"/>
      <c r="D31" s="1213">
        <v>217212</v>
      </c>
      <c r="E31" s="140"/>
      <c r="F31" s="353"/>
      <c r="G31" s="303"/>
      <c r="I31" s="140"/>
      <c r="S31" s="867"/>
      <c r="T31" s="867"/>
      <c r="V31" s="293"/>
      <c r="X31" s="293"/>
      <c r="Y31" s="293"/>
    </row>
    <row r="32" spans="1:28" ht="12" customHeight="1">
      <c r="A32" s="1785" t="s">
        <v>475</v>
      </c>
      <c r="B32" s="1785"/>
      <c r="C32" s="1216"/>
      <c r="D32" s="1214">
        <v>182759</v>
      </c>
      <c r="E32" s="140"/>
      <c r="F32" s="353"/>
      <c r="G32" s="303"/>
      <c r="I32" s="140"/>
      <c r="S32" s="867"/>
      <c r="T32" s="293"/>
      <c r="U32" s="293"/>
      <c r="V32" s="293"/>
      <c r="W32" s="293"/>
      <c r="X32" s="293"/>
      <c r="Y32" s="293"/>
    </row>
    <row r="33" spans="1:26" ht="12" customHeight="1">
      <c r="A33" s="1784" t="s">
        <v>477</v>
      </c>
      <c r="B33" s="1784"/>
      <c r="C33" s="1215"/>
      <c r="D33" s="1213">
        <v>156457</v>
      </c>
      <c r="E33" s="140"/>
      <c r="F33" s="353"/>
      <c r="G33" s="303"/>
      <c r="I33" s="140"/>
      <c r="S33" s="867"/>
      <c r="T33" s="867"/>
      <c r="U33" s="293"/>
      <c r="V33" s="293"/>
      <c r="X33" s="293"/>
      <c r="Y33" s="293"/>
      <c r="Z33" s="293"/>
    </row>
    <row r="34" spans="1:26" ht="12" customHeight="1">
      <c r="A34" s="1785" t="s">
        <v>476</v>
      </c>
      <c r="B34" s="1785"/>
      <c r="C34" s="1216"/>
      <c r="D34" s="1214">
        <v>152910</v>
      </c>
      <c r="E34" s="140"/>
      <c r="F34" s="353"/>
      <c r="G34" s="303"/>
      <c r="I34" s="140"/>
      <c r="S34" s="867"/>
      <c r="T34" s="867"/>
      <c r="X34" s="293"/>
      <c r="Y34" s="293"/>
    </row>
    <row r="35" spans="1:26" ht="12" customHeight="1">
      <c r="A35" s="1784" t="s">
        <v>478</v>
      </c>
      <c r="B35" s="1784"/>
      <c r="C35" s="1215"/>
      <c r="D35" s="1213">
        <v>133588</v>
      </c>
      <c r="E35" s="140"/>
      <c r="F35" s="353"/>
      <c r="G35" s="303"/>
      <c r="I35" s="140"/>
      <c r="S35" s="867"/>
      <c r="T35" s="293"/>
      <c r="U35" s="293"/>
      <c r="W35" s="293"/>
      <c r="X35" s="293"/>
      <c r="Y35" s="293"/>
    </row>
    <row r="36" spans="1:26" ht="12" customHeight="1">
      <c r="A36" s="1785" t="s">
        <v>480</v>
      </c>
      <c r="B36" s="1785"/>
      <c r="C36" s="1216"/>
      <c r="D36" s="1214">
        <v>118200</v>
      </c>
      <c r="E36" s="140"/>
      <c r="F36" s="353"/>
      <c r="G36" s="303"/>
      <c r="I36" s="140"/>
      <c r="S36" s="868"/>
      <c r="T36" s="867"/>
      <c r="X36" s="293"/>
      <c r="Y36" s="293"/>
    </row>
    <row r="37" spans="1:26" ht="12" customHeight="1">
      <c r="A37" s="1784" t="s">
        <v>479</v>
      </c>
      <c r="B37" s="1784"/>
      <c r="C37" s="1215"/>
      <c r="D37" s="1213">
        <v>115272</v>
      </c>
      <c r="E37" s="140"/>
      <c r="F37" s="353"/>
      <c r="G37" s="303"/>
      <c r="I37" s="140"/>
      <c r="S37" s="867"/>
      <c r="T37" s="293"/>
      <c r="W37" s="293"/>
      <c r="X37" s="293"/>
      <c r="Y37" s="293"/>
    </row>
    <row r="38" spans="1:26" ht="12" customHeight="1">
      <c r="A38" s="1785" t="s">
        <v>482</v>
      </c>
      <c r="B38" s="1785"/>
      <c r="C38" s="1216"/>
      <c r="D38" s="1214">
        <v>102509</v>
      </c>
      <c r="E38" s="140"/>
      <c r="F38" s="353"/>
      <c r="G38" s="303"/>
      <c r="I38" s="140"/>
      <c r="S38" s="293"/>
      <c r="T38" s="867"/>
      <c r="U38" s="293"/>
      <c r="W38" s="293"/>
      <c r="X38" s="293"/>
      <c r="Y38" s="293"/>
    </row>
    <row r="39" spans="1:26" ht="12" customHeight="1">
      <c r="A39" s="1784" t="s">
        <v>481</v>
      </c>
      <c r="B39" s="1784"/>
      <c r="C39" s="1215"/>
      <c r="D39" s="1213">
        <v>91033</v>
      </c>
      <c r="E39" s="140"/>
      <c r="F39" s="353"/>
      <c r="G39" s="303"/>
      <c r="I39" s="140"/>
      <c r="S39" s="293"/>
      <c r="T39" s="867"/>
      <c r="U39" s="293"/>
      <c r="W39" s="293"/>
      <c r="X39" s="293"/>
      <c r="Y39" s="293"/>
    </row>
    <row r="40" spans="1:26" ht="12" customHeight="1">
      <c r="A40" s="1785" t="s">
        <v>483</v>
      </c>
      <c r="B40" s="1785"/>
      <c r="C40" s="1217"/>
      <c r="D40" s="1214">
        <v>82189</v>
      </c>
      <c r="E40" s="140"/>
      <c r="F40" s="353"/>
      <c r="G40" s="303"/>
      <c r="I40" s="140"/>
      <c r="S40" s="293"/>
      <c r="T40" s="867"/>
      <c r="U40" s="293"/>
      <c r="W40" s="293"/>
      <c r="X40" s="293"/>
      <c r="Y40" s="293"/>
    </row>
    <row r="41" spans="1:26" ht="12" customHeight="1">
      <c r="A41" s="1792" t="s">
        <v>402</v>
      </c>
      <c r="B41" s="1792"/>
      <c r="C41" s="317"/>
      <c r="D41" s="317">
        <f>SUM(D27:D40)</f>
        <v>2752442</v>
      </c>
      <c r="E41" s="140"/>
      <c r="F41" s="353"/>
      <c r="G41" s="303"/>
      <c r="H41" s="303"/>
      <c r="I41" s="140"/>
      <c r="U41" s="293"/>
    </row>
    <row r="42" spans="1:26" ht="5.0999999999999996" customHeight="1">
      <c r="B42" s="354"/>
      <c r="C42" s="1787"/>
      <c r="D42" s="1788"/>
      <c r="E42" s="305"/>
      <c r="F42" s="355"/>
      <c r="G42" s="317"/>
      <c r="H42" s="317"/>
      <c r="I42" s="305"/>
    </row>
    <row r="43" spans="1:26" ht="12.95" customHeight="1">
      <c r="A43" s="1747" t="s">
        <v>548</v>
      </c>
      <c r="B43" s="1747"/>
      <c r="C43" s="1747"/>
      <c r="D43" s="1747"/>
      <c r="E43" s="1747"/>
      <c r="F43" s="1747"/>
      <c r="G43" s="1747"/>
      <c r="H43" s="1747"/>
      <c r="I43" s="1747"/>
      <c r="J43" s="1747"/>
      <c r="K43" s="1747"/>
      <c r="L43" s="1747"/>
      <c r="M43" s="1747"/>
      <c r="N43" s="1747"/>
      <c r="O43" s="1747"/>
      <c r="P43" s="1747"/>
      <c r="Q43" s="1747"/>
    </row>
    <row r="44" spans="1:26" ht="12.95" customHeight="1">
      <c r="A44" s="1747"/>
      <c r="B44" s="1747"/>
      <c r="C44" s="1747"/>
      <c r="D44" s="1747"/>
      <c r="E44" s="1747"/>
      <c r="F44" s="1747"/>
      <c r="G44" s="1747"/>
      <c r="H44" s="1747"/>
      <c r="I44" s="1747"/>
      <c r="J44" s="1747"/>
      <c r="K44" s="1747"/>
      <c r="L44" s="1747"/>
      <c r="M44" s="1747"/>
      <c r="N44" s="1747"/>
      <c r="O44" s="1747"/>
      <c r="P44" s="1747"/>
      <c r="Q44" s="1747"/>
    </row>
    <row r="45" spans="1:26" ht="12" customHeight="1">
      <c r="A45" s="1747"/>
      <c r="B45" s="1747"/>
      <c r="C45" s="1747"/>
      <c r="D45" s="1747"/>
      <c r="E45" s="1747"/>
      <c r="F45" s="1747"/>
      <c r="G45" s="1747"/>
      <c r="H45" s="1747"/>
      <c r="I45" s="1747"/>
      <c r="J45" s="1747"/>
      <c r="K45" s="1747"/>
      <c r="L45" s="1747"/>
      <c r="M45" s="1747"/>
      <c r="N45" s="1747"/>
      <c r="O45" s="1747"/>
      <c r="P45" s="1747"/>
      <c r="Q45" s="1747"/>
    </row>
    <row r="46" spans="1:26" ht="12" customHeight="1">
      <c r="B46" s="302"/>
      <c r="C46" s="356"/>
      <c r="D46" s="356"/>
      <c r="E46" s="357"/>
      <c r="F46" s="358"/>
      <c r="G46" s="356"/>
      <c r="H46" s="356"/>
      <c r="I46" s="357"/>
    </row>
    <row r="47" spans="1:26" ht="12" customHeight="1">
      <c r="B47" s="302"/>
      <c r="C47" s="356"/>
      <c r="D47" s="356"/>
      <c r="E47" s="357"/>
      <c r="F47" s="358"/>
      <c r="G47" s="356"/>
      <c r="H47" s="356"/>
      <c r="I47" s="357"/>
    </row>
    <row r="48" spans="1:26" ht="12" customHeight="1">
      <c r="B48" s="302"/>
      <c r="C48" s="356"/>
      <c r="D48" s="356"/>
      <c r="E48" s="357"/>
      <c r="F48" s="358"/>
      <c r="G48" s="356"/>
      <c r="H48" s="356"/>
      <c r="I48" s="356"/>
    </row>
    <row r="49" spans="2:13" ht="12" customHeight="1">
      <c r="B49" s="302"/>
      <c r="C49" s="356"/>
      <c r="D49" s="356"/>
      <c r="E49" s="357"/>
      <c r="F49" s="358"/>
      <c r="G49" s="356"/>
      <c r="H49" s="356"/>
      <c r="I49" s="357"/>
    </row>
    <row r="50" spans="2:13" ht="12" customHeight="1">
      <c r="B50" s="302"/>
      <c r="C50" s="356"/>
      <c r="D50" s="356"/>
      <c r="E50" s="357"/>
      <c r="F50" s="358"/>
      <c r="G50" s="356"/>
      <c r="H50" s="356"/>
      <c r="I50" s="357"/>
      <c r="M50" s="293"/>
    </row>
    <row r="51" spans="2:13" ht="12" customHeight="1">
      <c r="B51" s="302"/>
      <c r="C51" s="356"/>
      <c r="D51" s="356"/>
      <c r="E51" s="357"/>
      <c r="F51" s="358"/>
      <c r="G51" s="356"/>
      <c r="H51" s="356"/>
      <c r="I51" s="357"/>
    </row>
    <row r="52" spans="2:13" ht="12" customHeight="1">
      <c r="B52" s="302"/>
      <c r="C52" s="356"/>
      <c r="D52" s="356"/>
      <c r="E52" s="357"/>
      <c r="F52" s="358"/>
      <c r="G52" s="356"/>
      <c r="H52" s="356"/>
      <c r="I52" s="357"/>
    </row>
    <row r="53" spans="2:13" ht="12" customHeight="1">
      <c r="B53" s="302"/>
      <c r="C53" s="356"/>
      <c r="D53" s="356"/>
      <c r="E53" s="357"/>
      <c r="F53" s="358"/>
      <c r="G53" s="356"/>
      <c r="H53" s="356"/>
      <c r="I53" s="357"/>
    </row>
    <row r="54" spans="2:13" ht="12" customHeight="1">
      <c r="B54" s="302"/>
      <c r="C54" s="356"/>
      <c r="D54" s="356"/>
      <c r="E54" s="357"/>
      <c r="F54" s="358"/>
      <c r="G54" s="356"/>
      <c r="H54" s="356"/>
      <c r="I54" s="357"/>
    </row>
    <row r="55" spans="2:13" ht="12" customHeight="1">
      <c r="B55" s="302"/>
      <c r="C55" s="356"/>
      <c r="D55" s="356"/>
      <c r="E55" s="357"/>
      <c r="F55" s="358"/>
      <c r="G55" s="356"/>
      <c r="H55" s="356"/>
      <c r="I55" s="357"/>
    </row>
    <row r="56" spans="2:13" ht="12" customHeight="1">
      <c r="B56" s="302"/>
      <c r="C56" s="303"/>
      <c r="D56" s="303"/>
      <c r="E56" s="140"/>
      <c r="F56" s="353"/>
      <c r="G56" s="303"/>
      <c r="H56" s="303"/>
      <c r="I56" s="140"/>
    </row>
    <row r="57" spans="2:13" ht="5.0999999999999996" customHeight="1">
      <c r="B57" s="354"/>
      <c r="C57" s="305"/>
      <c r="D57" s="305"/>
      <c r="E57" s="305"/>
      <c r="F57" s="355"/>
      <c r="G57" s="317"/>
      <c r="H57" s="317"/>
      <c r="I57" s="305"/>
    </row>
    <row r="58" spans="2:13" ht="12" customHeight="1"/>
    <row r="59" spans="2:13" ht="12" customHeight="1"/>
    <row r="60" spans="2:13" ht="12" customHeight="1"/>
    <row r="61" spans="2:13" ht="12" customHeight="1"/>
    <row r="62" spans="2:13" ht="12" customHeight="1"/>
    <row r="63" spans="2:13" ht="12" customHeight="1"/>
    <row r="64" spans="2:1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sheetData>
  <sortState ref="X27:Z40">
    <sortCondition descending="1" ref="X27"/>
  </sortState>
  <mergeCells count="42">
    <mergeCell ref="A16:B16"/>
    <mergeCell ref="A21:B21"/>
    <mergeCell ref="A43:Q45"/>
    <mergeCell ref="L3:Q3"/>
    <mergeCell ref="F3:J3"/>
    <mergeCell ref="A37:B37"/>
    <mergeCell ref="A39:B39"/>
    <mergeCell ref="A32:B32"/>
    <mergeCell ref="A33:B33"/>
    <mergeCell ref="A34:B34"/>
    <mergeCell ref="A38:B38"/>
    <mergeCell ref="A35:B35"/>
    <mergeCell ref="A36:B36"/>
    <mergeCell ref="A27:B27"/>
    <mergeCell ref="A28:B28"/>
    <mergeCell ref="A29:B29"/>
    <mergeCell ref="A30:B30"/>
    <mergeCell ref="A31:B31"/>
    <mergeCell ref="C42:D42"/>
    <mergeCell ref="G25:H25"/>
    <mergeCell ref="F24:F25"/>
    <mergeCell ref="G24:H24"/>
    <mergeCell ref="A40:B40"/>
    <mergeCell ref="C24:D25"/>
    <mergeCell ref="A24:B25"/>
    <mergeCell ref="A41:B41"/>
    <mergeCell ref="A1:Q1"/>
    <mergeCell ref="A19:B19"/>
    <mergeCell ref="A20:B20"/>
    <mergeCell ref="A17:B17"/>
    <mergeCell ref="A18:B18"/>
    <mergeCell ref="C4:D4"/>
    <mergeCell ref="A4:B5"/>
    <mergeCell ref="A7:B7"/>
    <mergeCell ref="A8:B8"/>
    <mergeCell ref="A9:B9"/>
    <mergeCell ref="A10:B10"/>
    <mergeCell ref="A11:B11"/>
    <mergeCell ref="A12:B12"/>
    <mergeCell ref="A13:B13"/>
    <mergeCell ref="A14:B14"/>
    <mergeCell ref="A15:B1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8"/>
  <dimension ref="A1:T52"/>
  <sheetViews>
    <sheetView showGridLines="0" zoomScaleNormal="100" zoomScaleSheetLayoutView="100" workbookViewId="0">
      <selection activeCell="D1" sqref="D1"/>
    </sheetView>
  </sheetViews>
  <sheetFormatPr defaultRowHeight="11.25"/>
  <cols>
    <col min="1" max="15" width="5.7109375" style="7" customWidth="1"/>
    <col min="16" max="16" width="7.7109375" style="7" customWidth="1"/>
    <col min="17" max="17" width="9.28515625" style="7" bestFit="1" customWidth="1"/>
    <col min="18" max="18" width="11.42578125" style="7" bestFit="1" customWidth="1"/>
    <col min="19" max="257" width="9.140625" style="7"/>
    <col min="258" max="270" width="10.7109375" style="7" customWidth="1"/>
    <col min="271" max="513" width="9.140625" style="7"/>
    <col min="514" max="526" width="10.7109375" style="7" customWidth="1"/>
    <col min="527" max="769" width="9.140625" style="7"/>
    <col min="770" max="782" width="10.7109375" style="7" customWidth="1"/>
    <col min="783" max="1025" width="9.140625" style="7"/>
    <col min="1026" max="1038" width="10.7109375" style="7" customWidth="1"/>
    <col min="1039" max="1281" width="9.140625" style="7"/>
    <col min="1282" max="1294" width="10.7109375" style="7" customWidth="1"/>
    <col min="1295" max="1537" width="9.140625" style="7"/>
    <col min="1538" max="1550" width="10.7109375" style="7" customWidth="1"/>
    <col min="1551" max="1793" width="9.140625" style="7"/>
    <col min="1794" max="1806" width="10.7109375" style="7" customWidth="1"/>
    <col min="1807" max="2049" width="9.140625" style="7"/>
    <col min="2050" max="2062" width="10.7109375" style="7" customWidth="1"/>
    <col min="2063" max="2305" width="9.140625" style="7"/>
    <col min="2306" max="2318" width="10.7109375" style="7" customWidth="1"/>
    <col min="2319" max="2561" width="9.140625" style="7"/>
    <col min="2562" max="2574" width="10.7109375" style="7" customWidth="1"/>
    <col min="2575" max="2817" width="9.140625" style="7"/>
    <col min="2818" max="2830" width="10.7109375" style="7" customWidth="1"/>
    <col min="2831" max="3073" width="9.140625" style="7"/>
    <col min="3074" max="3086" width="10.7109375" style="7" customWidth="1"/>
    <col min="3087" max="3329" width="9.140625" style="7"/>
    <col min="3330" max="3342" width="10.7109375" style="7" customWidth="1"/>
    <col min="3343" max="3585" width="9.140625" style="7"/>
    <col min="3586" max="3598" width="10.7109375" style="7" customWidth="1"/>
    <col min="3599" max="3841" width="9.140625" style="7"/>
    <col min="3842" max="3854" width="10.7109375" style="7" customWidth="1"/>
    <col min="3855" max="4097" width="9.140625" style="7"/>
    <col min="4098" max="4110" width="10.7109375" style="7" customWidth="1"/>
    <col min="4111" max="4353" width="9.140625" style="7"/>
    <col min="4354" max="4366" width="10.7109375" style="7" customWidth="1"/>
    <col min="4367" max="4609" width="9.140625" style="7"/>
    <col min="4610" max="4622" width="10.7109375" style="7" customWidth="1"/>
    <col min="4623" max="4865" width="9.140625" style="7"/>
    <col min="4866" max="4878" width="10.7109375" style="7" customWidth="1"/>
    <col min="4879" max="5121" width="9.140625" style="7"/>
    <col min="5122" max="5134" width="10.7109375" style="7" customWidth="1"/>
    <col min="5135" max="5377" width="9.140625" style="7"/>
    <col min="5378" max="5390" width="10.7109375" style="7" customWidth="1"/>
    <col min="5391" max="5633" width="9.140625" style="7"/>
    <col min="5634" max="5646" width="10.7109375" style="7" customWidth="1"/>
    <col min="5647" max="5889" width="9.140625" style="7"/>
    <col min="5890" max="5902" width="10.7109375" style="7" customWidth="1"/>
    <col min="5903" max="6145" width="9.140625" style="7"/>
    <col min="6146" max="6158" width="10.7109375" style="7" customWidth="1"/>
    <col min="6159" max="6401" width="9.140625" style="7"/>
    <col min="6402" max="6414" width="10.7109375" style="7" customWidth="1"/>
    <col min="6415" max="6657" width="9.140625" style="7"/>
    <col min="6658" max="6670" width="10.7109375" style="7" customWidth="1"/>
    <col min="6671" max="6913" width="9.140625" style="7"/>
    <col min="6914" max="6926" width="10.7109375" style="7" customWidth="1"/>
    <col min="6927" max="7169" width="9.140625" style="7"/>
    <col min="7170" max="7182" width="10.7109375" style="7" customWidth="1"/>
    <col min="7183" max="7425" width="9.140625" style="7"/>
    <col min="7426" max="7438" width="10.7109375" style="7" customWidth="1"/>
    <col min="7439" max="7681" width="9.140625" style="7"/>
    <col min="7682" max="7694" width="10.7109375" style="7" customWidth="1"/>
    <col min="7695" max="7937" width="9.140625" style="7"/>
    <col min="7938" max="7950" width="10.7109375" style="7" customWidth="1"/>
    <col min="7951" max="8193" width="9.140625" style="7"/>
    <col min="8194" max="8206" width="10.7109375" style="7" customWidth="1"/>
    <col min="8207" max="8449" width="9.140625" style="7"/>
    <col min="8450" max="8462" width="10.7109375" style="7" customWidth="1"/>
    <col min="8463" max="8705" width="9.140625" style="7"/>
    <col min="8706" max="8718" width="10.7109375" style="7" customWidth="1"/>
    <col min="8719" max="8961" width="9.140625" style="7"/>
    <col min="8962" max="8974" width="10.7109375" style="7" customWidth="1"/>
    <col min="8975" max="9217" width="9.140625" style="7"/>
    <col min="9218" max="9230" width="10.7109375" style="7" customWidth="1"/>
    <col min="9231" max="9473" width="9.140625" style="7"/>
    <col min="9474" max="9486" width="10.7109375" style="7" customWidth="1"/>
    <col min="9487" max="9729" width="9.140625" style="7"/>
    <col min="9730" max="9742" width="10.7109375" style="7" customWidth="1"/>
    <col min="9743" max="9985" width="9.140625" style="7"/>
    <col min="9986" max="9998" width="10.7109375" style="7" customWidth="1"/>
    <col min="9999" max="10241" width="9.140625" style="7"/>
    <col min="10242" max="10254" width="10.7109375" style="7" customWidth="1"/>
    <col min="10255" max="10497" width="9.140625" style="7"/>
    <col min="10498" max="10510" width="10.7109375" style="7" customWidth="1"/>
    <col min="10511" max="10753" width="9.140625" style="7"/>
    <col min="10754" max="10766" width="10.7109375" style="7" customWidth="1"/>
    <col min="10767" max="11009" width="9.140625" style="7"/>
    <col min="11010" max="11022" width="10.7109375" style="7" customWidth="1"/>
    <col min="11023" max="11265" width="9.140625" style="7"/>
    <col min="11266" max="11278" width="10.7109375" style="7" customWidth="1"/>
    <col min="11279" max="11521" width="9.140625" style="7"/>
    <col min="11522" max="11534" width="10.7109375" style="7" customWidth="1"/>
    <col min="11535" max="11777" width="9.140625" style="7"/>
    <col min="11778" max="11790" width="10.7109375" style="7" customWidth="1"/>
    <col min="11791" max="12033" width="9.140625" style="7"/>
    <col min="12034" max="12046" width="10.7109375" style="7" customWidth="1"/>
    <col min="12047" max="12289" width="9.140625" style="7"/>
    <col min="12290" max="12302" width="10.7109375" style="7" customWidth="1"/>
    <col min="12303" max="12545" width="9.140625" style="7"/>
    <col min="12546" max="12558" width="10.7109375" style="7" customWidth="1"/>
    <col min="12559" max="12801" width="9.140625" style="7"/>
    <col min="12802" max="12814" width="10.7109375" style="7" customWidth="1"/>
    <col min="12815" max="13057" width="9.140625" style="7"/>
    <col min="13058" max="13070" width="10.7109375" style="7" customWidth="1"/>
    <col min="13071" max="13313" width="9.140625" style="7"/>
    <col min="13314" max="13326" width="10.7109375" style="7" customWidth="1"/>
    <col min="13327" max="13569" width="9.140625" style="7"/>
    <col min="13570" max="13582" width="10.7109375" style="7" customWidth="1"/>
    <col min="13583" max="13825" width="9.140625" style="7"/>
    <col min="13826" max="13838" width="10.7109375" style="7" customWidth="1"/>
    <col min="13839" max="14081" width="9.140625" style="7"/>
    <col min="14082" max="14094" width="10.7109375" style="7" customWidth="1"/>
    <col min="14095" max="14337" width="9.140625" style="7"/>
    <col min="14338" max="14350" width="10.7109375" style="7" customWidth="1"/>
    <col min="14351" max="14593" width="9.140625" style="7"/>
    <col min="14594" max="14606" width="10.7109375" style="7" customWidth="1"/>
    <col min="14607" max="14849" width="9.140625" style="7"/>
    <col min="14850" max="14862" width="10.7109375" style="7" customWidth="1"/>
    <col min="14863" max="15105" width="9.140625" style="7"/>
    <col min="15106" max="15118" width="10.7109375" style="7" customWidth="1"/>
    <col min="15119" max="15361" width="9.140625" style="7"/>
    <col min="15362" max="15374" width="10.7109375" style="7" customWidth="1"/>
    <col min="15375" max="15617" width="9.140625" style="7"/>
    <col min="15618" max="15630" width="10.7109375" style="7" customWidth="1"/>
    <col min="15631" max="15873" width="9.140625" style="7"/>
    <col min="15874" max="15886" width="10.7109375" style="7" customWidth="1"/>
    <col min="15887" max="16129" width="9.140625" style="7"/>
    <col min="16130" max="16142" width="10.7109375" style="7" customWidth="1"/>
    <col min="16143" max="16384" width="9.140625" style="7"/>
  </cols>
  <sheetData>
    <row r="1" spans="1:20" ht="36" customHeight="1">
      <c r="A1" s="1632" t="s">
        <v>562</v>
      </c>
      <c r="B1" s="1632"/>
      <c r="C1" s="1632"/>
      <c r="D1" s="1632"/>
      <c r="E1" s="1632"/>
      <c r="F1" s="1632"/>
      <c r="G1" s="1632"/>
      <c r="H1" s="1632"/>
      <c r="I1" s="1632"/>
      <c r="J1" s="1632"/>
      <c r="K1" s="1632"/>
      <c r="L1" s="1632"/>
      <c r="M1" s="1632"/>
      <c r="N1" s="1632"/>
      <c r="O1" s="1632"/>
      <c r="P1" s="1632"/>
    </row>
    <row r="2" spans="1:20" ht="5.0999999999999996" customHeight="1">
      <c r="A2" s="1726"/>
      <c r="B2" s="1726"/>
      <c r="C2" s="1726"/>
      <c r="D2" s="1726"/>
      <c r="E2" s="1726"/>
      <c r="F2" s="1726"/>
      <c r="G2" s="1726"/>
      <c r="H2" s="1726"/>
      <c r="I2" s="1726"/>
      <c r="J2" s="1726"/>
      <c r="K2" s="1726"/>
      <c r="L2" s="1726"/>
      <c r="M2" s="1726"/>
      <c r="N2" s="1726"/>
      <c r="O2" s="1726"/>
      <c r="P2" s="1726"/>
      <c r="Q2" s="1726"/>
      <c r="R2" s="1726"/>
    </row>
    <row r="3" spans="1:20" ht="9.75" customHeight="1">
      <c r="A3" s="1794">
        <v>2022</v>
      </c>
      <c r="B3" s="1794"/>
      <c r="C3" s="1794"/>
      <c r="D3" s="1794"/>
      <c r="E3" s="1794"/>
      <c r="F3" s="1794"/>
      <c r="G3" s="1794"/>
      <c r="H3" s="1794"/>
      <c r="I3" s="1794"/>
      <c r="J3" s="1794"/>
      <c r="K3" s="1794"/>
      <c r="L3" s="1794"/>
      <c r="M3" s="1794"/>
      <c r="N3" s="1794"/>
      <c r="O3" s="1794"/>
      <c r="P3" s="1794"/>
    </row>
    <row r="4" spans="1:20" ht="94.5" customHeight="1">
      <c r="A4" s="508" t="s">
        <v>488</v>
      </c>
      <c r="B4" s="478" t="s">
        <v>489</v>
      </c>
      <c r="C4" s="478" t="s">
        <v>490</v>
      </c>
      <c r="D4" s="478" t="s">
        <v>491</v>
      </c>
      <c r="E4" s="478" t="s">
        <v>492</v>
      </c>
      <c r="F4" s="478" t="s">
        <v>493</v>
      </c>
      <c r="G4" s="478" t="s">
        <v>494</v>
      </c>
      <c r="H4" s="478" t="s">
        <v>495</v>
      </c>
      <c r="I4" s="478" t="s">
        <v>496</v>
      </c>
      <c r="J4" s="478" t="s">
        <v>497</v>
      </c>
      <c r="K4" s="478" t="s">
        <v>474</v>
      </c>
      <c r="L4" s="478" t="s">
        <v>498</v>
      </c>
      <c r="M4" s="478" t="s">
        <v>499</v>
      </c>
      <c r="N4" s="478" t="s">
        <v>500</v>
      </c>
      <c r="O4" s="478" t="s">
        <v>501</v>
      </c>
      <c r="P4" s="478" t="s">
        <v>402</v>
      </c>
    </row>
    <row r="5" spans="1:20" ht="15" customHeight="1">
      <c r="A5" s="869" t="s">
        <v>113</v>
      </c>
      <c r="B5" s="870">
        <f>'11.1'!D11</f>
        <v>81</v>
      </c>
      <c r="C5" s="870">
        <f>'11.1'!D18</f>
        <v>190</v>
      </c>
      <c r="D5" s="871">
        <f>'11.1'!D25</f>
        <v>54</v>
      </c>
      <c r="E5" s="871">
        <f>'11.1'!D32</f>
        <v>76</v>
      </c>
      <c r="F5" s="871">
        <f>'11.1'!D39</f>
        <v>88</v>
      </c>
      <c r="G5" s="871">
        <f>'11.1'!D46</f>
        <v>178</v>
      </c>
      <c r="H5" s="870">
        <f>'11.1'!D53</f>
        <v>119</v>
      </c>
      <c r="I5" s="870">
        <f>'11.1'!D67</f>
        <v>82</v>
      </c>
      <c r="J5" s="871">
        <f>'11.1'!D74</f>
        <v>85</v>
      </c>
      <c r="K5" s="871">
        <f>'11.1'!D81</f>
        <v>136</v>
      </c>
      <c r="L5" s="871">
        <f>'11.1'!D88</f>
        <v>180</v>
      </c>
      <c r="M5" s="871">
        <f>'11.1'!D95</f>
        <v>128</v>
      </c>
      <c r="N5" s="870">
        <f>'11.1'!D102</f>
        <v>92</v>
      </c>
      <c r="O5" s="871">
        <f>'11.1'!D109</f>
        <v>72</v>
      </c>
      <c r="P5" s="872">
        <f t="shared" ref="P5:P10" si="0">SUM(B5:O5)</f>
        <v>1561</v>
      </c>
      <c r="Q5" s="289"/>
      <c r="R5" s="28"/>
      <c r="S5" s="28"/>
      <c r="T5" s="28"/>
    </row>
    <row r="6" spans="1:20" ht="15" customHeight="1">
      <c r="A6" s="869" t="s">
        <v>125</v>
      </c>
      <c r="B6" s="870">
        <f>'11.1'!D12</f>
        <v>273</v>
      </c>
      <c r="C6" s="870">
        <f>'11.1'!D19</f>
        <v>807</v>
      </c>
      <c r="D6" s="871">
        <f>'11.1'!D26</f>
        <v>159</v>
      </c>
      <c r="E6" s="871">
        <f>'11.1'!D33</f>
        <v>241</v>
      </c>
      <c r="F6" s="871">
        <f>'11.1'!D40</f>
        <v>282</v>
      </c>
      <c r="G6" s="871">
        <f>'11.1'!D47</f>
        <v>428</v>
      </c>
      <c r="H6" s="871">
        <f>'11.1'!D54</f>
        <v>346</v>
      </c>
      <c r="I6" s="870">
        <f>'11.1'!D68</f>
        <v>265</v>
      </c>
      <c r="J6" s="871">
        <f>'11.1'!D75</f>
        <v>325</v>
      </c>
      <c r="K6" s="871">
        <f>'11.1'!D82</f>
        <v>1445</v>
      </c>
      <c r="L6" s="871">
        <f>'11.1'!D89</f>
        <v>618</v>
      </c>
      <c r="M6" s="871">
        <f>'11.1'!D96</f>
        <v>301</v>
      </c>
      <c r="N6" s="870">
        <f>'11.1'!D103</f>
        <v>313</v>
      </c>
      <c r="O6" s="871">
        <f>'11.1'!D110</f>
        <v>300</v>
      </c>
      <c r="P6" s="872">
        <f t="shared" si="0"/>
        <v>6103</v>
      </c>
      <c r="Q6" s="27"/>
      <c r="R6" s="28"/>
      <c r="S6" s="28"/>
      <c r="T6" s="28"/>
    </row>
    <row r="7" spans="1:20" ht="15" customHeight="1">
      <c r="A7" s="869" t="s">
        <v>121</v>
      </c>
      <c r="B7" s="870">
        <f>'11.1'!D13</f>
        <v>9599</v>
      </c>
      <c r="C7" s="870">
        <f>'11.1'!D20</f>
        <v>23746</v>
      </c>
      <c r="D7" s="871">
        <f>'11.1'!D27</f>
        <v>5803</v>
      </c>
      <c r="E7" s="871">
        <f>'11.1'!D34</f>
        <v>9790</v>
      </c>
      <c r="F7" s="871">
        <f>'11.1'!D41</f>
        <v>8729</v>
      </c>
      <c r="G7" s="871">
        <f>'11.1'!D48</f>
        <v>18074</v>
      </c>
      <c r="H7" s="871">
        <f>'11.1'!D55</f>
        <v>13036</v>
      </c>
      <c r="I7" s="870">
        <f>'11.1'!D69</f>
        <v>11161</v>
      </c>
      <c r="J7" s="871">
        <f>'11.1'!D76</f>
        <v>11713</v>
      </c>
      <c r="K7" s="871">
        <f>'11.1'!D83</f>
        <v>37532</v>
      </c>
      <c r="L7" s="871">
        <f>'11.1'!D90</f>
        <v>19015</v>
      </c>
      <c r="M7" s="871">
        <f>'11.1'!D97</f>
        <v>12796</v>
      </c>
      <c r="N7" s="870">
        <f>'11.1'!D104</f>
        <v>10694</v>
      </c>
      <c r="O7" s="871">
        <f>'11.1'!D111</f>
        <v>10657</v>
      </c>
      <c r="P7" s="872">
        <f t="shared" si="0"/>
        <v>202345</v>
      </c>
      <c r="Q7" s="292"/>
      <c r="R7" s="28"/>
      <c r="S7" s="28"/>
      <c r="T7" s="28"/>
    </row>
    <row r="8" spans="1:20" ht="15" customHeight="1">
      <c r="A8" s="869" t="s">
        <v>2</v>
      </c>
      <c r="B8" s="870">
        <f>'11.1'!D14</f>
        <v>92540</v>
      </c>
      <c r="C8" s="870">
        <f>'11.1'!D21</f>
        <v>349062</v>
      </c>
      <c r="D8" s="871">
        <f>'11.1'!D28</f>
        <v>76163</v>
      </c>
      <c r="E8" s="871">
        <f>'11.1'!D35</f>
        <v>105150</v>
      </c>
      <c r="F8" s="871">
        <f>'11.1'!D42</f>
        <v>81925</v>
      </c>
      <c r="G8" s="871">
        <f>'11.1'!D49</f>
        <v>350332</v>
      </c>
      <c r="H8" s="871">
        <f>'11.1'!D56</f>
        <v>169243</v>
      </c>
      <c r="I8" s="870">
        <f>'11.1'!D70</f>
        <v>122065</v>
      </c>
      <c r="J8" s="871">
        <f>'11.1'!D77</f>
        <v>144319</v>
      </c>
      <c r="K8" s="871">
        <f>'11.1'!D84</f>
        <v>363142</v>
      </c>
      <c r="L8" s="871">
        <f>'11.1'!D91</f>
        <v>235290</v>
      </c>
      <c r="M8" s="871">
        <f>'11.1'!D98</f>
        <v>203968</v>
      </c>
      <c r="N8" s="870">
        <f>'11.1'!D105</f>
        <v>107086</v>
      </c>
      <c r="O8" s="871">
        <f>'11.1'!D112</f>
        <v>141870</v>
      </c>
      <c r="P8" s="872">
        <f t="shared" si="0"/>
        <v>2542155</v>
      </c>
      <c r="Q8" s="27"/>
      <c r="R8" s="28"/>
      <c r="S8" s="28"/>
      <c r="T8" s="28"/>
    </row>
    <row r="9" spans="1:20" ht="15" customHeight="1">
      <c r="A9" s="869" t="s">
        <v>1</v>
      </c>
      <c r="B9" s="870">
        <f>'11.1'!D15</f>
        <v>16</v>
      </c>
      <c r="C9" s="870">
        <f>'11.1'!D22</f>
        <v>29</v>
      </c>
      <c r="D9" s="871">
        <f>'11.1'!D29</f>
        <v>10</v>
      </c>
      <c r="E9" s="871">
        <f>'11.1'!D36</f>
        <v>15</v>
      </c>
      <c r="F9" s="871">
        <f>'11.1'!D43</f>
        <v>9</v>
      </c>
      <c r="G9" s="871">
        <f>'11.1'!D50</f>
        <v>33</v>
      </c>
      <c r="H9" s="871">
        <f>'11.1'!D57</f>
        <v>15</v>
      </c>
      <c r="I9" s="870">
        <f>'11.1'!D71</f>
        <v>15</v>
      </c>
      <c r="J9" s="871">
        <f>'11.1'!D78</f>
        <v>15</v>
      </c>
      <c r="K9" s="871">
        <f>'11.1'!D85</f>
        <v>40</v>
      </c>
      <c r="L9" s="871">
        <f>'11.1'!D92</f>
        <v>36</v>
      </c>
      <c r="M9" s="871">
        <f>'11.1'!D99</f>
        <v>19</v>
      </c>
      <c r="N9" s="870">
        <f>'11.1'!D106</f>
        <v>15</v>
      </c>
      <c r="O9" s="871">
        <f>'11.1'!D113</f>
        <v>11</v>
      </c>
      <c r="P9" s="872">
        <f>SUM(B9:O9)</f>
        <v>278</v>
      </c>
      <c r="Q9" s="27"/>
      <c r="R9" s="28"/>
      <c r="S9" s="28"/>
      <c r="T9" s="28"/>
    </row>
    <row r="10" spans="1:20" ht="15" customHeight="1">
      <c r="A10" s="873" t="s">
        <v>164</v>
      </c>
      <c r="B10" s="874">
        <f>SUM(B5:B9)</f>
        <v>102509</v>
      </c>
      <c r="C10" s="874">
        <f t="shared" ref="C10:O10" si="1">SUM(C5:C9)</f>
        <v>373834</v>
      </c>
      <c r="D10" s="874">
        <f t="shared" si="1"/>
        <v>82189</v>
      </c>
      <c r="E10" s="874">
        <f t="shared" si="1"/>
        <v>115272</v>
      </c>
      <c r="F10" s="874">
        <f t="shared" si="1"/>
        <v>91033</v>
      </c>
      <c r="G10" s="874">
        <f t="shared" si="1"/>
        <v>369045</v>
      </c>
      <c r="H10" s="874">
        <f t="shared" si="1"/>
        <v>182759</v>
      </c>
      <c r="I10" s="874">
        <f t="shared" si="1"/>
        <v>133588</v>
      </c>
      <c r="J10" s="874">
        <f t="shared" si="1"/>
        <v>156457</v>
      </c>
      <c r="K10" s="874">
        <f t="shared" si="1"/>
        <v>402295</v>
      </c>
      <c r="L10" s="874">
        <f t="shared" si="1"/>
        <v>255139</v>
      </c>
      <c r="M10" s="874">
        <f t="shared" si="1"/>
        <v>217212</v>
      </c>
      <c r="N10" s="874">
        <f t="shared" si="1"/>
        <v>118200</v>
      </c>
      <c r="O10" s="874">
        <f t="shared" si="1"/>
        <v>152910</v>
      </c>
      <c r="P10" s="875">
        <f t="shared" si="0"/>
        <v>2752442</v>
      </c>
      <c r="Q10" s="27"/>
      <c r="R10" s="22"/>
      <c r="S10" s="28"/>
      <c r="T10" s="28"/>
    </row>
    <row r="11" spans="1:20" ht="5.0999999999999996" customHeight="1">
      <c r="A11" s="99"/>
      <c r="B11" s="256"/>
      <c r="C11" s="287"/>
      <c r="D11" s="287"/>
      <c r="E11" s="287"/>
      <c r="F11" s="287"/>
      <c r="G11" s="287"/>
      <c r="H11" s="287"/>
      <c r="I11" s="287"/>
      <c r="J11" s="287"/>
      <c r="K11" s="256"/>
      <c r="L11" s="287"/>
      <c r="M11" s="287"/>
      <c r="N11" s="287"/>
      <c r="O11" s="287"/>
      <c r="P11" s="287"/>
      <c r="Q11" s="27"/>
      <c r="R11" s="28"/>
      <c r="S11" s="28"/>
      <c r="T11" s="28"/>
    </row>
    <row r="12" spans="1:20" ht="5.0999999999999996" customHeight="1">
      <c r="A12" s="1795"/>
      <c r="B12" s="1795"/>
      <c r="C12" s="1795"/>
      <c r="D12" s="1795"/>
      <c r="E12" s="1796"/>
      <c r="F12" s="1796"/>
      <c r="G12" s="1796"/>
      <c r="H12" s="1796"/>
      <c r="I12" s="1796"/>
      <c r="J12" s="1796"/>
      <c r="K12" s="1796"/>
      <c r="L12" s="1796"/>
      <c r="M12" s="1796"/>
      <c r="N12" s="1796"/>
      <c r="O12" s="1796"/>
      <c r="P12" s="1796"/>
      <c r="Q12" s="27"/>
      <c r="R12" s="28"/>
      <c r="S12" s="28"/>
      <c r="T12" s="28"/>
    </row>
    <row r="13" spans="1:20" ht="15" customHeight="1">
      <c r="A13" s="1446" t="s">
        <v>502</v>
      </c>
      <c r="B13" s="531"/>
      <c r="C13" s="531"/>
      <c r="D13" s="531"/>
      <c r="E13" s="531"/>
      <c r="F13" s="531"/>
      <c r="G13" s="531"/>
      <c r="H13" s="531"/>
      <c r="I13" s="577" t="s">
        <v>503</v>
      </c>
      <c r="J13" s="532"/>
      <c r="K13" s="532"/>
      <c r="L13" s="532"/>
      <c r="M13" s="532"/>
      <c r="N13" s="532"/>
      <c r="O13" s="287"/>
      <c r="P13" s="287"/>
      <c r="Q13" s="27"/>
      <c r="R13" s="28"/>
      <c r="S13" s="28"/>
      <c r="T13" s="28"/>
    </row>
    <row r="14" spans="1:20" ht="15" customHeight="1">
      <c r="A14" s="99"/>
      <c r="B14" s="256"/>
      <c r="C14" s="287"/>
      <c r="D14" s="287"/>
      <c r="E14" s="287"/>
      <c r="F14" s="287"/>
      <c r="G14" s="287"/>
      <c r="H14" s="287"/>
      <c r="I14" s="287"/>
      <c r="J14" s="287"/>
      <c r="K14" s="256"/>
      <c r="L14" s="287"/>
      <c r="M14" s="287"/>
      <c r="N14" s="287"/>
      <c r="O14" s="287"/>
      <c r="P14" s="287"/>
      <c r="Q14" s="27"/>
      <c r="R14" s="28"/>
      <c r="S14" s="28"/>
      <c r="T14" s="28"/>
    </row>
    <row r="15" spans="1:20" ht="15" customHeight="1">
      <c r="A15" s="99"/>
      <c r="B15" s="256"/>
      <c r="C15" s="287"/>
      <c r="D15" s="287"/>
      <c r="E15" s="287"/>
      <c r="F15" s="287"/>
      <c r="G15" s="287"/>
      <c r="H15" s="287"/>
      <c r="I15" s="287"/>
      <c r="J15" s="287"/>
      <c r="K15" s="256"/>
      <c r="L15" s="287"/>
      <c r="M15" s="287"/>
      <c r="N15" s="287"/>
      <c r="O15" s="287"/>
      <c r="P15" s="287"/>
      <c r="Q15" s="27"/>
      <c r="R15" s="28"/>
      <c r="S15" s="28"/>
      <c r="T15" s="28"/>
    </row>
    <row r="16" spans="1:20" ht="15" customHeight="1">
      <c r="A16" s="99"/>
      <c r="B16" s="256"/>
      <c r="C16" s="287"/>
      <c r="D16" s="287"/>
      <c r="E16" s="287"/>
      <c r="F16" s="287"/>
      <c r="G16" s="287"/>
      <c r="H16" s="287"/>
      <c r="I16" s="287"/>
      <c r="J16" s="287"/>
      <c r="K16" s="256"/>
      <c r="L16" s="287"/>
      <c r="M16" s="287"/>
      <c r="N16" s="287"/>
      <c r="O16" s="287"/>
      <c r="P16" s="287"/>
      <c r="Q16" s="27"/>
      <c r="R16" s="28"/>
      <c r="S16" s="28"/>
      <c r="T16" s="28"/>
    </row>
    <row r="17" spans="1:20" ht="15" customHeight="1">
      <c r="A17" s="99"/>
      <c r="B17" s="256"/>
      <c r="C17" s="287"/>
      <c r="D17" s="287"/>
      <c r="E17" s="287"/>
      <c r="F17" s="287"/>
      <c r="G17" s="287"/>
      <c r="H17" s="287"/>
      <c r="I17" s="287"/>
      <c r="J17" s="287"/>
      <c r="K17" s="256"/>
      <c r="L17" s="287"/>
      <c r="M17" s="287"/>
      <c r="N17" s="287"/>
      <c r="O17" s="287"/>
      <c r="P17" s="287"/>
      <c r="Q17" s="27"/>
      <c r="R17" s="28"/>
      <c r="S17" s="28"/>
      <c r="T17" s="28"/>
    </row>
    <row r="18" spans="1:20" ht="15" customHeight="1">
      <c r="A18" s="99"/>
      <c r="B18" s="256"/>
      <c r="C18" s="256"/>
      <c r="D18" s="256"/>
      <c r="E18" s="256"/>
      <c r="F18" s="256"/>
      <c r="G18" s="256"/>
      <c r="H18" s="256"/>
      <c r="I18" s="256"/>
      <c r="J18" s="256"/>
      <c r="K18" s="256"/>
      <c r="L18" s="256"/>
      <c r="M18" s="256"/>
      <c r="N18" s="256"/>
      <c r="O18" s="256"/>
      <c r="P18" s="256"/>
    </row>
    <row r="19" spans="1:20" ht="15" customHeight="1">
      <c r="A19" s="99"/>
      <c r="B19" s="256"/>
      <c r="C19" s="256"/>
      <c r="D19" s="256"/>
      <c r="E19" s="256"/>
      <c r="F19" s="256"/>
      <c r="G19" s="256"/>
      <c r="H19" s="256"/>
      <c r="I19" s="256"/>
      <c r="J19" s="256"/>
      <c r="K19" s="256"/>
      <c r="L19" s="256"/>
      <c r="M19" s="256"/>
      <c r="N19" s="256"/>
      <c r="O19" s="256"/>
      <c r="P19" s="256"/>
    </row>
    <row r="20" spans="1:20" ht="15" customHeight="1">
      <c r="A20" s="99"/>
      <c r="B20" s="256"/>
      <c r="C20" s="256"/>
      <c r="D20" s="256"/>
      <c r="E20" s="256"/>
      <c r="F20" s="256"/>
      <c r="G20" s="256"/>
      <c r="H20" s="256"/>
      <c r="I20" s="256"/>
      <c r="J20" s="256"/>
      <c r="K20" s="256"/>
      <c r="L20" s="256"/>
      <c r="M20" s="256"/>
      <c r="N20" s="256"/>
      <c r="O20" s="256"/>
      <c r="P20" s="256"/>
    </row>
    <row r="21" spans="1:20" ht="15" customHeight="1">
      <c r="A21" s="99"/>
      <c r="B21" s="256"/>
      <c r="C21" s="256"/>
      <c r="D21" s="256"/>
      <c r="E21" s="256"/>
      <c r="F21" s="256"/>
      <c r="G21" s="256"/>
      <c r="H21" s="256"/>
      <c r="I21" s="256"/>
      <c r="J21" s="256"/>
      <c r="K21" s="256"/>
      <c r="L21" s="256"/>
      <c r="M21" s="256"/>
      <c r="N21" s="256"/>
      <c r="O21" s="256"/>
      <c r="P21" s="256"/>
    </row>
    <row r="22" spans="1:20" ht="15" customHeight="1">
      <c r="A22" s="99"/>
      <c r="B22" s="256"/>
      <c r="C22" s="256"/>
      <c r="D22" s="256"/>
      <c r="E22" s="256"/>
      <c r="F22" s="256"/>
      <c r="G22" s="256"/>
      <c r="H22" s="256"/>
      <c r="I22" s="256"/>
      <c r="J22" s="256"/>
      <c r="K22" s="256"/>
      <c r="L22" s="256"/>
      <c r="M22" s="256"/>
      <c r="N22" s="256"/>
      <c r="O22" s="256"/>
      <c r="P22" s="256"/>
    </row>
    <row r="23" spans="1:20" ht="15" customHeight="1">
      <c r="A23" s="99"/>
      <c r="B23" s="256"/>
      <c r="C23" s="256"/>
      <c r="D23" s="256"/>
      <c r="E23" s="256"/>
      <c r="F23" s="256"/>
      <c r="G23" s="256"/>
      <c r="H23" s="256"/>
      <c r="I23" s="256"/>
      <c r="J23" s="256"/>
      <c r="K23" s="256"/>
      <c r="L23" s="256"/>
      <c r="M23" s="256"/>
      <c r="N23" s="256"/>
      <c r="O23" s="256"/>
      <c r="P23" s="256"/>
    </row>
    <row r="24" spans="1:20" ht="15" customHeight="1">
      <c r="B24" s="531"/>
      <c r="C24" s="531"/>
      <c r="D24" s="531"/>
      <c r="E24" s="531"/>
      <c r="H24" s="256"/>
      <c r="J24" s="531"/>
      <c r="K24" s="531"/>
      <c r="L24" s="531"/>
      <c r="M24" s="531"/>
      <c r="N24" s="287"/>
      <c r="O24" s="287"/>
      <c r="P24" s="287"/>
      <c r="Q24" s="287"/>
      <c r="R24" s="287"/>
    </row>
    <row r="25" spans="1:20" ht="3" customHeight="1">
      <c r="B25" s="256"/>
      <c r="C25" s="256"/>
      <c r="D25" s="256"/>
      <c r="E25" s="256"/>
      <c r="F25" s="256"/>
      <c r="G25" s="256"/>
      <c r="H25" s="256"/>
      <c r="J25" s="256"/>
      <c r="K25" s="256"/>
      <c r="L25" s="256"/>
      <c r="M25" s="256"/>
      <c r="N25" s="256"/>
      <c r="O25" s="256"/>
      <c r="P25" s="256"/>
    </row>
    <row r="26" spans="1:20" ht="15" customHeight="1">
      <c r="A26" s="1446" t="s">
        <v>504</v>
      </c>
      <c r="B26" s="256"/>
      <c r="C26" s="256"/>
      <c r="D26" s="256"/>
      <c r="E26" s="256"/>
      <c r="F26" s="256"/>
      <c r="G26" s="256"/>
      <c r="H26" s="256"/>
      <c r="I26" s="1446" t="s">
        <v>505</v>
      </c>
      <c r="J26" s="256"/>
      <c r="K26" s="256"/>
      <c r="L26" s="256"/>
      <c r="M26" s="256"/>
      <c r="N26" s="256"/>
      <c r="O26" s="256"/>
      <c r="P26" s="256"/>
    </row>
    <row r="27" spans="1:20" ht="9.75" customHeight="1"/>
    <row r="29" spans="1:20" ht="12" customHeight="1">
      <c r="A29" s="247"/>
      <c r="B29" s="247"/>
      <c r="C29" s="247"/>
      <c r="H29" s="247"/>
      <c r="I29" s="247"/>
      <c r="J29" s="247"/>
      <c r="K29" s="247"/>
      <c r="N29" s="22"/>
      <c r="O29" s="247"/>
      <c r="P29" s="247"/>
    </row>
    <row r="30" spans="1:20" ht="12" customHeight="1">
      <c r="E30" s="19"/>
      <c r="F30" s="19"/>
      <c r="G30" s="19"/>
      <c r="H30" s="19"/>
      <c r="L30" s="19"/>
      <c r="M30" s="19"/>
      <c r="N30" s="22"/>
    </row>
    <row r="31" spans="1:20" ht="12" customHeight="1">
      <c r="E31" s="19"/>
      <c r="F31" s="19"/>
      <c r="G31" s="19"/>
      <c r="L31" s="19"/>
      <c r="M31" s="19"/>
      <c r="N31" s="22"/>
    </row>
    <row r="32" spans="1:20" ht="12" customHeight="1">
      <c r="E32" s="19"/>
      <c r="F32" s="19"/>
      <c r="G32" s="19"/>
      <c r="L32" s="19"/>
      <c r="M32" s="19"/>
      <c r="N32" s="22"/>
    </row>
    <row r="33" spans="1:16" ht="12" customHeight="1">
      <c r="E33" s="19"/>
      <c r="F33" s="19"/>
      <c r="G33" s="19"/>
      <c r="L33" s="19"/>
      <c r="M33" s="19"/>
      <c r="N33" s="19"/>
    </row>
    <row r="34" spans="1:16" ht="12" customHeight="1">
      <c r="E34" s="19"/>
      <c r="F34" s="19"/>
      <c r="G34" s="19"/>
      <c r="L34" s="19"/>
      <c r="M34" s="19"/>
      <c r="N34" s="19"/>
    </row>
    <row r="35" spans="1:16" ht="12" customHeight="1">
      <c r="E35" s="19"/>
      <c r="F35" s="19"/>
      <c r="G35" s="19"/>
      <c r="L35" s="19"/>
      <c r="M35" s="19"/>
      <c r="N35" s="19"/>
    </row>
    <row r="36" spans="1:16" ht="12" customHeight="1">
      <c r="E36" s="19"/>
      <c r="F36" s="19"/>
      <c r="G36" s="19"/>
      <c r="L36" s="19"/>
      <c r="M36" s="19"/>
      <c r="N36" s="19"/>
    </row>
    <row r="37" spans="1:16" ht="12" customHeight="1">
      <c r="E37" s="19"/>
      <c r="F37" s="19"/>
      <c r="G37" s="19"/>
      <c r="L37" s="19"/>
      <c r="M37" s="19"/>
      <c r="N37" s="19"/>
    </row>
    <row r="38" spans="1:16" ht="12.75" customHeight="1">
      <c r="K38" s="287"/>
    </row>
    <row r="39" spans="1:16" ht="12" customHeight="1">
      <c r="E39" s="19"/>
      <c r="F39" s="19"/>
      <c r="G39" s="19"/>
      <c r="L39" s="19"/>
      <c r="M39" s="19"/>
      <c r="N39" s="19"/>
    </row>
    <row r="40" spans="1:16" ht="12.75" customHeight="1">
      <c r="F40" s="19"/>
      <c r="G40" s="19"/>
      <c r="J40" s="28"/>
      <c r="K40" s="28"/>
      <c r="L40" s="28"/>
      <c r="M40" s="28"/>
      <c r="N40" s="28"/>
      <c r="O40" s="28"/>
      <c r="P40" s="28"/>
    </row>
    <row r="41" spans="1:16" ht="2.1" customHeight="1">
      <c r="E41" s="19"/>
      <c r="F41" s="19"/>
      <c r="G41" s="19"/>
      <c r="L41" s="19"/>
      <c r="M41" s="19"/>
      <c r="N41" s="19"/>
    </row>
    <row r="42" spans="1:16" ht="13.5" customHeight="1">
      <c r="A42" s="1446" t="s">
        <v>506</v>
      </c>
      <c r="I42" s="1446" t="s">
        <v>164</v>
      </c>
    </row>
    <row r="43" spans="1:16" ht="12" customHeight="1"/>
    <row r="44" spans="1:16" ht="12" customHeight="1"/>
    <row r="45" spans="1:16" ht="12" customHeight="1"/>
    <row r="46" spans="1:16" ht="12" customHeight="1"/>
    <row r="52" ht="9.9499999999999993" customHeight="1"/>
  </sheetData>
  <mergeCells count="8">
    <mergeCell ref="A1:P1"/>
    <mergeCell ref="A3:P3"/>
    <mergeCell ref="A2:I2"/>
    <mergeCell ref="A12:D12"/>
    <mergeCell ref="E12:H12"/>
    <mergeCell ref="I12:L12"/>
    <mergeCell ref="M12:P12"/>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9"/>
  <dimension ref="A1:AG104"/>
  <sheetViews>
    <sheetView showGridLines="0" zoomScaleNormal="100" zoomScaleSheetLayoutView="100" workbookViewId="0">
      <selection activeCell="D1" sqref="D1"/>
    </sheetView>
  </sheetViews>
  <sheetFormatPr defaultRowHeight="11.25"/>
  <cols>
    <col min="1" max="1" width="8.28515625" style="7" customWidth="1"/>
    <col min="2" max="15" width="5.28515625" style="7" customWidth="1"/>
    <col min="16" max="16" width="5.7109375" style="7" customWidth="1"/>
    <col min="17" max="17" width="5.28515625" style="7" customWidth="1"/>
    <col min="18" max="18" width="6.140625" style="7" customWidth="1"/>
    <col min="19" max="19" width="9.28515625" style="7" bestFit="1" customWidth="1"/>
    <col min="20" max="20" width="11.42578125" style="7" bestFit="1" customWidth="1"/>
    <col min="21" max="21" width="11.5703125" style="7" customWidth="1"/>
    <col min="22" max="22" width="10.85546875" style="7" bestFit="1" customWidth="1"/>
    <col min="23"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28" ht="36" customHeight="1">
      <c r="A1" s="1509" t="s">
        <v>513</v>
      </c>
      <c r="B1" s="1800"/>
      <c r="C1" s="1800"/>
      <c r="D1" s="1800"/>
      <c r="E1" s="1800"/>
      <c r="F1" s="1800"/>
      <c r="G1" s="1800"/>
      <c r="H1" s="1800"/>
      <c r="I1" s="1800"/>
      <c r="J1" s="1800"/>
      <c r="K1" s="1800"/>
      <c r="L1" s="1800"/>
      <c r="M1" s="1800"/>
      <c r="N1" s="1800"/>
      <c r="O1" s="1800"/>
      <c r="P1" s="1800"/>
      <c r="Q1" s="1800"/>
      <c r="R1" s="1800"/>
    </row>
    <row r="2" spans="1:28" ht="5.0999999999999996" customHeight="1">
      <c r="A2" s="1799"/>
      <c r="B2" s="1799"/>
      <c r="C2" s="1799"/>
      <c r="D2" s="1799"/>
      <c r="E2" s="1799"/>
      <c r="F2" s="1799"/>
      <c r="G2" s="1799"/>
      <c r="H2" s="1799"/>
      <c r="I2" s="1799"/>
      <c r="J2" s="484"/>
      <c r="K2" s="462"/>
      <c r="L2" s="462"/>
      <c r="M2" s="462"/>
      <c r="N2" s="462"/>
      <c r="O2" s="462"/>
      <c r="P2" s="462"/>
      <c r="Q2" s="462"/>
      <c r="R2" s="462"/>
    </row>
    <row r="3" spans="1:28" s="160" customFormat="1" ht="20.100000000000001" customHeight="1">
      <c r="A3" s="1801" t="s">
        <v>512</v>
      </c>
      <c r="B3" s="1801"/>
      <c r="C3" s="1801"/>
      <c r="D3" s="1801"/>
      <c r="E3" s="1801"/>
      <c r="F3" s="1801"/>
      <c r="G3" s="1801"/>
      <c r="H3" s="1801"/>
      <c r="I3" s="1801"/>
      <c r="J3" s="1801"/>
      <c r="K3" s="1801"/>
      <c r="L3" s="1801"/>
      <c r="M3" s="1801"/>
      <c r="N3" s="1801"/>
      <c r="O3" s="1801"/>
      <c r="P3" s="1801"/>
      <c r="Q3" s="1801"/>
      <c r="R3" s="1801"/>
    </row>
    <row r="4" spans="1:28" ht="93.95" customHeight="1">
      <c r="A4" s="1268" t="str">
        <f>'6.1'!A6</f>
        <v>Period</v>
      </c>
      <c r="B4" s="478" t="s">
        <v>489</v>
      </c>
      <c r="C4" s="478" t="s">
        <v>490</v>
      </c>
      <c r="D4" s="478" t="s">
        <v>491</v>
      </c>
      <c r="E4" s="478" t="s">
        <v>492</v>
      </c>
      <c r="F4" s="478" t="s">
        <v>493</v>
      </c>
      <c r="G4" s="478" t="s">
        <v>494</v>
      </c>
      <c r="H4" s="478" t="s">
        <v>495</v>
      </c>
      <c r="I4" s="478" t="s">
        <v>496</v>
      </c>
      <c r="J4" s="478" t="s">
        <v>497</v>
      </c>
      <c r="K4" s="478" t="s">
        <v>474</v>
      </c>
      <c r="L4" s="478" t="s">
        <v>498</v>
      </c>
      <c r="M4" s="478" t="s">
        <v>499</v>
      </c>
      <c r="N4" s="478" t="s">
        <v>500</v>
      </c>
      <c r="O4" s="478" t="s">
        <v>501</v>
      </c>
      <c r="P4" s="478" t="s">
        <v>507</v>
      </c>
      <c r="Q4" s="478" t="s">
        <v>508</v>
      </c>
      <c r="R4" s="478" t="s">
        <v>402</v>
      </c>
    </row>
    <row r="5" spans="1:28" ht="12" customHeight="1">
      <c r="A5" s="1255" t="str">
        <f>'6.1'!A9</f>
        <v>January</v>
      </c>
      <c r="B5" s="1286">
        <v>31.278512580000001</v>
      </c>
      <c r="C5" s="1286">
        <v>121.71339999999999</v>
      </c>
      <c r="D5" s="1286">
        <v>22.877099999999999</v>
      </c>
      <c r="E5" s="1286">
        <v>37.291100000000007</v>
      </c>
      <c r="F5" s="1286">
        <v>35.729300000000002</v>
      </c>
      <c r="G5" s="1286">
        <v>91.279185999999996</v>
      </c>
      <c r="H5" s="1286">
        <v>55.560799999999993</v>
      </c>
      <c r="I5" s="1286">
        <v>39.408799999999999</v>
      </c>
      <c r="J5" s="1286">
        <v>41.748899999999992</v>
      </c>
      <c r="K5" s="1286">
        <v>103.02006172704348</v>
      </c>
      <c r="L5" s="1286">
        <v>115.15715700000001</v>
      </c>
      <c r="M5" s="1286">
        <v>97.307651000000007</v>
      </c>
      <c r="N5" s="1286">
        <v>36.29222841</v>
      </c>
      <c r="O5" s="1286">
        <v>44.962600000000002</v>
      </c>
      <c r="P5" s="1286">
        <v>873.62679671704336</v>
      </c>
      <c r="Q5" s="1286">
        <v>18.152819832539524</v>
      </c>
      <c r="R5" s="1292">
        <f>SUM(P5:Q5)</f>
        <v>891.7796165495829</v>
      </c>
      <c r="S5" s="289"/>
      <c r="T5" s="27"/>
      <c r="U5" s="28"/>
      <c r="V5" s="28"/>
    </row>
    <row r="6" spans="1:28" ht="12" customHeight="1">
      <c r="A6" s="1256" t="str">
        <f>'6.1'!A10</f>
        <v>February</v>
      </c>
      <c r="B6" s="870">
        <v>29.697027830000003</v>
      </c>
      <c r="C6" s="870">
        <v>114.62889999999999</v>
      </c>
      <c r="D6" s="870">
        <v>21.745399999999997</v>
      </c>
      <c r="E6" s="870">
        <v>36.506599999999999</v>
      </c>
      <c r="F6" s="870">
        <v>34.498899999999999</v>
      </c>
      <c r="G6" s="870">
        <v>90.499335000000002</v>
      </c>
      <c r="H6" s="870">
        <v>52.4602</v>
      </c>
      <c r="I6" s="870">
        <v>37.8431</v>
      </c>
      <c r="J6" s="870">
        <v>40.190899999999992</v>
      </c>
      <c r="K6" s="870">
        <v>97.34757989495418</v>
      </c>
      <c r="L6" s="870">
        <v>106.198262</v>
      </c>
      <c r="M6" s="870">
        <v>102.391957</v>
      </c>
      <c r="N6" s="870">
        <v>34.89082518</v>
      </c>
      <c r="O6" s="870">
        <v>44.072600000000001</v>
      </c>
      <c r="P6" s="870">
        <v>842.97158690495405</v>
      </c>
      <c r="Q6" s="870">
        <v>17.795768669949027</v>
      </c>
      <c r="R6" s="1293">
        <f t="shared" ref="R6:R16" si="0">SUM(P6:Q6)</f>
        <v>860.76735557490304</v>
      </c>
      <c r="S6" s="27"/>
      <c r="T6" s="27"/>
      <c r="U6" s="28"/>
      <c r="V6" s="2"/>
      <c r="W6" s="3"/>
      <c r="X6" s="3"/>
      <c r="Y6" s="3"/>
      <c r="Z6" s="3"/>
      <c r="AA6" s="3"/>
      <c r="AB6" s="3"/>
    </row>
    <row r="7" spans="1:28" ht="12" customHeight="1">
      <c r="A7" s="1257" t="str">
        <f>'6.1'!A11</f>
        <v>March</v>
      </c>
      <c r="B7" s="1289">
        <v>26.23430948</v>
      </c>
      <c r="C7" s="1289">
        <v>98.264200000000002</v>
      </c>
      <c r="D7" s="1289">
        <v>19.665700000000001</v>
      </c>
      <c r="E7" s="1289">
        <v>32.068100000000001</v>
      </c>
      <c r="F7" s="1289">
        <v>30.7212</v>
      </c>
      <c r="G7" s="1289">
        <v>78.450795000000014</v>
      </c>
      <c r="H7" s="1289">
        <v>45.738500000000002</v>
      </c>
      <c r="I7" s="1289">
        <v>33.430799999999998</v>
      </c>
      <c r="J7" s="1289">
        <v>35.734199999999994</v>
      </c>
      <c r="K7" s="1289">
        <v>84.297614414369534</v>
      </c>
      <c r="L7" s="1289">
        <v>102.91154299999999</v>
      </c>
      <c r="M7" s="1289">
        <v>94.945138999999998</v>
      </c>
      <c r="N7" s="1289">
        <v>30.362961519999995</v>
      </c>
      <c r="O7" s="1289">
        <v>39.256600000000006</v>
      </c>
      <c r="P7" s="1289">
        <v>752.0816624143697</v>
      </c>
      <c r="Q7" s="1289">
        <v>17.186394775875481</v>
      </c>
      <c r="R7" s="1294">
        <f t="shared" si="0"/>
        <v>769.26805719024514</v>
      </c>
      <c r="S7" s="292"/>
      <c r="T7" s="27"/>
      <c r="U7" s="28"/>
      <c r="V7" s="2"/>
      <c r="W7" s="3"/>
      <c r="X7" s="3"/>
      <c r="Y7" s="3"/>
      <c r="Z7" s="3"/>
      <c r="AA7" s="3"/>
      <c r="AB7" s="3"/>
    </row>
    <row r="8" spans="1:28" ht="12" customHeight="1">
      <c r="A8" s="1255" t="str">
        <f>'6.1'!A12</f>
        <v>April</v>
      </c>
      <c r="B8" s="1286">
        <v>21.991372780000003</v>
      </c>
      <c r="C8" s="1286">
        <v>77.526300000000006</v>
      </c>
      <c r="D8" s="1286">
        <v>16.023299999999999</v>
      </c>
      <c r="E8" s="1286">
        <v>24.866100000000003</v>
      </c>
      <c r="F8" s="1286">
        <v>23.804399999999998</v>
      </c>
      <c r="G8" s="1286">
        <v>65.941516000000007</v>
      </c>
      <c r="H8" s="1286">
        <v>36.378299999999996</v>
      </c>
      <c r="I8" s="1286">
        <v>28.294499999999999</v>
      </c>
      <c r="J8" s="1286">
        <v>28.927</v>
      </c>
      <c r="K8" s="1286">
        <v>65.162508645217997</v>
      </c>
      <c r="L8" s="1286">
        <v>85.876665999999986</v>
      </c>
      <c r="M8" s="1286">
        <v>71.233026999999993</v>
      </c>
      <c r="N8" s="1286">
        <v>24.114931219999999</v>
      </c>
      <c r="O8" s="1286">
        <v>30.116100000000003</v>
      </c>
      <c r="P8" s="1286">
        <v>600.25602164521797</v>
      </c>
      <c r="Q8" s="1286">
        <v>6.1799222771392968</v>
      </c>
      <c r="R8" s="1292">
        <f t="shared" si="0"/>
        <v>606.4359439223573</v>
      </c>
      <c r="S8" s="27"/>
      <c r="T8" s="27"/>
      <c r="U8" s="28"/>
      <c r="V8" s="2"/>
      <c r="W8" s="3"/>
      <c r="X8" s="3"/>
      <c r="Y8" s="3"/>
      <c r="Z8" s="3"/>
      <c r="AA8" s="3"/>
      <c r="AB8" s="3"/>
    </row>
    <row r="9" spans="1:28" ht="12" customHeight="1">
      <c r="A9" s="1256" t="str">
        <f>'6.1'!A13</f>
        <v>May</v>
      </c>
      <c r="B9" s="870">
        <v>13.09512561</v>
      </c>
      <c r="C9" s="870">
        <v>40.291800000000002</v>
      </c>
      <c r="D9" s="870">
        <v>10.6518</v>
      </c>
      <c r="E9" s="870">
        <v>14.655599999999998</v>
      </c>
      <c r="F9" s="870">
        <v>14.5022</v>
      </c>
      <c r="G9" s="870">
        <v>47.854303999999999</v>
      </c>
      <c r="H9" s="870">
        <v>21.874400000000001</v>
      </c>
      <c r="I9" s="870">
        <v>16.739000000000001</v>
      </c>
      <c r="J9" s="870">
        <v>17.804300000000001</v>
      </c>
      <c r="K9" s="870">
        <v>31.103850063851471</v>
      </c>
      <c r="L9" s="870">
        <v>48.817525000000003</v>
      </c>
      <c r="M9" s="870">
        <v>53.724435999999997</v>
      </c>
      <c r="N9" s="870">
        <v>14.148167390000001</v>
      </c>
      <c r="O9" s="870">
        <v>17.5946</v>
      </c>
      <c r="P9" s="870">
        <v>362.85710806385157</v>
      </c>
      <c r="Q9" s="870">
        <v>5.9968683121314115</v>
      </c>
      <c r="R9" s="1293">
        <f t="shared" si="0"/>
        <v>368.853976375983</v>
      </c>
      <c r="S9" s="27"/>
      <c r="T9" s="27"/>
      <c r="U9" s="28"/>
      <c r="V9" s="2"/>
      <c r="W9" s="3"/>
      <c r="X9" s="3"/>
      <c r="Y9" s="3"/>
      <c r="Z9" s="3"/>
      <c r="AA9" s="3"/>
      <c r="AB9" s="3"/>
    </row>
    <row r="10" spans="1:28" ht="12" customHeight="1">
      <c r="A10" s="1257" t="str">
        <f>'6.1'!A14</f>
        <v>June</v>
      </c>
      <c r="B10" s="1289">
        <v>10.10305477</v>
      </c>
      <c r="C10" s="1289">
        <v>26.180700000000002</v>
      </c>
      <c r="D10" s="1289">
        <v>9.5345000000000013</v>
      </c>
      <c r="E10" s="1289">
        <v>10.151800000000001</v>
      </c>
      <c r="F10" s="1289">
        <v>10.071099999999999</v>
      </c>
      <c r="G10" s="1289">
        <v>37.453052</v>
      </c>
      <c r="H10" s="1289">
        <v>15.7469</v>
      </c>
      <c r="I10" s="1289">
        <v>12.732100000000001</v>
      </c>
      <c r="J10" s="1289">
        <v>13.161700000000002</v>
      </c>
      <c r="K10" s="1289">
        <v>18.367395025410794</v>
      </c>
      <c r="L10" s="1289">
        <v>37.845222999999997</v>
      </c>
      <c r="M10" s="1289">
        <v>87.503026999999989</v>
      </c>
      <c r="N10" s="1289">
        <v>9.6643112300000009</v>
      </c>
      <c r="O10" s="1289">
        <v>13.8986</v>
      </c>
      <c r="P10" s="1289">
        <v>312.41346302541075</v>
      </c>
      <c r="Q10" s="1289">
        <v>1.5396586030559676</v>
      </c>
      <c r="R10" s="1294">
        <f t="shared" si="0"/>
        <v>313.9531216284667</v>
      </c>
      <c r="S10" s="27"/>
      <c r="T10" s="27"/>
      <c r="U10" s="28"/>
      <c r="V10" s="2"/>
      <c r="W10" s="3"/>
      <c r="X10" s="3"/>
      <c r="Y10" s="3"/>
      <c r="Z10" s="3"/>
      <c r="AA10" s="3"/>
      <c r="AB10" s="3"/>
    </row>
    <row r="11" spans="1:28" ht="12" customHeight="1">
      <c r="A11" s="1255" t="str">
        <f>'6.1'!A15</f>
        <v>July</v>
      </c>
      <c r="B11" s="1286">
        <v>7.4982486400000008</v>
      </c>
      <c r="C11" s="1286">
        <v>23.488900000000001</v>
      </c>
      <c r="D11" s="1286">
        <v>7.9146999999999998</v>
      </c>
      <c r="E11" s="1286">
        <v>7.9318</v>
      </c>
      <c r="F11" s="1286">
        <v>7.6265000000000009</v>
      </c>
      <c r="G11" s="1286">
        <v>33.637406999999996</v>
      </c>
      <c r="H11" s="1286">
        <v>13.645300000000001</v>
      </c>
      <c r="I11" s="1286">
        <v>12.874000000000001</v>
      </c>
      <c r="J11" s="1286">
        <v>11.053400000000002</v>
      </c>
      <c r="K11" s="1286">
        <v>17.589263062682733</v>
      </c>
      <c r="L11" s="1286">
        <v>39.265481999999999</v>
      </c>
      <c r="M11" s="1286">
        <v>77.968000000000004</v>
      </c>
      <c r="N11" s="1286">
        <v>8.2018333600000002</v>
      </c>
      <c r="O11" s="1286">
        <v>11.021799999999999</v>
      </c>
      <c r="P11" s="1286">
        <v>279.71663406268272</v>
      </c>
      <c r="Q11" s="1286">
        <v>1.4509984921262626</v>
      </c>
      <c r="R11" s="1292">
        <f t="shared" si="0"/>
        <v>281.16763255480896</v>
      </c>
      <c r="S11" s="27"/>
      <c r="T11" s="27"/>
      <c r="U11" s="28"/>
      <c r="V11" s="2"/>
      <c r="W11" s="3"/>
      <c r="X11" s="3"/>
      <c r="Y11" s="3"/>
      <c r="Z11" s="3"/>
      <c r="AA11" s="3"/>
      <c r="AB11" s="3"/>
    </row>
    <row r="12" spans="1:28" ht="12" customHeight="1">
      <c r="A12" s="1256" t="str">
        <f>'6.1'!A16</f>
        <v>August</v>
      </c>
      <c r="B12" s="870">
        <v>8.6420651900000003</v>
      </c>
      <c r="C12" s="870">
        <v>24.762</v>
      </c>
      <c r="D12" s="870">
        <v>8.3552</v>
      </c>
      <c r="E12" s="870">
        <v>9.8024000000000004</v>
      </c>
      <c r="F12" s="870">
        <v>8.9567999999999994</v>
      </c>
      <c r="G12" s="870">
        <v>31.62791</v>
      </c>
      <c r="H12" s="870">
        <v>14.855299999999998</v>
      </c>
      <c r="I12" s="870">
        <v>13.587399999999997</v>
      </c>
      <c r="J12" s="870">
        <v>12.065200000000001</v>
      </c>
      <c r="K12" s="870">
        <v>16.593340768669297</v>
      </c>
      <c r="L12" s="870">
        <v>43.379415999999999</v>
      </c>
      <c r="M12" s="870">
        <v>72.642151999999982</v>
      </c>
      <c r="N12" s="870">
        <v>9.7821398199999994</v>
      </c>
      <c r="O12" s="870">
        <v>12.253100000000002</v>
      </c>
      <c r="P12" s="870">
        <v>287.30442377866927</v>
      </c>
      <c r="Q12" s="870">
        <v>0.31711319884148997</v>
      </c>
      <c r="R12" s="1293">
        <f t="shared" si="0"/>
        <v>287.62153697751074</v>
      </c>
      <c r="S12" s="27"/>
      <c r="T12" s="27"/>
      <c r="U12" s="28"/>
      <c r="V12" s="2"/>
      <c r="W12" s="3"/>
      <c r="X12" s="3"/>
      <c r="Y12" s="3"/>
      <c r="Z12" s="3"/>
      <c r="AA12" s="3"/>
      <c r="AB12" s="3"/>
    </row>
    <row r="13" spans="1:28" ht="12" customHeight="1">
      <c r="A13" s="1257" t="str">
        <f>'6.1'!A17</f>
        <v>September</v>
      </c>
      <c r="B13" s="1289">
        <v>8.7693216500000002</v>
      </c>
      <c r="C13" s="1289">
        <v>23.9038</v>
      </c>
      <c r="D13" s="1289">
        <v>7.6480999999999995</v>
      </c>
      <c r="E13" s="1289">
        <v>9.8376000000000001</v>
      </c>
      <c r="F13" s="1289">
        <v>9.2077000000000009</v>
      </c>
      <c r="G13" s="1289">
        <v>38.514176999999997</v>
      </c>
      <c r="H13" s="1289">
        <v>14.9788</v>
      </c>
      <c r="I13" s="1289">
        <v>12.430300000000001</v>
      </c>
      <c r="J13" s="1289">
        <v>13.183299999999997</v>
      </c>
      <c r="K13" s="1289">
        <v>17.462966013485595</v>
      </c>
      <c r="L13" s="1289">
        <v>46.157972000000008</v>
      </c>
      <c r="M13" s="1289">
        <v>77.280572000000006</v>
      </c>
      <c r="N13" s="1289">
        <v>9.3978433500000005</v>
      </c>
      <c r="O13" s="1289">
        <v>12.243900000000002</v>
      </c>
      <c r="P13" s="1289">
        <v>301.01635201348557</v>
      </c>
      <c r="Q13" s="1289">
        <v>1.2524481526624003</v>
      </c>
      <c r="R13" s="1294">
        <f t="shared" si="0"/>
        <v>302.26880016614797</v>
      </c>
      <c r="S13" s="27"/>
      <c r="T13" s="27"/>
      <c r="U13" s="28"/>
      <c r="V13" s="2"/>
      <c r="W13" s="3"/>
      <c r="X13" s="3"/>
      <c r="Y13" s="3"/>
      <c r="Z13" s="3"/>
      <c r="AA13" s="3"/>
      <c r="AB13" s="3"/>
    </row>
    <row r="14" spans="1:28" ht="12" customHeight="1">
      <c r="A14" s="1255" t="str">
        <f>'6.1'!A18</f>
        <v>October</v>
      </c>
      <c r="B14" s="1286">
        <v>14.806035640000001</v>
      </c>
      <c r="C14" s="1286">
        <v>53.367499999999993</v>
      </c>
      <c r="D14" s="1286">
        <v>12.203600000000002</v>
      </c>
      <c r="E14" s="1286">
        <v>18.822300000000002</v>
      </c>
      <c r="F14" s="1286">
        <v>16.349299999999999</v>
      </c>
      <c r="G14" s="1286">
        <v>53.264099000000016</v>
      </c>
      <c r="H14" s="1286">
        <v>27.099799999999998</v>
      </c>
      <c r="I14" s="1286">
        <v>18.635999999999996</v>
      </c>
      <c r="J14" s="1286">
        <v>20.753</v>
      </c>
      <c r="K14" s="1286">
        <v>40.048976217493319</v>
      </c>
      <c r="L14" s="1286">
        <v>68.023479999999992</v>
      </c>
      <c r="M14" s="1286">
        <v>79.902609999999996</v>
      </c>
      <c r="N14" s="1286">
        <v>16.941237749999999</v>
      </c>
      <c r="O14" s="1286">
        <v>19.776700000000002</v>
      </c>
      <c r="P14" s="1286">
        <v>459.99463860749324</v>
      </c>
      <c r="Q14" s="1286">
        <v>5.5468293719377479</v>
      </c>
      <c r="R14" s="1292">
        <f t="shared" si="0"/>
        <v>465.54146797943099</v>
      </c>
      <c r="S14" s="27"/>
      <c r="T14" s="27"/>
      <c r="U14" s="28"/>
      <c r="V14" s="2"/>
      <c r="W14" s="3"/>
      <c r="X14" s="3"/>
      <c r="Y14" s="3"/>
      <c r="Z14" s="3"/>
      <c r="AA14" s="3"/>
      <c r="AB14" s="3"/>
    </row>
    <row r="15" spans="1:28" ht="12" customHeight="1">
      <c r="A15" s="1256" t="str">
        <f>'6.1'!A19</f>
        <v>November</v>
      </c>
      <c r="B15" s="870">
        <v>24.848485140000001</v>
      </c>
      <c r="C15" s="870">
        <v>96.846900000000005</v>
      </c>
      <c r="D15" s="870">
        <v>22.770799999999998</v>
      </c>
      <c r="E15" s="870">
        <v>31.411800000000003</v>
      </c>
      <c r="F15" s="870">
        <v>29.9741</v>
      </c>
      <c r="G15" s="870">
        <v>79.359262000000001</v>
      </c>
      <c r="H15" s="870">
        <v>45.313400000000001</v>
      </c>
      <c r="I15" s="870">
        <v>32.386800000000001</v>
      </c>
      <c r="J15" s="870">
        <v>33.586400000000005</v>
      </c>
      <c r="K15" s="870">
        <v>82.964247862867666</v>
      </c>
      <c r="L15" s="870">
        <v>95.670291000000006</v>
      </c>
      <c r="M15" s="870">
        <v>79.743194999999986</v>
      </c>
      <c r="N15" s="870">
        <v>29.320881840000002</v>
      </c>
      <c r="O15" s="870">
        <v>37.074600000000004</v>
      </c>
      <c r="P15" s="870">
        <v>721.27116284286774</v>
      </c>
      <c r="Q15" s="870">
        <v>9.8431033431659465</v>
      </c>
      <c r="R15" s="1293">
        <f t="shared" si="0"/>
        <v>731.11426618603366</v>
      </c>
      <c r="S15" s="27"/>
      <c r="T15" s="27"/>
      <c r="U15" s="28"/>
      <c r="V15" s="2"/>
      <c r="W15" s="3"/>
      <c r="X15" s="3"/>
      <c r="Y15" s="3"/>
      <c r="Z15" s="3"/>
      <c r="AA15" s="3"/>
      <c r="AB15" s="3"/>
    </row>
    <row r="16" spans="1:28" ht="12" customHeight="1">
      <c r="A16" s="1257" t="str">
        <f>'6.1'!A20</f>
        <v>December</v>
      </c>
      <c r="B16" s="1289">
        <v>29.704590910000004</v>
      </c>
      <c r="C16" s="1289">
        <v>124.62440200000003</v>
      </c>
      <c r="D16" s="1289">
        <v>23.271000000000001</v>
      </c>
      <c r="E16" s="1289">
        <v>36.444400000000002</v>
      </c>
      <c r="F16" s="1289">
        <v>36.537399999999991</v>
      </c>
      <c r="G16" s="1289">
        <v>91.714122000000089</v>
      </c>
      <c r="H16" s="1289">
        <v>53.971000999999994</v>
      </c>
      <c r="I16" s="1289">
        <v>39.432300000000012</v>
      </c>
      <c r="J16" s="1289">
        <v>38.084200000000017</v>
      </c>
      <c r="K16" s="1289">
        <v>105.27702010848736</v>
      </c>
      <c r="L16" s="1289">
        <v>112.91672399999996</v>
      </c>
      <c r="M16" s="1289">
        <v>92.931739999999863</v>
      </c>
      <c r="N16" s="1289">
        <v>36.170058089999998</v>
      </c>
      <c r="O16" s="1289">
        <v>45.951300000000003</v>
      </c>
      <c r="P16" s="1289">
        <v>867.03025810848726</v>
      </c>
      <c r="Q16" s="1289">
        <v>12.771781072088888</v>
      </c>
      <c r="R16" s="1294">
        <f t="shared" si="0"/>
        <v>879.80203918057612</v>
      </c>
      <c r="S16" s="27"/>
      <c r="T16" s="27"/>
      <c r="U16" s="28"/>
      <c r="V16" s="2"/>
      <c r="W16" s="3"/>
      <c r="X16" s="3"/>
      <c r="Y16" s="3"/>
      <c r="Z16" s="3"/>
      <c r="AA16" s="3"/>
      <c r="AB16" s="3"/>
    </row>
    <row r="17" spans="1:33" ht="12" customHeight="1">
      <c r="A17" s="1255" t="str">
        <f>'6.1'!A21</f>
        <v>1Q</v>
      </c>
      <c r="B17" s="1286">
        <f>SUM(B5:B7)</f>
        <v>87.209849890000015</v>
      </c>
      <c r="C17" s="1286">
        <f>SUM(C5:C7)</f>
        <v>334.60649999999998</v>
      </c>
      <c r="D17" s="1286">
        <f t="shared" ref="D17:J17" si="1">SUM(D5:D7)</f>
        <v>64.288199999999989</v>
      </c>
      <c r="E17" s="1286">
        <f t="shared" si="1"/>
        <v>105.86580000000001</v>
      </c>
      <c r="F17" s="1286">
        <f t="shared" si="1"/>
        <v>100.9494</v>
      </c>
      <c r="G17" s="1286">
        <f t="shared" si="1"/>
        <v>260.22931600000004</v>
      </c>
      <c r="H17" s="1286">
        <f t="shared" si="1"/>
        <v>153.7595</v>
      </c>
      <c r="I17" s="1286">
        <f t="shared" si="1"/>
        <v>110.68270000000001</v>
      </c>
      <c r="J17" s="1286">
        <f t="shared" si="1"/>
        <v>117.67399999999998</v>
      </c>
      <c r="K17" s="1286">
        <f>SUM(K5:K7)</f>
        <v>284.66525603636723</v>
      </c>
      <c r="L17" s="1286">
        <f t="shared" ref="L17:R17" si="2">SUM(L5:L7)</f>
        <v>324.26696200000004</v>
      </c>
      <c r="M17" s="1286">
        <f t="shared" si="2"/>
        <v>294.644747</v>
      </c>
      <c r="N17" s="1286">
        <f t="shared" si="2"/>
        <v>101.54601511</v>
      </c>
      <c r="O17" s="1286">
        <f t="shared" si="2"/>
        <v>128.29180000000002</v>
      </c>
      <c r="P17" s="1286">
        <f t="shared" si="2"/>
        <v>2468.6800460363675</v>
      </c>
      <c r="Q17" s="1286">
        <f t="shared" si="2"/>
        <v>53.134983278364032</v>
      </c>
      <c r="R17" s="1292">
        <f t="shared" si="2"/>
        <v>2521.815029314731</v>
      </c>
      <c r="T17" s="27"/>
      <c r="U17" s="28"/>
      <c r="V17" s="2"/>
      <c r="W17" s="3"/>
      <c r="X17" s="3"/>
      <c r="Y17" s="3"/>
      <c r="Z17" s="3"/>
      <c r="AA17" s="3"/>
      <c r="AB17" s="3"/>
    </row>
    <row r="18" spans="1:33" ht="12" customHeight="1">
      <c r="A18" s="1256" t="str">
        <f>'6.1'!A22</f>
        <v>2Q</v>
      </c>
      <c r="B18" s="870">
        <f>SUM(B8:B10)</f>
        <v>45.189553160000003</v>
      </c>
      <c r="C18" s="870">
        <f>SUM(C8:C10)</f>
        <v>143.99880000000002</v>
      </c>
      <c r="D18" s="870">
        <f t="shared" ref="D18:J18" si="3">SUM(D8:D10)</f>
        <v>36.209600000000002</v>
      </c>
      <c r="E18" s="870">
        <f t="shared" si="3"/>
        <v>49.673500000000004</v>
      </c>
      <c r="F18" s="870">
        <f t="shared" si="3"/>
        <v>48.377699999999997</v>
      </c>
      <c r="G18" s="870">
        <f t="shared" si="3"/>
        <v>151.24887200000001</v>
      </c>
      <c r="H18" s="870">
        <f t="shared" si="3"/>
        <v>73.999600000000001</v>
      </c>
      <c r="I18" s="870">
        <f t="shared" si="3"/>
        <v>57.765600000000006</v>
      </c>
      <c r="J18" s="870">
        <f t="shared" si="3"/>
        <v>59.893000000000008</v>
      </c>
      <c r="K18" s="870">
        <f>SUM(K8:K10)</f>
        <v>114.63375373448025</v>
      </c>
      <c r="L18" s="870">
        <f t="shared" ref="L18:R18" si="4">SUM(L8:L10)</f>
        <v>172.53941399999999</v>
      </c>
      <c r="M18" s="870">
        <f t="shared" si="4"/>
        <v>212.46048999999999</v>
      </c>
      <c r="N18" s="870">
        <f t="shared" si="4"/>
        <v>47.927409840000003</v>
      </c>
      <c r="O18" s="870">
        <f t="shared" si="4"/>
        <v>61.609300000000005</v>
      </c>
      <c r="P18" s="870">
        <f t="shared" si="4"/>
        <v>1275.5265927344803</v>
      </c>
      <c r="Q18" s="870">
        <f t="shared" si="4"/>
        <v>13.716449192326676</v>
      </c>
      <c r="R18" s="1293">
        <f t="shared" si="4"/>
        <v>1289.2430419268071</v>
      </c>
      <c r="T18" s="27"/>
      <c r="U18" s="28"/>
      <c r="V18" s="2"/>
      <c r="W18" s="3"/>
      <c r="X18" s="3"/>
      <c r="Y18" s="3"/>
      <c r="Z18" s="3"/>
      <c r="AA18" s="3"/>
      <c r="AB18" s="3"/>
    </row>
    <row r="19" spans="1:33" ht="12" customHeight="1">
      <c r="A19" s="1256" t="str">
        <f>'6.1'!A23</f>
        <v>3Q</v>
      </c>
      <c r="B19" s="870">
        <f>SUM(B11:B13)</f>
        <v>24.909635479999999</v>
      </c>
      <c r="C19" s="870">
        <f>SUM(C11:C13)</f>
        <v>72.154700000000005</v>
      </c>
      <c r="D19" s="870">
        <f t="shared" ref="D19:J19" si="5">SUM(D11:D13)</f>
        <v>23.917999999999999</v>
      </c>
      <c r="E19" s="870">
        <f t="shared" si="5"/>
        <v>27.571800000000003</v>
      </c>
      <c r="F19" s="870">
        <f t="shared" si="5"/>
        <v>25.791000000000004</v>
      </c>
      <c r="G19" s="870">
        <f t="shared" si="5"/>
        <v>103.779494</v>
      </c>
      <c r="H19" s="870">
        <f t="shared" si="5"/>
        <v>43.479399999999998</v>
      </c>
      <c r="I19" s="870">
        <f t="shared" si="5"/>
        <v>38.8917</v>
      </c>
      <c r="J19" s="870">
        <f t="shared" si="5"/>
        <v>36.301899999999996</v>
      </c>
      <c r="K19" s="870">
        <f>SUM(K11:K13)</f>
        <v>51.645569844837624</v>
      </c>
      <c r="L19" s="870">
        <f t="shared" ref="L19:R19" si="6">SUM(L11:L13)</f>
        <v>128.80287000000001</v>
      </c>
      <c r="M19" s="870">
        <f t="shared" si="6"/>
        <v>227.89072399999998</v>
      </c>
      <c r="N19" s="870">
        <f t="shared" si="6"/>
        <v>27.381816530000002</v>
      </c>
      <c r="O19" s="870">
        <f t="shared" si="6"/>
        <v>35.518800000000006</v>
      </c>
      <c r="P19" s="870">
        <f t="shared" si="6"/>
        <v>868.03740985483751</v>
      </c>
      <c r="Q19" s="870">
        <f t="shared" si="6"/>
        <v>3.0205598436301528</v>
      </c>
      <c r="R19" s="1293">
        <f t="shared" si="6"/>
        <v>871.05796969846756</v>
      </c>
      <c r="T19" s="27"/>
      <c r="U19" s="28"/>
      <c r="V19" s="3"/>
      <c r="W19" s="3"/>
      <c r="X19" s="3"/>
      <c r="Y19" s="3"/>
      <c r="Z19" s="3"/>
      <c r="AA19" s="3"/>
      <c r="AB19" s="3"/>
    </row>
    <row r="20" spans="1:33" ht="12" customHeight="1">
      <c r="A20" s="1257" t="str">
        <f>'6.1'!A24</f>
        <v>4Q</v>
      </c>
      <c r="B20" s="1289">
        <f>SUM(B14:B16)</f>
        <v>69.359111690000006</v>
      </c>
      <c r="C20" s="1289">
        <f>SUM(C14:C16)</f>
        <v>274.83880200000004</v>
      </c>
      <c r="D20" s="1289">
        <f t="shared" ref="D20:J20" si="7">SUM(D14:D16)</f>
        <v>58.245400000000004</v>
      </c>
      <c r="E20" s="1289">
        <f t="shared" si="7"/>
        <v>86.678500000000014</v>
      </c>
      <c r="F20" s="1289">
        <f t="shared" si="7"/>
        <v>82.860799999999983</v>
      </c>
      <c r="G20" s="1289">
        <f t="shared" si="7"/>
        <v>224.33748300000011</v>
      </c>
      <c r="H20" s="1289">
        <f t="shared" si="7"/>
        <v>126.38420099999999</v>
      </c>
      <c r="I20" s="1289">
        <f t="shared" si="7"/>
        <v>90.455100000000016</v>
      </c>
      <c r="J20" s="1289">
        <f t="shared" si="7"/>
        <v>92.423600000000022</v>
      </c>
      <c r="K20" s="1289">
        <f>SUM(K14:K16)</f>
        <v>228.29024418884836</v>
      </c>
      <c r="L20" s="1289">
        <f t="shared" ref="L20:R20" si="8">SUM(L14:L16)</f>
        <v>276.61049499999996</v>
      </c>
      <c r="M20" s="1289">
        <f t="shared" si="8"/>
        <v>252.57754499999987</v>
      </c>
      <c r="N20" s="1289">
        <f t="shared" si="8"/>
        <v>82.432177679999995</v>
      </c>
      <c r="O20" s="1289">
        <f t="shared" si="8"/>
        <v>102.80260000000001</v>
      </c>
      <c r="P20" s="1289">
        <f t="shared" si="8"/>
        <v>2048.2960595588484</v>
      </c>
      <c r="Q20" s="1289">
        <f t="shared" si="8"/>
        <v>28.161713787192582</v>
      </c>
      <c r="R20" s="1294">
        <f t="shared" si="8"/>
        <v>2076.457773346041</v>
      </c>
      <c r="T20" s="27"/>
      <c r="U20" s="28"/>
    </row>
    <row r="21" spans="1:33" ht="12" customHeight="1">
      <c r="A21" s="1255" t="str">
        <f>'6.1'!A25</f>
        <v>1H</v>
      </c>
      <c r="B21" s="1286">
        <f>SUM(B5:B10)</f>
        <v>132.39940305000002</v>
      </c>
      <c r="C21" s="1286">
        <f>SUM(C5:C10)</f>
        <v>478.6053</v>
      </c>
      <c r="D21" s="1286">
        <f t="shared" ref="D21:J21" si="9">SUM(D5:D10)</f>
        <v>100.49779999999998</v>
      </c>
      <c r="E21" s="1286">
        <f t="shared" si="9"/>
        <v>155.5393</v>
      </c>
      <c r="F21" s="1286">
        <f t="shared" si="9"/>
        <v>149.3271</v>
      </c>
      <c r="G21" s="1286">
        <f t="shared" si="9"/>
        <v>411.47818800000005</v>
      </c>
      <c r="H21" s="1286">
        <f t="shared" si="9"/>
        <v>227.75910000000002</v>
      </c>
      <c r="I21" s="1286">
        <f t="shared" si="9"/>
        <v>168.44830000000002</v>
      </c>
      <c r="J21" s="1286">
        <f t="shared" si="9"/>
        <v>177.56699999999998</v>
      </c>
      <c r="K21" s="1286">
        <f>SUM(K5:K10)</f>
        <v>399.29900977084753</v>
      </c>
      <c r="L21" s="1286">
        <f t="shared" ref="L21:R21" si="10">SUM(L5:L10)</f>
        <v>496.806376</v>
      </c>
      <c r="M21" s="1286">
        <f t="shared" si="10"/>
        <v>507.10523699999999</v>
      </c>
      <c r="N21" s="1286">
        <f t="shared" si="10"/>
        <v>149.47342495000001</v>
      </c>
      <c r="O21" s="1286">
        <f t="shared" si="10"/>
        <v>189.90110000000004</v>
      </c>
      <c r="P21" s="1286">
        <f t="shared" si="10"/>
        <v>3744.2066387708478</v>
      </c>
      <c r="Q21" s="1286">
        <f t="shared" si="10"/>
        <v>66.85143247069071</v>
      </c>
      <c r="R21" s="1292">
        <f t="shared" si="10"/>
        <v>3811.0580712415381</v>
      </c>
      <c r="T21" s="27"/>
      <c r="U21" s="28"/>
    </row>
    <row r="22" spans="1:33" ht="12" customHeight="1">
      <c r="A22" s="1257" t="str">
        <f>'6.1'!A26</f>
        <v>2H</v>
      </c>
      <c r="B22" s="1289">
        <f>SUM(B11:B16)</f>
        <v>94.268747170000012</v>
      </c>
      <c r="C22" s="1289">
        <f>SUM(C11:C16)</f>
        <v>346.99350200000003</v>
      </c>
      <c r="D22" s="1289">
        <f t="shared" ref="D22:J22" si="11">SUM(D11:D16)</f>
        <v>82.163399999999996</v>
      </c>
      <c r="E22" s="1289">
        <f t="shared" si="11"/>
        <v>114.25030000000001</v>
      </c>
      <c r="F22" s="1289">
        <f t="shared" si="11"/>
        <v>108.65179999999999</v>
      </c>
      <c r="G22" s="1289">
        <f t="shared" si="11"/>
        <v>328.11697700000013</v>
      </c>
      <c r="H22" s="1289">
        <f t="shared" si="11"/>
        <v>169.86360099999999</v>
      </c>
      <c r="I22" s="1289">
        <f t="shared" si="11"/>
        <v>129.34680000000003</v>
      </c>
      <c r="J22" s="1289">
        <f t="shared" si="11"/>
        <v>128.72550000000001</v>
      </c>
      <c r="K22" s="1289">
        <f>SUM(K11:K16)</f>
        <v>279.93581403368597</v>
      </c>
      <c r="L22" s="1289">
        <f t="shared" ref="L22:R22" si="12">SUM(L11:L16)</f>
        <v>405.413365</v>
      </c>
      <c r="M22" s="1289">
        <f t="shared" si="12"/>
        <v>480.46826899999985</v>
      </c>
      <c r="N22" s="1289">
        <f t="shared" si="12"/>
        <v>109.81399421</v>
      </c>
      <c r="O22" s="1289">
        <f t="shared" si="12"/>
        <v>138.32140000000001</v>
      </c>
      <c r="P22" s="1289">
        <f t="shared" si="12"/>
        <v>2916.3334694136856</v>
      </c>
      <c r="Q22" s="1289">
        <f t="shared" si="12"/>
        <v>31.182273630822735</v>
      </c>
      <c r="R22" s="1294">
        <f t="shared" si="12"/>
        <v>2947.5157430445083</v>
      </c>
      <c r="T22" s="27"/>
      <c r="U22" s="28"/>
    </row>
    <row r="23" spans="1:33" ht="12" customHeight="1">
      <c r="A23" s="1258" t="str">
        <f>'6.1'!A27</f>
        <v>Year</v>
      </c>
      <c r="B23" s="1302">
        <f>SUM(B5:B16)</f>
        <v>226.66815022000006</v>
      </c>
      <c r="C23" s="1302">
        <f t="shared" ref="C23:R23" si="13">SUM(C5:C16)</f>
        <v>825.59880199999998</v>
      </c>
      <c r="D23" s="1302">
        <f t="shared" si="13"/>
        <v>182.66120000000001</v>
      </c>
      <c r="E23" s="1302">
        <f t="shared" si="13"/>
        <v>269.78960000000006</v>
      </c>
      <c r="F23" s="1302">
        <f t="shared" si="13"/>
        <v>257.97889999999995</v>
      </c>
      <c r="G23" s="1302">
        <f t="shared" si="13"/>
        <v>739.59516500000018</v>
      </c>
      <c r="H23" s="1302">
        <f t="shared" si="13"/>
        <v>397.62270100000001</v>
      </c>
      <c r="I23" s="1302">
        <f t="shared" si="13"/>
        <v>297.79509999999999</v>
      </c>
      <c r="J23" s="1302">
        <f t="shared" si="13"/>
        <v>306.29250000000002</v>
      </c>
      <c r="K23" s="1302">
        <f t="shared" si="13"/>
        <v>679.23482380453345</v>
      </c>
      <c r="L23" s="1302">
        <f t="shared" si="13"/>
        <v>902.21974099999989</v>
      </c>
      <c r="M23" s="1302">
        <f t="shared" si="13"/>
        <v>987.57350599999984</v>
      </c>
      <c r="N23" s="1302">
        <f t="shared" si="13"/>
        <v>259.28741916000001</v>
      </c>
      <c r="O23" s="1302">
        <f t="shared" si="13"/>
        <v>328.22250000000003</v>
      </c>
      <c r="P23" s="1302">
        <f t="shared" si="13"/>
        <v>6660.5401081845339</v>
      </c>
      <c r="Q23" s="1302">
        <f t="shared" si="13"/>
        <v>98.033706101513445</v>
      </c>
      <c r="R23" s="1303">
        <f t="shared" si="13"/>
        <v>6758.5738142860473</v>
      </c>
      <c r="T23" s="27"/>
      <c r="U23" s="28"/>
    </row>
    <row r="24" spans="1:33" ht="15" customHeight="1">
      <c r="A24" s="509"/>
      <c r="B24" s="509"/>
      <c r="C24" s="509"/>
      <c r="D24" s="509"/>
      <c r="E24" s="509"/>
      <c r="F24" s="509"/>
      <c r="G24" s="509"/>
      <c r="H24" s="509"/>
      <c r="I24" s="509"/>
      <c r="J24" s="509"/>
      <c r="K24" s="509"/>
      <c r="L24" s="509"/>
      <c r="M24" s="509"/>
      <c r="N24" s="509"/>
      <c r="O24" s="509"/>
      <c r="P24" s="509"/>
      <c r="Q24" s="509"/>
      <c r="R24" s="509"/>
    </row>
    <row r="25" spans="1:33" ht="15" customHeight="1">
      <c r="A25" s="1802" t="s">
        <v>509</v>
      </c>
      <c r="B25" s="1802"/>
      <c r="C25" s="1802"/>
      <c r="D25" s="1802"/>
      <c r="E25" s="1802"/>
      <c r="F25" s="1802"/>
      <c r="G25" s="1802"/>
      <c r="H25" s="1802"/>
      <c r="I25" s="1802"/>
      <c r="J25" s="1802"/>
      <c r="K25" s="1802"/>
      <c r="L25" s="1802"/>
      <c r="M25" s="1802"/>
      <c r="N25" s="1802"/>
      <c r="O25" s="1802"/>
      <c r="P25" s="1802"/>
      <c r="Q25" s="1802"/>
      <c r="R25" s="1802"/>
    </row>
    <row r="26" spans="1:33" s="148" customFormat="1" ht="5.0999999999999996" customHeight="1">
      <c r="A26" s="485"/>
      <c r="B26" s="876" t="str">
        <f>B4</f>
        <v xml:space="preserve"> Jihočeský R.</v>
      </c>
      <c r="C26" s="876" t="str">
        <f t="shared" ref="C26:O26" si="14">C4</f>
        <v xml:space="preserve"> Jihomoravský R.</v>
      </c>
      <c r="D26" s="876" t="str">
        <f t="shared" si="14"/>
        <v xml:space="preserve"> Karlovarský R.</v>
      </c>
      <c r="E26" s="876" t="str">
        <f t="shared" si="14"/>
        <v xml:space="preserve"> Královéhradecký R.</v>
      </c>
      <c r="F26" s="876" t="str">
        <f t="shared" si="14"/>
        <v xml:space="preserve"> Liberecký R.</v>
      </c>
      <c r="G26" s="876" t="str">
        <f t="shared" si="14"/>
        <v xml:space="preserve"> Moravskoslezský R.</v>
      </c>
      <c r="H26" s="876" t="str">
        <f t="shared" si="14"/>
        <v xml:space="preserve"> Olomoucký R.</v>
      </c>
      <c r="I26" s="876" t="str">
        <f t="shared" si="14"/>
        <v xml:space="preserve"> Pardubický R.</v>
      </c>
      <c r="J26" s="876" t="str">
        <f t="shared" si="14"/>
        <v xml:space="preserve"> Plzeňský R.</v>
      </c>
      <c r="K26" s="876" t="str">
        <f t="shared" si="14"/>
        <v xml:space="preserve"> Prague</v>
      </c>
      <c r="L26" s="876" t="str">
        <f t="shared" si="14"/>
        <v xml:space="preserve"> Středočeský R.</v>
      </c>
      <c r="M26" s="876" t="str">
        <f t="shared" si="14"/>
        <v xml:space="preserve"> Ústecký R.</v>
      </c>
      <c r="N26" s="876" t="str">
        <f t="shared" si="14"/>
        <v xml:space="preserve"> Vysočina R.</v>
      </c>
      <c r="O26" s="876" t="str">
        <f t="shared" si="14"/>
        <v xml:space="preserve"> Zlínský R.</v>
      </c>
      <c r="P26" s="876"/>
      <c r="Q26" s="876"/>
      <c r="R26" s="876"/>
      <c r="S26" s="876"/>
    </row>
    <row r="27" spans="1:33" ht="12" customHeight="1">
      <c r="A27" s="1269">
        <v>2014</v>
      </c>
      <c r="B27" s="1296">
        <v>237.60887250261194</v>
      </c>
      <c r="C27" s="1296">
        <v>953.537872502612</v>
      </c>
      <c r="D27" s="1296">
        <v>195.81287250261195</v>
      </c>
      <c r="E27" s="1296">
        <v>295.30887250261196</v>
      </c>
      <c r="F27" s="1296">
        <v>301.83087250261195</v>
      </c>
      <c r="G27" s="1296">
        <v>826.92887250261197</v>
      </c>
      <c r="H27" s="1296">
        <v>406.33187250261193</v>
      </c>
      <c r="I27" s="1296">
        <v>314.46887250261193</v>
      </c>
      <c r="J27" s="1296">
        <v>343.03387250261193</v>
      </c>
      <c r="K27" s="1296">
        <v>796.96987250261191</v>
      </c>
      <c r="L27" s="1296">
        <v>933.27687250261192</v>
      </c>
      <c r="M27" s="1296">
        <v>785.80087250261192</v>
      </c>
      <c r="N27" s="1296">
        <v>328.19187250261194</v>
      </c>
      <c r="O27" s="1296">
        <v>384.00487250261193</v>
      </c>
      <c r="P27" s="1296">
        <v>7103.1072150365662</v>
      </c>
      <c r="Q27" s="1296">
        <v>177.3125345628485</v>
      </c>
      <c r="R27" s="1297">
        <v>7280.4197495994158</v>
      </c>
      <c r="T27" s="361"/>
      <c r="U27" s="361"/>
      <c r="V27" s="361"/>
      <c r="W27" s="361"/>
      <c r="X27" s="361"/>
      <c r="Y27" s="361"/>
      <c r="Z27" s="361"/>
      <c r="AA27" s="361"/>
      <c r="AB27" s="361"/>
      <c r="AC27" s="361"/>
      <c r="AD27" s="361"/>
      <c r="AE27" s="361"/>
      <c r="AF27" s="361"/>
      <c r="AG27" s="361"/>
    </row>
    <row r="28" spans="1:33" ht="12" customHeight="1">
      <c r="A28" s="1270">
        <v>2015</v>
      </c>
      <c r="B28" s="1298">
        <v>256.49098662569412</v>
      </c>
      <c r="C28" s="1298">
        <v>1034.957986625694</v>
      </c>
      <c r="D28" s="1298">
        <v>206.74598662569414</v>
      </c>
      <c r="E28" s="1298">
        <v>303.66698662569416</v>
      </c>
      <c r="F28" s="1298">
        <v>321.82698662569413</v>
      </c>
      <c r="G28" s="1298">
        <v>868.28898662569406</v>
      </c>
      <c r="H28" s="1298">
        <v>424.93598662569417</v>
      </c>
      <c r="I28" s="1298">
        <v>353.57898662569414</v>
      </c>
      <c r="J28" s="1298">
        <v>358.32698662569413</v>
      </c>
      <c r="K28" s="1298">
        <v>820.34098662569409</v>
      </c>
      <c r="L28" s="1298">
        <v>963.11898662569411</v>
      </c>
      <c r="M28" s="1298">
        <v>860.11298662569413</v>
      </c>
      <c r="N28" s="1298">
        <v>329.97098662569414</v>
      </c>
      <c r="O28" s="1298">
        <v>389.24398662569416</v>
      </c>
      <c r="P28" s="1298">
        <v>7491.6078127597184</v>
      </c>
      <c r="Q28" s="1298">
        <v>115.95682018521987</v>
      </c>
      <c r="R28" s="1299">
        <v>7607.5646329449382</v>
      </c>
      <c r="T28" s="361"/>
      <c r="U28" s="361"/>
      <c r="V28" s="361"/>
      <c r="W28" s="361"/>
      <c r="X28" s="361"/>
      <c r="Y28" s="361"/>
      <c r="Z28" s="361"/>
      <c r="AA28" s="361"/>
      <c r="AB28" s="361"/>
      <c r="AC28" s="361"/>
      <c r="AD28" s="361"/>
      <c r="AE28" s="361"/>
      <c r="AF28" s="361"/>
      <c r="AG28" s="361"/>
    </row>
    <row r="29" spans="1:33" ht="12" customHeight="1">
      <c r="A29" s="1271">
        <v>2016</v>
      </c>
      <c r="B29" s="1300">
        <v>274.84591988778703</v>
      </c>
      <c r="C29" s="1300">
        <v>1087.0979198877869</v>
      </c>
      <c r="D29" s="1300">
        <v>218.59291988778699</v>
      </c>
      <c r="E29" s="1300">
        <v>325.844919887787</v>
      </c>
      <c r="F29" s="1300">
        <v>340.25691988778703</v>
      </c>
      <c r="G29" s="1300">
        <v>915.82291988778695</v>
      </c>
      <c r="H29" s="1300">
        <v>458.87691988778704</v>
      </c>
      <c r="I29" s="1300">
        <v>368.89491988778701</v>
      </c>
      <c r="J29" s="1300">
        <v>379.67791988778703</v>
      </c>
      <c r="K29" s="1300">
        <v>886.344919887787</v>
      </c>
      <c r="L29" s="1300">
        <v>1035.4359198877869</v>
      </c>
      <c r="M29" s="1300">
        <v>1098.317919887787</v>
      </c>
      <c r="N29" s="1300">
        <v>348.844919887787</v>
      </c>
      <c r="O29" s="1300">
        <v>420.15791988778705</v>
      </c>
      <c r="P29" s="1300">
        <v>8159.0128784290182</v>
      </c>
      <c r="Q29" s="1300">
        <v>96.121355104837562</v>
      </c>
      <c r="R29" s="1301">
        <v>8255.1342335338559</v>
      </c>
      <c r="T29" s="361"/>
      <c r="U29" s="361"/>
      <c r="V29" s="361"/>
      <c r="W29" s="361"/>
      <c r="X29" s="361"/>
      <c r="Y29" s="361"/>
      <c r="Z29" s="361"/>
      <c r="AA29" s="361"/>
      <c r="AB29" s="361"/>
      <c r="AC29" s="361"/>
      <c r="AD29" s="361"/>
      <c r="AE29" s="361"/>
      <c r="AF29" s="361"/>
      <c r="AG29" s="361"/>
    </row>
    <row r="30" spans="1:33" ht="12" customHeight="1">
      <c r="A30" s="1271">
        <v>2017</v>
      </c>
      <c r="B30" s="1300">
        <v>279.91385512014267</v>
      </c>
      <c r="C30" s="1300">
        <v>1125.2696786804322</v>
      </c>
      <c r="D30" s="1300">
        <v>222.10284642420908</v>
      </c>
      <c r="E30" s="1300">
        <v>351.06345530495935</v>
      </c>
      <c r="F30" s="1300">
        <v>349.5550017662523</v>
      </c>
      <c r="G30" s="1300">
        <v>910.98990233157679</v>
      </c>
      <c r="H30" s="1300">
        <v>479.90002294161627</v>
      </c>
      <c r="I30" s="1300">
        <v>397.83733143096401</v>
      </c>
      <c r="J30" s="1300">
        <v>392.60095842059661</v>
      </c>
      <c r="K30" s="1300">
        <v>912.22504782138594</v>
      </c>
      <c r="L30" s="1300">
        <v>1077.7049398817649</v>
      </c>
      <c r="M30" s="1300">
        <v>1131.9939891683503</v>
      </c>
      <c r="N30" s="1300">
        <v>355.36641062466811</v>
      </c>
      <c r="O30" s="1300">
        <v>433.05959417613718</v>
      </c>
      <c r="P30" s="1300">
        <v>8419.5830340930552</v>
      </c>
      <c r="Q30" s="1300">
        <v>107.89971932586282</v>
      </c>
      <c r="R30" s="1301">
        <v>8527.4827534189189</v>
      </c>
      <c r="T30" s="361"/>
      <c r="U30" s="361"/>
      <c r="V30" s="361"/>
      <c r="W30" s="361"/>
      <c r="X30" s="361"/>
      <c r="Y30" s="361"/>
      <c r="Z30" s="361"/>
      <c r="AA30" s="361"/>
      <c r="AB30" s="361"/>
      <c r="AC30" s="361"/>
      <c r="AD30" s="361"/>
      <c r="AE30" s="361"/>
      <c r="AF30" s="361"/>
      <c r="AG30" s="361"/>
    </row>
    <row r="31" spans="1:33" ht="12" customHeight="1">
      <c r="A31" s="1269">
        <v>2018</v>
      </c>
      <c r="B31" s="1296">
        <v>271.61604691470001</v>
      </c>
      <c r="C31" s="1296">
        <v>1058.7058999999999</v>
      </c>
      <c r="D31" s="1296">
        <v>213.16339999999997</v>
      </c>
      <c r="E31" s="1296">
        <v>342.08510000000001</v>
      </c>
      <c r="F31" s="1296">
        <v>327.18510000000003</v>
      </c>
      <c r="G31" s="1296">
        <v>878.00213199999996</v>
      </c>
      <c r="H31" s="1296">
        <v>457.59429999999998</v>
      </c>
      <c r="I31" s="1296">
        <v>374.92409999999995</v>
      </c>
      <c r="J31" s="1296">
        <v>363.91340000000002</v>
      </c>
      <c r="K31" s="1296">
        <v>852.04543613082001</v>
      </c>
      <c r="L31" s="1296">
        <v>1040.3693189999999</v>
      </c>
      <c r="M31" s="1296">
        <v>1118.2678109999999</v>
      </c>
      <c r="N31" s="1296">
        <v>334.54324700939998</v>
      </c>
      <c r="O31" s="1296">
        <v>418.35169999999999</v>
      </c>
      <c r="P31" s="1296">
        <v>8050.7669920549206</v>
      </c>
      <c r="Q31" s="1296">
        <v>131.96193493334775</v>
      </c>
      <c r="R31" s="1297">
        <v>8182.7289269882685</v>
      </c>
      <c r="T31" s="361"/>
      <c r="U31" s="361"/>
      <c r="V31" s="361"/>
      <c r="W31" s="361"/>
      <c r="X31" s="361"/>
      <c r="Y31" s="361"/>
      <c r="Z31" s="361"/>
      <c r="AA31" s="361"/>
      <c r="AB31" s="361"/>
      <c r="AC31" s="361"/>
      <c r="AD31" s="361"/>
      <c r="AE31" s="361"/>
      <c r="AF31" s="361"/>
      <c r="AG31" s="361"/>
    </row>
    <row r="32" spans="1:33" ht="12" customHeight="1">
      <c r="A32" s="1270">
        <v>2019</v>
      </c>
      <c r="B32" s="1298">
        <v>274.70492934000004</v>
      </c>
      <c r="C32" s="1298">
        <v>1042.2495999999999</v>
      </c>
      <c r="D32" s="1298">
        <v>215.12650000000002</v>
      </c>
      <c r="E32" s="1298">
        <v>338.59829999999994</v>
      </c>
      <c r="F32" s="1298">
        <v>329.52159999999998</v>
      </c>
      <c r="G32" s="1298">
        <v>891.75132800000017</v>
      </c>
      <c r="H32" s="1298">
        <v>457.46559999999999</v>
      </c>
      <c r="I32" s="1298">
        <v>378.93210000000005</v>
      </c>
      <c r="J32" s="1298">
        <v>362.40809999999999</v>
      </c>
      <c r="K32" s="1298">
        <v>841.36364172643027</v>
      </c>
      <c r="L32" s="1298">
        <v>1047.326669</v>
      </c>
      <c r="M32" s="1298">
        <v>1498.4947110000001</v>
      </c>
      <c r="N32" s="1298">
        <v>325.12548562000001</v>
      </c>
      <c r="O32" s="1298">
        <v>410.33750000000003</v>
      </c>
      <c r="P32" s="1298">
        <v>8413.4060646864309</v>
      </c>
      <c r="Q32" s="1298">
        <v>151.22340892275878</v>
      </c>
      <c r="R32" s="1299">
        <v>8564.6294736091895</v>
      </c>
      <c r="T32" s="361"/>
      <c r="U32" s="361"/>
      <c r="V32" s="361"/>
      <c r="W32" s="361"/>
      <c r="X32" s="361"/>
      <c r="Y32" s="361"/>
      <c r="Z32" s="361"/>
      <c r="AA32" s="361"/>
      <c r="AB32" s="361"/>
      <c r="AC32" s="361"/>
      <c r="AD32" s="361"/>
      <c r="AE32" s="361"/>
      <c r="AF32" s="361"/>
      <c r="AG32" s="361"/>
    </row>
    <row r="33" spans="1:33" ht="12" customHeight="1">
      <c r="A33" s="1271">
        <v>2020</v>
      </c>
      <c r="B33" s="1300">
        <v>276.86694703000001</v>
      </c>
      <c r="C33" s="1300">
        <v>1036.7784000000001</v>
      </c>
      <c r="D33" s="1300">
        <v>438.59219999999993</v>
      </c>
      <c r="E33" s="1300">
        <v>328.29259999999999</v>
      </c>
      <c r="F33" s="1300">
        <v>314.76650000000006</v>
      </c>
      <c r="G33" s="1300">
        <v>881.16408799999999</v>
      </c>
      <c r="H33" s="1300">
        <v>465.15780000000001</v>
      </c>
      <c r="I33" s="1300">
        <v>371.04899999999998</v>
      </c>
      <c r="J33" s="1300">
        <v>362.33820000000003</v>
      </c>
      <c r="K33" s="1300">
        <v>807.09032895129201</v>
      </c>
      <c r="L33" s="1300">
        <v>1098.2514939999999</v>
      </c>
      <c r="M33" s="1300">
        <v>1428.4898469999998</v>
      </c>
      <c r="N33" s="1300">
        <v>321.68148098</v>
      </c>
      <c r="O33" s="1300">
        <v>421.4717</v>
      </c>
      <c r="P33" s="1300">
        <v>8551.9905859612918</v>
      </c>
      <c r="Q33" s="1300">
        <v>142.2285872597871</v>
      </c>
      <c r="R33" s="1301">
        <v>8694.2191732210795</v>
      </c>
      <c r="T33" s="361"/>
      <c r="U33" s="361"/>
      <c r="V33" s="361"/>
      <c r="W33" s="361"/>
      <c r="X33" s="361"/>
      <c r="Y33" s="361"/>
      <c r="Z33" s="361"/>
      <c r="AA33" s="361"/>
      <c r="AB33" s="361"/>
      <c r="AC33" s="361"/>
      <c r="AD33" s="361"/>
      <c r="AE33" s="361"/>
      <c r="AF33" s="361"/>
      <c r="AG33" s="361"/>
    </row>
    <row r="34" spans="1:33" ht="12" customHeight="1">
      <c r="A34" s="1271">
        <v>2021</v>
      </c>
      <c r="B34" s="1300">
        <v>305.64999838</v>
      </c>
      <c r="C34" s="1300">
        <v>1123.4535999999998</v>
      </c>
      <c r="D34" s="1300">
        <v>697.83239999999989</v>
      </c>
      <c r="E34" s="1300">
        <v>358.32849999999996</v>
      </c>
      <c r="F34" s="1300">
        <v>348.80220000000003</v>
      </c>
      <c r="G34" s="1300">
        <v>925.31074799999988</v>
      </c>
      <c r="H34" s="1300">
        <v>515.95460000000003</v>
      </c>
      <c r="I34" s="1300">
        <v>397.05279999999999</v>
      </c>
      <c r="J34" s="1300">
        <v>402.85519999999997</v>
      </c>
      <c r="K34" s="1300">
        <v>894.74080703278469</v>
      </c>
      <c r="L34" s="1300">
        <v>1187.4597140000001</v>
      </c>
      <c r="M34" s="1300">
        <v>1342.7590419999999</v>
      </c>
      <c r="N34" s="1300">
        <v>352.78741257000001</v>
      </c>
      <c r="O34" s="1300">
        <v>455.07749999999999</v>
      </c>
      <c r="P34" s="1300">
        <v>9308.0645219827838</v>
      </c>
      <c r="Q34" s="1300">
        <v>125.66972381950569</v>
      </c>
      <c r="R34" s="1301">
        <v>9433.7342458022904</v>
      </c>
      <c r="T34" s="361"/>
      <c r="U34" s="361"/>
      <c r="V34" s="361"/>
      <c r="W34" s="361"/>
      <c r="X34" s="361"/>
      <c r="Y34" s="361"/>
      <c r="Z34" s="361"/>
      <c r="AA34" s="361"/>
      <c r="AB34" s="361"/>
      <c r="AC34" s="361"/>
      <c r="AD34" s="361"/>
      <c r="AE34" s="361"/>
      <c r="AF34" s="361"/>
      <c r="AG34" s="361"/>
    </row>
    <row r="35" spans="1:33" ht="12" customHeight="1">
      <c r="A35" s="1269">
        <v>2022</v>
      </c>
      <c r="B35" s="1296">
        <v>257.24281363</v>
      </c>
      <c r="C35" s="1296">
        <v>941.53689999999983</v>
      </c>
      <c r="D35" s="1296">
        <v>193.42699999999999</v>
      </c>
      <c r="E35" s="1296">
        <v>301.85180000000003</v>
      </c>
      <c r="F35" s="1296">
        <v>290.56369999999998</v>
      </c>
      <c r="G35" s="1296">
        <v>786.63683000000003</v>
      </c>
      <c r="H35" s="1296">
        <v>447.13259999999997</v>
      </c>
      <c r="I35" s="1296">
        <v>329.11329999999998</v>
      </c>
      <c r="J35" s="1296">
        <v>348.1533</v>
      </c>
      <c r="K35" s="1296">
        <v>751.43965704920856</v>
      </c>
      <c r="L35" s="1296">
        <v>1025.322535</v>
      </c>
      <c r="M35" s="1296">
        <v>1089.7729079999999</v>
      </c>
      <c r="N35" s="1296">
        <v>291.21924635999994</v>
      </c>
      <c r="O35" s="1296">
        <v>367.35870000000006</v>
      </c>
      <c r="P35" s="1296">
        <v>7420.771290039208</v>
      </c>
      <c r="Q35" s="1296">
        <v>122.99099353008646</v>
      </c>
      <c r="R35" s="1297">
        <v>7543.7622835692946</v>
      </c>
      <c r="T35" s="361"/>
      <c r="U35" s="361"/>
      <c r="V35" s="361"/>
      <c r="W35" s="361"/>
      <c r="X35" s="361"/>
      <c r="Y35" s="361"/>
      <c r="Z35" s="361"/>
      <c r="AA35" s="361"/>
      <c r="AB35" s="361"/>
      <c r="AC35" s="361"/>
      <c r="AD35" s="361"/>
      <c r="AE35" s="361"/>
      <c r="AF35" s="361"/>
      <c r="AG35" s="361"/>
    </row>
    <row r="36" spans="1:33" ht="12" customHeight="1">
      <c r="A36" s="1270">
        <v>2023</v>
      </c>
      <c r="B36" s="1298">
        <f>B23</f>
        <v>226.66815022000006</v>
      </c>
      <c r="C36" s="1298">
        <f t="shared" ref="C36:O36" si="15">C23</f>
        <v>825.59880199999998</v>
      </c>
      <c r="D36" s="1298">
        <f t="shared" si="15"/>
        <v>182.66120000000001</v>
      </c>
      <c r="E36" s="1298">
        <f t="shared" si="15"/>
        <v>269.78960000000006</v>
      </c>
      <c r="F36" s="1298">
        <f t="shared" si="15"/>
        <v>257.97889999999995</v>
      </c>
      <c r="G36" s="1298">
        <f t="shared" si="15"/>
        <v>739.59516500000018</v>
      </c>
      <c r="H36" s="1298">
        <f t="shared" si="15"/>
        <v>397.62270100000001</v>
      </c>
      <c r="I36" s="1298">
        <f t="shared" si="15"/>
        <v>297.79509999999999</v>
      </c>
      <c r="J36" s="1298">
        <f t="shared" si="15"/>
        <v>306.29250000000002</v>
      </c>
      <c r="K36" s="1298">
        <f t="shared" si="15"/>
        <v>679.23482380453345</v>
      </c>
      <c r="L36" s="1298">
        <f t="shared" si="15"/>
        <v>902.21974099999989</v>
      </c>
      <c r="M36" s="1298">
        <f t="shared" si="15"/>
        <v>987.57350599999984</v>
      </c>
      <c r="N36" s="1298">
        <f t="shared" si="15"/>
        <v>259.28741916000001</v>
      </c>
      <c r="O36" s="1298">
        <f t="shared" si="15"/>
        <v>328.22250000000003</v>
      </c>
      <c r="P36" s="1298">
        <f>SUM(B36:O36)</f>
        <v>6660.540108184533</v>
      </c>
      <c r="Q36" s="1298">
        <f>Q23</f>
        <v>98.033706101513445</v>
      </c>
      <c r="R36" s="1299">
        <f>P36+Q36</f>
        <v>6758.5738142860464</v>
      </c>
      <c r="S36" s="877"/>
      <c r="T36" s="878"/>
      <c r="U36" s="361"/>
      <c r="V36" s="361"/>
      <c r="W36" s="361"/>
      <c r="X36" s="361"/>
      <c r="Y36" s="361"/>
      <c r="Z36" s="361"/>
      <c r="AA36" s="361"/>
      <c r="AB36" s="361"/>
      <c r="AC36" s="361"/>
      <c r="AD36" s="361"/>
      <c r="AE36" s="361"/>
      <c r="AF36" s="361"/>
      <c r="AG36" s="361"/>
    </row>
    <row r="37" spans="1:33" ht="11.1" customHeight="1">
      <c r="A37" s="99"/>
      <c r="B37" s="256"/>
      <c r="C37" s="287"/>
      <c r="D37" s="287"/>
      <c r="E37" s="287"/>
      <c r="F37" s="287"/>
      <c r="G37" s="287"/>
      <c r="H37" s="287"/>
      <c r="I37" s="287"/>
      <c r="J37" s="287"/>
      <c r="K37" s="256"/>
      <c r="L37" s="287"/>
      <c r="M37" s="287"/>
      <c r="N37" s="287"/>
      <c r="O37" s="287"/>
      <c r="P37" s="287"/>
      <c r="Q37" s="287"/>
      <c r="R37" s="287"/>
      <c r="S37" s="877"/>
      <c r="T37" s="878"/>
      <c r="U37" s="361"/>
      <c r="V37" s="361"/>
      <c r="W37" s="361"/>
      <c r="X37" s="361"/>
      <c r="Y37" s="361"/>
      <c r="Z37" s="361"/>
      <c r="AA37" s="361"/>
      <c r="AB37" s="361"/>
      <c r="AC37" s="361"/>
      <c r="AD37" s="361"/>
      <c r="AE37" s="361"/>
      <c r="AF37" s="361"/>
      <c r="AG37" s="361"/>
    </row>
    <row r="38" spans="1:33" ht="11.1" customHeight="1">
      <c r="A38" s="1798" t="s">
        <v>510</v>
      </c>
      <c r="B38" s="1798"/>
      <c r="C38" s="1798"/>
      <c r="D38" s="1798"/>
      <c r="E38" s="1798"/>
      <c r="F38" s="1798"/>
      <c r="G38" s="1798"/>
      <c r="H38" s="1798"/>
      <c r="I38" s="1798"/>
      <c r="J38" s="1798"/>
      <c r="K38" s="1798"/>
      <c r="L38" s="1798"/>
      <c r="M38" s="1798"/>
      <c r="N38" s="1798"/>
      <c r="O38" s="1798"/>
      <c r="P38" s="1798"/>
      <c r="Q38" s="1798"/>
      <c r="R38" s="1798"/>
      <c r="S38" s="877"/>
      <c r="T38" s="878"/>
      <c r="U38" s="361"/>
      <c r="V38" s="361"/>
      <c r="W38" s="361"/>
      <c r="X38" s="361"/>
      <c r="Y38" s="361"/>
      <c r="Z38" s="361"/>
      <c r="AA38" s="361"/>
      <c r="AB38" s="361"/>
      <c r="AC38" s="361"/>
      <c r="AD38" s="361"/>
      <c r="AE38" s="361"/>
      <c r="AF38" s="361"/>
      <c r="AG38" s="361"/>
    </row>
    <row r="39" spans="1:33" ht="15" customHeight="1">
      <c r="A39" s="1798"/>
      <c r="B39" s="1798"/>
      <c r="C39" s="1798"/>
      <c r="D39" s="1798"/>
      <c r="E39" s="1798"/>
      <c r="F39" s="1798"/>
      <c r="G39" s="1798"/>
      <c r="H39" s="1798"/>
      <c r="I39" s="1798"/>
      <c r="J39" s="1798"/>
      <c r="K39" s="1798"/>
      <c r="L39" s="1798"/>
      <c r="M39" s="1798"/>
      <c r="N39" s="1798"/>
      <c r="O39" s="1798"/>
      <c r="P39" s="1798"/>
      <c r="Q39" s="1798"/>
      <c r="R39" s="1798"/>
      <c r="S39" s="877"/>
      <c r="T39" s="877"/>
    </row>
    <row r="40" spans="1:33" ht="11.1" customHeight="1">
      <c r="A40" s="99"/>
      <c r="B40" s="256"/>
      <c r="C40" s="256"/>
      <c r="D40" s="256"/>
      <c r="E40" s="256"/>
      <c r="F40" s="256"/>
      <c r="G40" s="256"/>
      <c r="H40" s="256"/>
      <c r="I40" s="256"/>
      <c r="J40" s="256"/>
      <c r="K40" s="256"/>
      <c r="L40" s="256"/>
      <c r="M40" s="256"/>
      <c r="N40" s="256"/>
      <c r="O40" s="256"/>
      <c r="P40" s="256"/>
      <c r="Q40" s="256"/>
      <c r="R40" s="256"/>
      <c r="S40" s="877"/>
      <c r="T40" s="877"/>
    </row>
    <row r="41" spans="1:33" ht="11.1" customHeight="1">
      <c r="A41" s="99"/>
      <c r="B41" s="256"/>
      <c r="C41" s="256"/>
      <c r="D41" s="256"/>
      <c r="E41" s="256"/>
      <c r="F41" s="256"/>
      <c r="G41" s="256"/>
      <c r="H41" s="256"/>
      <c r="I41" s="256"/>
      <c r="J41" s="256"/>
      <c r="K41" s="256"/>
      <c r="L41" s="256"/>
      <c r="M41" s="256"/>
      <c r="N41" s="256"/>
      <c r="O41" s="256"/>
      <c r="P41" s="256"/>
      <c r="Q41" s="256"/>
      <c r="R41" s="256"/>
      <c r="S41" s="877"/>
      <c r="T41" s="877"/>
    </row>
    <row r="42" spans="1:33" ht="11.1" customHeight="1">
      <c r="A42" s="99"/>
      <c r="B42" s="256"/>
      <c r="C42" s="256"/>
      <c r="D42" s="256"/>
      <c r="E42" s="256"/>
      <c r="F42" s="256"/>
      <c r="G42" s="256"/>
      <c r="H42" s="256"/>
      <c r="I42" s="256"/>
      <c r="J42" s="256"/>
      <c r="K42" s="256"/>
      <c r="L42" s="256"/>
      <c r="M42" s="256"/>
      <c r="N42" s="256"/>
      <c r="O42" s="256"/>
      <c r="P42" s="256"/>
      <c r="Q42" s="256"/>
      <c r="R42" s="256"/>
      <c r="S42" s="877"/>
      <c r="T42" s="877"/>
    </row>
    <row r="43" spans="1:33" ht="11.1" customHeight="1">
      <c r="A43" s="99"/>
      <c r="B43" s="256"/>
      <c r="C43" s="256"/>
      <c r="D43" s="256"/>
      <c r="E43" s="256"/>
      <c r="F43" s="256"/>
      <c r="G43" s="256"/>
      <c r="H43" s="256"/>
      <c r="I43" s="256"/>
      <c r="J43" s="256"/>
      <c r="K43" s="256"/>
      <c r="L43" s="256"/>
      <c r="M43" s="256"/>
      <c r="N43" s="256"/>
      <c r="O43" s="256"/>
      <c r="P43" s="256"/>
      <c r="Q43" s="256"/>
      <c r="R43" s="256"/>
      <c r="S43" s="877"/>
      <c r="T43" s="877"/>
    </row>
    <row r="44" spans="1:33" ht="11.1" customHeight="1">
      <c r="A44" s="99"/>
      <c r="B44" s="256"/>
      <c r="C44" s="256"/>
      <c r="D44" s="256"/>
      <c r="E44" s="256"/>
      <c r="F44" s="256"/>
      <c r="G44" s="256"/>
      <c r="H44" s="256"/>
      <c r="I44" s="256"/>
      <c r="J44" s="256"/>
      <c r="K44" s="256"/>
      <c r="L44" s="256"/>
      <c r="M44" s="256"/>
      <c r="N44" s="256"/>
      <c r="O44" s="256"/>
      <c r="P44" s="256"/>
      <c r="Q44" s="256"/>
      <c r="R44" s="256"/>
      <c r="S44" s="877"/>
      <c r="T44" s="877"/>
    </row>
    <row r="45" spans="1:33" ht="11.1" customHeight="1">
      <c r="A45" s="99"/>
      <c r="B45" s="256"/>
      <c r="C45" s="256"/>
      <c r="D45" s="256"/>
      <c r="E45" s="256"/>
      <c r="F45" s="256"/>
      <c r="G45" s="256"/>
      <c r="H45" s="256"/>
      <c r="I45" s="256"/>
      <c r="J45" s="256"/>
      <c r="K45" s="256"/>
      <c r="L45" s="256"/>
      <c r="M45" s="256"/>
      <c r="N45" s="256"/>
      <c r="O45" s="256"/>
      <c r="P45" s="256"/>
      <c r="Q45" s="256"/>
      <c r="R45" s="256"/>
      <c r="S45" s="877"/>
      <c r="T45" s="877"/>
    </row>
    <row r="46" spans="1:33">
      <c r="S46" s="877"/>
      <c r="T46" s="877"/>
    </row>
    <row r="47" spans="1:33">
      <c r="S47" s="877"/>
      <c r="T47" s="877"/>
    </row>
    <row r="48" spans="1:33">
      <c r="S48" s="877"/>
      <c r="T48" s="877"/>
    </row>
    <row r="49" spans="1:20">
      <c r="S49" s="877"/>
      <c r="T49" s="877"/>
    </row>
    <row r="50" spans="1:20">
      <c r="S50" s="877"/>
      <c r="T50" s="877"/>
    </row>
    <row r="51" spans="1:20">
      <c r="S51" s="877"/>
      <c r="T51" s="877"/>
    </row>
    <row r="52" spans="1:20">
      <c r="S52" s="877"/>
      <c r="T52" s="877"/>
    </row>
    <row r="53" spans="1:20">
      <c r="S53" s="877"/>
      <c r="T53" s="877"/>
    </row>
    <row r="54" spans="1:20">
      <c r="S54" s="877"/>
      <c r="T54" s="877"/>
    </row>
    <row r="55" spans="1:20">
      <c r="S55" s="877"/>
      <c r="T55" s="877"/>
    </row>
    <row r="56" spans="1:20">
      <c r="S56" s="877"/>
      <c r="T56" s="877"/>
    </row>
    <row r="57" spans="1:20">
      <c r="S57" s="877"/>
      <c r="T57" s="877"/>
    </row>
    <row r="58" spans="1:20">
      <c r="S58" s="877"/>
      <c r="T58" s="877"/>
    </row>
    <row r="59" spans="1:20">
      <c r="S59" s="877"/>
      <c r="T59" s="877"/>
    </row>
    <row r="60" spans="1:20">
      <c r="S60" s="877"/>
      <c r="T60" s="877"/>
    </row>
    <row r="61" spans="1:20">
      <c r="S61" s="877"/>
      <c r="T61" s="877"/>
    </row>
    <row r="62" spans="1:20" ht="20.100000000000001" customHeight="1">
      <c r="A62" s="1803" t="s">
        <v>511</v>
      </c>
      <c r="B62" s="1803"/>
      <c r="C62" s="1803"/>
      <c r="D62" s="1803"/>
      <c r="E62" s="1803"/>
      <c r="F62" s="1803"/>
      <c r="G62" s="1803"/>
      <c r="H62" s="1803"/>
      <c r="I62" s="1803"/>
      <c r="J62" s="1803"/>
      <c r="K62" s="1803"/>
      <c r="L62" s="1803"/>
      <c r="M62" s="1803"/>
      <c r="N62" s="1803"/>
      <c r="O62" s="1803"/>
      <c r="P62" s="1803"/>
      <c r="Q62" s="1803"/>
      <c r="R62" s="1803"/>
    </row>
    <row r="63" spans="1:20" ht="93.95" customHeight="1">
      <c r="A63" s="1268" t="str">
        <f>'6.1'!A6</f>
        <v>Period</v>
      </c>
      <c r="B63" s="478" t="s">
        <v>489</v>
      </c>
      <c r="C63" s="478" t="s">
        <v>490</v>
      </c>
      <c r="D63" s="478" t="s">
        <v>491</v>
      </c>
      <c r="E63" s="478" t="s">
        <v>492</v>
      </c>
      <c r="F63" s="478" t="s">
        <v>493</v>
      </c>
      <c r="G63" s="478" t="s">
        <v>494</v>
      </c>
      <c r="H63" s="478" t="s">
        <v>495</v>
      </c>
      <c r="I63" s="478" t="s">
        <v>496</v>
      </c>
      <c r="J63" s="478" t="s">
        <v>497</v>
      </c>
      <c r="K63" s="478" t="s">
        <v>474</v>
      </c>
      <c r="L63" s="478" t="s">
        <v>498</v>
      </c>
      <c r="M63" s="478" t="s">
        <v>499</v>
      </c>
      <c r="N63" s="478" t="s">
        <v>500</v>
      </c>
      <c r="O63" s="478" t="s">
        <v>501</v>
      </c>
      <c r="P63" s="478" t="s">
        <v>507</v>
      </c>
      <c r="Q63" s="478" t="s">
        <v>508</v>
      </c>
      <c r="R63" s="478" t="s">
        <v>402</v>
      </c>
    </row>
    <row r="64" spans="1:20" ht="12" customHeight="1">
      <c r="A64" s="1255" t="str">
        <f>'6.1'!A9</f>
        <v>January</v>
      </c>
      <c r="B64" s="1286">
        <v>342.08237363000001</v>
      </c>
      <c r="C64" s="1286">
        <v>1325.2502110600001</v>
      </c>
      <c r="D64" s="1286">
        <v>249.09299982999997</v>
      </c>
      <c r="E64" s="1286">
        <v>406.03690437</v>
      </c>
      <c r="F64" s="1286">
        <v>389.03101834000012</v>
      </c>
      <c r="G64" s="1286">
        <v>993.54901579999989</v>
      </c>
      <c r="H64" s="1286">
        <v>604.96131299000001</v>
      </c>
      <c r="I64" s="1286">
        <v>429.09355025999997</v>
      </c>
      <c r="J64" s="1286">
        <v>454.57399346</v>
      </c>
      <c r="K64" s="1286">
        <v>1123.1990055599999</v>
      </c>
      <c r="L64" s="1286">
        <v>1253.9332459799996</v>
      </c>
      <c r="M64" s="1286">
        <v>1060.9842641299999</v>
      </c>
      <c r="N64" s="1286">
        <v>395.37977189999992</v>
      </c>
      <c r="O64" s="1286">
        <v>489.56596095999998</v>
      </c>
      <c r="P64" s="1286">
        <v>9516.7336282699998</v>
      </c>
      <c r="Q64" s="1286">
        <v>197.82970327999999</v>
      </c>
      <c r="R64" s="1292">
        <f>SUM(P64:Q64)</f>
        <v>9714.5633315499999</v>
      </c>
    </row>
    <row r="65" spans="1:18" ht="12" customHeight="1">
      <c r="A65" s="1256" t="str">
        <f>'6.1'!A10</f>
        <v>February</v>
      </c>
      <c r="B65" s="870">
        <v>322.29252504000004</v>
      </c>
      <c r="C65" s="870">
        <v>1242.6313842999998</v>
      </c>
      <c r="D65" s="870">
        <v>235.73008976000003</v>
      </c>
      <c r="E65" s="870">
        <v>395.74865929999999</v>
      </c>
      <c r="F65" s="870">
        <v>373.98491698000004</v>
      </c>
      <c r="G65" s="870">
        <v>980.75602683</v>
      </c>
      <c r="H65" s="870">
        <v>568.69348241</v>
      </c>
      <c r="I65" s="870">
        <v>410.23684523999992</v>
      </c>
      <c r="J65" s="870">
        <v>435.68914918000002</v>
      </c>
      <c r="K65" s="870">
        <v>1060.5090729099998</v>
      </c>
      <c r="L65" s="870">
        <v>1151.2429951269999</v>
      </c>
      <c r="M65" s="870">
        <v>1114.6833316100001</v>
      </c>
      <c r="N65" s="870">
        <v>378.28547201999993</v>
      </c>
      <c r="O65" s="870">
        <v>477.76837594000006</v>
      </c>
      <c r="P65" s="870">
        <v>9148.252326646998</v>
      </c>
      <c r="Q65" s="870">
        <v>193.13700934900004</v>
      </c>
      <c r="R65" s="1293">
        <f t="shared" ref="R65:R75" si="16">SUM(P65:Q65)</f>
        <v>9341.3893359959984</v>
      </c>
    </row>
    <row r="66" spans="1:18" ht="12" customHeight="1">
      <c r="A66" s="1257" t="str">
        <f>'6.1'!A11</f>
        <v>March</v>
      </c>
      <c r="B66" s="1289">
        <v>286.70354693000002</v>
      </c>
      <c r="C66" s="1289">
        <v>1064.2204136</v>
      </c>
      <c r="D66" s="1289">
        <v>212.98322906000001</v>
      </c>
      <c r="E66" s="1289">
        <v>347.30472019000001</v>
      </c>
      <c r="F66" s="1289">
        <v>332.71710668000003</v>
      </c>
      <c r="G66" s="1289">
        <v>849.34903387999987</v>
      </c>
      <c r="H66" s="1289">
        <v>495.35679458000004</v>
      </c>
      <c r="I66" s="1289">
        <v>362.06179564999997</v>
      </c>
      <c r="J66" s="1289">
        <v>387.00815719000002</v>
      </c>
      <c r="K66" s="1289">
        <v>916.11372104895429</v>
      </c>
      <c r="L66" s="1289">
        <v>1114.8171192209998</v>
      </c>
      <c r="M66" s="1289">
        <v>1030.6731590299999</v>
      </c>
      <c r="N66" s="1289">
        <v>329.21330933999997</v>
      </c>
      <c r="O66" s="1289">
        <v>425.15809473000002</v>
      </c>
      <c r="P66" s="1289">
        <v>8153.6802011299524</v>
      </c>
      <c r="Q66" s="1289">
        <v>186.33921355199999</v>
      </c>
      <c r="R66" s="1294">
        <f t="shared" si="16"/>
        <v>8340.0194146819522</v>
      </c>
    </row>
    <row r="67" spans="1:18" ht="12" customHeight="1">
      <c r="A67" s="1256" t="str">
        <f>'6.1'!A12</f>
        <v>April</v>
      </c>
      <c r="B67" s="870">
        <v>239.75545045000001</v>
      </c>
      <c r="C67" s="870">
        <v>845.42380909999997</v>
      </c>
      <c r="D67" s="870">
        <v>174.73395210999999</v>
      </c>
      <c r="E67" s="870">
        <v>271.16448214999991</v>
      </c>
      <c r="F67" s="870">
        <v>259.58697500000005</v>
      </c>
      <c r="G67" s="870">
        <v>718.80164271000012</v>
      </c>
      <c r="H67" s="870">
        <v>396.70414453999996</v>
      </c>
      <c r="I67" s="870">
        <v>308.55205262999999</v>
      </c>
      <c r="J67" s="870">
        <v>315.44853175000003</v>
      </c>
      <c r="K67" s="870">
        <v>712.57962659095961</v>
      </c>
      <c r="L67" s="870">
        <v>936.42020528900014</v>
      </c>
      <c r="M67" s="870">
        <v>777.10691243099984</v>
      </c>
      <c r="N67" s="870">
        <v>262.96393136000006</v>
      </c>
      <c r="O67" s="870">
        <v>328.41535399999998</v>
      </c>
      <c r="P67" s="870">
        <v>6547.6570701109595</v>
      </c>
      <c r="Q67" s="870">
        <v>67.517334327000029</v>
      </c>
      <c r="R67" s="1293">
        <f t="shared" si="16"/>
        <v>6615.1744044379593</v>
      </c>
    </row>
    <row r="68" spans="1:18" ht="12" customHeight="1">
      <c r="A68" s="1256" t="str">
        <f>'6.1'!A13</f>
        <v>May</v>
      </c>
      <c r="B68" s="870">
        <v>143.05444702999998</v>
      </c>
      <c r="C68" s="870">
        <v>441.08293212000001</v>
      </c>
      <c r="D68" s="870">
        <v>116.60730124999998</v>
      </c>
      <c r="E68" s="870">
        <v>160.43761641999993</v>
      </c>
      <c r="F68" s="870">
        <v>158.75861791999998</v>
      </c>
      <c r="G68" s="870">
        <v>523.56395371000008</v>
      </c>
      <c r="H68" s="870">
        <v>239.46331960999996</v>
      </c>
      <c r="I68" s="870">
        <v>183.24701032999999</v>
      </c>
      <c r="J68" s="870">
        <v>194.90731607999996</v>
      </c>
      <c r="K68" s="870">
        <v>341.44484026691742</v>
      </c>
      <c r="L68" s="870">
        <v>534.37103752399992</v>
      </c>
      <c r="M68" s="870">
        <v>588.27957665500026</v>
      </c>
      <c r="N68" s="870">
        <v>154.83844375999999</v>
      </c>
      <c r="O68" s="870">
        <v>192.61206093000001</v>
      </c>
      <c r="P68" s="870">
        <v>3972.6684736059169</v>
      </c>
      <c r="Q68" s="870">
        <v>65.70331475699993</v>
      </c>
      <c r="R68" s="1293">
        <f t="shared" si="16"/>
        <v>4038.371788362917</v>
      </c>
    </row>
    <row r="69" spans="1:18" ht="12" customHeight="1">
      <c r="A69" s="1256" t="str">
        <f>'6.1'!A14</f>
        <v>June</v>
      </c>
      <c r="B69" s="870">
        <v>110.77289489</v>
      </c>
      <c r="C69" s="870">
        <v>286.67337029000009</v>
      </c>
      <c r="D69" s="870">
        <v>104.40102447000002</v>
      </c>
      <c r="E69" s="870">
        <v>111.16062399</v>
      </c>
      <c r="F69" s="870">
        <v>110.27669091000001</v>
      </c>
      <c r="G69" s="870">
        <v>409.84581089</v>
      </c>
      <c r="H69" s="870">
        <v>172.42520081000001</v>
      </c>
      <c r="I69" s="870">
        <v>139.41399996999996</v>
      </c>
      <c r="J69" s="870">
        <v>144.11916976999998</v>
      </c>
      <c r="K69" s="870">
        <v>201.67887143487084</v>
      </c>
      <c r="L69" s="870">
        <v>414.44241787399994</v>
      </c>
      <c r="M69" s="870">
        <v>958.76253031299996</v>
      </c>
      <c r="N69" s="870">
        <v>105.84195027000001</v>
      </c>
      <c r="O69" s="870">
        <v>152.18679384000001</v>
      </c>
      <c r="P69" s="870">
        <v>3422.0013497218706</v>
      </c>
      <c r="Q69" s="870">
        <v>17.012563173999993</v>
      </c>
      <c r="R69" s="1293">
        <f t="shared" si="16"/>
        <v>3439.0139128958708</v>
      </c>
    </row>
    <row r="70" spans="1:18" ht="12" customHeight="1">
      <c r="A70" s="1255" t="str">
        <f>'6.1'!A15</f>
        <v>July</v>
      </c>
      <c r="B70" s="1286">
        <v>82.162377359999994</v>
      </c>
      <c r="C70" s="1286">
        <v>257.41032521</v>
      </c>
      <c r="D70" s="1286">
        <v>86.734737490000015</v>
      </c>
      <c r="E70" s="1286">
        <v>86.922989559999991</v>
      </c>
      <c r="F70" s="1286">
        <v>83.577256540000036</v>
      </c>
      <c r="G70" s="1286">
        <v>368.38152848000004</v>
      </c>
      <c r="H70" s="1286">
        <v>149.53544002999999</v>
      </c>
      <c r="I70" s="1286">
        <v>141.08383490000006</v>
      </c>
      <c r="J70" s="1286">
        <v>121.13276422</v>
      </c>
      <c r="K70" s="1286">
        <v>193.06476025067198</v>
      </c>
      <c r="L70" s="1286">
        <v>430.30496996799997</v>
      </c>
      <c r="M70" s="1286">
        <v>854.84641429099986</v>
      </c>
      <c r="N70" s="1286">
        <v>89.881508399999987</v>
      </c>
      <c r="O70" s="1286">
        <v>120.78637697999996</v>
      </c>
      <c r="P70" s="1286">
        <v>3065.8252836796719</v>
      </c>
      <c r="Q70" s="1286">
        <v>15.950875576000021</v>
      </c>
      <c r="R70" s="1292">
        <f t="shared" si="16"/>
        <v>3081.7761592556717</v>
      </c>
    </row>
    <row r="71" spans="1:18" ht="12" customHeight="1">
      <c r="A71" s="1256" t="str">
        <f>'6.1'!A16</f>
        <v>August</v>
      </c>
      <c r="B71" s="870">
        <v>94.777970640000007</v>
      </c>
      <c r="C71" s="870">
        <v>271.59623095000001</v>
      </c>
      <c r="D71" s="870">
        <v>91.641415549999991</v>
      </c>
      <c r="E71" s="870">
        <v>107.51593992999996</v>
      </c>
      <c r="F71" s="870">
        <v>98.240721310000026</v>
      </c>
      <c r="G71" s="870">
        <v>346.77898044</v>
      </c>
      <c r="H71" s="870">
        <v>162.93626285000002</v>
      </c>
      <c r="I71" s="870">
        <v>149.03084715000003</v>
      </c>
      <c r="J71" s="870">
        <v>132.33392552999996</v>
      </c>
      <c r="K71" s="870">
        <v>182.22308859500447</v>
      </c>
      <c r="L71" s="870">
        <v>475.81622693000003</v>
      </c>
      <c r="M71" s="870">
        <v>796.77819859300007</v>
      </c>
      <c r="N71" s="870">
        <v>107.29118212000002</v>
      </c>
      <c r="O71" s="870">
        <v>134.39566222000002</v>
      </c>
      <c r="P71" s="870">
        <v>3151.3566528080046</v>
      </c>
      <c r="Q71" s="870">
        <v>3.6103751630000001</v>
      </c>
      <c r="R71" s="1293">
        <f t="shared" si="16"/>
        <v>3154.9670279710044</v>
      </c>
    </row>
    <row r="72" spans="1:18" ht="12" customHeight="1">
      <c r="A72" s="1257" t="str">
        <f>'6.1'!A17</f>
        <v>September</v>
      </c>
      <c r="B72" s="1289">
        <v>96.157041189999987</v>
      </c>
      <c r="C72" s="1289">
        <v>262.4799594399999</v>
      </c>
      <c r="D72" s="1289">
        <v>83.981166910000013</v>
      </c>
      <c r="E72" s="1289">
        <v>108.02443651999998</v>
      </c>
      <c r="F72" s="1289">
        <v>101.10624248999999</v>
      </c>
      <c r="G72" s="1289">
        <v>422.67974448999996</v>
      </c>
      <c r="H72" s="1289">
        <v>164.47892584000004</v>
      </c>
      <c r="I72" s="1289">
        <v>136.49463160999994</v>
      </c>
      <c r="J72" s="1289">
        <v>144.76248605999996</v>
      </c>
      <c r="K72" s="1289">
        <v>192.39944745999193</v>
      </c>
      <c r="L72" s="1289">
        <v>506.8344516950001</v>
      </c>
      <c r="M72" s="1289">
        <v>849.46907588499982</v>
      </c>
      <c r="N72" s="1289">
        <v>103.17446094000002</v>
      </c>
      <c r="O72" s="1289">
        <v>134.44667969000002</v>
      </c>
      <c r="P72" s="1289">
        <v>3306.4887502199913</v>
      </c>
      <c r="Q72" s="1289">
        <v>13.857521863000015</v>
      </c>
      <c r="R72" s="1294">
        <f t="shared" si="16"/>
        <v>3320.3462720829912</v>
      </c>
    </row>
    <row r="73" spans="1:18" ht="12" customHeight="1">
      <c r="A73" s="1256" t="str">
        <f>'6.1'!A18</f>
        <v>October</v>
      </c>
      <c r="B73" s="870">
        <v>162.67227692</v>
      </c>
      <c r="C73" s="870">
        <v>585.58947594999995</v>
      </c>
      <c r="D73" s="870">
        <v>133.90865643000004</v>
      </c>
      <c r="E73" s="870">
        <v>206.53174196999996</v>
      </c>
      <c r="F73" s="870">
        <v>179.39804095999997</v>
      </c>
      <c r="G73" s="870">
        <v>584.14494889000002</v>
      </c>
      <c r="H73" s="870">
        <v>297.35937287000007</v>
      </c>
      <c r="I73" s="870">
        <v>204.49015160000002</v>
      </c>
      <c r="J73" s="870">
        <v>227.71747977000004</v>
      </c>
      <c r="K73" s="870">
        <v>439.71435609700228</v>
      </c>
      <c r="L73" s="870">
        <v>746.43566070200006</v>
      </c>
      <c r="M73" s="870">
        <v>876.75650799799996</v>
      </c>
      <c r="N73" s="870">
        <v>185.9240935</v>
      </c>
      <c r="O73" s="870">
        <v>217.00624740999999</v>
      </c>
      <c r="P73" s="870">
        <v>5047.649011067002</v>
      </c>
      <c r="Q73" s="870">
        <v>61.000470352599997</v>
      </c>
      <c r="R73" s="1293">
        <f t="shared" si="16"/>
        <v>5108.6494814196021</v>
      </c>
    </row>
    <row r="74" spans="1:18" ht="12" customHeight="1">
      <c r="A74" s="1256" t="str">
        <f>'6.1'!A19</f>
        <v>November</v>
      </c>
      <c r="B74" s="870">
        <v>271.96188776000002</v>
      </c>
      <c r="C74" s="870">
        <v>1058.5923069500002</v>
      </c>
      <c r="D74" s="870">
        <v>248.89895426000007</v>
      </c>
      <c r="E74" s="870">
        <v>343.34931676000002</v>
      </c>
      <c r="F74" s="870">
        <v>327.63543009999995</v>
      </c>
      <c r="G74" s="870">
        <v>867.06131002000006</v>
      </c>
      <c r="H74" s="870">
        <v>495.30173489999993</v>
      </c>
      <c r="I74" s="870">
        <v>354.00592601000011</v>
      </c>
      <c r="J74" s="870">
        <v>367.11949892000007</v>
      </c>
      <c r="K74" s="870">
        <v>907.56087966304051</v>
      </c>
      <c r="L74" s="870">
        <v>1045.7758393610002</v>
      </c>
      <c r="M74" s="870">
        <v>871.3753051660002</v>
      </c>
      <c r="N74" s="870">
        <v>320.54690649000003</v>
      </c>
      <c r="O74" s="870">
        <v>405.24661994000002</v>
      </c>
      <c r="P74" s="870">
        <v>7884.4319163000409</v>
      </c>
      <c r="Q74" s="870">
        <v>107.6836949217</v>
      </c>
      <c r="R74" s="1293">
        <f t="shared" si="16"/>
        <v>7992.1156112217413</v>
      </c>
    </row>
    <row r="75" spans="1:18" ht="12" customHeight="1">
      <c r="A75" s="1256" t="str">
        <f>'6.1'!A20</f>
        <v>December</v>
      </c>
      <c r="B75" s="870">
        <v>324.03579143000002</v>
      </c>
      <c r="C75" s="870">
        <v>1359.0898831700001</v>
      </c>
      <c r="D75" s="870">
        <v>253.78048625000005</v>
      </c>
      <c r="E75" s="870">
        <v>397.44464873999982</v>
      </c>
      <c r="F75" s="870">
        <v>398.45564504999982</v>
      </c>
      <c r="G75" s="870">
        <v>999.80564445000039</v>
      </c>
      <c r="H75" s="870">
        <v>588.58120087000009</v>
      </c>
      <c r="I75" s="870">
        <v>430.0263639599998</v>
      </c>
      <c r="J75" s="870">
        <v>415.32564161000022</v>
      </c>
      <c r="K75" s="870">
        <v>1149.3666449565876</v>
      </c>
      <c r="L75" s="870">
        <v>1231.444915366</v>
      </c>
      <c r="M75" s="870">
        <v>1013.783211614</v>
      </c>
      <c r="N75" s="870">
        <v>394.46640084999996</v>
      </c>
      <c r="O75" s="870">
        <v>501.12065903000007</v>
      </c>
      <c r="P75" s="870">
        <v>9456.7271373465901</v>
      </c>
      <c r="Q75" s="870">
        <v>139.33392943410001</v>
      </c>
      <c r="R75" s="1293">
        <f t="shared" si="16"/>
        <v>9596.0610667806905</v>
      </c>
    </row>
    <row r="76" spans="1:18" ht="12" customHeight="1">
      <c r="A76" s="1255" t="str">
        <f>'6.1'!A21</f>
        <v>1Q</v>
      </c>
      <c r="B76" s="1286">
        <f>SUM(B64:B66)</f>
        <v>951.07844560000001</v>
      </c>
      <c r="C76" s="1286">
        <f>SUM(C64:C66)</f>
        <v>3632.1020089599997</v>
      </c>
      <c r="D76" s="1286">
        <f t="shared" ref="D76:J76" si="17">SUM(D64:D66)</f>
        <v>697.80631864999998</v>
      </c>
      <c r="E76" s="1286">
        <f t="shared" si="17"/>
        <v>1149.09028386</v>
      </c>
      <c r="F76" s="1286">
        <f t="shared" si="17"/>
        <v>1095.7330420000003</v>
      </c>
      <c r="G76" s="1286">
        <f t="shared" si="17"/>
        <v>2823.6540765099999</v>
      </c>
      <c r="H76" s="1286">
        <f t="shared" si="17"/>
        <v>1669.0115899800001</v>
      </c>
      <c r="I76" s="1286">
        <f t="shared" si="17"/>
        <v>1201.3921911499999</v>
      </c>
      <c r="J76" s="1286">
        <f t="shared" si="17"/>
        <v>1277.2712998300001</v>
      </c>
      <c r="K76" s="1286">
        <f>SUM(K64:K66)</f>
        <v>3099.8217995189539</v>
      </c>
      <c r="L76" s="1286">
        <f t="shared" ref="L76:R76" si="18">SUM(L64:L66)</f>
        <v>3519.9933603279992</v>
      </c>
      <c r="M76" s="1286">
        <f t="shared" si="18"/>
        <v>3206.3407547699999</v>
      </c>
      <c r="N76" s="1286">
        <f t="shared" si="18"/>
        <v>1102.8785532599998</v>
      </c>
      <c r="O76" s="1286">
        <f t="shared" si="18"/>
        <v>1392.4924316300001</v>
      </c>
      <c r="P76" s="1286">
        <f t="shared" si="18"/>
        <v>26818.666156046951</v>
      </c>
      <c r="Q76" s="1286">
        <f t="shared" si="18"/>
        <v>577.30592618100002</v>
      </c>
      <c r="R76" s="1292">
        <f t="shared" si="18"/>
        <v>27395.972082227952</v>
      </c>
    </row>
    <row r="77" spans="1:18" ht="12" customHeight="1">
      <c r="A77" s="1256" t="str">
        <f>'6.1'!A22</f>
        <v>2Q</v>
      </c>
      <c r="B77" s="870">
        <f>SUM(B67:B69)</f>
        <v>493.58279236999999</v>
      </c>
      <c r="C77" s="870">
        <f>SUM(C67:C69)</f>
        <v>1573.1801115100002</v>
      </c>
      <c r="D77" s="870">
        <f t="shared" ref="D77:J77" si="19">SUM(D67:D69)</f>
        <v>395.74227783000003</v>
      </c>
      <c r="E77" s="870">
        <f t="shared" si="19"/>
        <v>542.76272255999982</v>
      </c>
      <c r="F77" s="870">
        <f t="shared" si="19"/>
        <v>528.62228383000001</v>
      </c>
      <c r="G77" s="870">
        <f t="shared" si="19"/>
        <v>1652.2114073100001</v>
      </c>
      <c r="H77" s="870">
        <f t="shared" si="19"/>
        <v>808.59266495999987</v>
      </c>
      <c r="I77" s="870">
        <f t="shared" si="19"/>
        <v>631.21306292999998</v>
      </c>
      <c r="J77" s="870">
        <f t="shared" si="19"/>
        <v>654.4750176</v>
      </c>
      <c r="K77" s="870">
        <f>SUM(K67:K69)</f>
        <v>1255.703338292748</v>
      </c>
      <c r="L77" s="870">
        <f t="shared" ref="L77:R77" si="20">SUM(L67:L69)</f>
        <v>1885.2336606869999</v>
      </c>
      <c r="M77" s="870">
        <f t="shared" si="20"/>
        <v>2324.1490193989998</v>
      </c>
      <c r="N77" s="870">
        <f t="shared" si="20"/>
        <v>523.64432539000006</v>
      </c>
      <c r="O77" s="870">
        <f t="shared" si="20"/>
        <v>673.21420876999991</v>
      </c>
      <c r="P77" s="870">
        <f t="shared" si="20"/>
        <v>13942.326893438749</v>
      </c>
      <c r="Q77" s="870">
        <f t="shared" si="20"/>
        <v>150.23321225799992</v>
      </c>
      <c r="R77" s="1293">
        <f t="shared" si="20"/>
        <v>14092.560105696748</v>
      </c>
    </row>
    <row r="78" spans="1:18" ht="12" customHeight="1">
      <c r="A78" s="1256" t="str">
        <f>'6.1'!A23</f>
        <v>3Q</v>
      </c>
      <c r="B78" s="870">
        <f>SUM(B70:B72)</f>
        <v>273.09738919</v>
      </c>
      <c r="C78" s="870">
        <f>SUM(C70:C72)</f>
        <v>791.48651559999985</v>
      </c>
      <c r="D78" s="870">
        <f t="shared" ref="D78:J78" si="21">SUM(D70:D72)</f>
        <v>262.35731995000003</v>
      </c>
      <c r="E78" s="870">
        <f t="shared" si="21"/>
        <v>302.46336600999996</v>
      </c>
      <c r="F78" s="870">
        <f t="shared" si="21"/>
        <v>282.92422034000003</v>
      </c>
      <c r="G78" s="870">
        <f t="shared" si="21"/>
        <v>1137.8402534100001</v>
      </c>
      <c r="H78" s="870">
        <f t="shared" si="21"/>
        <v>476.95062872000005</v>
      </c>
      <c r="I78" s="870">
        <f t="shared" si="21"/>
        <v>426.60931366</v>
      </c>
      <c r="J78" s="870">
        <f t="shared" si="21"/>
        <v>398.2291758099999</v>
      </c>
      <c r="K78" s="870">
        <f>SUM(K70:K72)</f>
        <v>567.68729630566838</v>
      </c>
      <c r="L78" s="870">
        <f t="shared" ref="L78:R78" si="22">SUM(L70:L72)</f>
        <v>1412.9556485930002</v>
      </c>
      <c r="M78" s="870">
        <f t="shared" si="22"/>
        <v>2501.0936887689995</v>
      </c>
      <c r="N78" s="870">
        <f t="shared" si="22"/>
        <v>300.34715146000002</v>
      </c>
      <c r="O78" s="870">
        <f t="shared" si="22"/>
        <v>389.62871888999996</v>
      </c>
      <c r="P78" s="870">
        <f t="shared" si="22"/>
        <v>9523.6706867076682</v>
      </c>
      <c r="Q78" s="870">
        <f t="shared" si="22"/>
        <v>33.418772602000033</v>
      </c>
      <c r="R78" s="1293">
        <f t="shared" si="22"/>
        <v>9557.0894593096673</v>
      </c>
    </row>
    <row r="79" spans="1:18" ht="12" customHeight="1">
      <c r="A79" s="1257" t="str">
        <f>'6.1'!A24</f>
        <v>4Q</v>
      </c>
      <c r="B79" s="1289">
        <f>SUM(B73:B75)</f>
        <v>758.66995611000004</v>
      </c>
      <c r="C79" s="1289">
        <f>SUM(C73:C75)</f>
        <v>3003.2716660700003</v>
      </c>
      <c r="D79" s="1289">
        <f t="shared" ref="D79:J79" si="23">SUM(D73:D75)</f>
        <v>636.58809694000013</v>
      </c>
      <c r="E79" s="1289">
        <f t="shared" si="23"/>
        <v>947.32570746999977</v>
      </c>
      <c r="F79" s="1289">
        <f t="shared" si="23"/>
        <v>905.48911610999971</v>
      </c>
      <c r="G79" s="1289">
        <f t="shared" si="23"/>
        <v>2451.0119033600004</v>
      </c>
      <c r="H79" s="1289">
        <f t="shared" si="23"/>
        <v>1381.2423086399999</v>
      </c>
      <c r="I79" s="1289">
        <f t="shared" si="23"/>
        <v>988.52244156999996</v>
      </c>
      <c r="J79" s="1289">
        <f t="shared" si="23"/>
        <v>1010.1626203000003</v>
      </c>
      <c r="K79" s="1289">
        <f>SUM(K73:K75)</f>
        <v>2496.6418807166301</v>
      </c>
      <c r="L79" s="1289">
        <f t="shared" ref="L79:R79" si="24">SUM(L73:L75)</f>
        <v>3023.6564154289999</v>
      </c>
      <c r="M79" s="1289">
        <f t="shared" si="24"/>
        <v>2761.9150247779999</v>
      </c>
      <c r="N79" s="1289">
        <f t="shared" si="24"/>
        <v>900.93740084000001</v>
      </c>
      <c r="O79" s="1289">
        <f t="shared" si="24"/>
        <v>1123.3735263799999</v>
      </c>
      <c r="P79" s="1289">
        <f t="shared" si="24"/>
        <v>22388.80806471363</v>
      </c>
      <c r="Q79" s="1289">
        <f t="shared" si="24"/>
        <v>308.01809470839999</v>
      </c>
      <c r="R79" s="1294">
        <f t="shared" si="24"/>
        <v>22696.826159422035</v>
      </c>
    </row>
    <row r="80" spans="1:18" ht="12" customHeight="1">
      <c r="A80" s="1256" t="str">
        <f>'6.1'!A25</f>
        <v>1H</v>
      </c>
      <c r="B80" s="870">
        <f>SUM(B64:B69)</f>
        <v>1444.66123797</v>
      </c>
      <c r="C80" s="870">
        <f>SUM(C64:C69)</f>
        <v>5205.2821204699994</v>
      </c>
      <c r="D80" s="870">
        <f t="shared" ref="D80:J80" si="25">SUM(D64:D69)</f>
        <v>1093.54859648</v>
      </c>
      <c r="E80" s="870">
        <f t="shared" si="25"/>
        <v>1691.8530064199997</v>
      </c>
      <c r="F80" s="870">
        <f t="shared" si="25"/>
        <v>1624.3553258300005</v>
      </c>
      <c r="G80" s="870">
        <f t="shared" si="25"/>
        <v>4475.86548382</v>
      </c>
      <c r="H80" s="870">
        <f t="shared" si="25"/>
        <v>2477.6042549399999</v>
      </c>
      <c r="I80" s="870">
        <f t="shared" si="25"/>
        <v>1832.6052540799997</v>
      </c>
      <c r="J80" s="870">
        <f t="shared" si="25"/>
        <v>1931.7463174300001</v>
      </c>
      <c r="K80" s="870">
        <f>SUM(K64:K69)</f>
        <v>4355.5251378117018</v>
      </c>
      <c r="L80" s="870">
        <f t="shared" ref="L80:R80" si="26">SUM(L64:L69)</f>
        <v>5405.2270210149991</v>
      </c>
      <c r="M80" s="870">
        <f t="shared" si="26"/>
        <v>5530.4897741689992</v>
      </c>
      <c r="N80" s="870">
        <f t="shared" si="26"/>
        <v>1626.5228786499999</v>
      </c>
      <c r="O80" s="870">
        <f t="shared" si="26"/>
        <v>2065.7066404000002</v>
      </c>
      <c r="P80" s="870">
        <f t="shared" si="26"/>
        <v>40760.993049485696</v>
      </c>
      <c r="Q80" s="870">
        <f t="shared" si="26"/>
        <v>727.539138439</v>
      </c>
      <c r="R80" s="1293">
        <f t="shared" si="26"/>
        <v>41488.532187924691</v>
      </c>
    </row>
    <row r="81" spans="1:18" ht="12" customHeight="1">
      <c r="A81" s="1257" t="str">
        <f>'6.1'!A26</f>
        <v>2H</v>
      </c>
      <c r="B81" s="1289">
        <f>SUM(B70:B75)</f>
        <v>1031.7673453</v>
      </c>
      <c r="C81" s="1289">
        <f>SUM(C70:C75)</f>
        <v>3794.7581816699999</v>
      </c>
      <c r="D81" s="1289">
        <f t="shared" ref="D81:J81" si="27">SUM(D70:D75)</f>
        <v>898.94541689000027</v>
      </c>
      <c r="E81" s="1289">
        <f t="shared" si="27"/>
        <v>1249.7890734799998</v>
      </c>
      <c r="F81" s="1289">
        <f t="shared" si="27"/>
        <v>1188.4133364499999</v>
      </c>
      <c r="G81" s="1289">
        <f t="shared" si="27"/>
        <v>3588.8521567700004</v>
      </c>
      <c r="H81" s="1289">
        <f t="shared" si="27"/>
        <v>1858.1929373600001</v>
      </c>
      <c r="I81" s="1289">
        <f t="shared" si="27"/>
        <v>1415.13175523</v>
      </c>
      <c r="J81" s="1289">
        <f t="shared" si="27"/>
        <v>1408.3917961100003</v>
      </c>
      <c r="K81" s="1289">
        <f>SUM(K70:K75)</f>
        <v>3064.3291770222986</v>
      </c>
      <c r="L81" s="1289">
        <f t="shared" ref="L81:R81" si="28">SUM(L70:L75)</f>
        <v>4436.6120640220006</v>
      </c>
      <c r="M81" s="1289">
        <f t="shared" si="28"/>
        <v>5263.0087135469994</v>
      </c>
      <c r="N81" s="1289">
        <f t="shared" si="28"/>
        <v>1201.2845522999999</v>
      </c>
      <c r="O81" s="1289">
        <f t="shared" si="28"/>
        <v>1513.00224527</v>
      </c>
      <c r="P81" s="1289">
        <f t="shared" si="28"/>
        <v>31912.478751421302</v>
      </c>
      <c r="Q81" s="1289">
        <f t="shared" si="28"/>
        <v>341.43686731040003</v>
      </c>
      <c r="R81" s="1294">
        <f t="shared" si="28"/>
        <v>32253.915618731698</v>
      </c>
    </row>
    <row r="82" spans="1:18" ht="12" customHeight="1">
      <c r="A82" s="1258" t="str">
        <f>'6.1'!A27</f>
        <v>Year</v>
      </c>
      <c r="B82" s="1295">
        <f>SUM(B64:B75)</f>
        <v>2476.4285832699998</v>
      </c>
      <c r="C82" s="1295">
        <f>SUM(C64:C75)</f>
        <v>9000.0403021399998</v>
      </c>
      <c r="D82" s="1295">
        <f t="shared" ref="D82:J82" si="29">SUM(D64:D75)</f>
        <v>1992.4940133699999</v>
      </c>
      <c r="E82" s="1295">
        <f t="shared" si="29"/>
        <v>2941.6420798999989</v>
      </c>
      <c r="F82" s="1295">
        <f t="shared" si="29"/>
        <v>2812.7686622800006</v>
      </c>
      <c r="G82" s="1295">
        <f t="shared" si="29"/>
        <v>8064.7176405900009</v>
      </c>
      <c r="H82" s="1295">
        <f t="shared" si="29"/>
        <v>4335.7971923000005</v>
      </c>
      <c r="I82" s="1295">
        <f t="shared" si="29"/>
        <v>3247.7370093099998</v>
      </c>
      <c r="J82" s="1295">
        <f t="shared" si="29"/>
        <v>3340.1381135399997</v>
      </c>
      <c r="K82" s="1295">
        <f>SUM(K64:K75)</f>
        <v>7419.8543148340013</v>
      </c>
      <c r="L82" s="1295">
        <f t="shared" ref="L82:R82" si="30">SUM(L64:L75)</f>
        <v>9841.8390850369997</v>
      </c>
      <c r="M82" s="1295">
        <f t="shared" si="30"/>
        <v>10793.498487716</v>
      </c>
      <c r="N82" s="1295">
        <f t="shared" si="30"/>
        <v>2827.8074309499998</v>
      </c>
      <c r="O82" s="1295">
        <f t="shared" si="30"/>
        <v>3578.7088856700002</v>
      </c>
      <c r="P82" s="1295">
        <f t="shared" si="30"/>
        <v>72673.471800906991</v>
      </c>
      <c r="Q82" s="1295">
        <f t="shared" si="30"/>
        <v>1068.9760057494</v>
      </c>
      <c r="R82" s="874">
        <f t="shared" si="30"/>
        <v>73742.44780665639</v>
      </c>
    </row>
    <row r="83" spans="1:18" ht="15" customHeight="1">
      <c r="A83" s="509"/>
      <c r="B83" s="509"/>
      <c r="C83" s="509"/>
      <c r="D83" s="509"/>
      <c r="E83" s="509"/>
      <c r="F83" s="509"/>
      <c r="G83" s="509"/>
      <c r="H83" s="509"/>
      <c r="I83" s="509"/>
      <c r="J83" s="509"/>
      <c r="K83" s="509"/>
      <c r="L83" s="509"/>
      <c r="M83" s="509"/>
      <c r="N83" s="509"/>
      <c r="O83" s="509"/>
      <c r="P83" s="509"/>
      <c r="Q83" s="509"/>
      <c r="R83" s="509"/>
    </row>
    <row r="84" spans="1:18" ht="15" customHeight="1">
      <c r="A84" s="1797" t="s">
        <v>514</v>
      </c>
      <c r="B84" s="1797"/>
      <c r="C84" s="1797"/>
      <c r="D84" s="1797"/>
      <c r="E84" s="1797"/>
      <c r="F84" s="1797"/>
      <c r="G84" s="1797"/>
      <c r="H84" s="1797"/>
      <c r="I84" s="1797"/>
      <c r="J84" s="1797"/>
      <c r="K84" s="1797"/>
      <c r="L84" s="1797"/>
      <c r="M84" s="1797"/>
      <c r="N84" s="1797"/>
      <c r="O84" s="1797"/>
      <c r="P84" s="1797"/>
      <c r="Q84" s="1797"/>
      <c r="R84" s="1797"/>
    </row>
    <row r="85" spans="1:18" ht="5.0999999999999996" customHeight="1">
      <c r="A85" s="1175"/>
      <c r="B85" s="1176" t="str">
        <f>B63</f>
        <v xml:space="preserve"> Jihočeský R.</v>
      </c>
      <c r="C85" s="1176" t="str">
        <f t="shared" ref="C85:O85" si="31">C63</f>
        <v xml:space="preserve"> Jihomoravský R.</v>
      </c>
      <c r="D85" s="1176" t="str">
        <f t="shared" si="31"/>
        <v xml:space="preserve"> Karlovarský R.</v>
      </c>
      <c r="E85" s="1176" t="str">
        <f t="shared" si="31"/>
        <v xml:space="preserve"> Královéhradecký R.</v>
      </c>
      <c r="F85" s="1176" t="str">
        <f t="shared" si="31"/>
        <v xml:space="preserve"> Liberecký R.</v>
      </c>
      <c r="G85" s="1176" t="str">
        <f t="shared" si="31"/>
        <v xml:space="preserve"> Moravskoslezský R.</v>
      </c>
      <c r="H85" s="1176" t="str">
        <f t="shared" si="31"/>
        <v xml:space="preserve"> Olomoucký R.</v>
      </c>
      <c r="I85" s="1176" t="str">
        <f t="shared" si="31"/>
        <v xml:space="preserve"> Pardubický R.</v>
      </c>
      <c r="J85" s="1176" t="str">
        <f t="shared" si="31"/>
        <v xml:space="preserve"> Plzeňský R.</v>
      </c>
      <c r="K85" s="1176" t="str">
        <f t="shared" si="31"/>
        <v xml:space="preserve"> Prague</v>
      </c>
      <c r="L85" s="1176" t="str">
        <f t="shared" si="31"/>
        <v xml:space="preserve"> Středočeský R.</v>
      </c>
      <c r="M85" s="1176" t="str">
        <f t="shared" si="31"/>
        <v xml:space="preserve"> Ústecký R.</v>
      </c>
      <c r="N85" s="1176" t="str">
        <f t="shared" si="31"/>
        <v xml:space="preserve"> Vysočina R.</v>
      </c>
      <c r="O85" s="1176" t="str">
        <f t="shared" si="31"/>
        <v xml:space="preserve"> Zlínský R.</v>
      </c>
      <c r="P85" s="1176" t="s">
        <v>75</v>
      </c>
      <c r="Q85" s="1176" t="s">
        <v>76</v>
      </c>
      <c r="R85" s="1176" t="s">
        <v>50</v>
      </c>
    </row>
    <row r="86" spans="1:18" ht="12" customHeight="1">
      <c r="A86" s="1255">
        <v>2014</v>
      </c>
      <c r="B86" s="1286">
        <v>2525.3859405851535</v>
      </c>
      <c r="C86" s="1286">
        <v>10141.374940585154</v>
      </c>
      <c r="D86" s="1287">
        <v>2082.6809405851536</v>
      </c>
      <c r="E86" s="1287">
        <v>3140.8189405851535</v>
      </c>
      <c r="F86" s="1287">
        <v>3210.2309405851538</v>
      </c>
      <c r="G86" s="1287">
        <v>8793.2009405851531</v>
      </c>
      <c r="H86" s="1287">
        <v>4321.619940585153</v>
      </c>
      <c r="I86" s="1287">
        <v>3344.6399405851535</v>
      </c>
      <c r="J86" s="1287">
        <v>3648.5009405851538</v>
      </c>
      <c r="K86" s="1286">
        <v>8451.9359405851537</v>
      </c>
      <c r="L86" s="1286">
        <v>9925.8219405851523</v>
      </c>
      <c r="M86" s="1287">
        <v>8357.3099405851517</v>
      </c>
      <c r="N86" s="1287">
        <v>3490.3999405851537</v>
      </c>
      <c r="O86" s="1287">
        <v>4084.1599405851534</v>
      </c>
      <c r="P86" s="1287">
        <v>75518.081168192162</v>
      </c>
      <c r="Q86" s="1287">
        <v>1891.0384067976474</v>
      </c>
      <c r="R86" s="1288">
        <v>77409.119574989789</v>
      </c>
    </row>
    <row r="87" spans="1:18" ht="12" customHeight="1">
      <c r="A87" s="1257">
        <v>2015</v>
      </c>
      <c r="B87" s="1289">
        <v>2730.2180524125793</v>
      </c>
      <c r="C87" s="1290">
        <v>11029.419052412579</v>
      </c>
      <c r="D87" s="1290">
        <v>2204.1930524125792</v>
      </c>
      <c r="E87" s="1290">
        <v>3236.7490524125792</v>
      </c>
      <c r="F87" s="1290">
        <v>3430.3530524125795</v>
      </c>
      <c r="G87" s="1290">
        <v>9255.9870524125781</v>
      </c>
      <c r="H87" s="1290">
        <v>4529.5430524125786</v>
      </c>
      <c r="I87" s="1290">
        <v>3769.2370524125795</v>
      </c>
      <c r="J87" s="1290">
        <v>3819.7370524125795</v>
      </c>
      <c r="K87" s="1289">
        <v>8721.509052412579</v>
      </c>
      <c r="L87" s="1290">
        <v>10268.005052412578</v>
      </c>
      <c r="M87" s="1290">
        <v>9170.6930524125783</v>
      </c>
      <c r="N87" s="1290">
        <v>3516.5530524125793</v>
      </c>
      <c r="O87" s="1290">
        <v>4148.7490524125797</v>
      </c>
      <c r="P87" s="1290">
        <v>79830.945733776098</v>
      </c>
      <c r="Q87" s="1290">
        <v>1236.9556900010557</v>
      </c>
      <c r="R87" s="1291">
        <v>81067.901423777163</v>
      </c>
    </row>
    <row r="88" spans="1:18" ht="12" customHeight="1">
      <c r="A88" s="1256">
        <v>2016</v>
      </c>
      <c r="B88" s="870">
        <v>2937.2289939092698</v>
      </c>
      <c r="C88" s="871">
        <v>11621.44499390927</v>
      </c>
      <c r="D88" s="871">
        <v>2337.4489939092696</v>
      </c>
      <c r="E88" s="871">
        <v>3483.8379939092697</v>
      </c>
      <c r="F88" s="871">
        <v>3637.8319939092694</v>
      </c>
      <c r="G88" s="871">
        <v>9791.2839939092701</v>
      </c>
      <c r="H88" s="871">
        <v>4906.1419939092693</v>
      </c>
      <c r="I88" s="871">
        <v>3944.3669939092697</v>
      </c>
      <c r="J88" s="871">
        <v>4059.7099939092695</v>
      </c>
      <c r="K88" s="870">
        <v>9463.1649939092695</v>
      </c>
      <c r="L88" s="871">
        <v>11072.511993909269</v>
      </c>
      <c r="M88" s="871">
        <v>11738.768993909269</v>
      </c>
      <c r="N88" s="871">
        <v>3729.5669939092695</v>
      </c>
      <c r="O88" s="871">
        <v>4492.2109939092697</v>
      </c>
      <c r="P88" s="871">
        <v>87215.519914729783</v>
      </c>
      <c r="Q88" s="871">
        <v>1027.647302470222</v>
      </c>
      <c r="R88" s="872">
        <v>88243.167217199996</v>
      </c>
    </row>
    <row r="89" spans="1:18" ht="12" customHeight="1">
      <c r="A89" s="1256">
        <v>2017</v>
      </c>
      <c r="B89" s="870">
        <v>2988.0864450478575</v>
      </c>
      <c r="C89" s="871">
        <v>12010.297534693756</v>
      </c>
      <c r="D89" s="871">
        <v>2370.6704125037581</v>
      </c>
      <c r="E89" s="871">
        <v>3747.0119206237578</v>
      </c>
      <c r="F89" s="871">
        <v>3731.0284807037574</v>
      </c>
      <c r="G89" s="871">
        <v>9721.1217601837561</v>
      </c>
      <c r="H89" s="871">
        <v>5122.1325402737584</v>
      </c>
      <c r="I89" s="871">
        <v>4246.3764858537588</v>
      </c>
      <c r="J89" s="871">
        <v>4190.4948185837584</v>
      </c>
      <c r="K89" s="870">
        <v>9721.0255715937583</v>
      </c>
      <c r="L89" s="871">
        <v>11502.843147363757</v>
      </c>
      <c r="M89" s="871">
        <v>12077.584808453759</v>
      </c>
      <c r="N89" s="871">
        <v>3793.0804367866576</v>
      </c>
      <c r="O89" s="871">
        <v>4622.2434402637582</v>
      </c>
      <c r="P89" s="871">
        <v>89843.997802929603</v>
      </c>
      <c r="Q89" s="871">
        <v>1152.2239240501822</v>
      </c>
      <c r="R89" s="872">
        <v>90996.221726979798</v>
      </c>
    </row>
    <row r="90" spans="1:18" ht="12" customHeight="1">
      <c r="A90" s="1255">
        <v>2018</v>
      </c>
      <c r="B90" s="1286">
        <v>2897.2788392100006</v>
      </c>
      <c r="C90" s="1287">
        <v>11298.474126139999</v>
      </c>
      <c r="D90" s="1287">
        <v>2274.9460970699997</v>
      </c>
      <c r="E90" s="1287">
        <v>3650.7505730400007</v>
      </c>
      <c r="F90" s="1287">
        <v>3491.73536139</v>
      </c>
      <c r="G90" s="1287">
        <v>9368.0227507899999</v>
      </c>
      <c r="H90" s="1287">
        <v>4883.5301379699995</v>
      </c>
      <c r="I90" s="1287">
        <v>4001.2468278599995</v>
      </c>
      <c r="J90" s="1287">
        <v>3883.7256445799999</v>
      </c>
      <c r="K90" s="1286">
        <v>9076.9026297438886</v>
      </c>
      <c r="L90" s="1287">
        <v>11102.993410569998</v>
      </c>
      <c r="M90" s="1287">
        <v>11931.688452409999</v>
      </c>
      <c r="N90" s="1287">
        <v>3570.0557432599007</v>
      </c>
      <c r="O90" s="1287">
        <v>4464.7078510999991</v>
      </c>
      <c r="P90" s="1287">
        <v>85896.058445133793</v>
      </c>
      <c r="Q90" s="1287">
        <v>1410.0463273069997</v>
      </c>
      <c r="R90" s="1288">
        <v>87306.104772440798</v>
      </c>
    </row>
    <row r="91" spans="1:18" ht="12" customHeight="1">
      <c r="A91" s="1257">
        <v>2019</v>
      </c>
      <c r="B91" s="1289">
        <v>2938.7715317099996</v>
      </c>
      <c r="C91" s="1290">
        <v>11126.26151059</v>
      </c>
      <c r="D91" s="1290">
        <v>2296.2346864900001</v>
      </c>
      <c r="E91" s="1290">
        <v>3614.3458771000001</v>
      </c>
      <c r="F91" s="1290">
        <v>3517.47507898</v>
      </c>
      <c r="G91" s="1290">
        <v>9515.7342041800002</v>
      </c>
      <c r="H91" s="1290">
        <v>4883.1531025599998</v>
      </c>
      <c r="I91" s="1290">
        <v>4044.7886773600007</v>
      </c>
      <c r="J91" s="1290">
        <v>3868.42344426</v>
      </c>
      <c r="K91" s="1289">
        <v>8968.4875279399985</v>
      </c>
      <c r="L91" s="1290">
        <v>11178.17546579</v>
      </c>
      <c r="M91" s="1290">
        <v>15978.81664433</v>
      </c>
      <c r="N91" s="1290">
        <v>3471.5091645580001</v>
      </c>
      <c r="O91" s="1290">
        <v>4380.2426308200002</v>
      </c>
      <c r="P91" s="1290">
        <v>89782.419546667996</v>
      </c>
      <c r="Q91" s="1290">
        <v>1615.2141925309004</v>
      </c>
      <c r="R91" s="1291">
        <v>91397.633739198907</v>
      </c>
    </row>
    <row r="92" spans="1:18" ht="12" customHeight="1">
      <c r="A92" s="1256">
        <v>2020</v>
      </c>
      <c r="B92" s="870">
        <v>2958.1357483699999</v>
      </c>
      <c r="C92" s="871">
        <v>11076.37637364</v>
      </c>
      <c r="D92" s="871">
        <v>4690.6196397799995</v>
      </c>
      <c r="E92" s="871">
        <v>3507.5729411199995</v>
      </c>
      <c r="F92" s="871">
        <v>3362.9331719399997</v>
      </c>
      <c r="G92" s="871">
        <v>9413.7053351199993</v>
      </c>
      <c r="H92" s="871">
        <v>4970.2052502899996</v>
      </c>
      <c r="I92" s="871">
        <v>3964.8509234299991</v>
      </c>
      <c r="J92" s="871">
        <v>3871.5028354299998</v>
      </c>
      <c r="K92" s="870">
        <v>8615.0631674000015</v>
      </c>
      <c r="L92" s="871">
        <v>11736.301939708001</v>
      </c>
      <c r="M92" s="871">
        <v>15266.446931240003</v>
      </c>
      <c r="N92" s="871">
        <v>3436.9150452400004</v>
      </c>
      <c r="O92" s="871">
        <v>4503.5743751799992</v>
      </c>
      <c r="P92" s="871">
        <v>91374.203677888014</v>
      </c>
      <c r="Q92" s="871">
        <v>1520.2276741253468</v>
      </c>
      <c r="R92" s="872">
        <v>92894.431352013358</v>
      </c>
    </row>
    <row r="93" spans="1:18" ht="12" customHeight="1">
      <c r="A93" s="1256">
        <v>2021</v>
      </c>
      <c r="B93" s="870">
        <v>3263.6517408099999</v>
      </c>
      <c r="C93" s="871">
        <v>11998.891890130002</v>
      </c>
      <c r="D93" s="871">
        <v>7451.9699054599996</v>
      </c>
      <c r="E93" s="871">
        <v>3826.962444799999</v>
      </c>
      <c r="F93" s="871">
        <v>3725.1866433700002</v>
      </c>
      <c r="G93" s="871">
        <v>9879.7964187500002</v>
      </c>
      <c r="H93" s="871">
        <v>5510.36582877</v>
      </c>
      <c r="I93" s="871">
        <v>4240.46199179</v>
      </c>
      <c r="J93" s="871">
        <v>4302.41725382</v>
      </c>
      <c r="K93" s="870">
        <v>9549.3839786099998</v>
      </c>
      <c r="L93" s="871">
        <v>12681.586837145998</v>
      </c>
      <c r="M93" s="871">
        <v>14335.079959360004</v>
      </c>
      <c r="N93" s="871">
        <v>3767.6749568509999</v>
      </c>
      <c r="O93" s="871">
        <v>4860.1699133900011</v>
      </c>
      <c r="P93" s="871">
        <v>99393.599763057005</v>
      </c>
      <c r="Q93" s="871">
        <v>1343.8772005920889</v>
      </c>
      <c r="R93" s="872">
        <v>100737.47696364907</v>
      </c>
    </row>
    <row r="94" spans="1:18" ht="12" customHeight="1">
      <c r="A94" s="1255">
        <v>2022</v>
      </c>
      <c r="B94" s="1286">
        <v>2772.50031339</v>
      </c>
      <c r="C94" s="1287">
        <v>10168.805996750001</v>
      </c>
      <c r="D94" s="1287">
        <v>2090.1370382900004</v>
      </c>
      <c r="E94" s="1287">
        <v>3260.3228621300004</v>
      </c>
      <c r="F94" s="1287">
        <v>3138.5645757699999</v>
      </c>
      <c r="G94" s="1287">
        <v>8495.3711698799998</v>
      </c>
      <c r="H94" s="1287">
        <v>4830.4221150300009</v>
      </c>
      <c r="I94" s="1287">
        <v>3554.7926027599997</v>
      </c>
      <c r="J94" s="1287">
        <v>3761.0501280199996</v>
      </c>
      <c r="K94" s="1286">
        <v>8146.1415925899983</v>
      </c>
      <c r="L94" s="1287">
        <v>11081.612215996</v>
      </c>
      <c r="M94" s="1287">
        <v>11806.285829190001</v>
      </c>
      <c r="N94" s="1287">
        <v>3144.2661114300008</v>
      </c>
      <c r="O94" s="1287">
        <v>3966.9114754100005</v>
      </c>
      <c r="P94" s="1287">
        <v>80217.184026635994</v>
      </c>
      <c r="Q94" s="1287">
        <v>1329.5142862009998</v>
      </c>
      <c r="R94" s="1288">
        <v>81546.69831283699</v>
      </c>
    </row>
    <row r="95" spans="1:18" ht="12" customHeight="1">
      <c r="A95" s="1257">
        <v>2023</v>
      </c>
      <c r="B95" s="1289">
        <f>B82</f>
        <v>2476.4285832699998</v>
      </c>
      <c r="C95" s="1289">
        <f t="shared" ref="C95:O95" si="32">C82</f>
        <v>9000.0403021399998</v>
      </c>
      <c r="D95" s="1289">
        <f t="shared" si="32"/>
        <v>1992.4940133699999</v>
      </c>
      <c r="E95" s="1289">
        <f t="shared" si="32"/>
        <v>2941.6420798999989</v>
      </c>
      <c r="F95" s="1289">
        <f t="shared" si="32"/>
        <v>2812.7686622800006</v>
      </c>
      <c r="G95" s="1289">
        <f t="shared" si="32"/>
        <v>8064.7176405900009</v>
      </c>
      <c r="H95" s="1289">
        <f t="shared" si="32"/>
        <v>4335.7971923000005</v>
      </c>
      <c r="I95" s="1289">
        <f t="shared" si="32"/>
        <v>3247.7370093099998</v>
      </c>
      <c r="J95" s="1289">
        <f t="shared" si="32"/>
        <v>3340.1381135399997</v>
      </c>
      <c r="K95" s="1289">
        <f t="shared" si="32"/>
        <v>7419.8543148340013</v>
      </c>
      <c r="L95" s="1289">
        <f t="shared" si="32"/>
        <v>9841.8390850369997</v>
      </c>
      <c r="M95" s="1289">
        <f t="shared" si="32"/>
        <v>10793.498487716</v>
      </c>
      <c r="N95" s="1289">
        <f t="shared" si="32"/>
        <v>2827.8074309499998</v>
      </c>
      <c r="O95" s="1289">
        <f t="shared" si="32"/>
        <v>3578.7088856700002</v>
      </c>
      <c r="P95" s="1290">
        <f>SUM(B95:O95)</f>
        <v>72673.471800906991</v>
      </c>
      <c r="Q95" s="1290">
        <f>Q82</f>
        <v>1068.9760057494</v>
      </c>
      <c r="R95" s="1291">
        <f>R82</f>
        <v>73742.44780665639</v>
      </c>
    </row>
    <row r="96" spans="1:18">
      <c r="A96" s="99"/>
      <c r="B96" s="256"/>
      <c r="C96" s="287"/>
      <c r="D96" s="287"/>
      <c r="E96" s="287"/>
      <c r="F96" s="287"/>
      <c r="G96" s="287"/>
      <c r="H96" s="287"/>
      <c r="I96" s="287"/>
      <c r="J96" s="287"/>
      <c r="K96" s="256"/>
      <c r="L96" s="287"/>
      <c r="M96" s="287"/>
      <c r="N96" s="287"/>
      <c r="O96" s="287"/>
      <c r="P96" s="287"/>
      <c r="Q96" s="287"/>
      <c r="R96" s="287"/>
    </row>
    <row r="97" spans="1:18" ht="12.75" customHeight="1">
      <c r="A97" s="99"/>
      <c r="C97" s="530"/>
      <c r="D97" s="530"/>
      <c r="E97" s="530"/>
      <c r="F97" s="530"/>
      <c r="G97" s="530"/>
      <c r="H97" s="530"/>
      <c r="I97" s="530"/>
      <c r="J97" s="530"/>
      <c r="K97" s="530"/>
      <c r="L97" s="530"/>
      <c r="M97" s="530"/>
      <c r="N97" s="530"/>
      <c r="O97" s="530"/>
      <c r="P97" s="530"/>
      <c r="Q97" s="530"/>
      <c r="R97" s="530"/>
    </row>
    <row r="98" spans="1:18" ht="12.75" customHeight="1">
      <c r="A98" s="1447" t="s">
        <v>515</v>
      </c>
      <c r="B98" s="530"/>
      <c r="C98" s="530"/>
      <c r="D98" s="530"/>
      <c r="E98" s="530"/>
      <c r="F98" s="530"/>
      <c r="G98" s="530"/>
      <c r="H98" s="530"/>
      <c r="I98" s="530"/>
      <c r="J98" s="530"/>
      <c r="K98" s="530"/>
      <c r="L98" s="530"/>
      <c r="M98" s="530"/>
      <c r="N98" s="530"/>
      <c r="O98" s="530"/>
      <c r="P98" s="530"/>
      <c r="Q98" s="530"/>
      <c r="R98" s="530"/>
    </row>
    <row r="99" spans="1:18">
      <c r="A99" s="99"/>
      <c r="B99" s="256"/>
      <c r="C99" s="256"/>
      <c r="D99" s="256"/>
      <c r="E99" s="256"/>
      <c r="F99" s="256"/>
      <c r="G99" s="256"/>
      <c r="H99" s="256"/>
      <c r="I99" s="256"/>
      <c r="J99" s="256"/>
      <c r="K99" s="256"/>
      <c r="L99" s="256"/>
      <c r="M99" s="256"/>
      <c r="N99" s="256"/>
      <c r="O99" s="256"/>
      <c r="P99" s="256"/>
      <c r="Q99" s="256"/>
      <c r="R99" s="256"/>
    </row>
    <row r="100" spans="1:18">
      <c r="A100" s="99"/>
      <c r="B100" s="256"/>
      <c r="C100" s="256"/>
      <c r="D100" s="256"/>
      <c r="E100" s="256"/>
      <c r="F100" s="256"/>
      <c r="G100" s="256"/>
      <c r="H100" s="256"/>
      <c r="I100" s="256"/>
      <c r="J100" s="256"/>
      <c r="K100" s="256"/>
      <c r="L100" s="256"/>
      <c r="M100" s="256"/>
      <c r="N100" s="256"/>
      <c r="O100" s="256"/>
      <c r="P100" s="256"/>
      <c r="Q100" s="256"/>
      <c r="R100" s="256"/>
    </row>
    <row r="101" spans="1:18">
      <c r="A101" s="99"/>
      <c r="B101" s="256"/>
      <c r="C101" s="256"/>
      <c r="D101" s="256"/>
      <c r="E101" s="256"/>
      <c r="F101" s="256"/>
      <c r="G101" s="256"/>
      <c r="H101" s="256"/>
      <c r="I101" s="256"/>
      <c r="J101" s="256"/>
      <c r="K101" s="256"/>
      <c r="L101" s="256"/>
      <c r="M101" s="256"/>
      <c r="N101" s="256"/>
      <c r="O101" s="256"/>
      <c r="P101" s="256"/>
      <c r="Q101" s="256"/>
      <c r="R101" s="256"/>
    </row>
    <row r="102" spans="1:18">
      <c r="A102" s="99"/>
      <c r="B102" s="256"/>
      <c r="C102" s="256"/>
      <c r="D102" s="256"/>
      <c r="E102" s="256"/>
      <c r="F102" s="256"/>
      <c r="G102" s="256"/>
      <c r="H102" s="256"/>
      <c r="I102" s="256"/>
      <c r="J102" s="256"/>
      <c r="K102" s="256"/>
      <c r="L102" s="256"/>
      <c r="M102" s="256"/>
      <c r="N102" s="256"/>
      <c r="O102" s="256"/>
      <c r="P102" s="256"/>
      <c r="Q102" s="256"/>
      <c r="R102" s="256"/>
    </row>
    <row r="103" spans="1:18">
      <c r="A103" s="99"/>
      <c r="B103" s="256"/>
      <c r="C103" s="256"/>
      <c r="D103" s="256"/>
      <c r="E103" s="256"/>
      <c r="F103" s="256"/>
      <c r="G103" s="256"/>
      <c r="H103" s="256"/>
      <c r="I103" s="256"/>
      <c r="J103" s="256"/>
      <c r="K103" s="256"/>
      <c r="L103" s="256"/>
      <c r="M103" s="256"/>
      <c r="N103" s="256"/>
      <c r="O103" s="256"/>
      <c r="P103" s="256"/>
      <c r="Q103" s="256"/>
      <c r="R103" s="256"/>
    </row>
    <row r="104" spans="1:18">
      <c r="A104" s="99"/>
      <c r="B104" s="256"/>
      <c r="C104" s="256"/>
      <c r="D104" s="256"/>
      <c r="E104" s="256"/>
      <c r="F104" s="256"/>
      <c r="G104" s="256"/>
      <c r="H104" s="256"/>
      <c r="I104" s="256"/>
      <c r="J104" s="256"/>
      <c r="K104" s="256"/>
      <c r="L104" s="256"/>
      <c r="M104" s="256"/>
      <c r="N104" s="256"/>
      <c r="O104" s="256"/>
      <c r="P104" s="256"/>
      <c r="Q104" s="256"/>
      <c r="R104" s="256"/>
    </row>
  </sheetData>
  <sortState ref="U7:AB20">
    <sortCondition ref="U7"/>
  </sortState>
  <mergeCells count="7">
    <mergeCell ref="A84:R84"/>
    <mergeCell ref="A38:R39"/>
    <mergeCell ref="A2:I2"/>
    <mergeCell ref="A1:R1"/>
    <mergeCell ref="A3:R3"/>
    <mergeCell ref="A25:R25"/>
    <mergeCell ref="A62:R6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1"/>
  <dimension ref="A1:AC45"/>
  <sheetViews>
    <sheetView showGridLines="0" view="pageBreakPreview" zoomScaleNormal="100" zoomScaleSheetLayoutView="100" workbookViewId="0">
      <selection activeCell="D1" sqref="D1"/>
    </sheetView>
  </sheetViews>
  <sheetFormatPr defaultRowHeight="11.25"/>
  <cols>
    <col min="1" max="1" width="9.42578125" style="7" customWidth="1"/>
    <col min="2" max="16" width="6" style="7" customWidth="1"/>
    <col min="17" max="17" width="11.5703125" style="7" customWidth="1"/>
    <col min="18" max="18" width="10.85546875" style="7" bestFit="1" customWidth="1"/>
    <col min="19" max="255" width="9.140625" style="7"/>
    <col min="256" max="268" width="10.7109375" style="7" customWidth="1"/>
    <col min="269" max="511" width="9.140625" style="7"/>
    <col min="512" max="524" width="10.7109375" style="7" customWidth="1"/>
    <col min="525" max="767" width="9.140625" style="7"/>
    <col min="768" max="780" width="10.7109375" style="7" customWidth="1"/>
    <col min="781" max="1023" width="9.140625" style="7"/>
    <col min="1024" max="1036" width="10.7109375" style="7" customWidth="1"/>
    <col min="1037" max="1279" width="9.140625" style="7"/>
    <col min="1280" max="1292" width="10.7109375" style="7" customWidth="1"/>
    <col min="1293" max="1535" width="9.140625" style="7"/>
    <col min="1536" max="1548" width="10.7109375" style="7" customWidth="1"/>
    <col min="1549" max="1791" width="9.140625" style="7"/>
    <col min="1792" max="1804" width="10.7109375" style="7" customWidth="1"/>
    <col min="1805" max="2047" width="9.140625" style="7"/>
    <col min="2048" max="2060" width="10.7109375" style="7" customWidth="1"/>
    <col min="2061" max="2303" width="9.140625" style="7"/>
    <col min="2304" max="2316" width="10.7109375" style="7" customWidth="1"/>
    <col min="2317" max="2559" width="9.140625" style="7"/>
    <col min="2560" max="2572" width="10.7109375" style="7" customWidth="1"/>
    <col min="2573" max="2815" width="9.140625" style="7"/>
    <col min="2816" max="2828" width="10.7109375" style="7" customWidth="1"/>
    <col min="2829" max="3071" width="9.140625" style="7"/>
    <col min="3072" max="3084" width="10.7109375" style="7" customWidth="1"/>
    <col min="3085" max="3327" width="9.140625" style="7"/>
    <col min="3328" max="3340" width="10.7109375" style="7" customWidth="1"/>
    <col min="3341" max="3583" width="9.140625" style="7"/>
    <col min="3584" max="3596" width="10.7109375" style="7" customWidth="1"/>
    <col min="3597" max="3839" width="9.140625" style="7"/>
    <col min="3840" max="3852" width="10.7109375" style="7" customWidth="1"/>
    <col min="3853" max="4095" width="9.140625" style="7"/>
    <col min="4096" max="4108" width="10.7109375" style="7" customWidth="1"/>
    <col min="4109" max="4351" width="9.140625" style="7"/>
    <col min="4352" max="4364" width="10.7109375" style="7" customWidth="1"/>
    <col min="4365" max="4607" width="9.140625" style="7"/>
    <col min="4608" max="4620" width="10.7109375" style="7" customWidth="1"/>
    <col min="4621" max="4863" width="9.140625" style="7"/>
    <col min="4864" max="4876" width="10.7109375" style="7" customWidth="1"/>
    <col min="4877" max="5119" width="9.140625" style="7"/>
    <col min="5120" max="5132" width="10.7109375" style="7" customWidth="1"/>
    <col min="5133" max="5375" width="9.140625" style="7"/>
    <col min="5376" max="5388" width="10.7109375" style="7" customWidth="1"/>
    <col min="5389" max="5631" width="9.140625" style="7"/>
    <col min="5632" max="5644" width="10.7109375" style="7" customWidth="1"/>
    <col min="5645" max="5887" width="9.140625" style="7"/>
    <col min="5888" max="5900" width="10.7109375" style="7" customWidth="1"/>
    <col min="5901" max="6143" width="9.140625" style="7"/>
    <col min="6144" max="6156" width="10.7109375" style="7" customWidth="1"/>
    <col min="6157" max="6399" width="9.140625" style="7"/>
    <col min="6400" max="6412" width="10.7109375" style="7" customWidth="1"/>
    <col min="6413" max="6655" width="9.140625" style="7"/>
    <col min="6656" max="6668" width="10.7109375" style="7" customWidth="1"/>
    <col min="6669" max="6911" width="9.140625" style="7"/>
    <col min="6912" max="6924" width="10.7109375" style="7" customWidth="1"/>
    <col min="6925" max="7167" width="9.140625" style="7"/>
    <col min="7168" max="7180" width="10.7109375" style="7" customWidth="1"/>
    <col min="7181" max="7423" width="9.140625" style="7"/>
    <col min="7424" max="7436" width="10.7109375" style="7" customWidth="1"/>
    <col min="7437" max="7679" width="9.140625" style="7"/>
    <col min="7680" max="7692" width="10.7109375" style="7" customWidth="1"/>
    <col min="7693" max="7935" width="9.140625" style="7"/>
    <col min="7936" max="7948" width="10.7109375" style="7" customWidth="1"/>
    <col min="7949" max="8191" width="9.140625" style="7"/>
    <col min="8192" max="8204" width="10.7109375" style="7" customWidth="1"/>
    <col min="8205" max="8447" width="9.140625" style="7"/>
    <col min="8448" max="8460" width="10.7109375" style="7" customWidth="1"/>
    <col min="8461" max="8703" width="9.140625" style="7"/>
    <col min="8704" max="8716" width="10.7109375" style="7" customWidth="1"/>
    <col min="8717" max="8959" width="9.140625" style="7"/>
    <col min="8960" max="8972" width="10.7109375" style="7" customWidth="1"/>
    <col min="8973" max="9215" width="9.140625" style="7"/>
    <col min="9216" max="9228" width="10.7109375" style="7" customWidth="1"/>
    <col min="9229" max="9471" width="9.140625" style="7"/>
    <col min="9472" max="9484" width="10.7109375" style="7" customWidth="1"/>
    <col min="9485" max="9727" width="9.140625" style="7"/>
    <col min="9728" max="9740" width="10.7109375" style="7" customWidth="1"/>
    <col min="9741" max="9983" width="9.140625" style="7"/>
    <col min="9984" max="9996" width="10.7109375" style="7" customWidth="1"/>
    <col min="9997" max="10239" width="9.140625" style="7"/>
    <col min="10240" max="10252" width="10.7109375" style="7" customWidth="1"/>
    <col min="10253" max="10495" width="9.140625" style="7"/>
    <col min="10496" max="10508" width="10.7109375" style="7" customWidth="1"/>
    <col min="10509" max="10751" width="9.140625" style="7"/>
    <col min="10752" max="10764" width="10.7109375" style="7" customWidth="1"/>
    <col min="10765" max="11007" width="9.140625" style="7"/>
    <col min="11008" max="11020" width="10.7109375" style="7" customWidth="1"/>
    <col min="11021" max="11263" width="9.140625" style="7"/>
    <col min="11264" max="11276" width="10.7109375" style="7" customWidth="1"/>
    <col min="11277" max="11519" width="9.140625" style="7"/>
    <col min="11520" max="11532" width="10.7109375" style="7" customWidth="1"/>
    <col min="11533" max="11775" width="9.140625" style="7"/>
    <col min="11776" max="11788" width="10.7109375" style="7" customWidth="1"/>
    <col min="11789" max="12031" width="9.140625" style="7"/>
    <col min="12032" max="12044" width="10.7109375" style="7" customWidth="1"/>
    <col min="12045" max="12287" width="9.140625" style="7"/>
    <col min="12288" max="12300" width="10.7109375" style="7" customWidth="1"/>
    <col min="12301" max="12543" width="9.140625" style="7"/>
    <col min="12544" max="12556" width="10.7109375" style="7" customWidth="1"/>
    <col min="12557" max="12799" width="9.140625" style="7"/>
    <col min="12800" max="12812" width="10.7109375" style="7" customWidth="1"/>
    <col min="12813" max="13055" width="9.140625" style="7"/>
    <col min="13056" max="13068" width="10.7109375" style="7" customWidth="1"/>
    <col min="13069" max="13311" width="9.140625" style="7"/>
    <col min="13312" max="13324" width="10.7109375" style="7" customWidth="1"/>
    <col min="13325" max="13567" width="9.140625" style="7"/>
    <col min="13568" max="13580" width="10.7109375" style="7" customWidth="1"/>
    <col min="13581" max="13823" width="9.140625" style="7"/>
    <col min="13824" max="13836" width="10.7109375" style="7" customWidth="1"/>
    <col min="13837" max="14079" width="9.140625" style="7"/>
    <col min="14080" max="14092" width="10.7109375" style="7" customWidth="1"/>
    <col min="14093" max="14335" width="9.140625" style="7"/>
    <col min="14336" max="14348" width="10.7109375" style="7" customWidth="1"/>
    <col min="14349" max="14591" width="9.140625" style="7"/>
    <col min="14592" max="14604" width="10.7109375" style="7" customWidth="1"/>
    <col min="14605" max="14847" width="9.140625" style="7"/>
    <col min="14848" max="14860" width="10.7109375" style="7" customWidth="1"/>
    <col min="14861" max="15103" width="9.140625" style="7"/>
    <col min="15104" max="15116" width="10.7109375" style="7" customWidth="1"/>
    <col min="15117" max="15359" width="9.140625" style="7"/>
    <col min="15360" max="15372" width="10.7109375" style="7" customWidth="1"/>
    <col min="15373" max="15615" width="9.140625" style="7"/>
    <col min="15616" max="15628" width="10.7109375" style="7" customWidth="1"/>
    <col min="15629" max="15871" width="9.140625" style="7"/>
    <col min="15872" max="15884" width="10.7109375" style="7" customWidth="1"/>
    <col min="15885" max="16127" width="9.140625" style="7"/>
    <col min="16128" max="16140" width="10.7109375" style="7" customWidth="1"/>
    <col min="16141" max="16384" width="9.140625" style="7"/>
  </cols>
  <sheetData>
    <row r="1" spans="1:24" ht="18" customHeight="1">
      <c r="A1" s="1804" t="s">
        <v>516</v>
      </c>
      <c r="B1" s="1804"/>
      <c r="C1" s="1804"/>
      <c r="D1" s="1804"/>
      <c r="E1" s="1804"/>
      <c r="F1" s="1804"/>
      <c r="G1" s="1804"/>
      <c r="H1" s="1804"/>
      <c r="I1" s="1804"/>
      <c r="J1" s="1804"/>
      <c r="K1" s="1804"/>
      <c r="L1" s="1804"/>
      <c r="M1" s="1804"/>
      <c r="N1" s="1804"/>
      <c r="O1" s="1804"/>
      <c r="P1" s="1804"/>
    </row>
    <row r="2" spans="1:24" ht="9.9499999999999993" customHeight="1">
      <c r="A2" s="1799"/>
      <c r="B2" s="1799"/>
      <c r="C2" s="1799"/>
      <c r="D2" s="1799"/>
      <c r="E2" s="1799"/>
      <c r="F2" s="1799"/>
      <c r="G2" s="1799"/>
      <c r="H2" s="1799"/>
      <c r="I2" s="1799"/>
      <c r="J2" s="1799"/>
      <c r="K2" s="1799"/>
      <c r="L2" s="1799"/>
      <c r="M2" s="1799"/>
      <c r="N2" s="1799"/>
      <c r="O2" s="1799"/>
      <c r="P2" s="1799"/>
      <c r="Q2" s="1799"/>
      <c r="R2" s="1799"/>
    </row>
    <row r="3" spans="1:24" s="160" customFormat="1" ht="15" customHeight="1">
      <c r="A3" s="1805" t="s">
        <v>517</v>
      </c>
      <c r="B3" s="1805"/>
      <c r="C3" s="1805"/>
      <c r="D3" s="1805"/>
      <c r="E3" s="1805"/>
      <c r="F3" s="1805"/>
      <c r="G3" s="1805"/>
      <c r="H3" s="1805"/>
      <c r="I3" s="1805"/>
      <c r="J3" s="1805"/>
      <c r="K3" s="1805"/>
      <c r="L3" s="1805"/>
      <c r="M3" s="1805"/>
      <c r="N3" s="1805"/>
      <c r="O3" s="1805"/>
      <c r="P3" s="1805"/>
    </row>
    <row r="4" spans="1:24" ht="93.95" customHeight="1">
      <c r="A4" s="1448" t="str">
        <f>'[2]11.4'!A4</f>
        <v>Period</v>
      </c>
      <c r="B4" s="478" t="s">
        <v>489</v>
      </c>
      <c r="C4" s="478" t="s">
        <v>490</v>
      </c>
      <c r="D4" s="478" t="s">
        <v>491</v>
      </c>
      <c r="E4" s="478" t="s">
        <v>492</v>
      </c>
      <c r="F4" s="478" t="s">
        <v>493</v>
      </c>
      <c r="G4" s="478" t="s">
        <v>494</v>
      </c>
      <c r="H4" s="478" t="s">
        <v>495</v>
      </c>
      <c r="I4" s="478" t="s">
        <v>496</v>
      </c>
      <c r="J4" s="478" t="s">
        <v>497</v>
      </c>
      <c r="K4" s="478" t="s">
        <v>474</v>
      </c>
      <c r="L4" s="478" t="s">
        <v>498</v>
      </c>
      <c r="M4" s="478" t="s">
        <v>499</v>
      </c>
      <c r="N4" s="478" t="s">
        <v>500</v>
      </c>
      <c r="O4" s="478" t="s">
        <v>501</v>
      </c>
      <c r="P4" s="478" t="s">
        <v>402</v>
      </c>
    </row>
    <row r="5" spans="1:24" ht="12" customHeight="1">
      <c r="A5" s="1255" t="str">
        <f>'6.1'!A9</f>
        <v>January</v>
      </c>
      <c r="B5" s="1304">
        <v>1.7806451612903216</v>
      </c>
      <c r="C5" s="1304">
        <v>2.9967741935483878</v>
      </c>
      <c r="D5" s="1305">
        <v>1.3645161290322576</v>
      </c>
      <c r="E5" s="1305">
        <v>1.796774193548387</v>
      </c>
      <c r="F5" s="1305">
        <v>2.0677419354838715</v>
      </c>
      <c r="G5" s="1305">
        <v>2.5096774193548392</v>
      </c>
      <c r="H5" s="1305">
        <v>2.1483870967741927</v>
      </c>
      <c r="I5" s="1305">
        <v>2.2419354838709671</v>
      </c>
      <c r="J5" s="1305">
        <v>2.4161290322580644</v>
      </c>
      <c r="K5" s="1304">
        <v>3.980645161290322</v>
      </c>
      <c r="L5" s="1304">
        <v>2.9451612903225817</v>
      </c>
      <c r="M5" s="1305">
        <v>2.7935483870967746</v>
      </c>
      <c r="N5" s="1305">
        <v>1.5548387096774192</v>
      </c>
      <c r="O5" s="1305">
        <v>1.8</v>
      </c>
      <c r="P5" s="1306">
        <v>2.1903225806451618</v>
      </c>
      <c r="Q5" s="28"/>
      <c r="R5" s="28"/>
    </row>
    <row r="6" spans="1:24" ht="12" customHeight="1">
      <c r="A6" s="1256" t="str">
        <f>'6.1'!A10</f>
        <v>February</v>
      </c>
      <c r="B6" s="1307">
        <v>1.3821428571428576</v>
      </c>
      <c r="C6" s="1308">
        <v>2.2964285714285713</v>
      </c>
      <c r="D6" s="1308">
        <v>0.43214285714285738</v>
      </c>
      <c r="E6" s="1308">
        <v>0.62857142857142889</v>
      </c>
      <c r="F6" s="1308">
        <v>1.2000000000000004</v>
      </c>
      <c r="G6" s="1308">
        <v>1.3607142857142858</v>
      </c>
      <c r="H6" s="1308">
        <v>0.92500000000000004</v>
      </c>
      <c r="I6" s="1308">
        <v>1.232142857142857</v>
      </c>
      <c r="J6" s="1308">
        <v>1.6964285714285712</v>
      </c>
      <c r="K6" s="1307">
        <v>3.4357142857142859</v>
      </c>
      <c r="L6" s="1308">
        <v>2.1857142857142859</v>
      </c>
      <c r="M6" s="1308">
        <v>2.2000000000000002</v>
      </c>
      <c r="N6" s="1308">
        <v>0.80714285714285705</v>
      </c>
      <c r="O6" s="1308">
        <v>0.38571428571428601</v>
      </c>
      <c r="P6" s="1309">
        <v>1.375</v>
      </c>
      <c r="Q6" s="4"/>
      <c r="R6" s="2"/>
      <c r="S6" s="3"/>
      <c r="T6" s="3"/>
      <c r="U6" s="3"/>
      <c r="V6" s="3"/>
      <c r="W6" s="3"/>
      <c r="X6" s="3"/>
    </row>
    <row r="7" spans="1:24" ht="12" customHeight="1">
      <c r="A7" s="1257" t="str">
        <f>'6.1'!A11</f>
        <v>March</v>
      </c>
      <c r="B7" s="1310">
        <v>4.8193548387096765</v>
      </c>
      <c r="C7" s="1311">
        <v>6.2419354838709671</v>
      </c>
      <c r="D7" s="1311">
        <v>3.4322580645161289</v>
      </c>
      <c r="E7" s="1311">
        <v>4.1258064516129025</v>
      </c>
      <c r="F7" s="1311">
        <v>4.1096774193548384</v>
      </c>
      <c r="G7" s="1311">
        <v>5.7838709677419358</v>
      </c>
      <c r="H7" s="1311">
        <v>4.8741935483870966</v>
      </c>
      <c r="I7" s="1311">
        <v>4.9258064516129032</v>
      </c>
      <c r="J7" s="1311">
        <v>4.9483870967741934</v>
      </c>
      <c r="K7" s="1310">
        <v>6.6129032258064528</v>
      </c>
      <c r="L7" s="1311">
        <v>5.4548387096774196</v>
      </c>
      <c r="M7" s="1311">
        <v>5.0516129032258066</v>
      </c>
      <c r="N7" s="1311">
        <v>4.5548387096774192</v>
      </c>
      <c r="O7" s="1311">
        <v>4.4161290322580635</v>
      </c>
      <c r="P7" s="1312">
        <v>4.8774193548387101</v>
      </c>
      <c r="Q7" s="4"/>
      <c r="R7" s="2"/>
      <c r="S7" s="3"/>
      <c r="T7" s="3"/>
      <c r="U7" s="3"/>
      <c r="V7" s="3"/>
      <c r="W7" s="3"/>
      <c r="X7" s="3"/>
    </row>
    <row r="8" spans="1:24" ht="12" customHeight="1">
      <c r="A8" s="1256" t="str">
        <f>'6.1'!A12</f>
        <v>April</v>
      </c>
      <c r="B8" s="1307">
        <v>6.0533333333333319</v>
      </c>
      <c r="C8" s="1308">
        <v>8.14</v>
      </c>
      <c r="D8" s="1308">
        <v>5.5699999999999994</v>
      </c>
      <c r="E8" s="1308">
        <v>6.4066666666666672</v>
      </c>
      <c r="F8" s="1308">
        <v>6.4533333333333331</v>
      </c>
      <c r="G8" s="1308">
        <v>6.8366666666666669</v>
      </c>
      <c r="H8" s="1308">
        <v>6.8233333333333341</v>
      </c>
      <c r="I8" s="1308">
        <v>6.6199999999999992</v>
      </c>
      <c r="J8" s="1308">
        <v>6.6666666666666679</v>
      </c>
      <c r="K8" s="1307">
        <v>8.4366666666666674</v>
      </c>
      <c r="L8" s="1308">
        <v>7.2533333333333321</v>
      </c>
      <c r="M8" s="1308">
        <v>7.0833333333333321</v>
      </c>
      <c r="N8" s="1308">
        <v>6.1566666666666654</v>
      </c>
      <c r="O8" s="1308">
        <v>6.376666666666666</v>
      </c>
      <c r="P8" s="1309">
        <v>6.6799999999999988</v>
      </c>
      <c r="Q8" s="4"/>
      <c r="R8" s="2"/>
      <c r="S8" s="3"/>
      <c r="T8" s="3"/>
      <c r="U8" s="3"/>
      <c r="V8" s="3"/>
      <c r="W8" s="3"/>
      <c r="X8" s="3"/>
    </row>
    <row r="9" spans="1:24" ht="12" customHeight="1">
      <c r="A9" s="1256" t="str">
        <f>'6.1'!A13</f>
        <v>May</v>
      </c>
      <c r="B9" s="1307">
        <v>12.241935483870968</v>
      </c>
      <c r="C9" s="1308">
        <v>14.04838709677419</v>
      </c>
      <c r="D9" s="1308">
        <v>12.100000000000001</v>
      </c>
      <c r="E9" s="1308">
        <v>12.374193548387098</v>
      </c>
      <c r="F9" s="1308">
        <v>12.732258064516131</v>
      </c>
      <c r="G9" s="1308">
        <v>12.151612903225805</v>
      </c>
      <c r="H9" s="1308">
        <v>12.490322580645161</v>
      </c>
      <c r="I9" s="1308">
        <v>12.748387096774195</v>
      </c>
      <c r="J9" s="1308">
        <v>13.164516129032259</v>
      </c>
      <c r="K9" s="1307">
        <v>15.074193548387099</v>
      </c>
      <c r="L9" s="1308">
        <v>13.493548387096771</v>
      </c>
      <c r="M9" s="1308">
        <v>13.425806451612903</v>
      </c>
      <c r="N9" s="1308">
        <v>12.290322580645162</v>
      </c>
      <c r="O9" s="1308">
        <v>12.312903225806451</v>
      </c>
      <c r="P9" s="1309">
        <v>12.812903225806451</v>
      </c>
      <c r="Q9" s="4"/>
      <c r="R9" s="2"/>
      <c r="S9" s="3"/>
      <c r="T9" s="3"/>
      <c r="U9" s="3"/>
      <c r="V9" s="3"/>
      <c r="W9" s="3"/>
      <c r="X9" s="3"/>
    </row>
    <row r="10" spans="1:24" ht="12" customHeight="1">
      <c r="A10" s="1256" t="str">
        <f>'6.1'!A14</f>
        <v>June</v>
      </c>
      <c r="B10" s="1307">
        <v>16.783333333333328</v>
      </c>
      <c r="C10" s="1308">
        <v>18.690000000000005</v>
      </c>
      <c r="D10" s="1308">
        <v>16.809999999999999</v>
      </c>
      <c r="E10" s="1308">
        <v>17.043333333333333</v>
      </c>
      <c r="F10" s="1308">
        <v>17.003333333333334</v>
      </c>
      <c r="G10" s="1308">
        <v>17.233333333333334</v>
      </c>
      <c r="H10" s="1308">
        <v>17.280000000000005</v>
      </c>
      <c r="I10" s="1308">
        <v>17.476666666666667</v>
      </c>
      <c r="J10" s="1308">
        <v>17.786666666666669</v>
      </c>
      <c r="K10" s="1307">
        <v>19.52333333333333</v>
      </c>
      <c r="L10" s="1308">
        <v>17.88</v>
      </c>
      <c r="M10" s="1308">
        <v>17.933333333333337</v>
      </c>
      <c r="N10" s="1308">
        <v>17.000000000000007</v>
      </c>
      <c r="O10" s="1308">
        <v>16.999999999999996</v>
      </c>
      <c r="P10" s="1309">
        <v>17.459999999999994</v>
      </c>
      <c r="Q10" s="4"/>
      <c r="R10" s="2"/>
      <c r="S10" s="3"/>
      <c r="T10" s="3"/>
      <c r="U10" s="3"/>
      <c r="V10" s="3"/>
      <c r="W10" s="3"/>
      <c r="X10" s="3"/>
    </row>
    <row r="11" spans="1:24" ht="12" customHeight="1">
      <c r="A11" s="1255" t="str">
        <f>'6.1'!A15</f>
        <v>July</v>
      </c>
      <c r="B11" s="1304">
        <v>19.529032258064518</v>
      </c>
      <c r="C11" s="1305">
        <v>21.893548387096772</v>
      </c>
      <c r="D11" s="1305">
        <v>17.964516129032258</v>
      </c>
      <c r="E11" s="1305">
        <v>18.967741935483872</v>
      </c>
      <c r="F11" s="1305">
        <v>18.958064516129035</v>
      </c>
      <c r="G11" s="1305">
        <v>19.612903225806448</v>
      </c>
      <c r="H11" s="1305">
        <v>19.674193548387098</v>
      </c>
      <c r="I11" s="1305">
        <v>19.767741935483873</v>
      </c>
      <c r="J11" s="1305">
        <v>19.864516129032253</v>
      </c>
      <c r="K11" s="1304">
        <v>22.287096774193554</v>
      </c>
      <c r="L11" s="1305">
        <v>20.470967741935493</v>
      </c>
      <c r="M11" s="1305">
        <v>19.85161290322581</v>
      </c>
      <c r="N11" s="1305">
        <v>19.79354838709677</v>
      </c>
      <c r="O11" s="1305">
        <v>19.387096774193548</v>
      </c>
      <c r="P11" s="1306">
        <v>19.896774193548385</v>
      </c>
      <c r="Q11" s="4"/>
      <c r="R11" s="2"/>
      <c r="S11" s="3"/>
      <c r="T11" s="3"/>
      <c r="U11" s="3"/>
      <c r="V11" s="3"/>
      <c r="W11" s="3"/>
      <c r="X11" s="3"/>
    </row>
    <row r="12" spans="1:24" ht="12" customHeight="1">
      <c r="A12" s="1256" t="str">
        <f>'6.1'!A16</f>
        <v>August</v>
      </c>
      <c r="B12" s="1307">
        <v>18.287096774193547</v>
      </c>
      <c r="C12" s="1308">
        <v>20.138709677419357</v>
      </c>
      <c r="D12" s="1308">
        <v>17.158064516129031</v>
      </c>
      <c r="E12" s="1308">
        <v>18.329032258064519</v>
      </c>
      <c r="F12" s="1308">
        <v>18.303225806451611</v>
      </c>
      <c r="G12" s="1308">
        <v>19.167741935483864</v>
      </c>
      <c r="H12" s="1308">
        <v>18.838709677419356</v>
      </c>
      <c r="I12" s="1308">
        <v>18.9258064516129</v>
      </c>
      <c r="J12" s="1308">
        <v>18.600000000000005</v>
      </c>
      <c r="K12" s="1307">
        <v>20.996774193548386</v>
      </c>
      <c r="L12" s="1308">
        <v>19.441935483870971</v>
      </c>
      <c r="M12" s="1308">
        <v>19.203225806451616</v>
      </c>
      <c r="N12" s="1308">
        <v>18.454838709677418</v>
      </c>
      <c r="O12" s="1308">
        <v>18.570967741935483</v>
      </c>
      <c r="P12" s="1309">
        <v>18.838709677419359</v>
      </c>
      <c r="Q12" s="4"/>
      <c r="R12" s="2"/>
      <c r="S12" s="3"/>
      <c r="T12" s="3"/>
      <c r="U12" s="3"/>
      <c r="V12" s="3"/>
      <c r="W12" s="3"/>
      <c r="X12" s="3"/>
    </row>
    <row r="13" spans="1:24" ht="12" customHeight="1">
      <c r="A13" s="1257" t="str">
        <f>'6.1'!A17</f>
        <v>September</v>
      </c>
      <c r="B13" s="1310">
        <v>15.906666666666666</v>
      </c>
      <c r="C13" s="1311">
        <v>18.02</v>
      </c>
      <c r="D13" s="1311">
        <v>14.750000000000004</v>
      </c>
      <c r="E13" s="1311">
        <v>16.076666666666668</v>
      </c>
      <c r="F13" s="1311">
        <v>15.963333333333336</v>
      </c>
      <c r="G13" s="1311">
        <v>16.50333333333333</v>
      </c>
      <c r="H13" s="1311">
        <v>16.786666666666669</v>
      </c>
      <c r="I13" s="1311">
        <v>16.779999999999998</v>
      </c>
      <c r="J13" s="1311">
        <v>15.953333333333338</v>
      </c>
      <c r="K13" s="1310">
        <v>18.766666666666666</v>
      </c>
      <c r="L13" s="1311">
        <v>17.139999999999997</v>
      </c>
      <c r="M13" s="1311">
        <v>16.473333333333333</v>
      </c>
      <c r="N13" s="1311">
        <v>16.653333333333329</v>
      </c>
      <c r="O13" s="1311">
        <v>16.686666666666664</v>
      </c>
      <c r="P13" s="1312">
        <v>16.65666666666667</v>
      </c>
      <c r="Q13" s="4"/>
      <c r="R13" s="2"/>
      <c r="S13" s="3"/>
      <c r="T13" s="3"/>
      <c r="U13" s="3"/>
      <c r="V13" s="3"/>
      <c r="W13" s="3"/>
      <c r="X13" s="3"/>
    </row>
    <row r="14" spans="1:24" ht="12" customHeight="1">
      <c r="A14" s="1255" t="str">
        <f>'6.1'!A18</f>
        <v>October</v>
      </c>
      <c r="B14" s="1304">
        <v>10.519354838709678</v>
      </c>
      <c r="C14" s="1305">
        <v>12.667741935483873</v>
      </c>
      <c r="D14" s="1305">
        <v>9.7290322580645174</v>
      </c>
      <c r="E14" s="1305">
        <v>10.622580645161291</v>
      </c>
      <c r="F14" s="1305">
        <v>10.829032258064515</v>
      </c>
      <c r="G14" s="1305">
        <v>12.083870967741936</v>
      </c>
      <c r="H14" s="1305">
        <v>11.393548387096775</v>
      </c>
      <c r="I14" s="1305">
        <v>11.522580645161289</v>
      </c>
      <c r="J14" s="1305">
        <v>10.67741935483871</v>
      </c>
      <c r="K14" s="1304">
        <v>13.009677419354839</v>
      </c>
      <c r="L14" s="1305">
        <v>11.819354838709678</v>
      </c>
      <c r="M14" s="1305">
        <v>11.525806451612906</v>
      </c>
      <c r="N14" s="1305">
        <v>10.877419354838711</v>
      </c>
      <c r="O14" s="1305">
        <v>11.541935483870969</v>
      </c>
      <c r="P14" s="1306">
        <v>11.261290322580644</v>
      </c>
      <c r="Q14" s="4"/>
      <c r="R14" s="2"/>
      <c r="S14" s="3"/>
      <c r="T14" s="3"/>
      <c r="U14" s="3"/>
      <c r="V14" s="3"/>
      <c r="W14" s="3"/>
      <c r="X14" s="3"/>
    </row>
    <row r="15" spans="1:24" ht="12" customHeight="1">
      <c r="A15" s="1256" t="str">
        <f>'6.1'!A19</f>
        <v>November</v>
      </c>
      <c r="B15" s="1307">
        <v>3.9233333333333329</v>
      </c>
      <c r="C15" s="1308">
        <v>5.2500000000000018</v>
      </c>
      <c r="D15" s="1308">
        <v>3.4066666666666667</v>
      </c>
      <c r="E15" s="1308">
        <v>3.6799999999999988</v>
      </c>
      <c r="F15" s="1308">
        <v>4.1099999999999985</v>
      </c>
      <c r="G15" s="1308">
        <v>4.5233333333333343</v>
      </c>
      <c r="H15" s="1308">
        <v>4.2566666666666659</v>
      </c>
      <c r="I15" s="1308">
        <v>4.3766666666666669</v>
      </c>
      <c r="J15" s="1308">
        <v>4.4966666666666653</v>
      </c>
      <c r="K15" s="1307">
        <v>6.0366666666666671</v>
      </c>
      <c r="L15" s="1308">
        <v>5.0000000000000027</v>
      </c>
      <c r="M15" s="1308">
        <v>4.9299999999999988</v>
      </c>
      <c r="N15" s="1308">
        <v>3.5666666666666673</v>
      </c>
      <c r="O15" s="1308">
        <v>4.0833333333333321</v>
      </c>
      <c r="P15" s="1309">
        <v>4.2833333333333323</v>
      </c>
      <c r="Q15" s="4"/>
      <c r="R15" s="2"/>
      <c r="S15" s="3"/>
      <c r="T15" s="3"/>
      <c r="U15" s="3"/>
      <c r="V15" s="3"/>
      <c r="W15" s="3"/>
      <c r="X15" s="3"/>
    </row>
    <row r="16" spans="1:24" ht="12" customHeight="1">
      <c r="A16" s="1257" t="str">
        <f>'6.1'!A20</f>
        <v>December</v>
      </c>
      <c r="B16" s="1310">
        <v>2.1064516129032258</v>
      </c>
      <c r="C16" s="1311">
        <v>2.274193548387097</v>
      </c>
      <c r="D16" s="1311">
        <v>1.564516129032258</v>
      </c>
      <c r="E16" s="1311">
        <v>1.8322580645161293</v>
      </c>
      <c r="F16" s="1311">
        <v>2.129032258064516</v>
      </c>
      <c r="G16" s="1311">
        <v>2.5419354838709678</v>
      </c>
      <c r="H16" s="1311">
        <v>2.0096774193548388</v>
      </c>
      <c r="I16" s="1311">
        <v>2.3258064516129036</v>
      </c>
      <c r="J16" s="1311">
        <v>2.6580645161290324</v>
      </c>
      <c r="K16" s="1310">
        <v>4.1838709677419352</v>
      </c>
      <c r="L16" s="1311">
        <v>3.1451612903225805</v>
      </c>
      <c r="M16" s="1311">
        <v>2.8870967741935485</v>
      </c>
      <c r="N16" s="1311">
        <v>1.6774193548387097</v>
      </c>
      <c r="O16" s="1311">
        <v>1.4774193548387096</v>
      </c>
      <c r="P16" s="1312">
        <v>2.2387096774193549</v>
      </c>
      <c r="Q16" s="4"/>
      <c r="R16" s="2"/>
      <c r="S16" s="3"/>
      <c r="T16" s="3"/>
      <c r="U16" s="3"/>
      <c r="V16" s="3"/>
      <c r="W16" s="3"/>
      <c r="X16" s="3"/>
    </row>
    <row r="17" spans="1:29" ht="12" customHeight="1">
      <c r="A17" s="1256" t="str">
        <f>'6.1'!A21</f>
        <v>1Q</v>
      </c>
      <c r="B17" s="1307">
        <f>AVERAGE(B5:B7)</f>
        <v>2.6607142857142851</v>
      </c>
      <c r="C17" s="1307">
        <f t="shared" ref="C17:P17" si="0">AVERAGE(C5:C7)</f>
        <v>3.8450460829493083</v>
      </c>
      <c r="D17" s="1307">
        <f t="shared" si="0"/>
        <v>1.7429723502304146</v>
      </c>
      <c r="E17" s="1307">
        <f t="shared" si="0"/>
        <v>2.1837173579109059</v>
      </c>
      <c r="F17" s="1307">
        <f t="shared" si="0"/>
        <v>2.4591397849462369</v>
      </c>
      <c r="G17" s="1307">
        <f t="shared" si="0"/>
        <v>3.2180875576036869</v>
      </c>
      <c r="H17" s="1307">
        <f t="shared" si="0"/>
        <v>2.6491935483870965</v>
      </c>
      <c r="I17" s="1307">
        <f t="shared" si="0"/>
        <v>2.7999615975422425</v>
      </c>
      <c r="J17" s="1307">
        <f t="shared" si="0"/>
        <v>3.0203149001536098</v>
      </c>
      <c r="K17" s="1307">
        <f t="shared" si="0"/>
        <v>4.6764208909370204</v>
      </c>
      <c r="L17" s="1307">
        <f t="shared" si="0"/>
        <v>3.5285714285714289</v>
      </c>
      <c r="M17" s="1307">
        <f t="shared" si="0"/>
        <v>3.3483870967741942</v>
      </c>
      <c r="N17" s="1307">
        <f t="shared" si="0"/>
        <v>2.3056067588325653</v>
      </c>
      <c r="O17" s="1307">
        <f t="shared" si="0"/>
        <v>2.2006144393241165</v>
      </c>
      <c r="P17" s="1313">
        <f t="shared" si="0"/>
        <v>2.8142473118279572</v>
      </c>
      <c r="Q17" s="4"/>
      <c r="R17" s="2"/>
      <c r="S17" s="3"/>
      <c r="T17" s="3"/>
      <c r="U17" s="3"/>
      <c r="V17" s="3"/>
      <c r="W17" s="3"/>
      <c r="X17" s="3"/>
    </row>
    <row r="18" spans="1:29" ht="12" customHeight="1">
      <c r="A18" s="1256" t="str">
        <f>'6.1'!A22</f>
        <v>2Q</v>
      </c>
      <c r="B18" s="1307">
        <f>AVERAGE(B8:B10)</f>
        <v>11.692867383512542</v>
      </c>
      <c r="C18" s="1307">
        <f t="shared" ref="C18:P18" si="1">AVERAGE(C8:C10)</f>
        <v>13.626129032258065</v>
      </c>
      <c r="D18" s="1307">
        <f t="shared" si="1"/>
        <v>11.493333333333334</v>
      </c>
      <c r="E18" s="1307">
        <f t="shared" si="1"/>
        <v>11.941397849462367</v>
      </c>
      <c r="F18" s="1307">
        <f t="shared" si="1"/>
        <v>12.062974910394265</v>
      </c>
      <c r="G18" s="1307">
        <f t="shared" si="1"/>
        <v>12.073870967741934</v>
      </c>
      <c r="H18" s="1307">
        <f t="shared" si="1"/>
        <v>12.197885304659499</v>
      </c>
      <c r="I18" s="1307">
        <f t="shared" si="1"/>
        <v>12.28168458781362</v>
      </c>
      <c r="J18" s="1307">
        <f t="shared" si="1"/>
        <v>12.539283154121867</v>
      </c>
      <c r="K18" s="1307">
        <f t="shared" si="1"/>
        <v>14.344731182795698</v>
      </c>
      <c r="L18" s="1307">
        <f t="shared" si="1"/>
        <v>12.875627240143368</v>
      </c>
      <c r="M18" s="1307">
        <f t="shared" si="1"/>
        <v>12.814157706093191</v>
      </c>
      <c r="N18" s="1307">
        <f t="shared" si="1"/>
        <v>11.815663082437277</v>
      </c>
      <c r="O18" s="1307">
        <f t="shared" si="1"/>
        <v>11.896523297491038</v>
      </c>
      <c r="P18" s="1313">
        <f t="shared" si="1"/>
        <v>12.317634408602148</v>
      </c>
      <c r="Q18" s="4"/>
      <c r="R18" s="2"/>
      <c r="S18" s="3"/>
      <c r="T18" s="3"/>
      <c r="U18" s="3"/>
      <c r="V18" s="3"/>
      <c r="W18" s="3"/>
      <c r="X18" s="3"/>
    </row>
    <row r="19" spans="1:29" ht="12" customHeight="1">
      <c r="A19" s="1256" t="str">
        <f>'6.1'!A23</f>
        <v>3Q</v>
      </c>
      <c r="B19" s="1307">
        <f>AVERAGE(B11:B13)</f>
        <v>17.907598566308241</v>
      </c>
      <c r="C19" s="1307">
        <f t="shared" ref="C19:P19" si="2">AVERAGE(C11:C13)</f>
        <v>20.017419354838708</v>
      </c>
      <c r="D19" s="1307">
        <f t="shared" si="2"/>
        <v>16.624193548387098</v>
      </c>
      <c r="E19" s="1307">
        <f t="shared" si="2"/>
        <v>17.791146953405018</v>
      </c>
      <c r="F19" s="1307">
        <f t="shared" si="2"/>
        <v>17.741541218637995</v>
      </c>
      <c r="G19" s="1307">
        <f t="shared" si="2"/>
        <v>18.427992831541214</v>
      </c>
      <c r="H19" s="1307">
        <f t="shared" si="2"/>
        <v>18.433189964157709</v>
      </c>
      <c r="I19" s="1307">
        <f t="shared" si="2"/>
        <v>18.491182795698922</v>
      </c>
      <c r="J19" s="1307">
        <f t="shared" si="2"/>
        <v>18.139283154121866</v>
      </c>
      <c r="K19" s="1307">
        <f t="shared" si="2"/>
        <v>20.68351254480287</v>
      </c>
      <c r="L19" s="1307">
        <f t="shared" si="2"/>
        <v>19.017634408602152</v>
      </c>
      <c r="M19" s="1307">
        <f t="shared" si="2"/>
        <v>18.509390681003584</v>
      </c>
      <c r="N19" s="1307">
        <f t="shared" si="2"/>
        <v>18.300573476702507</v>
      </c>
      <c r="O19" s="1307">
        <f t="shared" si="2"/>
        <v>18.214910394265232</v>
      </c>
      <c r="P19" s="1313">
        <f t="shared" si="2"/>
        <v>18.464050179211469</v>
      </c>
      <c r="Q19" s="5"/>
      <c r="R19" s="3"/>
      <c r="S19" s="3"/>
      <c r="T19" s="3"/>
      <c r="U19" s="3"/>
      <c r="V19" s="3"/>
      <c r="W19" s="3"/>
      <c r="X19" s="3"/>
    </row>
    <row r="20" spans="1:29" ht="12" customHeight="1">
      <c r="A20" s="1256" t="str">
        <f>'6.1'!A24</f>
        <v>4Q</v>
      </c>
      <c r="B20" s="1307">
        <f>AVERAGE(B14:B16)</f>
        <v>5.5163799283154118</v>
      </c>
      <c r="C20" s="1307">
        <f t="shared" ref="C20:P20" si="3">AVERAGE(C14:C16)</f>
        <v>6.7306451612903233</v>
      </c>
      <c r="D20" s="1307">
        <f t="shared" si="3"/>
        <v>4.9000716845878136</v>
      </c>
      <c r="E20" s="1307">
        <f t="shared" si="3"/>
        <v>5.3782795698924728</v>
      </c>
      <c r="F20" s="1307">
        <f t="shared" si="3"/>
        <v>5.6893548387096766</v>
      </c>
      <c r="G20" s="1307">
        <f t="shared" si="3"/>
        <v>6.3830465949820798</v>
      </c>
      <c r="H20" s="1307">
        <f t="shared" si="3"/>
        <v>5.8866308243727596</v>
      </c>
      <c r="I20" s="1307">
        <f t="shared" si="3"/>
        <v>6.0750179211469542</v>
      </c>
      <c r="J20" s="1307">
        <f t="shared" si="3"/>
        <v>5.9440501792114686</v>
      </c>
      <c r="K20" s="1307">
        <f t="shared" si="3"/>
        <v>7.7434050179211473</v>
      </c>
      <c r="L20" s="1307">
        <f t="shared" si="3"/>
        <v>6.6548387096774206</v>
      </c>
      <c r="M20" s="1307">
        <f t="shared" si="3"/>
        <v>6.4476344086021511</v>
      </c>
      <c r="N20" s="1307">
        <f>AVERAGE(N14:N16)</f>
        <v>5.3738351254480285</v>
      </c>
      <c r="O20" s="1307">
        <f t="shared" si="3"/>
        <v>5.7008960573476699</v>
      </c>
      <c r="P20" s="1313">
        <f t="shared" si="3"/>
        <v>5.9277777777777771</v>
      </c>
    </row>
    <row r="21" spans="1:29" ht="12" customHeight="1">
      <c r="A21" s="1255" t="str">
        <f>'6.1'!A25</f>
        <v>1H</v>
      </c>
      <c r="B21" s="1304">
        <f>AVERAGE(B5:B10)</f>
        <v>7.1767908346134135</v>
      </c>
      <c r="C21" s="1304">
        <f t="shared" ref="C21:P21" si="4">AVERAGE(C5:C10)</f>
        <v>8.7355875576036865</v>
      </c>
      <c r="D21" s="1304">
        <f t="shared" si="4"/>
        <v>6.6181528417818738</v>
      </c>
      <c r="E21" s="1304">
        <f t="shared" si="4"/>
        <v>7.0625576036866358</v>
      </c>
      <c r="F21" s="1304">
        <f t="shared" si="4"/>
        <v>7.2610573476702518</v>
      </c>
      <c r="G21" s="1304">
        <f t="shared" si="4"/>
        <v>7.6459792626728111</v>
      </c>
      <c r="H21" s="1304">
        <f t="shared" si="4"/>
        <v>7.4235394265232983</v>
      </c>
      <c r="I21" s="1304">
        <f t="shared" si="4"/>
        <v>7.5408230926779316</v>
      </c>
      <c r="J21" s="1304">
        <f t="shared" si="4"/>
        <v>7.779799027137738</v>
      </c>
      <c r="K21" s="1304">
        <f t="shared" si="4"/>
        <v>9.5105760368663592</v>
      </c>
      <c r="L21" s="1304">
        <f t="shared" si="4"/>
        <v>8.2020993343573991</v>
      </c>
      <c r="M21" s="1304">
        <f t="shared" si="4"/>
        <v>8.0812724014336919</v>
      </c>
      <c r="N21" s="1304">
        <f t="shared" si="4"/>
        <v>7.0606349206349215</v>
      </c>
      <c r="O21" s="1304">
        <f t="shared" si="4"/>
        <v>7.0485688684075773</v>
      </c>
      <c r="P21" s="1314">
        <f t="shared" si="4"/>
        <v>7.5659408602150533</v>
      </c>
    </row>
    <row r="22" spans="1:29" ht="12" customHeight="1">
      <c r="A22" s="1257" t="str">
        <f>'6.1'!A26</f>
        <v>2H</v>
      </c>
      <c r="B22" s="1310">
        <f>AVERAGE(B11:B16)</f>
        <v>11.711989247311827</v>
      </c>
      <c r="C22" s="1310">
        <f t="shared" ref="C22:P22" si="5">AVERAGE(C11:C16)</f>
        <v>13.374032258064517</v>
      </c>
      <c r="D22" s="1310">
        <f t="shared" si="5"/>
        <v>10.762132616487456</v>
      </c>
      <c r="E22" s="1310">
        <f t="shared" si="5"/>
        <v>11.584713261648744</v>
      </c>
      <c r="F22" s="1310">
        <f t="shared" si="5"/>
        <v>11.715448028673835</v>
      </c>
      <c r="G22" s="1310">
        <f t="shared" si="5"/>
        <v>12.405519713261647</v>
      </c>
      <c r="H22" s="1310">
        <f t="shared" si="5"/>
        <v>12.159910394265234</v>
      </c>
      <c r="I22" s="1310">
        <f t="shared" si="5"/>
        <v>12.283100358422937</v>
      </c>
      <c r="J22" s="1310">
        <f t="shared" si="5"/>
        <v>12.04166666666667</v>
      </c>
      <c r="K22" s="1310">
        <f t="shared" si="5"/>
        <v>14.213458781362007</v>
      </c>
      <c r="L22" s="1310">
        <f t="shared" si="5"/>
        <v>12.836236559139785</v>
      </c>
      <c r="M22" s="1310">
        <f t="shared" si="5"/>
        <v>12.478512544802868</v>
      </c>
      <c r="N22" s="1310">
        <f t="shared" si="5"/>
        <v>11.837204301075266</v>
      </c>
      <c r="O22" s="1310">
        <f t="shared" si="5"/>
        <v>11.957903225806453</v>
      </c>
      <c r="P22" s="1315">
        <f t="shared" si="5"/>
        <v>12.195913978494623</v>
      </c>
    </row>
    <row r="23" spans="1:29" ht="12" customHeight="1">
      <c r="A23" s="1258" t="str">
        <f>'6.1'!A27</f>
        <v>Year</v>
      </c>
      <c r="B23" s="1316">
        <f>AVERAGE(B5:B16)</f>
        <v>9.4443900409626202</v>
      </c>
      <c r="C23" s="1316">
        <f t="shared" ref="C23:P23" si="6">AVERAGE(C5:C16)</f>
        <v>11.054809907834104</v>
      </c>
      <c r="D23" s="1316">
        <f t="shared" si="6"/>
        <v>8.6901427291346653</v>
      </c>
      <c r="E23" s="1316">
        <f t="shared" si="6"/>
        <v>9.3236354326676913</v>
      </c>
      <c r="F23" s="1316">
        <f t="shared" si="6"/>
        <v>9.488252688172043</v>
      </c>
      <c r="G23" s="1316">
        <f t="shared" si="6"/>
        <v>10.02574948796723</v>
      </c>
      <c r="H23" s="1316">
        <f t="shared" si="6"/>
        <v>9.7917249103942652</v>
      </c>
      <c r="I23" s="1316">
        <f t="shared" si="6"/>
        <v>9.9119617255504355</v>
      </c>
      <c r="J23" s="1316">
        <f t="shared" si="6"/>
        <v>9.9107328469022029</v>
      </c>
      <c r="K23" s="1316">
        <f t="shared" si="6"/>
        <v>11.862017409114182</v>
      </c>
      <c r="L23" s="1316">
        <f t="shared" si="6"/>
        <v>10.519167946748594</v>
      </c>
      <c r="M23" s="1316">
        <f t="shared" si="6"/>
        <v>10.279892473118279</v>
      </c>
      <c r="N23" s="1316">
        <f t="shared" si="6"/>
        <v>9.4489196108550946</v>
      </c>
      <c r="O23" s="1316">
        <f t="shared" si="6"/>
        <v>9.5032360471070145</v>
      </c>
      <c r="P23" s="1317">
        <f t="shared" si="6"/>
        <v>9.8809274193548386</v>
      </c>
    </row>
    <row r="24" spans="1:29" ht="15" customHeight="1"/>
    <row r="25" spans="1:29" ht="15" customHeight="1">
      <c r="A25" s="1797" t="s">
        <v>518</v>
      </c>
      <c r="B25" s="1797"/>
      <c r="C25" s="1797"/>
      <c r="D25" s="1797"/>
      <c r="E25" s="1797"/>
      <c r="F25" s="1797"/>
      <c r="G25" s="1797"/>
      <c r="H25" s="1797"/>
      <c r="I25" s="1797"/>
      <c r="J25" s="1797"/>
      <c r="K25" s="1797"/>
      <c r="L25" s="1797"/>
      <c r="M25" s="1797"/>
      <c r="N25" s="1797"/>
      <c r="O25" s="1797"/>
      <c r="P25" s="1797"/>
    </row>
    <row r="26" spans="1:29" s="148" customFormat="1" ht="5.0999999999999996" customHeight="1">
      <c r="A26" s="1177"/>
      <c r="B26" s="1176" t="str">
        <f>B4</f>
        <v xml:space="preserve"> Jihočeský R.</v>
      </c>
      <c r="C26" s="1176" t="str">
        <f t="shared" ref="C26:O26" si="7">C4</f>
        <v xml:space="preserve"> Jihomoravský R.</v>
      </c>
      <c r="D26" s="1176" t="str">
        <f t="shared" si="7"/>
        <v xml:space="preserve"> Karlovarský R.</v>
      </c>
      <c r="E26" s="1176" t="str">
        <f t="shared" si="7"/>
        <v xml:space="preserve"> Královéhradecký R.</v>
      </c>
      <c r="F26" s="1176" t="str">
        <f t="shared" si="7"/>
        <v xml:space="preserve"> Liberecký R.</v>
      </c>
      <c r="G26" s="1176" t="str">
        <f t="shared" si="7"/>
        <v xml:space="preserve"> Moravskoslezský R.</v>
      </c>
      <c r="H26" s="1176" t="str">
        <f t="shared" si="7"/>
        <v xml:space="preserve"> Olomoucký R.</v>
      </c>
      <c r="I26" s="1176" t="str">
        <f t="shared" si="7"/>
        <v xml:space="preserve"> Pardubický R.</v>
      </c>
      <c r="J26" s="1176" t="str">
        <f t="shared" si="7"/>
        <v xml:space="preserve"> Plzeňský R.</v>
      </c>
      <c r="K26" s="1176" t="str">
        <f t="shared" si="7"/>
        <v xml:space="preserve"> Prague</v>
      </c>
      <c r="L26" s="1176" t="str">
        <f t="shared" si="7"/>
        <v xml:space="preserve"> Středočeský R.</v>
      </c>
      <c r="M26" s="1176" t="str">
        <f t="shared" si="7"/>
        <v xml:space="preserve"> Ústecký R.</v>
      </c>
      <c r="N26" s="1176" t="str">
        <f t="shared" si="7"/>
        <v xml:space="preserve"> Vysočina R.</v>
      </c>
      <c r="O26" s="1176" t="str">
        <f t="shared" si="7"/>
        <v xml:space="preserve"> Zlínský R.</v>
      </c>
      <c r="P26" s="1176" t="s">
        <v>50</v>
      </c>
    </row>
    <row r="27" spans="1:29" ht="12" customHeight="1">
      <c r="A27" s="1255">
        <v>2014</v>
      </c>
      <c r="B27" s="1304">
        <v>9.2205479452054835</v>
      </c>
      <c r="C27" s="1304">
        <v>10.938082191780827</v>
      </c>
      <c r="D27" s="1305">
        <v>8.3956164383561607</v>
      </c>
      <c r="E27" s="1305">
        <v>9.690136986301372</v>
      </c>
      <c r="F27" s="1305">
        <v>9.5232876712328807</v>
      </c>
      <c r="G27" s="1305">
        <v>9.9312328767123308</v>
      </c>
      <c r="H27" s="1305">
        <v>9.6671232876712274</v>
      </c>
      <c r="I27" s="1305">
        <v>9.6331506849315023</v>
      </c>
      <c r="J27" s="1305">
        <v>9.7002739726027407</v>
      </c>
      <c r="K27" s="1304">
        <v>11.39506849315069</v>
      </c>
      <c r="L27" s="1304">
        <v>10.222739726027401</v>
      </c>
      <c r="M27" s="1305">
        <v>10.033150684931506</v>
      </c>
      <c r="N27" s="1305">
        <v>9.1528767123287764</v>
      </c>
      <c r="O27" s="1305">
        <v>9.9326027397260308</v>
      </c>
      <c r="P27" s="1306">
        <v>9.6999999999999993</v>
      </c>
      <c r="Q27" s="361"/>
      <c r="R27" s="361"/>
      <c r="S27" s="361"/>
      <c r="T27" s="361"/>
      <c r="U27" s="361"/>
      <c r="V27" s="361"/>
      <c r="W27" s="361"/>
      <c r="X27" s="361"/>
      <c r="Y27" s="361"/>
      <c r="Z27" s="361"/>
      <c r="AA27" s="361"/>
      <c r="AB27" s="361"/>
      <c r="AC27" s="361"/>
    </row>
    <row r="28" spans="1:29" ht="12" customHeight="1">
      <c r="A28" s="1257">
        <v>2015</v>
      </c>
      <c r="B28" s="1310">
        <v>9.3605479452054912</v>
      </c>
      <c r="C28" s="1311">
        <v>10.88328767123288</v>
      </c>
      <c r="D28" s="1311">
        <v>8.2572602739726122</v>
      </c>
      <c r="E28" s="1311">
        <v>9.4657534246575334</v>
      </c>
      <c r="F28" s="1311">
        <v>9.3180821917808085</v>
      </c>
      <c r="G28" s="1311">
        <v>9.9487671232876771</v>
      </c>
      <c r="H28" s="1311">
        <v>9.5476712328767057</v>
      </c>
      <c r="I28" s="1311">
        <v>9.606575342465753</v>
      </c>
      <c r="J28" s="1311">
        <v>9.8224657534246589</v>
      </c>
      <c r="K28" s="1310">
        <v>11.541643835616442</v>
      </c>
      <c r="L28" s="1311">
        <v>10.365479452054798</v>
      </c>
      <c r="M28" s="1311">
        <v>10.097260273972603</v>
      </c>
      <c r="N28" s="1311">
        <v>9.261369863013698</v>
      </c>
      <c r="O28" s="1311">
        <v>9.6117808219178116</v>
      </c>
      <c r="P28" s="1312">
        <v>9.8000000000000007</v>
      </c>
      <c r="Q28" s="361"/>
      <c r="R28" s="361"/>
      <c r="S28" s="361"/>
      <c r="T28" s="361"/>
      <c r="U28" s="361"/>
      <c r="V28" s="361"/>
      <c r="W28" s="361"/>
      <c r="X28" s="361"/>
      <c r="Y28" s="361"/>
      <c r="Z28" s="361"/>
      <c r="AA28" s="361"/>
      <c r="AB28" s="361"/>
      <c r="AC28" s="361"/>
    </row>
    <row r="29" spans="1:29" ht="12" customHeight="1">
      <c r="A29" s="1256">
        <v>2016</v>
      </c>
      <c r="B29" s="1307">
        <v>8.4830601092896121</v>
      </c>
      <c r="C29" s="1308">
        <v>10.159289617486332</v>
      </c>
      <c r="D29" s="1308">
        <v>7.674043715846989</v>
      </c>
      <c r="E29" s="1308">
        <v>8.7259562841529998</v>
      </c>
      <c r="F29" s="1308">
        <v>8.541803278688521</v>
      </c>
      <c r="G29" s="1308">
        <v>9.1620218579235022</v>
      </c>
      <c r="H29" s="1308">
        <v>8.8612021857923526</v>
      </c>
      <c r="I29" s="1308">
        <v>8.8393442622950875</v>
      </c>
      <c r="J29" s="1308">
        <v>8.9374316939890761</v>
      </c>
      <c r="K29" s="1307">
        <v>10.757103825136609</v>
      </c>
      <c r="L29" s="1308">
        <v>9.4855191256830604</v>
      </c>
      <c r="M29" s="1308">
        <v>9.404371584699442</v>
      </c>
      <c r="N29" s="1308">
        <v>8.4385245901639365</v>
      </c>
      <c r="O29" s="1308">
        <v>8.8841530054644799</v>
      </c>
      <c r="P29" s="1309">
        <v>8.9722459037378375</v>
      </c>
      <c r="Q29" s="361"/>
      <c r="R29" s="361"/>
      <c r="S29" s="361"/>
      <c r="T29" s="361"/>
      <c r="U29" s="361"/>
      <c r="V29" s="361"/>
      <c r="W29" s="361"/>
      <c r="X29" s="361"/>
      <c r="Y29" s="361"/>
      <c r="Z29" s="361"/>
      <c r="AA29" s="361"/>
      <c r="AB29" s="361"/>
      <c r="AC29" s="361"/>
    </row>
    <row r="30" spans="1:29" ht="12" customHeight="1">
      <c r="A30" s="1256">
        <v>2017</v>
      </c>
      <c r="B30" s="1307">
        <v>8.4599443164362516</v>
      </c>
      <c r="C30" s="1308">
        <v>10.187891705069125</v>
      </c>
      <c r="D30" s="1308">
        <v>7.657002688172045</v>
      </c>
      <c r="E30" s="1308">
        <v>8.4900524833589319</v>
      </c>
      <c r="F30" s="1308">
        <v>8.4881995647721453</v>
      </c>
      <c r="G30" s="1308">
        <v>8.9379480286738353</v>
      </c>
      <c r="H30" s="1308">
        <v>8.6292146697388645</v>
      </c>
      <c r="I30" s="1308">
        <v>8.6751939324116734</v>
      </c>
      <c r="J30" s="1308">
        <v>8.9431675627240139</v>
      </c>
      <c r="K30" s="1307">
        <v>10.687147337429593</v>
      </c>
      <c r="L30" s="1308">
        <v>9.3806419610855105</v>
      </c>
      <c r="M30" s="1308">
        <v>9.3785394265232966</v>
      </c>
      <c r="N30" s="1308">
        <v>8.3757174859190968</v>
      </c>
      <c r="O30" s="1308">
        <v>8.5992485919098822</v>
      </c>
      <c r="P30" s="1309">
        <v>8.8161872759856621</v>
      </c>
      <c r="Q30" s="361"/>
      <c r="R30" s="361"/>
      <c r="S30" s="361"/>
      <c r="T30" s="361"/>
      <c r="U30" s="361"/>
      <c r="V30" s="361"/>
      <c r="W30" s="361"/>
      <c r="X30" s="361"/>
      <c r="Y30" s="361"/>
      <c r="Z30" s="361"/>
      <c r="AA30" s="361"/>
      <c r="AB30" s="361"/>
      <c r="AC30" s="361"/>
    </row>
    <row r="31" spans="1:29" ht="12" customHeight="1">
      <c r="A31" s="1255">
        <v>2018</v>
      </c>
      <c r="B31" s="1304">
        <v>9.3344233230926772</v>
      </c>
      <c r="C31" s="1305">
        <v>11.25991679467486</v>
      </c>
      <c r="D31" s="1305">
        <v>8.5774820788530466</v>
      </c>
      <c r="E31" s="1305">
        <v>9.8415104966717859</v>
      </c>
      <c r="F31" s="1305">
        <v>9.6630382744495655</v>
      </c>
      <c r="G31" s="1305">
        <v>9.9610931899641582</v>
      </c>
      <c r="H31" s="1305">
        <v>9.6289394521249339</v>
      </c>
      <c r="I31" s="1305">
        <v>9.9138453661034305</v>
      </c>
      <c r="J31" s="1305">
        <v>9.8752118535586284</v>
      </c>
      <c r="K31" s="1304">
        <v>11.716813236047107</v>
      </c>
      <c r="L31" s="1305">
        <v>10.508802483358934</v>
      </c>
      <c r="M31" s="1305">
        <v>10.240105606758833</v>
      </c>
      <c r="N31" s="1305">
        <v>9.4299564772145423</v>
      </c>
      <c r="O31" s="1305">
        <v>9.5680849974398345</v>
      </c>
      <c r="P31" s="1306">
        <v>9.8751190476190462</v>
      </c>
      <c r="Q31" s="361"/>
      <c r="R31" s="361"/>
      <c r="S31" s="361"/>
      <c r="T31" s="361"/>
      <c r="U31" s="361"/>
      <c r="V31" s="361"/>
      <c r="W31" s="361"/>
      <c r="X31" s="361"/>
      <c r="Y31" s="361"/>
      <c r="Z31" s="361"/>
      <c r="AA31" s="361"/>
      <c r="AB31" s="361"/>
      <c r="AC31" s="361"/>
    </row>
    <row r="32" spans="1:29" ht="12" customHeight="1">
      <c r="A32" s="1257">
        <v>2019</v>
      </c>
      <c r="B32" s="1310">
        <v>9.2429729902713778</v>
      </c>
      <c r="C32" s="1311">
        <v>11.022199180747565</v>
      </c>
      <c r="D32" s="1311">
        <v>8.5290770609318987</v>
      </c>
      <c r="E32" s="1311">
        <v>9.5642121095750117</v>
      </c>
      <c r="F32" s="1311">
        <v>9.5788645673323085</v>
      </c>
      <c r="G32" s="1311">
        <v>10.174226830517151</v>
      </c>
      <c r="H32" s="1311">
        <v>9.6721940604198675</v>
      </c>
      <c r="I32" s="1311">
        <v>9.7099769585253437</v>
      </c>
      <c r="J32" s="1311">
        <v>9.69127944188428</v>
      </c>
      <c r="K32" s="1310">
        <v>11.573257808499742</v>
      </c>
      <c r="L32" s="1311">
        <v>10.28830581157194</v>
      </c>
      <c r="M32" s="1311">
        <v>10.089240911418329</v>
      </c>
      <c r="N32" s="1311">
        <v>9.2364752944188453</v>
      </c>
      <c r="O32" s="1311">
        <v>9.4433685355862771</v>
      </c>
      <c r="P32" s="1312">
        <v>9.7526875320020494</v>
      </c>
      <c r="Q32" s="361"/>
      <c r="R32" s="361"/>
      <c r="S32" s="361"/>
      <c r="T32" s="361"/>
      <c r="U32" s="361"/>
      <c r="V32" s="361"/>
      <c r="W32" s="361"/>
      <c r="X32" s="361"/>
      <c r="Y32" s="361"/>
      <c r="Z32" s="361"/>
      <c r="AA32" s="361"/>
      <c r="AB32" s="361"/>
      <c r="AC32" s="361"/>
    </row>
    <row r="33" spans="1:29" ht="12" customHeight="1">
      <c r="A33" s="1256">
        <v>2020</v>
      </c>
      <c r="B33" s="1307">
        <v>8.8363524065540204</v>
      </c>
      <c r="C33" s="1308">
        <v>10.500929979518689</v>
      </c>
      <c r="D33" s="1308">
        <v>8.2805465949820789</v>
      </c>
      <c r="E33" s="1308">
        <v>9.1069662058371748</v>
      </c>
      <c r="F33" s="1308">
        <v>9.1997727854582703</v>
      </c>
      <c r="G33" s="1308">
        <v>9.5240527393753194</v>
      </c>
      <c r="H33" s="1308">
        <v>9.2041743471582187</v>
      </c>
      <c r="I33" s="1308">
        <v>9.3044060419866881</v>
      </c>
      <c r="J33" s="1308">
        <v>9.3268836405529978</v>
      </c>
      <c r="K33" s="1307">
        <v>11.296267921146956</v>
      </c>
      <c r="L33" s="1308">
        <v>9.9817716333845379</v>
      </c>
      <c r="M33" s="1308">
        <v>9.7348412698412687</v>
      </c>
      <c r="N33" s="1308">
        <v>8.8239055299539171</v>
      </c>
      <c r="O33" s="1308">
        <v>8.9208410138248837</v>
      </c>
      <c r="P33" s="1309">
        <v>9.3390104966717846</v>
      </c>
      <c r="Q33" s="361"/>
      <c r="R33" s="361"/>
      <c r="S33" s="361"/>
      <c r="T33" s="361"/>
      <c r="U33" s="361"/>
      <c r="V33" s="361"/>
      <c r="W33" s="361"/>
      <c r="X33" s="361"/>
      <c r="Y33" s="361"/>
      <c r="Z33" s="361"/>
      <c r="AA33" s="361"/>
      <c r="AB33" s="361"/>
      <c r="AC33" s="361"/>
    </row>
    <row r="34" spans="1:29" ht="12" customHeight="1">
      <c r="A34" s="1256">
        <v>2021</v>
      </c>
      <c r="B34" s="1307">
        <v>7.7625710445468519</v>
      </c>
      <c r="C34" s="1308">
        <v>9.5936213517665134</v>
      </c>
      <c r="D34" s="1308">
        <v>6.9439816948284694</v>
      </c>
      <c r="E34" s="1308">
        <v>7.8312493599590374</v>
      </c>
      <c r="F34" s="1308">
        <v>8.0314343317972341</v>
      </c>
      <c r="G34" s="1308">
        <v>8.6916641065028148</v>
      </c>
      <c r="H34" s="1308">
        <v>8.1999449564772142</v>
      </c>
      <c r="I34" s="1308">
        <v>8.1611930363543284</v>
      </c>
      <c r="J34" s="1308">
        <v>8.1841551459293402</v>
      </c>
      <c r="K34" s="1307">
        <v>9.9980017921146942</v>
      </c>
      <c r="L34" s="1308">
        <v>8.8038293650793644</v>
      </c>
      <c r="M34" s="1308">
        <v>8.5569783666154642</v>
      </c>
      <c r="N34" s="1308">
        <v>7.8632994111623136</v>
      </c>
      <c r="O34" s="1308">
        <v>7.9984709421402975</v>
      </c>
      <c r="P34" s="1309">
        <v>8.2528539426523277</v>
      </c>
      <c r="Q34" s="361"/>
      <c r="R34" s="361"/>
      <c r="S34" s="361"/>
      <c r="T34" s="361"/>
      <c r="U34" s="361"/>
      <c r="V34" s="361"/>
      <c r="W34" s="361"/>
      <c r="X34" s="361"/>
      <c r="Y34" s="361"/>
      <c r="Z34" s="361"/>
      <c r="AA34" s="361"/>
      <c r="AB34" s="361"/>
      <c r="AC34" s="361"/>
    </row>
    <row r="35" spans="1:29" ht="12" customHeight="1">
      <c r="A35" s="1255">
        <v>2022</v>
      </c>
      <c r="B35" s="1304">
        <v>8.9532731694828467</v>
      </c>
      <c r="C35" s="1305">
        <v>10.55173579109063</v>
      </c>
      <c r="D35" s="1305">
        <v>8.4238248847926265</v>
      </c>
      <c r="E35" s="1305">
        <v>8.94779505888377</v>
      </c>
      <c r="F35" s="1305">
        <v>9.1503885048643117</v>
      </c>
      <c r="G35" s="1305">
        <v>9.5446620583717348</v>
      </c>
      <c r="H35" s="1305">
        <v>9.144169226830515</v>
      </c>
      <c r="I35" s="1305">
        <v>9.3339311315924203</v>
      </c>
      <c r="J35" s="1305">
        <v>9.5881080389144895</v>
      </c>
      <c r="K35" s="1304">
        <v>11.330941500256017</v>
      </c>
      <c r="L35" s="1305">
        <v>10.01842997951869</v>
      </c>
      <c r="M35" s="1305">
        <v>9.8558134920634917</v>
      </c>
      <c r="N35" s="1305">
        <v>8.9972465437788021</v>
      </c>
      <c r="O35" s="1305">
        <v>9.0005497951868918</v>
      </c>
      <c r="P35" s="1306">
        <v>9.426741551459294</v>
      </c>
      <c r="Q35" s="361"/>
      <c r="R35" s="361"/>
      <c r="S35" s="361"/>
      <c r="T35" s="361"/>
      <c r="U35" s="361"/>
      <c r="V35" s="361"/>
      <c r="W35" s="361"/>
      <c r="X35" s="361"/>
      <c r="Y35" s="361"/>
      <c r="Z35" s="361"/>
      <c r="AA35" s="361"/>
      <c r="AB35" s="361"/>
      <c r="AC35" s="361"/>
    </row>
    <row r="36" spans="1:29" ht="12" customHeight="1">
      <c r="A36" s="1257">
        <v>2023</v>
      </c>
      <c r="B36" s="1310">
        <f>B23</f>
        <v>9.4443900409626202</v>
      </c>
      <c r="C36" s="1310">
        <f t="shared" ref="C36:N36" si="8">C23</f>
        <v>11.054809907834104</v>
      </c>
      <c r="D36" s="1310">
        <f t="shared" si="8"/>
        <v>8.6901427291346653</v>
      </c>
      <c r="E36" s="1310">
        <f t="shared" si="8"/>
        <v>9.3236354326676913</v>
      </c>
      <c r="F36" s="1310">
        <f t="shared" si="8"/>
        <v>9.488252688172043</v>
      </c>
      <c r="G36" s="1310">
        <f t="shared" si="8"/>
        <v>10.02574948796723</v>
      </c>
      <c r="H36" s="1310">
        <f t="shared" si="8"/>
        <v>9.7917249103942652</v>
      </c>
      <c r="I36" s="1310">
        <f t="shared" si="8"/>
        <v>9.9119617255504355</v>
      </c>
      <c r="J36" s="1310">
        <f t="shared" si="8"/>
        <v>9.9107328469022029</v>
      </c>
      <c r="K36" s="1310">
        <f t="shared" si="8"/>
        <v>11.862017409114182</v>
      </c>
      <c r="L36" s="1310">
        <f t="shared" si="8"/>
        <v>10.519167946748594</v>
      </c>
      <c r="M36" s="1310">
        <f t="shared" si="8"/>
        <v>10.279892473118279</v>
      </c>
      <c r="N36" s="1310">
        <f t="shared" si="8"/>
        <v>9.4489196108550946</v>
      </c>
      <c r="O36" s="1310">
        <f>O23</f>
        <v>9.5032360471070145</v>
      </c>
      <c r="P36" s="1315">
        <f>P23</f>
        <v>9.8809274193548386</v>
      </c>
      <c r="Q36" s="361"/>
      <c r="R36" s="361"/>
      <c r="S36" s="361"/>
      <c r="T36" s="361"/>
      <c r="U36" s="361"/>
      <c r="V36" s="361"/>
      <c r="W36" s="361"/>
      <c r="X36" s="361"/>
      <c r="Y36" s="361"/>
      <c r="Z36" s="361"/>
      <c r="AA36" s="361"/>
      <c r="AB36" s="361"/>
      <c r="AC36" s="361"/>
    </row>
    <row r="37" spans="1:29" ht="11.1" customHeight="1">
      <c r="A37" s="99"/>
      <c r="B37" s="256"/>
      <c r="C37" s="287"/>
      <c r="D37" s="287"/>
      <c r="E37" s="287"/>
      <c r="F37" s="287"/>
      <c r="G37" s="287"/>
      <c r="H37" s="287"/>
      <c r="I37" s="287"/>
      <c r="J37" s="287"/>
      <c r="K37" s="256"/>
      <c r="L37" s="287"/>
      <c r="M37" s="287"/>
      <c r="N37" s="287"/>
      <c r="O37" s="287"/>
      <c r="P37" s="287"/>
      <c r="Q37" s="361"/>
      <c r="R37" s="361"/>
      <c r="S37" s="361"/>
      <c r="T37" s="361"/>
      <c r="U37" s="361"/>
      <c r="V37" s="361"/>
      <c r="W37" s="361"/>
      <c r="X37" s="361"/>
      <c r="Y37" s="361"/>
      <c r="Z37" s="361"/>
      <c r="AA37" s="361"/>
      <c r="AB37" s="361"/>
      <c r="AC37" s="361"/>
    </row>
    <row r="38" spans="1:29" ht="12.75" customHeight="1">
      <c r="A38" s="1798" t="str">
        <f>A25</f>
        <v>Air temperature by Region over the last 10 years (°C)</v>
      </c>
      <c r="B38" s="1798"/>
      <c r="C38" s="1798"/>
      <c r="D38" s="1798"/>
      <c r="E38" s="1798"/>
      <c r="F38" s="1798"/>
      <c r="G38" s="1798"/>
      <c r="H38" s="1798"/>
      <c r="I38" s="1798"/>
      <c r="J38" s="1798"/>
      <c r="K38" s="1798"/>
      <c r="L38" s="1798"/>
      <c r="M38" s="1798"/>
      <c r="N38" s="1798"/>
      <c r="O38" s="1798"/>
      <c r="P38" s="1798"/>
      <c r="Q38" s="361"/>
      <c r="R38" s="361"/>
      <c r="S38" s="361"/>
      <c r="T38" s="361"/>
      <c r="U38" s="361"/>
      <c r="V38" s="361"/>
      <c r="W38" s="361"/>
      <c r="X38" s="361"/>
      <c r="Y38" s="361"/>
      <c r="Z38" s="361"/>
      <c r="AA38" s="361"/>
      <c r="AB38" s="361"/>
      <c r="AC38" s="361"/>
    </row>
    <row r="39" spans="1:29" ht="11.25" customHeight="1">
      <c r="A39" s="1798"/>
      <c r="B39" s="1798"/>
      <c r="C39" s="1798"/>
      <c r="D39" s="1798"/>
      <c r="E39" s="1798"/>
      <c r="F39" s="1798"/>
      <c r="G39" s="1798"/>
      <c r="H39" s="1798"/>
      <c r="I39" s="1798"/>
      <c r="J39" s="1798"/>
      <c r="K39" s="1798"/>
      <c r="L39" s="1798"/>
      <c r="M39" s="1798"/>
      <c r="N39" s="1798"/>
      <c r="O39" s="1798"/>
      <c r="P39" s="1798"/>
    </row>
    <row r="40" spans="1:29" ht="11.1" customHeight="1">
      <c r="A40" s="99"/>
      <c r="B40" s="256"/>
      <c r="C40" s="256"/>
      <c r="D40" s="256"/>
      <c r="E40" s="256"/>
      <c r="F40" s="256"/>
      <c r="G40" s="256"/>
      <c r="H40" s="256"/>
      <c r="I40" s="256"/>
      <c r="J40" s="256"/>
      <c r="K40" s="256"/>
      <c r="L40" s="256"/>
      <c r="M40" s="256"/>
      <c r="N40" s="256"/>
      <c r="O40" s="256"/>
      <c r="P40" s="256"/>
    </row>
    <row r="41" spans="1:29" ht="11.1" customHeight="1">
      <c r="A41" s="99"/>
      <c r="B41" s="256"/>
      <c r="C41" s="256"/>
      <c r="D41" s="256"/>
      <c r="E41" s="256"/>
      <c r="F41" s="256"/>
      <c r="G41" s="256"/>
      <c r="H41" s="256"/>
      <c r="I41" s="256"/>
      <c r="J41" s="256"/>
      <c r="K41" s="256"/>
      <c r="L41" s="256"/>
      <c r="M41" s="256"/>
      <c r="N41" s="256"/>
      <c r="O41" s="256"/>
      <c r="P41" s="256"/>
    </row>
    <row r="42" spans="1:29" ht="11.1" customHeight="1">
      <c r="A42" s="99"/>
      <c r="B42" s="256"/>
      <c r="C42" s="256"/>
      <c r="D42" s="256"/>
      <c r="E42" s="256"/>
      <c r="F42" s="256"/>
      <c r="G42" s="256"/>
      <c r="H42" s="256"/>
      <c r="I42" s="256"/>
      <c r="J42" s="256"/>
      <c r="K42" s="256"/>
      <c r="L42" s="256"/>
      <c r="M42" s="256"/>
      <c r="N42" s="256"/>
      <c r="O42" s="256"/>
      <c r="P42" s="256"/>
    </row>
    <row r="43" spans="1:29" ht="11.1" customHeight="1">
      <c r="A43" s="99"/>
      <c r="B43" s="256"/>
      <c r="C43" s="256"/>
      <c r="D43" s="256"/>
      <c r="E43" s="256"/>
      <c r="F43" s="256"/>
      <c r="G43" s="256"/>
      <c r="H43" s="256"/>
      <c r="I43" s="256"/>
      <c r="J43" s="256"/>
      <c r="K43" s="256"/>
      <c r="L43" s="256"/>
      <c r="M43" s="256"/>
      <c r="N43" s="256"/>
      <c r="O43" s="256"/>
      <c r="P43" s="256"/>
    </row>
    <row r="44" spans="1:29" ht="11.1" customHeight="1">
      <c r="A44" s="99"/>
      <c r="B44" s="256"/>
      <c r="C44" s="256"/>
      <c r="D44" s="256"/>
      <c r="E44" s="256"/>
      <c r="F44" s="256"/>
      <c r="G44" s="256"/>
      <c r="H44" s="256"/>
      <c r="I44" s="256"/>
      <c r="J44" s="256"/>
      <c r="K44" s="256"/>
      <c r="L44" s="256"/>
      <c r="M44" s="256"/>
      <c r="N44" s="256"/>
      <c r="O44" s="256"/>
      <c r="P44" s="256"/>
    </row>
    <row r="45" spans="1:29" ht="11.1" customHeight="1">
      <c r="A45" s="99"/>
      <c r="B45" s="256"/>
      <c r="C45" s="256"/>
      <c r="D45" s="256"/>
      <c r="E45" s="256"/>
      <c r="F45" s="256"/>
      <c r="G45" s="256"/>
      <c r="H45" s="256"/>
      <c r="I45" s="256"/>
      <c r="J45" s="256"/>
      <c r="K45" s="256"/>
      <c r="L45" s="256"/>
      <c r="M45" s="256"/>
      <c r="N45" s="256"/>
      <c r="O45" s="256"/>
      <c r="P45" s="256"/>
    </row>
  </sheetData>
  <mergeCells count="6">
    <mergeCell ref="A38:P39"/>
    <mergeCell ref="A2:I2"/>
    <mergeCell ref="A1:P1"/>
    <mergeCell ref="A3:P3"/>
    <mergeCell ref="A25:P25"/>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2"/>
  <dimension ref="A1:AC145"/>
  <sheetViews>
    <sheetView showGridLines="0" zoomScaleNormal="100" zoomScaleSheetLayoutView="100" workbookViewId="0">
      <selection activeCell="D1" sqref="D1"/>
    </sheetView>
  </sheetViews>
  <sheetFormatPr defaultColWidth="9.140625" defaultRowHeight="11.25"/>
  <cols>
    <col min="1" max="1" width="6.7109375" style="363" customWidth="1"/>
    <col min="2" max="2" width="1.7109375" style="363" customWidth="1"/>
    <col min="3" max="6" width="11.28515625" style="363" customWidth="1"/>
    <col min="7" max="7" width="11.85546875" style="363" customWidth="1"/>
    <col min="8" max="9" width="11.28515625" style="363" customWidth="1"/>
    <col min="10" max="16384" width="9.140625" style="363"/>
  </cols>
  <sheetData>
    <row r="1" spans="1:29" ht="20.25">
      <c r="A1" s="558" t="s">
        <v>519</v>
      </c>
    </row>
    <row r="2" spans="1:29" ht="5.0999999999999996" customHeight="1"/>
    <row r="3" spans="1:29" ht="36" customHeight="1">
      <c r="A3" s="1806" t="s">
        <v>520</v>
      </c>
      <c r="B3" s="1806"/>
      <c r="C3" s="1806"/>
      <c r="D3" s="1806"/>
      <c r="E3" s="1806"/>
      <c r="F3" s="1806"/>
      <c r="G3" s="1806"/>
      <c r="H3" s="1806"/>
      <c r="I3" s="1806"/>
    </row>
    <row r="4" spans="1:29" ht="5.0999999999999996" customHeight="1">
      <c r="A4" s="487"/>
      <c r="B4" s="487"/>
      <c r="C4" s="487"/>
      <c r="D4" s="487"/>
      <c r="E4" s="487"/>
      <c r="F4" s="487"/>
      <c r="G4" s="487"/>
      <c r="H4" s="487"/>
      <c r="I4" s="488"/>
    </row>
    <row r="5" spans="1:29" ht="12" customHeight="1">
      <c r="A5" s="1276"/>
      <c r="B5" s="834"/>
      <c r="C5" s="1809" t="s">
        <v>521</v>
      </c>
      <c r="D5" s="1809"/>
      <c r="E5" s="1809"/>
      <c r="F5" s="1809"/>
      <c r="G5" s="1809"/>
      <c r="H5" s="1809" t="s">
        <v>522</v>
      </c>
      <c r="I5" s="1809"/>
    </row>
    <row r="6" spans="1:29" ht="11.25" customHeight="1">
      <c r="A6" s="1277"/>
      <c r="B6" s="1275"/>
      <c r="C6" s="1808" t="s">
        <v>523</v>
      </c>
      <c r="D6" s="1808"/>
      <c r="E6" s="1808" t="s">
        <v>524</v>
      </c>
      <c r="F6" s="1808"/>
      <c r="G6" s="1808"/>
      <c r="H6" s="1808" t="s">
        <v>524</v>
      </c>
      <c r="I6" s="1808"/>
    </row>
    <row r="7" spans="1:29" ht="46.5" customHeight="1">
      <c r="A7" s="1449" t="s">
        <v>208</v>
      </c>
      <c r="B7" s="1431"/>
      <c r="C7" s="1110" t="s">
        <v>183</v>
      </c>
      <c r="D7" s="1110" t="s">
        <v>27</v>
      </c>
      <c r="E7" s="1110" t="s">
        <v>183</v>
      </c>
      <c r="F7" s="1110" t="s">
        <v>27</v>
      </c>
      <c r="G7" s="1450" t="s">
        <v>386</v>
      </c>
      <c r="H7" s="1110" t="s">
        <v>183</v>
      </c>
      <c r="I7" s="1110" t="s">
        <v>27</v>
      </c>
    </row>
    <row r="8" spans="1:29" ht="9.6" customHeight="1">
      <c r="A8" s="1272">
        <v>1954</v>
      </c>
      <c r="B8" s="835"/>
      <c r="C8" s="836">
        <v>707.37099999999998</v>
      </c>
      <c r="D8" s="836">
        <v>3374.1596699999996</v>
      </c>
      <c r="E8" s="836">
        <v>75.948999999999998</v>
      </c>
      <c r="F8" s="836">
        <v>797.46450000000016</v>
      </c>
      <c r="G8" s="837">
        <v>3745</v>
      </c>
      <c r="H8" s="838">
        <v>3.61</v>
      </c>
      <c r="I8" s="838">
        <v>37.9711</v>
      </c>
      <c r="L8" s="367"/>
      <c r="M8" s="368"/>
      <c r="N8" s="368"/>
      <c r="O8" s="368"/>
      <c r="R8" s="368"/>
      <c r="S8" s="368"/>
      <c r="U8" s="364"/>
      <c r="V8" s="364"/>
      <c r="W8" s="368"/>
      <c r="X8" s="368"/>
      <c r="Y8" s="364"/>
      <c r="Z8" s="364"/>
      <c r="AC8" s="367"/>
    </row>
    <row r="9" spans="1:29" ht="9.6" customHeight="1">
      <c r="A9" s="1273">
        <v>1955</v>
      </c>
      <c r="B9" s="839"/>
      <c r="C9" s="840">
        <v>753.92899999999997</v>
      </c>
      <c r="D9" s="840">
        <v>3596.2413299999994</v>
      </c>
      <c r="E9" s="840">
        <v>84.360000000000014</v>
      </c>
      <c r="F9" s="840">
        <v>885.78000000000009</v>
      </c>
      <c r="G9" s="841">
        <v>3805</v>
      </c>
      <c r="H9" s="842">
        <v>4.92</v>
      </c>
      <c r="I9" s="842">
        <v>51.807599999999994</v>
      </c>
      <c r="J9" s="367"/>
      <c r="L9" s="367"/>
      <c r="M9" s="368"/>
      <c r="N9" s="368"/>
      <c r="O9" s="368"/>
      <c r="R9" s="368"/>
      <c r="S9" s="368"/>
      <c r="U9" s="364"/>
      <c r="V9" s="364"/>
      <c r="W9" s="368"/>
      <c r="X9" s="368"/>
      <c r="Y9" s="364"/>
      <c r="Z9" s="364"/>
      <c r="AC9" s="367"/>
    </row>
    <row r="10" spans="1:29" ht="9.6" customHeight="1">
      <c r="A10" s="1273">
        <v>1956</v>
      </c>
      <c r="B10" s="839"/>
      <c r="C10" s="840">
        <v>834.91899999999998</v>
      </c>
      <c r="D10" s="840">
        <v>3982.5636299999996</v>
      </c>
      <c r="E10" s="840">
        <v>88.628</v>
      </c>
      <c r="F10" s="840">
        <v>930.59400000000005</v>
      </c>
      <c r="G10" s="841">
        <v>5256</v>
      </c>
      <c r="H10" s="842">
        <v>6.03</v>
      </c>
      <c r="I10" s="842">
        <v>63.495899999999999</v>
      </c>
      <c r="J10" s="367"/>
      <c r="L10" s="367"/>
      <c r="M10" s="368"/>
      <c r="N10" s="368"/>
      <c r="O10" s="368"/>
      <c r="R10" s="368"/>
      <c r="S10" s="368"/>
      <c r="U10" s="364"/>
      <c r="V10" s="364"/>
      <c r="W10" s="368"/>
      <c r="X10" s="368"/>
      <c r="Y10" s="364"/>
      <c r="Z10" s="364"/>
      <c r="AC10" s="367"/>
    </row>
    <row r="11" spans="1:29" ht="9.6" customHeight="1">
      <c r="A11" s="1273">
        <v>1957</v>
      </c>
      <c r="B11" s="839"/>
      <c r="C11" s="840">
        <v>895.73400000000004</v>
      </c>
      <c r="D11" s="840">
        <v>4272.6511799999998</v>
      </c>
      <c r="E11" s="840">
        <v>533.30600000000015</v>
      </c>
      <c r="F11" s="840">
        <v>5599.7130000000006</v>
      </c>
      <c r="G11" s="841">
        <v>5987</v>
      </c>
      <c r="H11" s="842">
        <v>7.05</v>
      </c>
      <c r="I11" s="842">
        <v>73.61</v>
      </c>
      <c r="J11" s="367"/>
      <c r="L11" s="367"/>
      <c r="M11" s="368"/>
      <c r="N11" s="368"/>
      <c r="O11" s="368"/>
      <c r="R11" s="368"/>
      <c r="S11" s="368"/>
      <c r="U11" s="364"/>
      <c r="V11" s="364"/>
      <c r="W11" s="368"/>
      <c r="X11" s="368"/>
      <c r="Y11" s="364"/>
      <c r="Z11" s="364"/>
      <c r="AC11" s="367"/>
    </row>
    <row r="12" spans="1:29" ht="9.6" customHeight="1">
      <c r="A12" s="1273">
        <v>1958</v>
      </c>
      <c r="B12" s="839"/>
      <c r="C12" s="840">
        <v>927.6</v>
      </c>
      <c r="D12" s="840">
        <v>4424.652</v>
      </c>
      <c r="E12" s="840">
        <v>780.59500000000003</v>
      </c>
      <c r="F12" s="840">
        <v>8196.2475000000049</v>
      </c>
      <c r="G12" s="841">
        <v>7105</v>
      </c>
      <c r="H12" s="842">
        <v>8.3000000000000007</v>
      </c>
      <c r="I12" s="842">
        <v>87.399000000000001</v>
      </c>
      <c r="J12" s="367"/>
      <c r="L12" s="367"/>
      <c r="M12" s="368"/>
      <c r="N12" s="368"/>
      <c r="O12" s="368"/>
      <c r="R12" s="368"/>
      <c r="S12" s="368"/>
      <c r="U12" s="364"/>
      <c r="V12" s="364"/>
      <c r="W12" s="368"/>
      <c r="X12" s="368"/>
      <c r="Y12" s="364"/>
      <c r="Z12" s="364"/>
      <c r="AC12" s="367"/>
    </row>
    <row r="13" spans="1:29" ht="9.6" customHeight="1">
      <c r="A13" s="1273">
        <v>1959</v>
      </c>
      <c r="B13" s="839"/>
      <c r="C13" s="840">
        <v>972.07799999999997</v>
      </c>
      <c r="D13" s="840">
        <v>4636.8120599999993</v>
      </c>
      <c r="E13" s="840">
        <v>963.31600000000003</v>
      </c>
      <c r="F13" s="840">
        <v>10114.817999999999</v>
      </c>
      <c r="G13" s="841">
        <v>10287</v>
      </c>
      <c r="H13" s="842">
        <v>8.1</v>
      </c>
      <c r="I13" s="842">
        <v>85.292999999999992</v>
      </c>
      <c r="J13" s="367"/>
      <c r="L13" s="367"/>
      <c r="M13" s="368"/>
      <c r="N13" s="368"/>
      <c r="O13" s="368"/>
      <c r="R13" s="368"/>
      <c r="S13" s="368"/>
      <c r="U13" s="364"/>
      <c r="V13" s="364"/>
      <c r="W13" s="368"/>
      <c r="X13" s="368"/>
      <c r="Y13" s="364"/>
      <c r="Z13" s="364"/>
      <c r="AC13" s="367"/>
    </row>
    <row r="14" spans="1:29" ht="9.6" customHeight="1">
      <c r="A14" s="1273">
        <v>1960</v>
      </c>
      <c r="B14" s="839"/>
      <c r="C14" s="840">
        <v>1076.9880000000001</v>
      </c>
      <c r="D14" s="840">
        <v>5137.2327599999999</v>
      </c>
      <c r="E14" s="840">
        <v>919.85599999999999</v>
      </c>
      <c r="F14" s="840">
        <v>9658.4880000000012</v>
      </c>
      <c r="G14" s="841">
        <v>14892</v>
      </c>
      <c r="H14" s="842">
        <v>7.2</v>
      </c>
      <c r="I14" s="842">
        <v>75.816000000000003</v>
      </c>
      <c r="J14" s="367"/>
      <c r="L14" s="367"/>
      <c r="M14" s="368"/>
      <c r="N14" s="368"/>
      <c r="O14" s="368"/>
      <c r="R14" s="368"/>
      <c r="S14" s="368"/>
      <c r="U14" s="364"/>
      <c r="V14" s="364"/>
      <c r="W14" s="368"/>
      <c r="X14" s="368"/>
      <c r="Y14" s="364"/>
      <c r="Z14" s="364"/>
      <c r="AC14" s="367"/>
    </row>
    <row r="15" spans="1:29" ht="9.6" customHeight="1">
      <c r="A15" s="1273">
        <v>1961</v>
      </c>
      <c r="B15" s="839"/>
      <c r="C15" s="840">
        <v>1183.2529999999999</v>
      </c>
      <c r="D15" s="840">
        <v>5644.1168099999995</v>
      </c>
      <c r="E15" s="840">
        <v>952.38800000000003</v>
      </c>
      <c r="F15" s="840">
        <v>10000.074000000002</v>
      </c>
      <c r="G15" s="841">
        <v>19021</v>
      </c>
      <c r="H15" s="842">
        <v>5.7</v>
      </c>
      <c r="I15" s="842">
        <v>60.121000000000002</v>
      </c>
      <c r="J15" s="367"/>
      <c r="L15" s="367"/>
      <c r="M15" s="368"/>
      <c r="N15" s="368"/>
      <c r="O15" s="368"/>
      <c r="R15" s="368"/>
      <c r="S15" s="368"/>
      <c r="U15" s="364"/>
      <c r="V15" s="364"/>
      <c r="W15" s="368"/>
      <c r="X15" s="368"/>
      <c r="Y15" s="364"/>
      <c r="Z15" s="364"/>
      <c r="AC15" s="367"/>
    </row>
    <row r="16" spans="1:29" ht="9.6" customHeight="1">
      <c r="A16" s="1273">
        <v>1962</v>
      </c>
      <c r="B16" s="839"/>
      <c r="C16" s="840">
        <v>1334.8240000000001</v>
      </c>
      <c r="D16" s="840">
        <v>6367.1104799999994</v>
      </c>
      <c r="E16" s="840">
        <v>750.57899999999995</v>
      </c>
      <c r="F16" s="840">
        <v>7881.0794999999998</v>
      </c>
      <c r="G16" s="841">
        <v>22853</v>
      </c>
      <c r="H16" s="842">
        <v>3.9</v>
      </c>
      <c r="I16" s="842">
        <v>41.066999999999993</v>
      </c>
      <c r="J16" s="367"/>
      <c r="L16" s="367"/>
      <c r="M16" s="368"/>
      <c r="N16" s="368"/>
      <c r="O16" s="368"/>
      <c r="R16" s="368"/>
      <c r="S16" s="368"/>
      <c r="U16" s="364"/>
      <c r="V16" s="364"/>
      <c r="W16" s="368"/>
      <c r="X16" s="368"/>
      <c r="Y16" s="364"/>
      <c r="Z16" s="364"/>
      <c r="AC16" s="367"/>
    </row>
    <row r="17" spans="1:29" ht="9.6" customHeight="1">
      <c r="A17" s="1274">
        <v>1963</v>
      </c>
      <c r="B17" s="843"/>
      <c r="C17" s="844">
        <v>1473.625</v>
      </c>
      <c r="D17" s="844">
        <v>7029.1912499999989</v>
      </c>
      <c r="E17" s="844">
        <v>683.58100000000002</v>
      </c>
      <c r="F17" s="844">
        <v>7177.6004999999996</v>
      </c>
      <c r="G17" s="845">
        <v>26283</v>
      </c>
      <c r="H17" s="846">
        <v>5.21</v>
      </c>
      <c r="I17" s="846">
        <v>54.861299999999993</v>
      </c>
      <c r="J17" s="367"/>
      <c r="L17" s="367"/>
      <c r="M17" s="368"/>
      <c r="N17" s="368"/>
      <c r="O17" s="368"/>
      <c r="R17" s="368"/>
      <c r="S17" s="368"/>
      <c r="U17" s="364"/>
      <c r="V17" s="364"/>
      <c r="W17" s="368"/>
      <c r="X17" s="368"/>
      <c r="Y17" s="364"/>
      <c r="Z17" s="364"/>
      <c r="AC17" s="367"/>
    </row>
    <row r="18" spans="1:29" ht="9.6" customHeight="1">
      <c r="A18" s="1272">
        <v>1964</v>
      </c>
      <c r="B18" s="835"/>
      <c r="C18" s="836">
        <v>1580.328</v>
      </c>
      <c r="D18" s="836">
        <v>7538.1645599999993</v>
      </c>
      <c r="E18" s="836">
        <v>614.92100000000005</v>
      </c>
      <c r="F18" s="836">
        <v>6456.6704999999993</v>
      </c>
      <c r="G18" s="837">
        <v>28424</v>
      </c>
      <c r="H18" s="838">
        <v>3.96</v>
      </c>
      <c r="I18" s="838">
        <v>41.698799999999999</v>
      </c>
      <c r="J18" s="367"/>
      <c r="L18" s="367"/>
      <c r="M18" s="368"/>
      <c r="N18" s="368"/>
      <c r="O18" s="368"/>
      <c r="R18" s="368"/>
      <c r="S18" s="368"/>
      <c r="U18" s="364"/>
      <c r="V18" s="364"/>
      <c r="W18" s="368"/>
      <c r="X18" s="368"/>
      <c r="Y18" s="364"/>
      <c r="Z18" s="364"/>
      <c r="AC18" s="367"/>
    </row>
    <row r="19" spans="1:29" ht="9.6" customHeight="1">
      <c r="A19" s="1273">
        <v>1965</v>
      </c>
      <c r="B19" s="839"/>
      <c r="C19" s="840">
        <v>1698.5830000000001</v>
      </c>
      <c r="D19" s="840">
        <v>8102.2409099999995</v>
      </c>
      <c r="E19" s="840">
        <v>475.78500000000003</v>
      </c>
      <c r="F19" s="840">
        <v>4995.7425000000003</v>
      </c>
      <c r="G19" s="841">
        <v>31901</v>
      </c>
      <c r="H19" s="842">
        <v>5.2</v>
      </c>
      <c r="I19" s="842">
        <v>54.756</v>
      </c>
      <c r="J19" s="367"/>
      <c r="L19" s="367"/>
      <c r="M19" s="368"/>
      <c r="N19" s="368"/>
      <c r="O19" s="368"/>
      <c r="R19" s="368"/>
      <c r="S19" s="368"/>
      <c r="U19" s="364"/>
      <c r="V19" s="364"/>
      <c r="W19" s="368"/>
      <c r="X19" s="368"/>
      <c r="Y19" s="364"/>
      <c r="Z19" s="364"/>
      <c r="AC19" s="367"/>
    </row>
    <row r="20" spans="1:29" ht="9.6" customHeight="1">
      <c r="A20" s="1273">
        <v>1966</v>
      </c>
      <c r="B20" s="839"/>
      <c r="C20" s="840">
        <v>1724.538</v>
      </c>
      <c r="D20" s="840">
        <v>8226.0462599999992</v>
      </c>
      <c r="E20" s="840">
        <v>500.928</v>
      </c>
      <c r="F20" s="840">
        <v>5259.7440000000006</v>
      </c>
      <c r="G20" s="841">
        <v>36123</v>
      </c>
      <c r="H20" s="842">
        <v>4.4000000000000004</v>
      </c>
      <c r="I20" s="842">
        <v>46.332000000000001</v>
      </c>
      <c r="J20" s="367"/>
      <c r="L20" s="367"/>
      <c r="M20" s="368"/>
      <c r="N20" s="368"/>
      <c r="O20" s="368"/>
      <c r="R20" s="368"/>
      <c r="S20" s="368"/>
      <c r="U20" s="364"/>
      <c r="V20" s="364"/>
      <c r="W20" s="368"/>
      <c r="X20" s="368"/>
      <c r="Y20" s="364"/>
      <c r="Z20" s="364"/>
      <c r="AC20" s="367"/>
    </row>
    <row r="21" spans="1:29" ht="9.6" customHeight="1">
      <c r="A21" s="1273">
        <v>1967</v>
      </c>
      <c r="B21" s="839"/>
      <c r="C21" s="840">
        <v>1908.095</v>
      </c>
      <c r="D21" s="840">
        <v>9101.6131499999992</v>
      </c>
      <c r="E21" s="840">
        <v>597.64300000000014</v>
      </c>
      <c r="F21" s="840">
        <v>6275.2515000000012</v>
      </c>
      <c r="G21" s="841">
        <v>39717</v>
      </c>
      <c r="H21" s="842">
        <v>5.76</v>
      </c>
      <c r="I21" s="842">
        <v>60.652799999999992</v>
      </c>
      <c r="J21" s="367"/>
      <c r="L21" s="367"/>
      <c r="M21" s="368"/>
      <c r="N21" s="368"/>
      <c r="O21" s="368"/>
      <c r="R21" s="368"/>
      <c r="S21" s="368"/>
      <c r="U21" s="364"/>
      <c r="V21" s="364"/>
      <c r="W21" s="368"/>
      <c r="X21" s="368"/>
      <c r="Y21" s="364"/>
      <c r="Z21" s="364"/>
      <c r="AC21" s="367"/>
    </row>
    <row r="22" spans="1:29" ht="9.6" customHeight="1">
      <c r="A22" s="1273">
        <v>1968</v>
      </c>
      <c r="B22" s="839"/>
      <c r="C22" s="840">
        <v>2095.4520000000002</v>
      </c>
      <c r="D22" s="840">
        <v>9995.3060399999995</v>
      </c>
      <c r="E22" s="840">
        <v>733.05899999999997</v>
      </c>
      <c r="F22" s="840">
        <v>7697.1194999999998</v>
      </c>
      <c r="G22" s="841">
        <v>43308</v>
      </c>
      <c r="H22" s="842">
        <v>6.5</v>
      </c>
      <c r="I22" s="842">
        <v>68.444999999999993</v>
      </c>
      <c r="J22" s="367"/>
      <c r="L22" s="367"/>
      <c r="M22" s="368"/>
      <c r="N22" s="368"/>
      <c r="O22" s="368"/>
      <c r="R22" s="368"/>
      <c r="S22" s="368"/>
      <c r="U22" s="364"/>
      <c r="V22" s="364"/>
      <c r="W22" s="368"/>
      <c r="X22" s="368"/>
      <c r="Y22" s="364"/>
      <c r="Z22" s="364"/>
      <c r="AC22" s="367"/>
    </row>
    <row r="23" spans="1:29" ht="9.6" customHeight="1">
      <c r="A23" s="1273">
        <v>1969</v>
      </c>
      <c r="B23" s="839"/>
      <c r="C23" s="840">
        <v>2347.1680000000001</v>
      </c>
      <c r="D23" s="840">
        <v>11195.99136</v>
      </c>
      <c r="E23" s="840">
        <v>802.97699999999998</v>
      </c>
      <c r="F23" s="840">
        <v>8431.2584999999999</v>
      </c>
      <c r="G23" s="841">
        <v>48351</v>
      </c>
      <c r="H23" s="842">
        <v>7.35</v>
      </c>
      <c r="I23" s="842">
        <v>77.542500000000004</v>
      </c>
      <c r="J23" s="367"/>
      <c r="L23" s="367"/>
      <c r="M23" s="368"/>
      <c r="N23" s="368"/>
      <c r="O23" s="368"/>
      <c r="R23" s="368"/>
      <c r="S23" s="368"/>
      <c r="U23" s="364"/>
      <c r="V23" s="364"/>
      <c r="W23" s="368"/>
      <c r="X23" s="368"/>
      <c r="Y23" s="364"/>
      <c r="Z23" s="364"/>
      <c r="AC23" s="367"/>
    </row>
    <row r="24" spans="1:29" ht="9.6" customHeight="1">
      <c r="A24" s="1273">
        <v>1970</v>
      </c>
      <c r="B24" s="839"/>
      <c r="C24" s="840">
        <v>2510.194</v>
      </c>
      <c r="D24" s="840">
        <v>11973.625379999999</v>
      </c>
      <c r="E24" s="840">
        <v>880.83900000000006</v>
      </c>
      <c r="F24" s="840">
        <v>9248.8094999999976</v>
      </c>
      <c r="G24" s="841">
        <v>60818</v>
      </c>
      <c r="H24" s="842">
        <v>6.9</v>
      </c>
      <c r="I24" s="842">
        <v>72.795000000000002</v>
      </c>
      <c r="J24" s="367"/>
      <c r="L24" s="367"/>
      <c r="M24" s="368"/>
      <c r="N24" s="368"/>
      <c r="O24" s="368"/>
      <c r="R24" s="368"/>
      <c r="S24" s="368"/>
      <c r="U24" s="364"/>
      <c r="V24" s="364"/>
      <c r="W24" s="368"/>
      <c r="X24" s="368"/>
      <c r="Y24" s="364"/>
      <c r="Z24" s="364"/>
      <c r="AC24" s="367"/>
    </row>
    <row r="25" spans="1:29" ht="9.6" customHeight="1">
      <c r="A25" s="1273">
        <v>1971</v>
      </c>
      <c r="B25" s="839"/>
      <c r="C25" s="840">
        <v>2745.89</v>
      </c>
      <c r="D25" s="840">
        <v>13097.895299999998</v>
      </c>
      <c r="E25" s="840">
        <v>924.83199999999988</v>
      </c>
      <c r="F25" s="840">
        <v>9710.7360000000008</v>
      </c>
      <c r="G25" s="841">
        <v>74529</v>
      </c>
      <c r="H25" s="842">
        <v>8.34</v>
      </c>
      <c r="I25" s="842">
        <v>87.987000000000009</v>
      </c>
      <c r="J25" s="367"/>
      <c r="L25" s="367"/>
      <c r="M25" s="368"/>
      <c r="N25" s="368"/>
      <c r="O25" s="368"/>
      <c r="R25" s="368"/>
      <c r="S25" s="368"/>
      <c r="U25" s="364"/>
      <c r="V25" s="364"/>
      <c r="W25" s="368"/>
      <c r="X25" s="368"/>
      <c r="Y25" s="364"/>
      <c r="Z25" s="364"/>
      <c r="AC25" s="367"/>
    </row>
    <row r="26" spans="1:29" ht="9.6" customHeight="1">
      <c r="A26" s="1273">
        <v>1972</v>
      </c>
      <c r="B26" s="839"/>
      <c r="C26" s="840">
        <v>3031.0239999999999</v>
      </c>
      <c r="D26" s="840">
        <v>14457.984479999997</v>
      </c>
      <c r="E26" s="840">
        <v>960.64599999999996</v>
      </c>
      <c r="F26" s="840">
        <v>10086.782999999998</v>
      </c>
      <c r="G26" s="841">
        <v>96718</v>
      </c>
      <c r="H26" s="842">
        <v>9.3800000000000008</v>
      </c>
      <c r="I26" s="842">
        <v>98.959000000000017</v>
      </c>
      <c r="J26" s="367"/>
      <c r="L26" s="367"/>
      <c r="M26" s="368"/>
      <c r="N26" s="368"/>
      <c r="O26" s="368"/>
      <c r="R26" s="368"/>
      <c r="S26" s="368"/>
      <c r="U26" s="364"/>
      <c r="V26" s="364"/>
      <c r="W26" s="368"/>
      <c r="X26" s="368"/>
      <c r="Y26" s="364"/>
      <c r="Z26" s="364"/>
      <c r="AC26" s="367"/>
    </row>
    <row r="27" spans="1:29" ht="9.6" customHeight="1">
      <c r="A27" s="1274">
        <v>1973</v>
      </c>
      <c r="B27" s="843"/>
      <c r="C27" s="844">
        <v>3129.33</v>
      </c>
      <c r="D27" s="844">
        <v>14926.904099999998</v>
      </c>
      <c r="E27" s="844">
        <v>1008.601</v>
      </c>
      <c r="F27" s="844">
        <v>10590.3105</v>
      </c>
      <c r="G27" s="845">
        <v>127621</v>
      </c>
      <c r="H27" s="846">
        <v>11.38</v>
      </c>
      <c r="I27" s="846">
        <v>120.05900000000001</v>
      </c>
      <c r="J27" s="367"/>
      <c r="L27" s="367"/>
      <c r="M27" s="368"/>
      <c r="N27" s="368"/>
      <c r="O27" s="368"/>
      <c r="R27" s="368"/>
      <c r="S27" s="368"/>
      <c r="U27" s="364"/>
      <c r="V27" s="364"/>
      <c r="W27" s="368"/>
      <c r="X27" s="368"/>
      <c r="Y27" s="364"/>
      <c r="Z27" s="364"/>
      <c r="AC27" s="367"/>
    </row>
    <row r="28" spans="1:29" ht="9.6" customHeight="1">
      <c r="A28" s="1272">
        <v>1974</v>
      </c>
      <c r="B28" s="835"/>
      <c r="C28" s="836">
        <v>3159.0070000000001</v>
      </c>
      <c r="D28" s="836">
        <v>15068.463389999999</v>
      </c>
      <c r="E28" s="836">
        <v>1156.1790000000001</v>
      </c>
      <c r="F28" s="836">
        <v>12139.879500000001</v>
      </c>
      <c r="G28" s="837">
        <v>169462</v>
      </c>
      <c r="H28" s="838">
        <v>13.02</v>
      </c>
      <c r="I28" s="838">
        <v>137.36100000000002</v>
      </c>
      <c r="J28" s="367"/>
      <c r="L28" s="367"/>
      <c r="M28" s="368"/>
      <c r="N28" s="368"/>
      <c r="O28" s="368"/>
      <c r="R28" s="368"/>
      <c r="S28" s="368"/>
      <c r="U28" s="364"/>
      <c r="V28" s="364"/>
      <c r="W28" s="368"/>
      <c r="X28" s="368"/>
      <c r="Y28" s="364"/>
      <c r="Z28" s="364"/>
      <c r="AC28" s="367"/>
    </row>
    <row r="29" spans="1:29" ht="9.6" customHeight="1">
      <c r="A29" s="1273">
        <v>1975</v>
      </c>
      <c r="B29" s="839"/>
      <c r="C29" s="840">
        <v>3321.3820000000001</v>
      </c>
      <c r="D29" s="840">
        <v>15842.992139999998</v>
      </c>
      <c r="E29" s="840">
        <v>1546.6290000000001</v>
      </c>
      <c r="F29" s="840">
        <v>16239.604499999999</v>
      </c>
      <c r="G29" s="841">
        <v>221695</v>
      </c>
      <c r="H29" s="842">
        <v>15.2</v>
      </c>
      <c r="I29" s="842">
        <v>160.36000000000001</v>
      </c>
      <c r="J29" s="367"/>
      <c r="L29" s="367"/>
      <c r="M29" s="368"/>
      <c r="N29" s="368"/>
      <c r="O29" s="368"/>
      <c r="R29" s="368"/>
      <c r="S29" s="368"/>
      <c r="U29" s="364"/>
      <c r="V29" s="364"/>
      <c r="W29" s="368"/>
      <c r="X29" s="368"/>
      <c r="Y29" s="364"/>
      <c r="Z29" s="364"/>
      <c r="AC29" s="367"/>
    </row>
    <row r="30" spans="1:29" ht="9.6" customHeight="1">
      <c r="A30" s="1273">
        <v>1976</v>
      </c>
      <c r="B30" s="839"/>
      <c r="C30" s="840">
        <v>3392.1750000000002</v>
      </c>
      <c r="D30" s="840">
        <v>16180.67475</v>
      </c>
      <c r="E30" s="840">
        <v>1906.0110000000002</v>
      </c>
      <c r="F30" s="840">
        <v>20013.1155</v>
      </c>
      <c r="G30" s="841">
        <v>267219</v>
      </c>
      <c r="H30" s="842">
        <v>19.100000000000001</v>
      </c>
      <c r="I30" s="842">
        <v>201.50500000000002</v>
      </c>
      <c r="J30" s="367"/>
      <c r="L30" s="367"/>
      <c r="M30" s="368"/>
      <c r="N30" s="368"/>
      <c r="O30" s="368"/>
      <c r="R30" s="368"/>
      <c r="S30" s="368"/>
      <c r="U30" s="364"/>
      <c r="V30" s="364"/>
      <c r="W30" s="368"/>
      <c r="X30" s="368"/>
      <c r="Y30" s="364"/>
      <c r="Z30" s="364"/>
      <c r="AC30" s="367"/>
    </row>
    <row r="31" spans="1:29" ht="9.6" customHeight="1">
      <c r="A31" s="1273">
        <v>1977</v>
      </c>
      <c r="B31" s="839"/>
      <c r="C31" s="840">
        <v>3420.6529999999998</v>
      </c>
      <c r="D31" s="840">
        <v>16316.514809999997</v>
      </c>
      <c r="E31" s="840">
        <v>2158.181</v>
      </c>
      <c r="F31" s="840">
        <v>22660.9005</v>
      </c>
      <c r="G31" s="841">
        <v>327903</v>
      </c>
      <c r="H31" s="842">
        <v>20.9</v>
      </c>
      <c r="I31" s="842">
        <v>220.495</v>
      </c>
      <c r="J31" s="367"/>
      <c r="L31" s="367"/>
      <c r="M31" s="368"/>
      <c r="N31" s="368"/>
      <c r="O31" s="368"/>
      <c r="R31" s="368"/>
      <c r="S31" s="368"/>
      <c r="U31" s="364"/>
      <c r="V31" s="364"/>
      <c r="W31" s="368"/>
      <c r="X31" s="368"/>
      <c r="Y31" s="364"/>
      <c r="Z31" s="364"/>
      <c r="AC31" s="367"/>
    </row>
    <row r="32" spans="1:29" ht="9.6" customHeight="1">
      <c r="A32" s="1273">
        <v>1978</v>
      </c>
      <c r="B32" s="839"/>
      <c r="C32" s="840">
        <v>3576.2179999999998</v>
      </c>
      <c r="D32" s="840">
        <v>17058.559859999994</v>
      </c>
      <c r="E32" s="840">
        <v>2534.9520000000002</v>
      </c>
      <c r="F32" s="840">
        <v>26616.996000000003</v>
      </c>
      <c r="G32" s="841">
        <v>398080</v>
      </c>
      <c r="H32" s="842">
        <v>24.9</v>
      </c>
      <c r="I32" s="842">
        <v>262.69499999999999</v>
      </c>
      <c r="J32" s="367"/>
      <c r="L32" s="367"/>
      <c r="M32" s="368"/>
      <c r="N32" s="368"/>
      <c r="O32" s="368"/>
      <c r="R32" s="368"/>
      <c r="S32" s="368"/>
      <c r="U32" s="364"/>
      <c r="V32" s="364"/>
      <c r="W32" s="368"/>
      <c r="X32" s="368"/>
      <c r="Y32" s="364"/>
      <c r="Z32" s="364"/>
      <c r="AC32" s="367"/>
    </row>
    <row r="33" spans="1:29" ht="9.6" customHeight="1">
      <c r="A33" s="1273">
        <v>1979</v>
      </c>
      <c r="B33" s="839"/>
      <c r="C33" s="840">
        <v>3505.9450000000002</v>
      </c>
      <c r="D33" s="840">
        <v>16723.357649999998</v>
      </c>
      <c r="E33" s="840">
        <v>2940.1469999999999</v>
      </c>
      <c r="F33" s="840">
        <v>30871.543499999996</v>
      </c>
      <c r="G33" s="841">
        <v>472402</v>
      </c>
      <c r="H33" s="842">
        <v>22.2</v>
      </c>
      <c r="I33" s="842">
        <v>234.21</v>
      </c>
      <c r="J33" s="367"/>
      <c r="L33" s="367"/>
      <c r="M33" s="368"/>
      <c r="N33" s="368"/>
      <c r="O33" s="368"/>
      <c r="R33" s="368"/>
      <c r="S33" s="368"/>
      <c r="U33" s="364"/>
      <c r="V33" s="364"/>
      <c r="W33" s="368"/>
      <c r="X33" s="368"/>
      <c r="Y33" s="364"/>
      <c r="Z33" s="364"/>
      <c r="AC33" s="367"/>
    </row>
    <row r="34" spans="1:29" ht="9.6" customHeight="1">
      <c r="A34" s="1273">
        <v>1980</v>
      </c>
      <c r="B34" s="839"/>
      <c r="C34" s="840">
        <v>3630.1909999999998</v>
      </c>
      <c r="D34" s="840">
        <v>17316.011069999997</v>
      </c>
      <c r="E34" s="840">
        <v>3413.489</v>
      </c>
      <c r="F34" s="840">
        <v>35840.195999999996</v>
      </c>
      <c r="G34" s="841">
        <v>560875</v>
      </c>
      <c r="H34" s="842">
        <v>25.4</v>
      </c>
      <c r="I34" s="842">
        <v>267.97000000000003</v>
      </c>
      <c r="J34" s="367"/>
      <c r="L34" s="367"/>
      <c r="M34" s="368"/>
      <c r="N34" s="368"/>
      <c r="O34" s="368"/>
      <c r="R34" s="368"/>
      <c r="S34" s="368"/>
      <c r="U34" s="364"/>
      <c r="V34" s="364"/>
      <c r="W34" s="368"/>
      <c r="X34" s="368"/>
      <c r="Y34" s="364"/>
      <c r="Z34" s="364"/>
      <c r="AC34" s="367"/>
    </row>
    <row r="35" spans="1:29" ht="9.6" customHeight="1">
      <c r="A35" s="1273">
        <v>1981</v>
      </c>
      <c r="B35" s="839"/>
      <c r="C35" s="840">
        <v>3499.5169999999998</v>
      </c>
      <c r="D35" s="840">
        <v>16692.696089999998</v>
      </c>
      <c r="E35" s="840">
        <v>3621.5589999999997</v>
      </c>
      <c r="F35" s="840">
        <v>38026.369500000001</v>
      </c>
      <c r="G35" s="841">
        <v>758964</v>
      </c>
      <c r="H35" s="842">
        <v>27.06</v>
      </c>
      <c r="I35" s="842">
        <v>284.6712</v>
      </c>
      <c r="J35" s="367"/>
      <c r="L35" s="367"/>
      <c r="M35" s="368"/>
      <c r="N35" s="368"/>
      <c r="O35" s="368"/>
      <c r="R35" s="368"/>
      <c r="S35" s="368"/>
      <c r="U35" s="364"/>
      <c r="V35" s="364"/>
      <c r="W35" s="368"/>
      <c r="X35" s="368"/>
      <c r="Y35" s="364"/>
      <c r="Z35" s="364"/>
      <c r="AC35" s="367"/>
    </row>
    <row r="36" spans="1:29" ht="9.6" customHeight="1">
      <c r="A36" s="1273">
        <v>1982</v>
      </c>
      <c r="B36" s="839"/>
      <c r="C36" s="840">
        <v>3505.223</v>
      </c>
      <c r="D36" s="840">
        <v>16719.913709999997</v>
      </c>
      <c r="E36" s="840">
        <v>4190.8739999999998</v>
      </c>
      <c r="F36" s="840">
        <v>44004.176999999996</v>
      </c>
      <c r="G36" s="841">
        <v>829673</v>
      </c>
      <c r="H36" s="842">
        <v>28.3</v>
      </c>
      <c r="I36" s="842">
        <v>297.71600000000001</v>
      </c>
      <c r="J36" s="367"/>
      <c r="L36" s="367"/>
      <c r="M36" s="368"/>
      <c r="N36" s="368"/>
      <c r="O36" s="368"/>
      <c r="R36" s="368"/>
      <c r="S36" s="368"/>
      <c r="U36" s="364"/>
      <c r="V36" s="364"/>
      <c r="W36" s="368"/>
      <c r="X36" s="368"/>
      <c r="Y36" s="364"/>
      <c r="Z36" s="364"/>
      <c r="AC36" s="367"/>
    </row>
    <row r="37" spans="1:29" ht="9.6" customHeight="1">
      <c r="A37" s="1274">
        <v>1983</v>
      </c>
      <c r="B37" s="843"/>
      <c r="C37" s="844">
        <v>3431.7220000000002</v>
      </c>
      <c r="D37" s="844">
        <v>16369.31394</v>
      </c>
      <c r="E37" s="844">
        <v>4663.7160000000003</v>
      </c>
      <c r="F37" s="844">
        <v>48969.017999999996</v>
      </c>
      <c r="G37" s="845">
        <v>857475</v>
      </c>
      <c r="H37" s="846">
        <v>23.11</v>
      </c>
      <c r="I37" s="846">
        <v>243.1172</v>
      </c>
      <c r="J37" s="367"/>
      <c r="L37" s="367"/>
      <c r="M37" s="368"/>
      <c r="N37" s="368"/>
      <c r="O37" s="368"/>
      <c r="R37" s="368"/>
      <c r="S37" s="368"/>
      <c r="U37" s="364"/>
      <c r="V37" s="364"/>
      <c r="W37" s="368"/>
      <c r="X37" s="368"/>
      <c r="Y37" s="364"/>
      <c r="Z37" s="364"/>
      <c r="AC37" s="367"/>
    </row>
    <row r="38" spans="1:29" ht="9.6" customHeight="1">
      <c r="A38" s="1272">
        <v>1984</v>
      </c>
      <c r="B38" s="835"/>
      <c r="C38" s="836">
        <v>3421.81</v>
      </c>
      <c r="D38" s="836">
        <v>16322.033699999998</v>
      </c>
      <c r="E38" s="836">
        <v>4985.6059999999998</v>
      </c>
      <c r="F38" s="836">
        <v>52348.862999999998</v>
      </c>
      <c r="G38" s="837">
        <v>975391</v>
      </c>
      <c r="H38" s="838">
        <v>26.48</v>
      </c>
      <c r="I38" s="838">
        <v>279.36400000000003</v>
      </c>
      <c r="J38" s="367"/>
      <c r="L38" s="367"/>
      <c r="M38" s="368"/>
      <c r="N38" s="368"/>
      <c r="O38" s="368"/>
      <c r="R38" s="368"/>
      <c r="S38" s="368"/>
      <c r="U38" s="364"/>
      <c r="V38" s="364"/>
      <c r="W38" s="368"/>
      <c r="X38" s="368"/>
      <c r="Y38" s="364"/>
      <c r="Z38" s="364"/>
      <c r="AC38" s="367"/>
    </row>
    <row r="39" spans="1:29" ht="9.6" customHeight="1">
      <c r="A39" s="1273">
        <v>1985</v>
      </c>
      <c r="B39" s="839"/>
      <c r="C39" s="840">
        <v>3401.8220000000001</v>
      </c>
      <c r="D39" s="840">
        <v>16226.690939999999</v>
      </c>
      <c r="E39" s="840">
        <v>5167.1170000000002</v>
      </c>
      <c r="F39" s="840">
        <v>54254.728499999997</v>
      </c>
      <c r="G39" s="841">
        <v>1052604</v>
      </c>
      <c r="H39" s="842">
        <v>32.68</v>
      </c>
      <c r="I39" s="842">
        <v>344.774</v>
      </c>
      <c r="J39" s="367"/>
      <c r="L39" s="367"/>
      <c r="M39" s="368"/>
      <c r="N39" s="368"/>
      <c r="O39" s="368"/>
      <c r="R39" s="368"/>
      <c r="S39" s="368"/>
      <c r="U39" s="364"/>
      <c r="V39" s="364"/>
      <c r="W39" s="368"/>
      <c r="X39" s="368"/>
      <c r="Y39" s="364"/>
      <c r="Z39" s="364"/>
      <c r="AC39" s="367"/>
    </row>
    <row r="40" spans="1:29" ht="9.6" customHeight="1">
      <c r="A40" s="1273">
        <v>1986</v>
      </c>
      <c r="B40" s="839"/>
      <c r="C40" s="840">
        <v>3181.0830000000001</v>
      </c>
      <c r="D40" s="840">
        <v>15173.765909999998</v>
      </c>
      <c r="E40" s="840">
        <v>5569.1239999999998</v>
      </c>
      <c r="F40" s="840">
        <v>58475.801999999996</v>
      </c>
      <c r="G40" s="841">
        <v>1249146</v>
      </c>
      <c r="H40" s="842">
        <v>24.73995</v>
      </c>
      <c r="I40" s="842">
        <v>261.00647250000003</v>
      </c>
      <c r="J40" s="367"/>
      <c r="L40" s="367"/>
      <c r="M40" s="368"/>
      <c r="N40" s="368"/>
      <c r="O40" s="368"/>
      <c r="R40" s="368"/>
      <c r="S40" s="368"/>
      <c r="U40" s="364"/>
      <c r="V40" s="364"/>
      <c r="W40" s="368"/>
      <c r="X40" s="368"/>
      <c r="Y40" s="364"/>
      <c r="Z40" s="364"/>
      <c r="AC40" s="367"/>
    </row>
    <row r="41" spans="1:29" ht="9.6" customHeight="1">
      <c r="A41" s="1273">
        <v>1987</v>
      </c>
      <c r="B41" s="839"/>
      <c r="C41" s="840">
        <v>2973.1909999999998</v>
      </c>
      <c r="D41" s="840">
        <v>14182.121069999997</v>
      </c>
      <c r="E41" s="840">
        <v>6010.2619999999997</v>
      </c>
      <c r="F41" s="840">
        <v>63107.750999999997</v>
      </c>
      <c r="G41" s="841">
        <v>1259133</v>
      </c>
      <c r="H41" s="842">
        <v>29.704000000000001</v>
      </c>
      <c r="I41" s="842">
        <v>313.37720000000002</v>
      </c>
      <c r="J41" s="367"/>
      <c r="L41" s="367"/>
      <c r="M41" s="368"/>
      <c r="N41" s="368"/>
      <c r="O41" s="368"/>
      <c r="R41" s="368"/>
      <c r="S41" s="368"/>
      <c r="U41" s="364"/>
      <c r="V41" s="364"/>
      <c r="W41" s="368"/>
      <c r="X41" s="368"/>
      <c r="Y41" s="364"/>
      <c r="Z41" s="364"/>
      <c r="AC41" s="367"/>
    </row>
    <row r="42" spans="1:29" ht="9.6" customHeight="1">
      <c r="A42" s="1273">
        <v>1988</v>
      </c>
      <c r="B42" s="839"/>
      <c r="C42" s="840">
        <v>2518.643</v>
      </c>
      <c r="D42" s="840">
        <v>12013.927109999999</v>
      </c>
      <c r="E42" s="840">
        <v>6192.8250000000007</v>
      </c>
      <c r="F42" s="840">
        <v>65024.662500000006</v>
      </c>
      <c r="G42" s="841">
        <v>1330907</v>
      </c>
      <c r="H42" s="842">
        <v>24.391999999999999</v>
      </c>
      <c r="I42" s="842">
        <v>257.3356</v>
      </c>
      <c r="J42" s="367"/>
      <c r="L42" s="367"/>
      <c r="M42" s="368"/>
      <c r="N42" s="368"/>
      <c r="O42" s="368"/>
      <c r="R42" s="368"/>
      <c r="S42" s="368"/>
      <c r="U42" s="364"/>
      <c r="V42" s="364"/>
      <c r="W42" s="368"/>
      <c r="X42" s="368"/>
      <c r="Y42" s="364"/>
      <c r="Z42" s="364"/>
      <c r="AC42" s="367"/>
    </row>
    <row r="43" spans="1:29" ht="9.6" customHeight="1">
      <c r="A43" s="1273">
        <v>1989</v>
      </c>
      <c r="B43" s="839"/>
      <c r="C43" s="840">
        <v>2185.8649999999998</v>
      </c>
      <c r="D43" s="840">
        <v>10426.576049999998</v>
      </c>
      <c r="E43" s="840">
        <v>6813.5570000000007</v>
      </c>
      <c r="F43" s="840">
        <v>71542.348499999993</v>
      </c>
      <c r="G43" s="841">
        <v>1349258</v>
      </c>
      <c r="H43" s="842">
        <v>30.285</v>
      </c>
      <c r="I43" s="842">
        <v>319.50675000000001</v>
      </c>
      <c r="J43" s="367"/>
      <c r="L43" s="367"/>
      <c r="M43" s="368"/>
      <c r="N43" s="368"/>
      <c r="O43" s="368"/>
      <c r="R43" s="368"/>
      <c r="S43" s="368"/>
      <c r="U43" s="364"/>
      <c r="V43" s="364"/>
      <c r="W43" s="368"/>
      <c r="X43" s="368"/>
      <c r="Y43" s="364"/>
      <c r="Z43" s="364"/>
      <c r="AC43" s="367"/>
    </row>
    <row r="44" spans="1:29" ht="9.6" customHeight="1">
      <c r="A44" s="1273">
        <v>1990</v>
      </c>
      <c r="B44" s="839"/>
      <c r="C44" s="840">
        <v>1909.588</v>
      </c>
      <c r="D44" s="840">
        <v>9108.7347599999994</v>
      </c>
      <c r="E44" s="840">
        <v>7138.4669999999996</v>
      </c>
      <c r="F44" s="840">
        <v>74953.9035</v>
      </c>
      <c r="G44" s="841">
        <v>1661824</v>
      </c>
      <c r="H44" s="842">
        <v>30.073780000000003</v>
      </c>
      <c r="I44" s="842">
        <v>317.27837900000003</v>
      </c>
      <c r="J44" s="367"/>
      <c r="L44" s="367"/>
      <c r="M44" s="368"/>
      <c r="N44" s="368"/>
      <c r="O44" s="368"/>
      <c r="R44" s="368"/>
      <c r="S44" s="368"/>
      <c r="U44" s="364"/>
      <c r="V44" s="364"/>
      <c r="W44" s="368"/>
      <c r="X44" s="368"/>
      <c r="Y44" s="364"/>
      <c r="Z44" s="364"/>
      <c r="AC44" s="367"/>
    </row>
    <row r="45" spans="1:29" ht="9.6" customHeight="1">
      <c r="A45" s="1273">
        <v>1991</v>
      </c>
      <c r="B45" s="839"/>
      <c r="C45" s="840">
        <v>1866.3689999999999</v>
      </c>
      <c r="D45" s="840">
        <v>8902.5801300000003</v>
      </c>
      <c r="E45" s="840">
        <v>7079.9310000000014</v>
      </c>
      <c r="F45" s="840">
        <v>74339.275500000003</v>
      </c>
      <c r="G45" s="841">
        <v>1761240</v>
      </c>
      <c r="H45" s="842">
        <v>31.4864</v>
      </c>
      <c r="I45" s="842">
        <v>332.18152000000003</v>
      </c>
      <c r="J45" s="367"/>
      <c r="L45" s="367"/>
      <c r="M45" s="368"/>
      <c r="N45" s="368"/>
      <c r="O45" s="368"/>
      <c r="R45" s="368"/>
      <c r="S45" s="368"/>
      <c r="U45" s="364"/>
      <c r="V45" s="364"/>
      <c r="W45" s="368"/>
      <c r="X45" s="368"/>
      <c r="Y45" s="364"/>
      <c r="Z45" s="364"/>
      <c r="AC45" s="367"/>
    </row>
    <row r="46" spans="1:29" ht="9.6" customHeight="1">
      <c r="A46" s="1273">
        <v>1992</v>
      </c>
      <c r="B46" s="839"/>
      <c r="C46" s="840">
        <v>1551.8409999999999</v>
      </c>
      <c r="D46" s="840">
        <v>7402.2815699999992</v>
      </c>
      <c r="E46" s="840">
        <v>6809.9459999999999</v>
      </c>
      <c r="F46" s="840">
        <v>71504.43299999999</v>
      </c>
      <c r="G46" s="841">
        <v>1820752</v>
      </c>
      <c r="H46" s="842">
        <v>29.11</v>
      </c>
      <c r="I46" s="842">
        <v>307.1105</v>
      </c>
      <c r="J46" s="367"/>
      <c r="L46" s="367"/>
      <c r="M46" s="368"/>
      <c r="N46" s="368"/>
      <c r="O46" s="368"/>
      <c r="R46" s="368"/>
      <c r="S46" s="368"/>
      <c r="U46" s="364"/>
      <c r="V46" s="364"/>
      <c r="W46" s="368"/>
      <c r="X46" s="368"/>
      <c r="Y46" s="364"/>
      <c r="Z46" s="364"/>
      <c r="AC46" s="367"/>
    </row>
    <row r="47" spans="1:29" ht="9.6" customHeight="1">
      <c r="A47" s="1274">
        <v>1993</v>
      </c>
      <c r="B47" s="843"/>
      <c r="C47" s="844">
        <v>1450.7449999999999</v>
      </c>
      <c r="D47" s="844">
        <v>6920.0536499999989</v>
      </c>
      <c r="E47" s="844">
        <v>7064.0550000000003</v>
      </c>
      <c r="F47" s="844">
        <v>74172.577499999985</v>
      </c>
      <c r="G47" s="845">
        <v>1848471</v>
      </c>
      <c r="H47" s="846">
        <v>42.55</v>
      </c>
      <c r="I47" s="846">
        <v>448.90249999999997</v>
      </c>
      <c r="J47" s="367"/>
      <c r="L47" s="367"/>
      <c r="M47" s="368"/>
      <c r="N47" s="368"/>
      <c r="O47" s="368"/>
      <c r="R47" s="368"/>
      <c r="S47" s="368"/>
      <c r="U47" s="364"/>
      <c r="V47" s="364"/>
      <c r="W47" s="368"/>
      <c r="X47" s="368"/>
      <c r="Y47" s="364"/>
      <c r="Z47" s="364"/>
      <c r="AC47" s="367"/>
    </row>
    <row r="48" spans="1:29" ht="9.6" customHeight="1">
      <c r="A48" s="1272">
        <v>1994</v>
      </c>
      <c r="B48" s="835"/>
      <c r="C48" s="836">
        <v>1136.086</v>
      </c>
      <c r="D48" s="836">
        <v>5419.13022</v>
      </c>
      <c r="E48" s="836">
        <v>7058.7580000000007</v>
      </c>
      <c r="F48" s="836">
        <v>74116.959000000017</v>
      </c>
      <c r="G48" s="837">
        <v>1918896</v>
      </c>
      <c r="H48" s="838">
        <v>42.1</v>
      </c>
      <c r="I48" s="838">
        <v>444.15500000000003</v>
      </c>
      <c r="J48" s="367"/>
      <c r="L48" s="367"/>
      <c r="M48" s="368"/>
      <c r="N48" s="368"/>
      <c r="O48" s="368"/>
      <c r="R48" s="368"/>
      <c r="S48" s="368"/>
      <c r="U48" s="364"/>
      <c r="V48" s="364"/>
      <c r="W48" s="368"/>
      <c r="X48" s="368"/>
      <c r="Y48" s="364"/>
      <c r="Z48" s="364"/>
      <c r="AC48" s="367"/>
    </row>
    <row r="49" spans="1:29" ht="9.6" customHeight="1">
      <c r="A49" s="1273">
        <v>1995</v>
      </c>
      <c r="B49" s="839"/>
      <c r="C49" s="840">
        <v>791</v>
      </c>
      <c r="D49" s="840">
        <v>3773.0699999999997</v>
      </c>
      <c r="E49" s="840">
        <v>8074.5</v>
      </c>
      <c r="F49" s="840">
        <v>84782.3</v>
      </c>
      <c r="G49" s="841">
        <v>2103695</v>
      </c>
      <c r="H49" s="842">
        <v>43.93</v>
      </c>
      <c r="I49" s="842">
        <v>463.14500000000004</v>
      </c>
      <c r="J49" s="367"/>
      <c r="L49" s="367"/>
      <c r="M49" s="368"/>
      <c r="N49" s="368"/>
      <c r="O49" s="368"/>
      <c r="R49" s="368"/>
      <c r="S49" s="368"/>
      <c r="U49" s="364"/>
      <c r="V49" s="364"/>
      <c r="W49" s="368"/>
      <c r="X49" s="368"/>
      <c r="Y49" s="364"/>
      <c r="Z49" s="364"/>
      <c r="AC49" s="367"/>
    </row>
    <row r="50" spans="1:29" ht="9.6" customHeight="1">
      <c r="A50" s="1273">
        <v>1996</v>
      </c>
      <c r="B50" s="839" t="s">
        <v>77</v>
      </c>
      <c r="C50" s="840">
        <v>296.3</v>
      </c>
      <c r="D50" s="840">
        <v>1413.3509999999999</v>
      </c>
      <c r="E50" s="840">
        <v>9306.4</v>
      </c>
      <c r="F50" s="840">
        <v>97714.4</v>
      </c>
      <c r="G50" s="841">
        <v>2276683</v>
      </c>
      <c r="H50" s="842">
        <v>58.46</v>
      </c>
      <c r="I50" s="842">
        <v>617.33760000000007</v>
      </c>
      <c r="J50" s="367"/>
      <c r="L50" s="367"/>
      <c r="M50" s="368"/>
      <c r="N50" s="368"/>
      <c r="O50" s="368"/>
      <c r="R50" s="368"/>
      <c r="S50" s="368"/>
      <c r="U50" s="364"/>
      <c r="V50" s="364"/>
      <c r="W50" s="368"/>
      <c r="X50" s="368"/>
      <c r="Y50" s="364"/>
      <c r="Z50" s="364"/>
      <c r="AC50" s="367"/>
    </row>
    <row r="51" spans="1:29" ht="9.6" customHeight="1">
      <c r="A51" s="1273">
        <v>1997</v>
      </c>
      <c r="B51" s="839"/>
      <c r="C51" s="840"/>
      <c r="D51" s="840"/>
      <c r="E51" s="840">
        <v>9441</v>
      </c>
      <c r="F51" s="840">
        <v>99131.4</v>
      </c>
      <c r="G51" s="841">
        <v>2376002</v>
      </c>
      <c r="H51" s="842">
        <v>59.26</v>
      </c>
      <c r="I51" s="842">
        <v>622.23564918970442</v>
      </c>
      <c r="J51" s="367"/>
      <c r="L51" s="367"/>
      <c r="M51" s="368"/>
      <c r="N51" s="368"/>
      <c r="O51" s="368"/>
      <c r="R51" s="368"/>
      <c r="S51" s="368"/>
      <c r="U51" s="364"/>
      <c r="V51" s="364"/>
      <c r="W51" s="368"/>
      <c r="X51" s="368"/>
      <c r="Y51" s="364"/>
      <c r="Z51" s="364"/>
      <c r="AC51" s="367"/>
    </row>
    <row r="52" spans="1:29" ht="9.6" customHeight="1">
      <c r="A52" s="1273">
        <v>1998</v>
      </c>
      <c r="B52" s="839"/>
      <c r="C52" s="840"/>
      <c r="D52" s="840"/>
      <c r="E52" s="840">
        <v>9389.5999999999985</v>
      </c>
      <c r="F52" s="840">
        <v>98590.799999999886</v>
      </c>
      <c r="G52" s="841">
        <v>2469587</v>
      </c>
      <c r="H52" s="842">
        <v>57.08</v>
      </c>
      <c r="I52" s="842">
        <v>599.33999999999924</v>
      </c>
      <c r="J52" s="367"/>
      <c r="L52" s="367"/>
      <c r="M52" s="368"/>
      <c r="N52" s="368"/>
      <c r="AC52" s="367"/>
    </row>
    <row r="53" spans="1:29" ht="9.6" customHeight="1">
      <c r="A53" s="1273">
        <v>1999</v>
      </c>
      <c r="B53" s="839"/>
      <c r="C53" s="840"/>
      <c r="D53" s="840"/>
      <c r="E53" s="840">
        <v>9426.9</v>
      </c>
      <c r="F53" s="840">
        <v>98982.3</v>
      </c>
      <c r="G53" s="841">
        <v>2531808</v>
      </c>
      <c r="H53" s="842">
        <v>56.131</v>
      </c>
      <c r="I53" s="842">
        <v>589.37460684848679</v>
      </c>
      <c r="J53" s="367"/>
      <c r="L53" s="367"/>
      <c r="M53" s="368"/>
      <c r="N53" s="368"/>
      <c r="AC53" s="367"/>
    </row>
    <row r="54" spans="1:29" ht="9.6" customHeight="1">
      <c r="A54" s="1273">
        <v>2000</v>
      </c>
      <c r="B54" s="839"/>
      <c r="C54" s="840"/>
      <c r="D54" s="840"/>
      <c r="E54" s="840">
        <v>9147.9000000000015</v>
      </c>
      <c r="F54" s="840">
        <v>96052.9</v>
      </c>
      <c r="G54" s="841">
        <v>2601210</v>
      </c>
      <c r="H54" s="842">
        <v>59.042999999999999</v>
      </c>
      <c r="I54" s="842">
        <v>619.95117728659034</v>
      </c>
      <c r="J54" s="367"/>
      <c r="L54" s="367"/>
      <c r="M54" s="368"/>
      <c r="N54" s="368"/>
      <c r="AC54" s="367"/>
    </row>
    <row r="55" spans="1:29" ht="9.6" customHeight="1">
      <c r="A55" s="1273">
        <v>2001</v>
      </c>
      <c r="B55" s="839"/>
      <c r="C55" s="840"/>
      <c r="D55" s="840"/>
      <c r="E55" s="840">
        <v>9772.6</v>
      </c>
      <c r="F55" s="840">
        <v>102611.70000000001</v>
      </c>
      <c r="G55" s="841">
        <v>2654204</v>
      </c>
      <c r="H55" s="842">
        <v>62.360999999999997</v>
      </c>
      <c r="I55" s="842">
        <v>654.78667127478866</v>
      </c>
      <c r="J55" s="367"/>
      <c r="L55" s="367"/>
      <c r="M55" s="368"/>
      <c r="N55" s="368"/>
      <c r="AC55" s="367"/>
    </row>
    <row r="56" spans="1:29" ht="9.6" customHeight="1">
      <c r="A56" s="1273">
        <v>2002</v>
      </c>
      <c r="B56" s="839"/>
      <c r="C56" s="840"/>
      <c r="D56" s="840"/>
      <c r="E56" s="840">
        <v>9542.1</v>
      </c>
      <c r="F56" s="840">
        <v>100193.2</v>
      </c>
      <c r="G56" s="841">
        <v>2692523</v>
      </c>
      <c r="H56" s="842">
        <v>62.313000000000002</v>
      </c>
      <c r="I56" s="842">
        <v>654.29400987204065</v>
      </c>
      <c r="J56" s="367"/>
      <c r="L56" s="367"/>
      <c r="M56" s="368"/>
      <c r="N56" s="368"/>
      <c r="AC56" s="367"/>
    </row>
    <row r="57" spans="1:29" ht="9.6" customHeight="1">
      <c r="A57" s="1274">
        <v>2003</v>
      </c>
      <c r="B57" s="843"/>
      <c r="C57" s="844"/>
      <c r="D57" s="844"/>
      <c r="E57" s="844">
        <v>9739.2999999999993</v>
      </c>
      <c r="F57" s="844">
        <v>102600.1</v>
      </c>
      <c r="G57" s="845">
        <v>2737730</v>
      </c>
      <c r="H57" s="846">
        <v>63.356000000000002</v>
      </c>
      <c r="I57" s="846">
        <v>667.43317647058836</v>
      </c>
      <c r="J57" s="367"/>
      <c r="L57" s="367"/>
      <c r="M57" s="368"/>
      <c r="N57" s="368"/>
      <c r="AC57" s="367"/>
    </row>
    <row r="58" spans="1:29" ht="9.6" customHeight="1">
      <c r="A58" s="1272">
        <v>2004</v>
      </c>
      <c r="B58" s="835"/>
      <c r="C58" s="836"/>
      <c r="D58" s="836"/>
      <c r="E58" s="836">
        <v>9692.2999999999993</v>
      </c>
      <c r="F58" s="836">
        <v>102236.6</v>
      </c>
      <c r="G58" s="837">
        <v>2771690</v>
      </c>
      <c r="H58" s="838">
        <v>61.67</v>
      </c>
      <c r="I58" s="838">
        <v>650.5092828327638</v>
      </c>
      <c r="J58" s="367"/>
      <c r="L58" s="367"/>
      <c r="M58" s="368"/>
      <c r="N58" s="368"/>
      <c r="AC58" s="367"/>
    </row>
    <row r="59" spans="1:29" ht="9.6" customHeight="1">
      <c r="A59" s="1273">
        <v>2005</v>
      </c>
      <c r="B59" s="839"/>
      <c r="C59" s="840"/>
      <c r="D59" s="840"/>
      <c r="E59" s="840">
        <v>9562.7999999999993</v>
      </c>
      <c r="F59" s="840">
        <v>100829.59999999999</v>
      </c>
      <c r="G59" s="841">
        <v>2805705</v>
      </c>
      <c r="H59" s="842">
        <v>56.896000000000001</v>
      </c>
      <c r="I59" s="842">
        <v>599.9080731166606</v>
      </c>
      <c r="J59" s="367"/>
      <c r="L59" s="367"/>
      <c r="M59" s="368"/>
      <c r="N59" s="368"/>
      <c r="AC59" s="367"/>
    </row>
    <row r="60" spans="1:29" ht="9.6" customHeight="1">
      <c r="A60" s="1273">
        <v>2006</v>
      </c>
      <c r="B60" s="839"/>
      <c r="C60" s="840"/>
      <c r="D60" s="840"/>
      <c r="E60" s="840">
        <v>9269.4</v>
      </c>
      <c r="F60" s="840">
        <v>97805.9</v>
      </c>
      <c r="G60" s="841">
        <v>2823102</v>
      </c>
      <c r="H60" s="842">
        <v>67.638999999999996</v>
      </c>
      <c r="I60" s="842">
        <v>713.3</v>
      </c>
      <c r="J60" s="367"/>
      <c r="L60" s="367"/>
      <c r="M60" s="368"/>
      <c r="N60" s="368"/>
      <c r="AC60" s="367"/>
    </row>
    <row r="61" spans="1:29" ht="9.6" customHeight="1">
      <c r="A61" s="1273">
        <v>2007</v>
      </c>
      <c r="B61" s="839"/>
      <c r="C61" s="840"/>
      <c r="D61" s="840"/>
      <c r="E61" s="840">
        <v>8652.6</v>
      </c>
      <c r="F61" s="840">
        <v>91290.2</v>
      </c>
      <c r="G61" s="841">
        <v>2845429</v>
      </c>
      <c r="H61" s="842">
        <v>49.9</v>
      </c>
      <c r="I61" s="842">
        <v>526.5</v>
      </c>
      <c r="J61" s="367"/>
      <c r="L61" s="367"/>
      <c r="M61" s="368"/>
      <c r="N61" s="368"/>
      <c r="AC61" s="367"/>
    </row>
    <row r="62" spans="1:29" ht="9.6" customHeight="1">
      <c r="A62" s="1273">
        <v>2008</v>
      </c>
      <c r="B62" s="839"/>
      <c r="C62" s="840"/>
      <c r="D62" s="840"/>
      <c r="E62" s="840">
        <v>8685.2000000000007</v>
      </c>
      <c r="F62" s="840">
        <v>91673.099999999991</v>
      </c>
      <c r="G62" s="841">
        <v>2864576</v>
      </c>
      <c r="H62" s="842">
        <v>50.8</v>
      </c>
      <c r="I62" s="842">
        <v>536.19876111085523</v>
      </c>
      <c r="J62" s="367"/>
      <c r="L62" s="367"/>
      <c r="M62" s="368"/>
      <c r="N62" s="368"/>
      <c r="AC62" s="367"/>
    </row>
    <row r="63" spans="1:29" ht="9.6" customHeight="1">
      <c r="A63" s="1273">
        <v>2009</v>
      </c>
      <c r="B63" s="839"/>
      <c r="C63" s="840"/>
      <c r="D63" s="840"/>
      <c r="E63" s="840">
        <v>8161.2999999999993</v>
      </c>
      <c r="F63" s="840">
        <v>86216.2</v>
      </c>
      <c r="G63" s="841">
        <v>2871547</v>
      </c>
      <c r="H63" s="842">
        <v>57.2</v>
      </c>
      <c r="I63" s="842">
        <v>604.26238957028909</v>
      </c>
      <c r="J63" s="367"/>
      <c r="L63" s="367"/>
      <c r="M63" s="368"/>
      <c r="N63" s="368"/>
      <c r="AC63" s="367"/>
    </row>
    <row r="64" spans="1:29" ht="9.6" customHeight="1">
      <c r="A64" s="1273">
        <v>2010</v>
      </c>
      <c r="B64" s="839"/>
      <c r="C64" s="840"/>
      <c r="D64" s="840"/>
      <c r="E64" s="840">
        <v>8979.1999999999989</v>
      </c>
      <c r="F64" s="840">
        <v>95138.400000000009</v>
      </c>
      <c r="G64" s="841">
        <v>2870634</v>
      </c>
      <c r="H64" s="842">
        <v>57.3</v>
      </c>
      <c r="I64" s="842">
        <v>607.11759622238048</v>
      </c>
      <c r="J64" s="367"/>
      <c r="L64" s="367"/>
      <c r="M64" s="368"/>
      <c r="N64" s="368"/>
      <c r="AC64" s="367"/>
    </row>
    <row r="65" spans="1:29" ht="9.6" customHeight="1">
      <c r="A65" s="1273">
        <v>2011</v>
      </c>
      <c r="B65" s="839"/>
      <c r="C65" s="840"/>
      <c r="D65" s="840"/>
      <c r="E65" s="840">
        <v>8085.8</v>
      </c>
      <c r="F65" s="840">
        <v>85645.6</v>
      </c>
      <c r="G65" s="841">
        <v>2869023</v>
      </c>
      <c r="H65" s="842">
        <v>52.8</v>
      </c>
      <c r="I65" s="842">
        <v>559.29421671826628</v>
      </c>
      <c r="J65" s="367"/>
      <c r="L65" s="367"/>
      <c r="M65" s="368"/>
      <c r="N65" s="368"/>
      <c r="AC65" s="367"/>
    </row>
    <row r="66" spans="1:29" ht="9.6" customHeight="1">
      <c r="A66" s="1273">
        <v>2012</v>
      </c>
      <c r="B66" s="839"/>
      <c r="C66" s="840"/>
      <c r="D66" s="840"/>
      <c r="E66" s="840">
        <v>8158.2250050503235</v>
      </c>
      <c r="F66" s="840">
        <v>86325.782351578484</v>
      </c>
      <c r="G66" s="841">
        <v>2868083</v>
      </c>
      <c r="H66" s="842">
        <v>61.6</v>
      </c>
      <c r="I66" s="842">
        <v>651.5</v>
      </c>
      <c r="J66" s="367"/>
      <c r="L66" s="367"/>
      <c r="M66" s="368"/>
      <c r="N66" s="368"/>
      <c r="AC66" s="367"/>
    </row>
    <row r="67" spans="1:29" ht="9.6" customHeight="1">
      <c r="A67" s="1274">
        <v>2013</v>
      </c>
      <c r="B67" s="843"/>
      <c r="C67" s="844"/>
      <c r="D67" s="844"/>
      <c r="E67" s="844">
        <v>8277.0944147694499</v>
      </c>
      <c r="F67" s="844">
        <v>87968.597795719543</v>
      </c>
      <c r="G67" s="845">
        <v>2860345</v>
      </c>
      <c r="H67" s="846">
        <v>47.333075975303558</v>
      </c>
      <c r="I67" s="846">
        <v>500.97320100000002</v>
      </c>
      <c r="J67" s="367"/>
      <c r="L67" s="367"/>
      <c r="M67" s="368"/>
      <c r="N67" s="368"/>
      <c r="AC67" s="367"/>
    </row>
    <row r="68" spans="1:29" ht="9.6" customHeight="1">
      <c r="A68" s="1272">
        <v>2014</v>
      </c>
      <c r="B68" s="835"/>
      <c r="C68" s="836"/>
      <c r="D68" s="836"/>
      <c r="E68" s="836">
        <v>7280.4197495994158</v>
      </c>
      <c r="F68" s="836">
        <v>77409.119574989803</v>
      </c>
      <c r="G68" s="837">
        <v>2849162</v>
      </c>
      <c r="H68" s="838">
        <v>44.959295144984566</v>
      </c>
      <c r="I68" s="838">
        <v>478.87262393100002</v>
      </c>
      <c r="J68" s="367"/>
      <c r="L68" s="367"/>
      <c r="M68" s="368"/>
      <c r="N68" s="368"/>
      <c r="AC68" s="367"/>
    </row>
    <row r="69" spans="1:29" ht="9.6" customHeight="1">
      <c r="A69" s="1273">
        <v>2015</v>
      </c>
      <c r="B69" s="839"/>
      <c r="C69" s="840"/>
      <c r="D69" s="840"/>
      <c r="E69" s="840">
        <v>7607.5646329449373</v>
      </c>
      <c r="F69" s="840">
        <v>81067.901423777148</v>
      </c>
      <c r="G69" s="841">
        <v>2844334</v>
      </c>
      <c r="H69" s="842">
        <v>42.621557004484409</v>
      </c>
      <c r="I69" s="842">
        <v>453.14177378571429</v>
      </c>
      <c r="J69" s="367"/>
      <c r="L69" s="367"/>
      <c r="M69" s="368"/>
      <c r="N69" s="368"/>
      <c r="AC69" s="367"/>
    </row>
    <row r="70" spans="1:29" ht="9.6" customHeight="1">
      <c r="A70" s="1273">
        <v>2016</v>
      </c>
      <c r="B70" s="839"/>
      <c r="C70" s="840"/>
      <c r="D70" s="840"/>
      <c r="E70" s="840">
        <v>8255.1342335338559</v>
      </c>
      <c r="F70" s="840">
        <v>88243.167217200011</v>
      </c>
      <c r="G70" s="841">
        <v>2840473</v>
      </c>
      <c r="H70" s="842">
        <v>49.288893022251862</v>
      </c>
      <c r="I70" s="842">
        <v>525.63792570967735</v>
      </c>
      <c r="J70" s="367"/>
      <c r="L70" s="367"/>
      <c r="M70" s="368"/>
      <c r="N70" s="368"/>
      <c r="AC70" s="367"/>
    </row>
    <row r="71" spans="1:29" ht="9.6" customHeight="1">
      <c r="A71" s="1273">
        <v>2017</v>
      </c>
      <c r="B71" s="839"/>
      <c r="C71" s="840"/>
      <c r="D71" s="840"/>
      <c r="E71" s="840">
        <v>8527.4827534189189</v>
      </c>
      <c r="F71" s="840">
        <v>90996.221726979784</v>
      </c>
      <c r="G71" s="841">
        <v>2844257</v>
      </c>
      <c r="H71" s="842">
        <v>54.886108595098101</v>
      </c>
      <c r="I71" s="842">
        <v>585.93818417870966</v>
      </c>
      <c r="J71" s="367"/>
      <c r="L71" s="367"/>
      <c r="M71" s="368"/>
      <c r="N71" s="368"/>
      <c r="AC71" s="367"/>
    </row>
    <row r="72" spans="1:29" ht="9.6" customHeight="1">
      <c r="A72" s="1273">
        <v>2018</v>
      </c>
      <c r="B72" s="839"/>
      <c r="C72" s="840"/>
      <c r="D72" s="840"/>
      <c r="E72" s="840">
        <v>8182.7561269882699</v>
      </c>
      <c r="F72" s="840">
        <v>87306.411272440775</v>
      </c>
      <c r="G72" s="841">
        <v>2840619</v>
      </c>
      <c r="H72" s="842">
        <v>55.898593761343584</v>
      </c>
      <c r="I72" s="842">
        <v>596.21835162664274</v>
      </c>
      <c r="J72" s="367"/>
      <c r="L72" s="367"/>
      <c r="M72" s="368"/>
      <c r="N72" s="368"/>
      <c r="AC72" s="367"/>
    </row>
    <row r="73" spans="1:29" ht="9.6" customHeight="1">
      <c r="A73" s="1273">
        <v>2019</v>
      </c>
      <c r="B73" s="839"/>
      <c r="C73" s="840"/>
      <c r="D73" s="840"/>
      <c r="E73" s="840">
        <v>8564.6294736291875</v>
      </c>
      <c r="F73" s="840">
        <v>91397.633737118886</v>
      </c>
      <c r="G73" s="841">
        <v>2834509</v>
      </c>
      <c r="H73" s="842">
        <v>50.803541216034226</v>
      </c>
      <c r="I73" s="842">
        <v>543.10956524003211</v>
      </c>
      <c r="J73" s="367"/>
      <c r="L73" s="367"/>
      <c r="M73" s="368"/>
      <c r="N73" s="368"/>
      <c r="AC73" s="367"/>
    </row>
    <row r="74" spans="1:29" ht="9.6" customHeight="1">
      <c r="A74" s="1273">
        <v>2020</v>
      </c>
      <c r="B74" s="839"/>
      <c r="C74" s="840"/>
      <c r="D74" s="840"/>
      <c r="E74" s="840">
        <v>8694.2191732210795</v>
      </c>
      <c r="F74" s="840">
        <v>92894.431352013344</v>
      </c>
      <c r="G74" s="841">
        <v>2829132</v>
      </c>
      <c r="H74" s="842">
        <v>47.306818891744392</v>
      </c>
      <c r="I74" s="842">
        <v>505.62823346823734</v>
      </c>
      <c r="J74" s="367"/>
      <c r="L74" s="367"/>
      <c r="M74" s="368"/>
      <c r="N74" s="368"/>
      <c r="AC74" s="367"/>
    </row>
    <row r="75" spans="1:29" ht="9.6" customHeight="1">
      <c r="A75" s="1273">
        <v>2021</v>
      </c>
      <c r="B75" s="839"/>
      <c r="C75" s="840"/>
      <c r="D75" s="840"/>
      <c r="E75" s="840">
        <v>9433.7342458022922</v>
      </c>
      <c r="F75" s="840">
        <v>100737.47696364908</v>
      </c>
      <c r="G75" s="841">
        <v>2820013</v>
      </c>
      <c r="H75" s="842">
        <v>55.065441922179161</v>
      </c>
      <c r="I75" s="842">
        <v>588.37675065014275</v>
      </c>
      <c r="J75" s="367"/>
      <c r="L75" s="367"/>
      <c r="M75" s="368"/>
      <c r="N75" s="368"/>
      <c r="AC75" s="367"/>
    </row>
    <row r="76" spans="1:29" ht="9.6" customHeight="1">
      <c r="A76" s="1273">
        <v>2022</v>
      </c>
      <c r="B76" s="839"/>
      <c r="C76" s="840"/>
      <c r="D76" s="840"/>
      <c r="E76" s="840">
        <v>7543.7622835692955</v>
      </c>
      <c r="F76" s="840">
        <v>81546.69831283699</v>
      </c>
      <c r="G76" s="841">
        <v>2781284</v>
      </c>
      <c r="H76" s="842">
        <v>44.045334403713248</v>
      </c>
      <c r="I76" s="842">
        <v>470.5378870240645</v>
      </c>
      <c r="J76" s="367"/>
      <c r="L76" s="367"/>
      <c r="M76" s="368"/>
      <c r="N76" s="368"/>
      <c r="AC76" s="367"/>
    </row>
    <row r="77" spans="1:29" ht="9.6" customHeight="1">
      <c r="A77" s="1274">
        <v>2023</v>
      </c>
      <c r="B77" s="843"/>
      <c r="C77" s="844"/>
      <c r="D77" s="844"/>
      <c r="E77" s="844">
        <v>6758.5738142860464</v>
      </c>
      <c r="F77" s="844">
        <v>73742.447806656404</v>
      </c>
      <c r="G77" s="845">
        <v>2752442</v>
      </c>
      <c r="H77" s="846">
        <v>41.449790897036067</v>
      </c>
      <c r="I77" s="846">
        <v>450.00564896425004</v>
      </c>
      <c r="J77" s="367"/>
      <c r="K77" s="364"/>
      <c r="L77" s="367"/>
      <c r="M77" s="368"/>
      <c r="N77" s="368"/>
      <c r="AC77" s="367"/>
    </row>
    <row r="78" spans="1:29">
      <c r="A78" s="363" t="s">
        <v>525</v>
      </c>
    </row>
    <row r="80" spans="1:29">
      <c r="E80" s="368"/>
      <c r="F80" s="368"/>
    </row>
    <row r="81" spans="1:15" ht="15" customHeight="1">
      <c r="A81" s="523" t="s">
        <v>526</v>
      </c>
      <c r="B81" s="524"/>
      <c r="C81" s="524"/>
      <c r="D81" s="524"/>
      <c r="E81" s="524"/>
      <c r="F81" s="524"/>
      <c r="G81" s="524"/>
      <c r="H81" s="524"/>
      <c r="I81" s="524"/>
      <c r="J81" s="879"/>
      <c r="K81" s="879"/>
      <c r="L81" s="366"/>
      <c r="M81" s="366"/>
      <c r="N81" s="366"/>
    </row>
    <row r="82" spans="1:15">
      <c r="C82" s="368"/>
      <c r="D82" s="368"/>
      <c r="E82" s="368"/>
      <c r="F82" s="368"/>
      <c r="G82" s="364"/>
      <c r="H82" s="364"/>
      <c r="L82" s="364"/>
      <c r="M82" s="364"/>
      <c r="N82" s="364"/>
      <c r="O82" s="367"/>
    </row>
    <row r="83" spans="1:15">
      <c r="C83" s="368"/>
      <c r="D83" s="368"/>
      <c r="E83" s="368"/>
      <c r="F83" s="368"/>
      <c r="G83" s="364"/>
      <c r="H83" s="364"/>
      <c r="L83" s="364"/>
      <c r="M83" s="364"/>
      <c r="N83" s="364"/>
      <c r="O83" s="367"/>
    </row>
    <row r="84" spans="1:15">
      <c r="C84" s="368"/>
      <c r="D84" s="368"/>
      <c r="E84" s="368"/>
      <c r="F84" s="368"/>
      <c r="G84" s="364"/>
      <c r="H84" s="364"/>
      <c r="L84" s="364"/>
      <c r="M84" s="364"/>
      <c r="N84" s="364"/>
      <c r="O84" s="367"/>
    </row>
    <row r="85" spans="1:15">
      <c r="C85" s="368"/>
      <c r="D85" s="368"/>
      <c r="E85" s="368"/>
      <c r="F85" s="368"/>
      <c r="G85" s="364"/>
      <c r="H85" s="364"/>
      <c r="L85" s="364"/>
      <c r="M85" s="364"/>
      <c r="N85" s="364"/>
      <c r="O85" s="367"/>
    </row>
    <row r="86" spans="1:15">
      <c r="C86" s="368"/>
      <c r="D86" s="368"/>
      <c r="E86" s="368"/>
      <c r="F86" s="368"/>
      <c r="G86" s="364"/>
      <c r="H86" s="364"/>
      <c r="L86" s="364"/>
      <c r="M86" s="364"/>
      <c r="N86" s="364"/>
      <c r="O86" s="367"/>
    </row>
    <row r="87" spans="1:15">
      <c r="C87" s="368"/>
      <c r="D87" s="368"/>
      <c r="E87" s="368"/>
      <c r="F87" s="368"/>
      <c r="G87" s="364"/>
      <c r="H87" s="364"/>
      <c r="L87" s="364"/>
      <c r="M87" s="364"/>
      <c r="N87" s="364"/>
      <c r="O87" s="367"/>
    </row>
    <row r="88" spans="1:15">
      <c r="C88" s="368"/>
      <c r="D88" s="368"/>
      <c r="E88" s="368"/>
      <c r="F88" s="368"/>
      <c r="G88" s="364"/>
      <c r="H88" s="364"/>
      <c r="L88" s="364"/>
      <c r="M88" s="364"/>
      <c r="N88" s="364"/>
      <c r="O88" s="367"/>
    </row>
    <row r="89" spans="1:15">
      <c r="C89" s="368"/>
      <c r="D89" s="368"/>
      <c r="E89" s="368"/>
      <c r="F89" s="368"/>
      <c r="G89" s="364"/>
      <c r="H89" s="364"/>
      <c r="L89" s="364"/>
      <c r="M89" s="364"/>
      <c r="N89" s="364"/>
      <c r="O89" s="367"/>
    </row>
    <row r="90" spans="1:15">
      <c r="C90" s="368"/>
      <c r="D90" s="368"/>
      <c r="E90" s="368"/>
      <c r="F90" s="368"/>
      <c r="G90" s="364"/>
      <c r="H90" s="364"/>
      <c r="L90" s="364"/>
      <c r="M90" s="364"/>
      <c r="N90" s="364"/>
      <c r="O90" s="367"/>
    </row>
    <row r="91" spans="1:15">
      <c r="C91" s="368"/>
      <c r="D91" s="368"/>
      <c r="E91" s="368"/>
      <c r="F91" s="368"/>
      <c r="G91" s="364"/>
      <c r="H91" s="364"/>
      <c r="L91" s="364"/>
      <c r="M91" s="364"/>
      <c r="N91" s="364"/>
      <c r="O91" s="367"/>
    </row>
    <row r="92" spans="1:15">
      <c r="C92" s="368"/>
      <c r="D92" s="368"/>
      <c r="E92" s="368"/>
      <c r="F92" s="368"/>
      <c r="G92" s="364"/>
      <c r="H92" s="364"/>
      <c r="L92" s="364"/>
      <c r="M92" s="364"/>
      <c r="N92" s="364"/>
      <c r="O92" s="367"/>
    </row>
    <row r="93" spans="1:15">
      <c r="C93" s="368"/>
      <c r="D93" s="368"/>
      <c r="E93" s="368"/>
      <c r="F93" s="368"/>
      <c r="G93" s="364"/>
      <c r="H93" s="364"/>
      <c r="L93" s="364"/>
      <c r="M93" s="364"/>
      <c r="N93" s="364"/>
      <c r="O93" s="367"/>
    </row>
    <row r="94" spans="1:15">
      <c r="C94" s="368"/>
      <c r="D94" s="368"/>
      <c r="E94" s="368"/>
      <c r="F94" s="368"/>
      <c r="G94" s="364"/>
      <c r="H94" s="364"/>
      <c r="L94" s="364"/>
      <c r="M94" s="364"/>
      <c r="N94" s="364"/>
      <c r="O94" s="367"/>
    </row>
    <row r="95" spans="1:15">
      <c r="C95" s="368"/>
      <c r="D95" s="368"/>
      <c r="E95" s="368"/>
      <c r="F95" s="368"/>
      <c r="G95" s="364"/>
      <c r="H95" s="364"/>
      <c r="L95" s="364"/>
      <c r="M95" s="364"/>
      <c r="N95" s="364"/>
      <c r="O95" s="367"/>
    </row>
    <row r="96" spans="1:15">
      <c r="C96" s="368"/>
      <c r="D96" s="368"/>
      <c r="E96" s="368"/>
      <c r="F96" s="368"/>
      <c r="G96" s="364"/>
      <c r="H96" s="364"/>
      <c r="L96" s="364"/>
      <c r="M96" s="364"/>
      <c r="N96" s="364"/>
      <c r="O96" s="367"/>
    </row>
    <row r="97" spans="1:15">
      <c r="C97" s="368"/>
      <c r="D97" s="368"/>
      <c r="E97" s="368"/>
      <c r="F97" s="368"/>
      <c r="G97" s="364"/>
      <c r="H97" s="364"/>
      <c r="L97" s="364"/>
      <c r="M97" s="364"/>
      <c r="N97" s="364"/>
      <c r="O97" s="367"/>
    </row>
    <row r="98" spans="1:15">
      <c r="C98" s="368"/>
      <c r="D98" s="368"/>
      <c r="E98" s="368"/>
      <c r="F98" s="368"/>
      <c r="G98" s="364"/>
      <c r="H98" s="364"/>
      <c r="L98" s="364"/>
      <c r="M98" s="364"/>
      <c r="N98" s="364"/>
      <c r="O98" s="367"/>
    </row>
    <row r="99" spans="1:15">
      <c r="C99" s="368"/>
      <c r="D99" s="368"/>
      <c r="E99" s="368"/>
      <c r="F99" s="368"/>
      <c r="G99" s="364"/>
      <c r="H99" s="364"/>
      <c r="L99" s="364"/>
      <c r="M99" s="364"/>
      <c r="N99" s="364"/>
      <c r="O99" s="367"/>
    </row>
    <row r="100" spans="1:15">
      <c r="C100" s="368"/>
      <c r="D100" s="368"/>
      <c r="E100" s="368"/>
      <c r="F100" s="368"/>
      <c r="G100" s="364"/>
      <c r="H100" s="364"/>
      <c r="L100" s="364"/>
      <c r="M100" s="364"/>
      <c r="N100" s="364"/>
      <c r="O100" s="367"/>
    </row>
    <row r="101" spans="1:15">
      <c r="C101" s="368"/>
      <c r="D101" s="368"/>
      <c r="E101" s="368"/>
      <c r="F101" s="368"/>
      <c r="G101" s="364"/>
      <c r="H101" s="364"/>
      <c r="L101" s="364"/>
      <c r="M101" s="364"/>
      <c r="N101" s="364"/>
      <c r="O101" s="367"/>
    </row>
    <row r="102" spans="1:15">
      <c r="L102" s="364"/>
      <c r="M102" s="364"/>
      <c r="N102" s="364"/>
      <c r="O102" s="367"/>
    </row>
    <row r="103" spans="1:15" ht="12.75" customHeight="1">
      <c r="A103" s="523" t="str">
        <f>'12.1'!G7</f>
        <v>Number of customers</v>
      </c>
      <c r="B103" s="524"/>
      <c r="C103" s="524"/>
      <c r="D103" s="524"/>
      <c r="E103" s="524"/>
      <c r="F103" s="524"/>
      <c r="G103" s="524"/>
      <c r="H103" s="524"/>
      <c r="I103" s="524"/>
      <c r="L103" s="364"/>
      <c r="M103" s="364"/>
      <c r="N103" s="364"/>
      <c r="O103" s="367"/>
    </row>
    <row r="104" spans="1:15">
      <c r="C104" s="368"/>
      <c r="D104" s="368"/>
      <c r="E104" s="368"/>
      <c r="F104" s="368"/>
      <c r="G104" s="364"/>
      <c r="H104" s="364"/>
      <c r="L104" s="364"/>
      <c r="M104" s="364"/>
      <c r="N104" s="364"/>
      <c r="O104" s="367"/>
    </row>
    <row r="105" spans="1:15">
      <c r="C105" s="368"/>
      <c r="D105" s="368"/>
      <c r="E105" s="368"/>
      <c r="F105" s="368"/>
      <c r="G105" s="364"/>
      <c r="H105" s="364"/>
      <c r="L105" s="364"/>
      <c r="M105" s="364"/>
      <c r="N105" s="364"/>
      <c r="O105" s="367"/>
    </row>
    <row r="106" spans="1:15">
      <c r="C106" s="368"/>
      <c r="D106" s="368"/>
      <c r="E106" s="368"/>
      <c r="F106" s="368"/>
      <c r="G106" s="364"/>
      <c r="H106" s="364"/>
      <c r="L106" s="364"/>
      <c r="M106" s="364"/>
      <c r="N106" s="364"/>
      <c r="O106" s="367"/>
    </row>
    <row r="107" spans="1:15">
      <c r="C107" s="368"/>
      <c r="D107" s="368"/>
      <c r="E107" s="368"/>
      <c r="F107" s="368"/>
      <c r="G107" s="364"/>
      <c r="H107" s="364"/>
      <c r="L107" s="364"/>
      <c r="M107" s="364"/>
      <c r="N107" s="364"/>
      <c r="O107" s="367"/>
    </row>
    <row r="108" spans="1:15">
      <c r="C108" s="368"/>
      <c r="D108" s="368"/>
      <c r="E108" s="368"/>
      <c r="F108" s="368"/>
      <c r="G108" s="364"/>
      <c r="H108" s="364"/>
      <c r="L108" s="364"/>
      <c r="M108" s="364"/>
      <c r="N108" s="364"/>
      <c r="O108" s="367"/>
    </row>
    <row r="109" spans="1:15">
      <c r="C109" s="368"/>
      <c r="D109" s="368"/>
      <c r="E109" s="368"/>
      <c r="F109" s="368"/>
      <c r="G109" s="364"/>
      <c r="H109" s="364"/>
      <c r="L109" s="364"/>
      <c r="M109" s="364"/>
      <c r="N109" s="364"/>
      <c r="O109" s="367"/>
    </row>
    <row r="110" spans="1:15">
      <c r="C110" s="368"/>
      <c r="D110" s="368"/>
      <c r="E110" s="368"/>
      <c r="F110" s="368"/>
      <c r="G110" s="364"/>
      <c r="H110" s="364"/>
      <c r="L110" s="364"/>
      <c r="M110" s="364"/>
      <c r="N110" s="364"/>
      <c r="O110" s="367"/>
    </row>
    <row r="111" spans="1:15">
      <c r="C111" s="368"/>
      <c r="D111" s="368"/>
      <c r="E111" s="368"/>
      <c r="F111" s="368"/>
      <c r="G111" s="364"/>
      <c r="H111" s="364"/>
      <c r="L111" s="364"/>
      <c r="M111" s="364"/>
      <c r="N111" s="364"/>
      <c r="O111" s="367"/>
    </row>
    <row r="112" spans="1:15">
      <c r="C112" s="368"/>
      <c r="D112" s="368"/>
      <c r="E112" s="368"/>
      <c r="F112" s="368"/>
      <c r="G112" s="364"/>
      <c r="H112" s="364"/>
      <c r="L112" s="364"/>
      <c r="M112" s="364"/>
      <c r="N112" s="364"/>
      <c r="O112" s="367"/>
    </row>
    <row r="113" spans="1:15">
      <c r="L113" s="364"/>
      <c r="M113" s="364"/>
      <c r="N113" s="364"/>
      <c r="O113" s="367"/>
    </row>
    <row r="114" spans="1:15">
      <c r="L114" s="364"/>
      <c r="M114" s="364"/>
      <c r="N114" s="364"/>
      <c r="O114" s="367"/>
    </row>
    <row r="115" spans="1:15">
      <c r="C115" s="368"/>
      <c r="D115" s="368"/>
      <c r="E115" s="368"/>
      <c r="F115" s="368"/>
      <c r="G115" s="364"/>
      <c r="H115" s="364"/>
      <c r="L115" s="364"/>
      <c r="M115" s="364"/>
      <c r="N115" s="364"/>
      <c r="O115" s="367"/>
    </row>
    <row r="116" spans="1:15">
      <c r="C116" s="368"/>
      <c r="D116" s="368"/>
      <c r="E116" s="368"/>
      <c r="F116" s="368"/>
      <c r="G116" s="364"/>
      <c r="H116" s="364"/>
      <c r="L116" s="364"/>
      <c r="M116" s="364"/>
      <c r="N116" s="364"/>
      <c r="O116" s="367"/>
    </row>
    <row r="117" spans="1:15">
      <c r="C117" s="368"/>
      <c r="D117" s="368"/>
      <c r="E117" s="368"/>
      <c r="F117" s="368"/>
      <c r="G117" s="364"/>
      <c r="H117" s="364"/>
      <c r="L117" s="364"/>
      <c r="M117" s="364"/>
      <c r="N117" s="364"/>
      <c r="O117" s="367"/>
    </row>
    <row r="118" spans="1:15">
      <c r="C118" s="368"/>
      <c r="D118" s="368"/>
      <c r="E118" s="368"/>
      <c r="F118" s="368"/>
      <c r="G118" s="364"/>
      <c r="H118" s="364"/>
      <c r="L118" s="364"/>
      <c r="M118" s="364"/>
      <c r="N118" s="364"/>
      <c r="O118" s="367"/>
    </row>
    <row r="119" spans="1:15">
      <c r="C119" s="368"/>
      <c r="D119" s="368"/>
      <c r="E119" s="368"/>
      <c r="F119" s="368"/>
      <c r="G119" s="364"/>
      <c r="H119" s="364"/>
      <c r="L119" s="364"/>
      <c r="M119" s="364"/>
      <c r="N119" s="364"/>
      <c r="O119" s="367"/>
    </row>
    <row r="120" spans="1:15">
      <c r="C120" s="368"/>
      <c r="D120" s="368"/>
      <c r="E120" s="368"/>
      <c r="F120" s="368"/>
      <c r="G120" s="364"/>
      <c r="H120" s="364"/>
      <c r="L120" s="364"/>
      <c r="M120" s="364"/>
      <c r="N120" s="364"/>
      <c r="O120" s="367"/>
    </row>
    <row r="121" spans="1:15">
      <c r="C121" s="368"/>
      <c r="D121" s="368"/>
      <c r="E121" s="368"/>
      <c r="F121" s="368"/>
      <c r="G121" s="364"/>
      <c r="H121" s="364"/>
      <c r="L121" s="364"/>
      <c r="M121" s="364"/>
      <c r="N121" s="364"/>
      <c r="O121" s="367"/>
    </row>
    <row r="122" spans="1:15">
      <c r="L122" s="364"/>
      <c r="M122" s="364"/>
      <c r="N122" s="364"/>
      <c r="O122" s="367"/>
    </row>
    <row r="123" spans="1:15">
      <c r="L123" s="364"/>
      <c r="M123" s="364"/>
      <c r="N123" s="364"/>
      <c r="O123" s="367"/>
    </row>
    <row r="124" spans="1:15" ht="14.25">
      <c r="A124" s="1807" t="s">
        <v>527</v>
      </c>
      <c r="B124" s="1807"/>
      <c r="C124" s="1807"/>
      <c r="D124" s="1807"/>
      <c r="E124" s="1807"/>
      <c r="F124" s="1807"/>
      <c r="G124" s="523"/>
      <c r="H124" s="523"/>
      <c r="I124" s="523"/>
      <c r="L124" s="364"/>
      <c r="M124" s="364"/>
      <c r="N124" s="364"/>
      <c r="O124" s="367"/>
    </row>
    <row r="125" spans="1:15">
      <c r="C125" s="368"/>
      <c r="D125" s="368"/>
      <c r="E125" s="368"/>
      <c r="F125" s="368"/>
      <c r="G125" s="364"/>
      <c r="H125" s="364"/>
      <c r="L125" s="364"/>
      <c r="M125" s="364"/>
      <c r="N125" s="364"/>
      <c r="O125" s="367"/>
    </row>
    <row r="126" spans="1:15">
      <c r="B126" s="369"/>
      <c r="C126" s="368"/>
      <c r="D126" s="368"/>
      <c r="E126" s="368"/>
      <c r="F126" s="368"/>
      <c r="G126" s="364"/>
      <c r="H126" s="364"/>
      <c r="L126" s="364"/>
      <c r="M126" s="364"/>
      <c r="N126" s="364"/>
      <c r="O126" s="367"/>
    </row>
    <row r="127" spans="1:15">
      <c r="C127" s="368"/>
      <c r="D127" s="368"/>
      <c r="E127" s="368"/>
      <c r="F127" s="368"/>
      <c r="G127" s="364"/>
      <c r="H127" s="364"/>
      <c r="L127" s="364"/>
      <c r="M127" s="364"/>
      <c r="N127" s="364"/>
      <c r="O127" s="367"/>
    </row>
    <row r="128" spans="1:15">
      <c r="C128" s="368"/>
      <c r="D128" s="368"/>
      <c r="E128" s="368"/>
      <c r="F128" s="368"/>
      <c r="G128" s="364"/>
      <c r="H128" s="364"/>
      <c r="L128" s="364"/>
      <c r="M128" s="364"/>
      <c r="N128" s="364"/>
      <c r="O128" s="367"/>
    </row>
    <row r="129" spans="3:15">
      <c r="C129" s="368"/>
      <c r="D129" s="368"/>
      <c r="E129" s="368"/>
      <c r="F129" s="368"/>
      <c r="G129" s="364"/>
      <c r="H129" s="364"/>
      <c r="L129" s="364"/>
      <c r="M129" s="364"/>
      <c r="N129" s="364"/>
      <c r="O129" s="367"/>
    </row>
    <row r="130" spans="3:15">
      <c r="C130" s="368"/>
      <c r="D130" s="368"/>
      <c r="E130" s="368"/>
      <c r="F130" s="368"/>
      <c r="G130" s="364"/>
      <c r="H130" s="364"/>
      <c r="L130" s="364"/>
      <c r="M130" s="364"/>
      <c r="N130" s="364"/>
      <c r="O130" s="367"/>
    </row>
    <row r="131" spans="3:15">
      <c r="C131" s="368"/>
      <c r="D131" s="368"/>
      <c r="E131" s="368"/>
      <c r="F131" s="368"/>
      <c r="G131" s="364"/>
      <c r="H131" s="364"/>
      <c r="L131" s="364"/>
      <c r="M131" s="364"/>
      <c r="N131" s="364"/>
      <c r="O131" s="367"/>
    </row>
    <row r="132" spans="3:15">
      <c r="C132" s="368"/>
      <c r="D132" s="368"/>
      <c r="E132" s="368"/>
      <c r="F132" s="368"/>
      <c r="G132" s="364"/>
      <c r="H132" s="364"/>
      <c r="L132" s="364"/>
      <c r="M132" s="364"/>
      <c r="N132" s="364"/>
      <c r="O132" s="367"/>
    </row>
    <row r="133" spans="3:15">
      <c r="C133" s="368"/>
      <c r="D133" s="368"/>
      <c r="E133" s="368"/>
      <c r="F133" s="368"/>
      <c r="G133" s="364"/>
      <c r="H133" s="364"/>
      <c r="L133" s="364"/>
      <c r="M133" s="364"/>
      <c r="N133" s="364"/>
      <c r="O133" s="367"/>
    </row>
    <row r="134" spans="3:15">
      <c r="C134" s="368"/>
      <c r="D134" s="368"/>
      <c r="E134" s="368"/>
      <c r="F134" s="368"/>
      <c r="G134" s="364"/>
      <c r="H134" s="364"/>
      <c r="L134" s="364"/>
      <c r="M134" s="364"/>
      <c r="N134" s="364"/>
      <c r="O134" s="367"/>
    </row>
    <row r="135" spans="3:15">
      <c r="C135" s="368"/>
      <c r="D135" s="368"/>
      <c r="E135" s="368"/>
      <c r="F135" s="368"/>
      <c r="G135" s="364"/>
      <c r="H135" s="364"/>
      <c r="L135" s="364"/>
      <c r="M135" s="364"/>
      <c r="N135" s="364"/>
      <c r="O135" s="367"/>
    </row>
    <row r="136" spans="3:15">
      <c r="C136" s="368"/>
      <c r="D136" s="368"/>
      <c r="E136" s="368"/>
      <c r="F136" s="368"/>
      <c r="G136" s="364"/>
      <c r="H136" s="364"/>
      <c r="L136" s="364"/>
      <c r="M136" s="364"/>
      <c r="N136" s="364"/>
      <c r="O136" s="367"/>
    </row>
    <row r="137" spans="3:15">
      <c r="C137" s="368"/>
      <c r="D137" s="368"/>
      <c r="E137" s="368"/>
      <c r="F137" s="368"/>
      <c r="G137" s="364"/>
      <c r="H137" s="364"/>
      <c r="L137" s="364"/>
      <c r="M137" s="364"/>
      <c r="N137" s="364"/>
      <c r="O137" s="367"/>
    </row>
    <row r="138" spans="3:15">
      <c r="C138" s="368"/>
      <c r="D138" s="368"/>
      <c r="E138" s="368"/>
      <c r="F138" s="368"/>
      <c r="G138" s="364"/>
      <c r="H138" s="364"/>
      <c r="L138" s="364"/>
      <c r="M138" s="364"/>
      <c r="N138" s="364"/>
      <c r="O138" s="367"/>
    </row>
    <row r="139" spans="3:15">
      <c r="C139" s="368"/>
      <c r="D139" s="368"/>
      <c r="E139" s="368"/>
      <c r="F139" s="368"/>
      <c r="G139" s="364"/>
      <c r="H139" s="364"/>
      <c r="L139" s="364"/>
      <c r="M139" s="364"/>
      <c r="N139" s="364"/>
      <c r="O139" s="367"/>
    </row>
    <row r="140" spans="3:15">
      <c r="C140" s="368"/>
      <c r="D140" s="368"/>
      <c r="E140" s="368"/>
      <c r="F140" s="368"/>
      <c r="G140" s="364"/>
      <c r="H140" s="364"/>
      <c r="L140" s="364"/>
      <c r="M140" s="364"/>
      <c r="N140" s="364"/>
      <c r="O140" s="367"/>
    </row>
    <row r="141" spans="3:15">
      <c r="C141" s="368"/>
      <c r="D141" s="368"/>
      <c r="E141" s="368"/>
      <c r="F141" s="368"/>
      <c r="G141" s="364"/>
      <c r="H141" s="364"/>
      <c r="L141" s="364"/>
      <c r="M141" s="364"/>
      <c r="N141" s="364"/>
      <c r="O141" s="367"/>
    </row>
    <row r="142" spans="3:15">
      <c r="C142" s="368"/>
      <c r="D142" s="368"/>
      <c r="E142" s="368"/>
      <c r="F142" s="368"/>
      <c r="G142" s="364"/>
      <c r="H142" s="364"/>
      <c r="L142" s="364"/>
      <c r="M142" s="364"/>
      <c r="N142" s="364"/>
      <c r="O142" s="367"/>
    </row>
    <row r="143" spans="3:15">
      <c r="C143" s="368"/>
      <c r="D143" s="368"/>
      <c r="E143" s="368"/>
      <c r="F143" s="368"/>
      <c r="G143" s="364"/>
      <c r="H143" s="364"/>
      <c r="L143" s="364"/>
      <c r="M143" s="364"/>
      <c r="N143" s="364"/>
      <c r="O143" s="367"/>
    </row>
    <row r="144" spans="3:15">
      <c r="L144" s="364"/>
      <c r="M144" s="364"/>
      <c r="N144" s="364"/>
      <c r="O144" s="367"/>
    </row>
    <row r="145" spans="12:15">
      <c r="L145" s="364"/>
      <c r="M145" s="364"/>
      <c r="N145" s="364"/>
      <c r="O145" s="367"/>
    </row>
  </sheetData>
  <mergeCells count="7">
    <mergeCell ref="A3:I3"/>
    <mergeCell ref="A124:F124"/>
    <mergeCell ref="E6:G6"/>
    <mergeCell ref="C5:G5"/>
    <mergeCell ref="H5:I5"/>
    <mergeCell ref="C6:D6"/>
    <mergeCell ref="H6: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dimension ref="A1:AE161"/>
  <sheetViews>
    <sheetView showGridLines="0" zoomScaleNormal="100" zoomScaleSheetLayoutView="100" workbookViewId="0">
      <selection activeCell="D1" sqref="D1"/>
    </sheetView>
  </sheetViews>
  <sheetFormatPr defaultColWidth="9.140625" defaultRowHeight="12.75"/>
  <cols>
    <col min="1" max="1" width="7.42578125" style="371" customWidth="1"/>
    <col min="2" max="2" width="8.7109375" style="371" customWidth="1"/>
    <col min="3" max="3" width="7.7109375" style="371" customWidth="1"/>
    <col min="4" max="4" width="8.7109375" style="371" customWidth="1"/>
    <col min="5" max="5" width="7.7109375" style="371" customWidth="1"/>
    <col min="6" max="6" width="8.7109375" style="371" customWidth="1"/>
    <col min="7" max="7" width="7.7109375" style="371" customWidth="1"/>
    <col min="8" max="8" width="8.7109375" style="371" customWidth="1"/>
    <col min="9" max="9" width="7.7109375" style="371" customWidth="1"/>
    <col min="10" max="10" width="8.7109375" style="371" customWidth="1"/>
    <col min="11" max="11" width="7.7109375" style="371" customWidth="1"/>
    <col min="12" max="12" width="8.7109375" style="371" customWidth="1"/>
    <col min="13" max="13" width="7.7109375" style="371" customWidth="1"/>
    <col min="14" max="14" width="8.7109375" style="371" customWidth="1"/>
    <col min="15" max="15" width="7.7109375" style="371" customWidth="1"/>
    <col min="16" max="16" width="8.7109375" style="371" customWidth="1"/>
    <col min="17" max="17" width="7.7109375" style="371" customWidth="1"/>
    <col min="18" max="19" width="9.140625" style="371"/>
    <col min="20" max="24" width="9.140625" style="1233"/>
    <col min="25" max="16384" width="9.140625" style="371"/>
  </cols>
  <sheetData>
    <row r="1" spans="1:23" ht="18" customHeight="1">
      <c r="A1" s="1806" t="s">
        <v>528</v>
      </c>
      <c r="B1" s="1806"/>
      <c r="C1" s="1806"/>
      <c r="D1" s="1806"/>
      <c r="E1" s="1806"/>
      <c r="F1" s="1806"/>
      <c r="G1" s="1806"/>
      <c r="H1" s="1806"/>
      <c r="I1" s="1806"/>
      <c r="J1" s="1806"/>
      <c r="K1" s="1806"/>
      <c r="L1" s="1806"/>
      <c r="M1" s="1806"/>
      <c r="N1" s="1806"/>
      <c r="O1" s="1806"/>
      <c r="P1" s="1806"/>
      <c r="Q1" s="1806"/>
    </row>
    <row r="2" spans="1:23" ht="5.0999999999999996" customHeight="1">
      <c r="A2" s="489"/>
      <c r="B2" s="489"/>
      <c r="C2" s="489"/>
      <c r="D2" s="489"/>
      <c r="E2" s="489"/>
      <c r="F2" s="489"/>
      <c r="G2" s="489"/>
      <c r="H2" s="489"/>
      <c r="I2" s="489"/>
      <c r="J2" s="489"/>
      <c r="K2" s="489"/>
      <c r="L2" s="489"/>
      <c r="M2" s="489"/>
      <c r="N2" s="489"/>
      <c r="O2" s="489"/>
      <c r="P2" s="489"/>
      <c r="Q2" s="489"/>
    </row>
    <row r="3" spans="1:23" ht="24" customHeight="1">
      <c r="A3" s="1432"/>
      <c r="B3" s="1811" t="s">
        <v>113</v>
      </c>
      <c r="C3" s="1809"/>
      <c r="D3" s="1809" t="s">
        <v>125</v>
      </c>
      <c r="E3" s="1809"/>
      <c r="F3" s="1809" t="s">
        <v>435</v>
      </c>
      <c r="G3" s="1810"/>
      <c r="H3" s="1811" t="s">
        <v>121</v>
      </c>
      <c r="I3" s="1809"/>
      <c r="J3" s="1809" t="s">
        <v>2</v>
      </c>
      <c r="K3" s="1809"/>
      <c r="L3" s="1809" t="s">
        <v>449</v>
      </c>
      <c r="M3" s="1810"/>
      <c r="N3" s="1811" t="s">
        <v>130</v>
      </c>
      <c r="O3" s="1810"/>
      <c r="P3" s="1809" t="s">
        <v>164</v>
      </c>
      <c r="Q3" s="1809"/>
    </row>
    <row r="4" spans="1:23" ht="15" customHeight="1">
      <c r="A4" s="1198" t="s">
        <v>208</v>
      </c>
      <c r="B4" s="1199" t="s">
        <v>183</v>
      </c>
      <c r="C4" s="1200" t="s">
        <v>27</v>
      </c>
      <c r="D4" s="1200" t="s">
        <v>183</v>
      </c>
      <c r="E4" s="1200" t="s">
        <v>27</v>
      </c>
      <c r="F4" s="1200" t="s">
        <v>183</v>
      </c>
      <c r="G4" s="1201" t="s">
        <v>27</v>
      </c>
      <c r="H4" s="1199" t="s">
        <v>183</v>
      </c>
      <c r="I4" s="1200" t="s">
        <v>27</v>
      </c>
      <c r="J4" s="1200" t="s">
        <v>183</v>
      </c>
      <c r="K4" s="1200" t="s">
        <v>27</v>
      </c>
      <c r="L4" s="1200" t="s">
        <v>183</v>
      </c>
      <c r="M4" s="1201" t="s">
        <v>27</v>
      </c>
      <c r="N4" s="1199" t="s">
        <v>183</v>
      </c>
      <c r="O4" s="1201" t="s">
        <v>27</v>
      </c>
      <c r="P4" s="1199" t="s">
        <v>183</v>
      </c>
      <c r="Q4" s="1200" t="s">
        <v>27</v>
      </c>
    </row>
    <row r="5" spans="1:23" ht="12" customHeight="1">
      <c r="A5" s="847">
        <v>1954</v>
      </c>
      <c r="B5" s="1060">
        <v>73.162000000000006</v>
      </c>
      <c r="C5" s="848">
        <v>768.20100000000014</v>
      </c>
      <c r="D5" s="848">
        <v>0</v>
      </c>
      <c r="E5" s="848">
        <v>0</v>
      </c>
      <c r="F5" s="849">
        <v>73.162000000000006</v>
      </c>
      <c r="G5" s="849">
        <v>768.20100000000014</v>
      </c>
      <c r="H5" s="1060">
        <v>0.56699999999999995</v>
      </c>
      <c r="I5" s="848">
        <v>5.9534999999999991</v>
      </c>
      <c r="J5" s="848">
        <v>0.748</v>
      </c>
      <c r="K5" s="848">
        <v>7.8540000000000001</v>
      </c>
      <c r="L5" s="849">
        <v>1.3149999999999999</v>
      </c>
      <c r="M5" s="849">
        <v>13.807499999999999</v>
      </c>
      <c r="N5" s="1067">
        <v>1.472</v>
      </c>
      <c r="O5" s="1111">
        <v>15.456</v>
      </c>
      <c r="P5" s="851">
        <v>75.948999999999998</v>
      </c>
      <c r="Q5" s="851">
        <v>797.46450000000016</v>
      </c>
      <c r="S5" s="381"/>
      <c r="T5" s="1234"/>
      <c r="U5" s="1234"/>
      <c r="V5" s="1234"/>
      <c r="W5" s="1234"/>
    </row>
    <row r="6" spans="1:23" ht="12" customHeight="1">
      <c r="A6" s="852">
        <v>1955</v>
      </c>
      <c r="B6" s="1061">
        <v>77.484999999999999</v>
      </c>
      <c r="C6" s="1062">
        <v>813.59249999999997</v>
      </c>
      <c r="D6" s="1062">
        <v>0.03</v>
      </c>
      <c r="E6" s="1062">
        <v>0.315</v>
      </c>
      <c r="F6" s="1063">
        <v>77.515000000000001</v>
      </c>
      <c r="G6" s="1063">
        <v>813.90750000000003</v>
      </c>
      <c r="H6" s="1061">
        <v>0.59799999999999998</v>
      </c>
      <c r="I6" s="1062">
        <v>6.2789999999999999</v>
      </c>
      <c r="J6" s="1062">
        <v>0.70399999999999996</v>
      </c>
      <c r="K6" s="1062">
        <v>7.3919999999999995</v>
      </c>
      <c r="L6" s="1063">
        <v>1.302</v>
      </c>
      <c r="M6" s="1063">
        <v>13.670999999999999</v>
      </c>
      <c r="N6" s="1065">
        <v>5.5430000000000001</v>
      </c>
      <c r="O6" s="1112">
        <v>58.201500000000003</v>
      </c>
      <c r="P6" s="1231">
        <v>84.360000000000014</v>
      </c>
      <c r="Q6" s="1231">
        <v>885.78000000000009</v>
      </c>
      <c r="S6" s="381"/>
      <c r="T6" s="1234"/>
      <c r="U6" s="1234"/>
      <c r="V6" s="1234"/>
      <c r="W6" s="1234"/>
    </row>
    <row r="7" spans="1:23" ht="12" customHeight="1">
      <c r="A7" s="852">
        <v>1956</v>
      </c>
      <c r="B7" s="1061">
        <v>86.028999999999996</v>
      </c>
      <c r="C7" s="1062">
        <v>903.30450000000008</v>
      </c>
      <c r="D7" s="1062">
        <v>0</v>
      </c>
      <c r="E7" s="1062">
        <v>0</v>
      </c>
      <c r="F7" s="1063">
        <v>86.028999999999996</v>
      </c>
      <c r="G7" s="1063">
        <v>903.30450000000008</v>
      </c>
      <c r="H7" s="1061">
        <v>0.95</v>
      </c>
      <c r="I7" s="1062">
        <v>9.9750000000000014</v>
      </c>
      <c r="J7" s="1062">
        <v>1.2829999999999999</v>
      </c>
      <c r="K7" s="1062">
        <v>13.471500000000001</v>
      </c>
      <c r="L7" s="1063">
        <v>2.2329999999999997</v>
      </c>
      <c r="M7" s="1063">
        <v>23.4465</v>
      </c>
      <c r="N7" s="1065">
        <v>0.36599999999999999</v>
      </c>
      <c r="O7" s="1112">
        <v>3.8430000000000004</v>
      </c>
      <c r="P7" s="1231">
        <v>88.628</v>
      </c>
      <c r="Q7" s="1231">
        <v>930.59400000000005</v>
      </c>
      <c r="S7" s="381"/>
      <c r="T7" s="1234"/>
      <c r="U7" s="1234"/>
      <c r="V7" s="1234"/>
      <c r="W7" s="1234"/>
    </row>
    <row r="8" spans="1:23" ht="12" customHeight="1">
      <c r="A8" s="852">
        <v>1957</v>
      </c>
      <c r="B8" s="1061">
        <v>542.10500000000013</v>
      </c>
      <c r="C8" s="1062">
        <v>5692.1025000000009</v>
      </c>
      <c r="D8" s="1062">
        <v>0.66100000000000003</v>
      </c>
      <c r="E8" s="1062">
        <v>6.9405000000000001</v>
      </c>
      <c r="F8" s="1063">
        <v>542.76600000000008</v>
      </c>
      <c r="G8" s="1063">
        <v>5699.0430000000006</v>
      </c>
      <c r="H8" s="1061">
        <v>0.94399999999999995</v>
      </c>
      <c r="I8" s="1062">
        <v>9.911999999999999</v>
      </c>
      <c r="J8" s="1062">
        <v>1.3480000000000001</v>
      </c>
      <c r="K8" s="1062">
        <v>14.154000000000002</v>
      </c>
      <c r="L8" s="1063">
        <v>2.2919999999999998</v>
      </c>
      <c r="M8" s="1063">
        <v>24.066000000000003</v>
      </c>
      <c r="N8" s="1065">
        <v>-11.752000000000001</v>
      </c>
      <c r="O8" s="1112">
        <v>-123.396</v>
      </c>
      <c r="P8" s="1231">
        <v>533.30600000000015</v>
      </c>
      <c r="Q8" s="1231">
        <v>5599.7130000000006</v>
      </c>
      <c r="S8" s="381"/>
      <c r="T8" s="1234"/>
      <c r="U8" s="1234"/>
      <c r="V8" s="1234"/>
      <c r="W8" s="1234"/>
    </row>
    <row r="9" spans="1:23" ht="12" customHeight="1">
      <c r="A9" s="852">
        <v>1958</v>
      </c>
      <c r="B9" s="1061">
        <v>784.39400000000012</v>
      </c>
      <c r="C9" s="1062">
        <v>8236.1370000000024</v>
      </c>
      <c r="D9" s="1062">
        <v>0.28100000000000003</v>
      </c>
      <c r="E9" s="1062">
        <v>2.9505000000000003</v>
      </c>
      <c r="F9" s="1063">
        <v>784.67500000000007</v>
      </c>
      <c r="G9" s="1063">
        <v>8239.0875000000033</v>
      </c>
      <c r="H9" s="1061">
        <v>1.391</v>
      </c>
      <c r="I9" s="1062">
        <v>14.605499999999999</v>
      </c>
      <c r="J9" s="1062">
        <v>1.6060000000000001</v>
      </c>
      <c r="K9" s="1062">
        <v>16.863</v>
      </c>
      <c r="L9" s="1063">
        <v>2.9969999999999999</v>
      </c>
      <c r="M9" s="1063">
        <v>31.468499999999999</v>
      </c>
      <c r="N9" s="1065">
        <v>-7.077</v>
      </c>
      <c r="O9" s="1112">
        <v>-74.308499999999995</v>
      </c>
      <c r="P9" s="1231">
        <v>780.59500000000003</v>
      </c>
      <c r="Q9" s="1231">
        <v>8196.2475000000049</v>
      </c>
      <c r="S9" s="381"/>
      <c r="T9" s="1234"/>
      <c r="U9" s="1234"/>
      <c r="V9" s="1234"/>
      <c r="W9" s="1234"/>
    </row>
    <row r="10" spans="1:23" ht="12" customHeight="1">
      <c r="A10" s="852">
        <v>1959</v>
      </c>
      <c r="B10" s="1061">
        <v>970.01900000000001</v>
      </c>
      <c r="C10" s="1062">
        <v>10185.199499999999</v>
      </c>
      <c r="D10" s="1062">
        <v>0.24099999999999999</v>
      </c>
      <c r="E10" s="1062">
        <v>2.5305</v>
      </c>
      <c r="F10" s="1063">
        <v>970.26</v>
      </c>
      <c r="G10" s="1063">
        <v>10187.73</v>
      </c>
      <c r="H10" s="1061">
        <v>1.825</v>
      </c>
      <c r="I10" s="1062">
        <v>19.162499999999998</v>
      </c>
      <c r="J10" s="1062">
        <v>2.601</v>
      </c>
      <c r="K10" s="1062">
        <v>27.310500000000001</v>
      </c>
      <c r="L10" s="1063">
        <v>4.4260000000000002</v>
      </c>
      <c r="M10" s="1063">
        <v>46.472999999999999</v>
      </c>
      <c r="N10" s="1065">
        <v>-11.37</v>
      </c>
      <c r="O10" s="1112">
        <v>-119.38499999999999</v>
      </c>
      <c r="P10" s="1231">
        <v>963.31600000000003</v>
      </c>
      <c r="Q10" s="1231">
        <v>10114.817999999999</v>
      </c>
      <c r="S10" s="381"/>
      <c r="T10" s="1234"/>
      <c r="U10" s="1234"/>
      <c r="V10" s="1234"/>
      <c r="W10" s="1234"/>
    </row>
    <row r="11" spans="1:23" ht="12" customHeight="1">
      <c r="A11" s="852">
        <v>1960</v>
      </c>
      <c r="B11" s="1061">
        <v>925.45500000000004</v>
      </c>
      <c r="C11" s="1062">
        <v>9717.2775000000001</v>
      </c>
      <c r="D11" s="1062">
        <v>0.189</v>
      </c>
      <c r="E11" s="1062">
        <v>1.9844999999999999</v>
      </c>
      <c r="F11" s="1063">
        <v>925.64400000000001</v>
      </c>
      <c r="G11" s="1063">
        <v>9719.2620000000006</v>
      </c>
      <c r="H11" s="1061">
        <v>2.9060000000000001</v>
      </c>
      <c r="I11" s="1062">
        <v>30.513000000000002</v>
      </c>
      <c r="J11" s="1062">
        <v>3.9409999999999998</v>
      </c>
      <c r="K11" s="1062">
        <v>41.380499999999998</v>
      </c>
      <c r="L11" s="1063">
        <v>6.8469999999999995</v>
      </c>
      <c r="M11" s="1063">
        <v>71.893500000000003</v>
      </c>
      <c r="N11" s="1065">
        <v>-12.635</v>
      </c>
      <c r="O11" s="1112">
        <v>-132.66749999999999</v>
      </c>
      <c r="P11" s="1231">
        <v>919.85599999999999</v>
      </c>
      <c r="Q11" s="1231">
        <v>9658.4880000000012</v>
      </c>
      <c r="S11" s="381"/>
      <c r="T11" s="1234"/>
      <c r="U11" s="1234"/>
      <c r="V11" s="1234"/>
      <c r="W11" s="1234"/>
    </row>
    <row r="12" spans="1:23" ht="12" customHeight="1">
      <c r="A12" s="852">
        <v>1961</v>
      </c>
      <c r="B12" s="1061">
        <v>910.54900000000009</v>
      </c>
      <c r="C12" s="1062">
        <v>9560.7645000000011</v>
      </c>
      <c r="D12" s="1062">
        <v>0.22800000000000001</v>
      </c>
      <c r="E12" s="1062">
        <v>2.3940000000000001</v>
      </c>
      <c r="F12" s="1063">
        <v>910.77700000000004</v>
      </c>
      <c r="G12" s="1063">
        <v>9563.1585000000014</v>
      </c>
      <c r="H12" s="1061">
        <v>4.726</v>
      </c>
      <c r="I12" s="1062">
        <v>49.622999999999998</v>
      </c>
      <c r="J12" s="1062">
        <v>6.1790000000000003</v>
      </c>
      <c r="K12" s="1062">
        <v>64.879500000000007</v>
      </c>
      <c r="L12" s="1063">
        <v>10.905000000000001</v>
      </c>
      <c r="M12" s="1063">
        <v>114.5025</v>
      </c>
      <c r="N12" s="1065">
        <v>30.706</v>
      </c>
      <c r="O12" s="1112">
        <v>322.41300000000001</v>
      </c>
      <c r="P12" s="1231">
        <v>952.38800000000003</v>
      </c>
      <c r="Q12" s="1231">
        <v>10000.074000000002</v>
      </c>
      <c r="S12" s="381"/>
      <c r="T12" s="1234"/>
      <c r="U12" s="1234"/>
      <c r="V12" s="1234"/>
      <c r="W12" s="1234"/>
    </row>
    <row r="13" spans="1:23" ht="12" customHeight="1">
      <c r="A13" s="852">
        <v>1962</v>
      </c>
      <c r="B13" s="1061">
        <v>705.86200000000008</v>
      </c>
      <c r="C13" s="1062">
        <v>7411.5509999999995</v>
      </c>
      <c r="D13" s="1062">
        <v>0.13600000000000001</v>
      </c>
      <c r="E13" s="1062">
        <v>1.4280000000000002</v>
      </c>
      <c r="F13" s="1063">
        <v>705.99800000000005</v>
      </c>
      <c r="G13" s="1063">
        <v>7412.9789999999994</v>
      </c>
      <c r="H13" s="1061">
        <v>5.7560000000000002</v>
      </c>
      <c r="I13" s="1062">
        <v>60.438000000000002</v>
      </c>
      <c r="J13" s="1062">
        <v>8.9719999999999995</v>
      </c>
      <c r="K13" s="1062">
        <v>94.205999999999989</v>
      </c>
      <c r="L13" s="1063">
        <v>14.728</v>
      </c>
      <c r="M13" s="1063">
        <v>154.64400000000001</v>
      </c>
      <c r="N13" s="1065">
        <v>29.853000000000002</v>
      </c>
      <c r="O13" s="1112">
        <v>313.45650000000001</v>
      </c>
      <c r="P13" s="1231">
        <v>750.57899999999995</v>
      </c>
      <c r="Q13" s="1231">
        <v>7881.0794999999998</v>
      </c>
      <c r="S13" s="381"/>
      <c r="T13" s="1234"/>
      <c r="U13" s="1234"/>
      <c r="V13" s="1234"/>
      <c r="W13" s="1234"/>
    </row>
    <row r="14" spans="1:23" ht="12" customHeight="1">
      <c r="A14" s="853">
        <v>1963</v>
      </c>
      <c r="B14" s="1064">
        <v>627.048</v>
      </c>
      <c r="C14" s="854">
        <v>6584.0039999999999</v>
      </c>
      <c r="D14" s="854">
        <v>0.92800000000000005</v>
      </c>
      <c r="E14" s="854">
        <v>9.7439999999999998</v>
      </c>
      <c r="F14" s="855">
        <v>627.976</v>
      </c>
      <c r="G14" s="855">
        <v>6593.7479999999996</v>
      </c>
      <c r="H14" s="1064">
        <v>6.6550000000000002</v>
      </c>
      <c r="I14" s="854">
        <v>69.877499999999998</v>
      </c>
      <c r="J14" s="854">
        <v>11.096</v>
      </c>
      <c r="K14" s="854">
        <v>116.508</v>
      </c>
      <c r="L14" s="855">
        <v>17.751000000000001</v>
      </c>
      <c r="M14" s="855">
        <v>186.38549999999998</v>
      </c>
      <c r="N14" s="1113">
        <v>37.853999999999999</v>
      </c>
      <c r="O14" s="1114">
        <v>397.46699999999998</v>
      </c>
      <c r="P14" s="857">
        <v>683.58100000000002</v>
      </c>
      <c r="Q14" s="857">
        <v>7177.6004999999996</v>
      </c>
      <c r="S14" s="381"/>
      <c r="T14" s="1234"/>
      <c r="U14" s="1234"/>
      <c r="V14" s="1234"/>
      <c r="W14" s="1234"/>
    </row>
    <row r="15" spans="1:23" ht="12" customHeight="1">
      <c r="A15" s="847">
        <v>1964</v>
      </c>
      <c r="B15" s="1060">
        <v>556.42899999999997</v>
      </c>
      <c r="C15" s="848">
        <v>5842.5044999999991</v>
      </c>
      <c r="D15" s="848">
        <v>1.216</v>
      </c>
      <c r="E15" s="848">
        <v>12.767999999999999</v>
      </c>
      <c r="F15" s="1063">
        <v>557.64499999999998</v>
      </c>
      <c r="G15" s="1063">
        <v>5855.2724999999991</v>
      </c>
      <c r="H15" s="1061">
        <v>6.8959999999999999</v>
      </c>
      <c r="I15" s="1062">
        <v>72.408000000000001</v>
      </c>
      <c r="J15" s="1062">
        <v>12.391</v>
      </c>
      <c r="K15" s="1062">
        <v>130.10550000000001</v>
      </c>
      <c r="L15" s="1063">
        <v>19.286999999999999</v>
      </c>
      <c r="M15" s="1063">
        <v>202.51350000000002</v>
      </c>
      <c r="N15" s="1065">
        <v>37.988999999999997</v>
      </c>
      <c r="O15" s="1112">
        <v>398.88449999999995</v>
      </c>
      <c r="P15" s="1231">
        <v>614.92100000000005</v>
      </c>
      <c r="Q15" s="1231">
        <v>6456.6704999999993</v>
      </c>
      <c r="S15" s="381"/>
      <c r="T15" s="1234"/>
      <c r="U15" s="1234"/>
      <c r="V15" s="1234"/>
      <c r="W15" s="1234"/>
    </row>
    <row r="16" spans="1:23" ht="12" customHeight="1">
      <c r="A16" s="852">
        <v>1965</v>
      </c>
      <c r="B16" s="1061">
        <v>435.41600000000005</v>
      </c>
      <c r="C16" s="1062">
        <v>4571.8680000000004</v>
      </c>
      <c r="D16" s="1062">
        <v>1.258</v>
      </c>
      <c r="E16" s="1062">
        <v>13.209</v>
      </c>
      <c r="F16" s="1063">
        <v>436.67400000000004</v>
      </c>
      <c r="G16" s="1063">
        <v>4585.0770000000002</v>
      </c>
      <c r="H16" s="1061">
        <v>6.4130000000000003</v>
      </c>
      <c r="I16" s="1062">
        <v>67.336500000000001</v>
      </c>
      <c r="J16" s="1062">
        <v>12.481</v>
      </c>
      <c r="K16" s="1062">
        <v>131.0505</v>
      </c>
      <c r="L16" s="1063">
        <v>18.893999999999998</v>
      </c>
      <c r="M16" s="1063">
        <v>198.387</v>
      </c>
      <c r="N16" s="1065">
        <v>20.216999999999999</v>
      </c>
      <c r="O16" s="1112">
        <v>212.27849999999998</v>
      </c>
      <c r="P16" s="1231">
        <v>475.78500000000003</v>
      </c>
      <c r="Q16" s="1231">
        <v>4995.7425000000003</v>
      </c>
      <c r="S16" s="381"/>
      <c r="T16" s="1234"/>
      <c r="U16" s="1234"/>
      <c r="V16" s="1234"/>
      <c r="W16" s="1234"/>
    </row>
    <row r="17" spans="1:23" ht="12" customHeight="1">
      <c r="A17" s="852">
        <v>1966</v>
      </c>
      <c r="B17" s="1061">
        <v>473.416</v>
      </c>
      <c r="C17" s="1062">
        <v>4970.8680000000004</v>
      </c>
      <c r="D17" s="1062">
        <v>2.383</v>
      </c>
      <c r="E17" s="1062">
        <v>25.0215</v>
      </c>
      <c r="F17" s="1063">
        <v>475.79899999999998</v>
      </c>
      <c r="G17" s="1063">
        <v>4995.8895000000002</v>
      </c>
      <c r="H17" s="1061">
        <v>6.2619999999999996</v>
      </c>
      <c r="I17" s="1062">
        <v>65.750999999999991</v>
      </c>
      <c r="J17" s="1062">
        <v>13.462999999999999</v>
      </c>
      <c r="K17" s="1062">
        <v>141.36149999999998</v>
      </c>
      <c r="L17" s="1063">
        <v>19.724999999999998</v>
      </c>
      <c r="M17" s="1063">
        <v>207.11249999999995</v>
      </c>
      <c r="N17" s="1065">
        <v>5.4039999999999999</v>
      </c>
      <c r="O17" s="1112">
        <v>56.741999999999997</v>
      </c>
      <c r="P17" s="1231">
        <v>500.928</v>
      </c>
      <c r="Q17" s="1231">
        <v>5259.7440000000006</v>
      </c>
      <c r="S17" s="381"/>
      <c r="T17" s="1234"/>
      <c r="U17" s="1234"/>
      <c r="V17" s="1234"/>
      <c r="W17" s="1234"/>
    </row>
    <row r="18" spans="1:23" ht="12" customHeight="1">
      <c r="A18" s="852">
        <v>1967</v>
      </c>
      <c r="B18" s="1061">
        <v>523.56400000000008</v>
      </c>
      <c r="C18" s="1062">
        <v>5497.4220000000005</v>
      </c>
      <c r="D18" s="1062">
        <v>36.781999999999996</v>
      </c>
      <c r="E18" s="1062">
        <v>386.21099999999996</v>
      </c>
      <c r="F18" s="1063">
        <v>560.34600000000012</v>
      </c>
      <c r="G18" s="1063">
        <v>5883.6330000000007</v>
      </c>
      <c r="H18" s="1061">
        <v>7.4359999999999999</v>
      </c>
      <c r="I18" s="1062">
        <v>78.078000000000003</v>
      </c>
      <c r="J18" s="1062">
        <v>16.463000000000001</v>
      </c>
      <c r="K18" s="1062">
        <v>172.86150000000001</v>
      </c>
      <c r="L18" s="1063">
        <v>23.899000000000001</v>
      </c>
      <c r="M18" s="1063">
        <v>250.93950000000001</v>
      </c>
      <c r="N18" s="1065">
        <v>13.398</v>
      </c>
      <c r="O18" s="1112">
        <v>140.679</v>
      </c>
      <c r="P18" s="1231">
        <v>597.64300000000014</v>
      </c>
      <c r="Q18" s="1231">
        <v>6275.2515000000012</v>
      </c>
      <c r="S18" s="381"/>
      <c r="T18" s="1234"/>
      <c r="U18" s="1234"/>
      <c r="V18" s="1234"/>
      <c r="W18" s="1234"/>
    </row>
    <row r="19" spans="1:23" ht="12" customHeight="1">
      <c r="A19" s="852">
        <v>1968</v>
      </c>
      <c r="B19" s="1061">
        <v>619.36599999999999</v>
      </c>
      <c r="C19" s="1062">
        <v>6503.3429999999998</v>
      </c>
      <c r="D19" s="1062">
        <v>61.588999999999999</v>
      </c>
      <c r="E19" s="1062">
        <v>646.68449999999996</v>
      </c>
      <c r="F19" s="1063">
        <v>680.95499999999993</v>
      </c>
      <c r="G19" s="1063">
        <v>7150.0275000000001</v>
      </c>
      <c r="H19" s="1061">
        <v>8.9030000000000005</v>
      </c>
      <c r="I19" s="1062">
        <v>93.481500000000011</v>
      </c>
      <c r="J19" s="1062">
        <v>19.053999999999998</v>
      </c>
      <c r="K19" s="1062">
        <v>200.06699999999998</v>
      </c>
      <c r="L19" s="1063">
        <v>27.957000000000001</v>
      </c>
      <c r="M19" s="1063">
        <v>293.54849999999999</v>
      </c>
      <c r="N19" s="1065">
        <v>24.146999999999998</v>
      </c>
      <c r="O19" s="1112">
        <v>253.54349999999999</v>
      </c>
      <c r="P19" s="1231">
        <v>733.05899999999997</v>
      </c>
      <c r="Q19" s="1231">
        <v>7697.1194999999998</v>
      </c>
      <c r="S19" s="381"/>
      <c r="T19" s="1234"/>
      <c r="U19" s="1234"/>
      <c r="V19" s="1234"/>
      <c r="W19" s="1234"/>
    </row>
    <row r="20" spans="1:23" ht="12" customHeight="1">
      <c r="A20" s="852">
        <v>1969</v>
      </c>
      <c r="B20" s="1061">
        <v>658.19499999999994</v>
      </c>
      <c r="C20" s="1062">
        <v>6911.0475000000006</v>
      </c>
      <c r="D20" s="1062">
        <v>84.786000000000001</v>
      </c>
      <c r="E20" s="1062">
        <v>890.25300000000004</v>
      </c>
      <c r="F20" s="1063">
        <v>742.98099999999999</v>
      </c>
      <c r="G20" s="1063">
        <v>7801.3005000000003</v>
      </c>
      <c r="H20" s="1061">
        <v>12.526999999999999</v>
      </c>
      <c r="I20" s="1062">
        <v>131.5335</v>
      </c>
      <c r="J20" s="1062">
        <v>25.227</v>
      </c>
      <c r="K20" s="1062">
        <v>264.88350000000003</v>
      </c>
      <c r="L20" s="1063">
        <v>37.753999999999998</v>
      </c>
      <c r="M20" s="1063">
        <v>396.41700000000003</v>
      </c>
      <c r="N20" s="1065">
        <v>22.242000000000001</v>
      </c>
      <c r="O20" s="1112">
        <v>233.541</v>
      </c>
      <c r="P20" s="1231">
        <v>802.97699999999998</v>
      </c>
      <c r="Q20" s="1231">
        <v>8431.2584999999999</v>
      </c>
      <c r="S20" s="381"/>
      <c r="T20" s="1234"/>
      <c r="U20" s="1234"/>
      <c r="V20" s="1234"/>
      <c r="W20" s="1234"/>
    </row>
    <row r="21" spans="1:23" ht="12" customHeight="1">
      <c r="A21" s="852">
        <v>1970</v>
      </c>
      <c r="B21" s="1061">
        <v>701.31799999999998</v>
      </c>
      <c r="C21" s="1062">
        <v>7363.8389999999999</v>
      </c>
      <c r="D21" s="1062">
        <v>107.065</v>
      </c>
      <c r="E21" s="1062">
        <v>1124.1824999999999</v>
      </c>
      <c r="F21" s="1063">
        <v>808.38300000000004</v>
      </c>
      <c r="G21" s="1063">
        <v>8488.0214999999989</v>
      </c>
      <c r="H21" s="1061">
        <v>15.772</v>
      </c>
      <c r="I21" s="1062">
        <v>165.60599999999999</v>
      </c>
      <c r="J21" s="1062">
        <v>31.823</v>
      </c>
      <c r="K21" s="1062">
        <v>334.14150000000001</v>
      </c>
      <c r="L21" s="1063">
        <v>47.594999999999999</v>
      </c>
      <c r="M21" s="1063">
        <v>499.7475</v>
      </c>
      <c r="N21" s="1065">
        <v>24.861000000000001</v>
      </c>
      <c r="O21" s="1112">
        <v>261.04050000000001</v>
      </c>
      <c r="P21" s="1231">
        <v>880.83900000000006</v>
      </c>
      <c r="Q21" s="1231">
        <v>9248.8094999999976</v>
      </c>
      <c r="S21" s="381"/>
      <c r="T21" s="1234"/>
      <c r="U21" s="1234"/>
      <c r="V21" s="1234"/>
      <c r="W21" s="1234"/>
    </row>
    <row r="22" spans="1:23" ht="12" customHeight="1">
      <c r="A22" s="852">
        <v>1971</v>
      </c>
      <c r="B22" s="1061">
        <v>713.05200000000002</v>
      </c>
      <c r="C22" s="1062">
        <v>7487.0460000000003</v>
      </c>
      <c r="D22" s="1062">
        <v>110.63200000000001</v>
      </c>
      <c r="E22" s="1062">
        <v>1161.636</v>
      </c>
      <c r="F22" s="1063">
        <v>823.68399999999997</v>
      </c>
      <c r="G22" s="1063">
        <v>8648.6820000000007</v>
      </c>
      <c r="H22" s="1061">
        <v>17.777999999999999</v>
      </c>
      <c r="I22" s="1062">
        <v>186.66899999999998</v>
      </c>
      <c r="J22" s="1062">
        <v>45.415999999999997</v>
      </c>
      <c r="K22" s="1062">
        <v>476.86799999999994</v>
      </c>
      <c r="L22" s="1063">
        <v>63.193999999999996</v>
      </c>
      <c r="M22" s="1063">
        <v>663.53699999999992</v>
      </c>
      <c r="N22" s="1065">
        <v>37.954000000000001</v>
      </c>
      <c r="O22" s="1112">
        <v>398.517</v>
      </c>
      <c r="P22" s="1231">
        <v>924.83199999999988</v>
      </c>
      <c r="Q22" s="1231">
        <v>9710.7360000000008</v>
      </c>
      <c r="S22" s="381"/>
      <c r="T22" s="1234"/>
      <c r="U22" s="1234"/>
      <c r="V22" s="1234"/>
      <c r="W22" s="1234"/>
    </row>
    <row r="23" spans="1:23" ht="12" customHeight="1">
      <c r="A23" s="852">
        <v>1972</v>
      </c>
      <c r="B23" s="1061">
        <v>729.47899999999993</v>
      </c>
      <c r="C23" s="1062">
        <v>7659.5294999999978</v>
      </c>
      <c r="D23" s="1062">
        <v>123.17400000000001</v>
      </c>
      <c r="E23" s="1062">
        <v>1293.3269999999998</v>
      </c>
      <c r="F23" s="1063">
        <v>852.65299999999991</v>
      </c>
      <c r="G23" s="1063">
        <v>8952.8564999999981</v>
      </c>
      <c r="H23" s="1061">
        <v>27.300999999999998</v>
      </c>
      <c r="I23" s="1062">
        <v>286.66049999999996</v>
      </c>
      <c r="J23" s="1062">
        <v>56.472000000000001</v>
      </c>
      <c r="K23" s="1062">
        <v>592.9559999999999</v>
      </c>
      <c r="L23" s="1063">
        <v>83.772999999999996</v>
      </c>
      <c r="M23" s="1063">
        <v>879.61649999999986</v>
      </c>
      <c r="N23" s="1065">
        <v>24.22</v>
      </c>
      <c r="O23" s="1112">
        <v>254.30999999999995</v>
      </c>
      <c r="P23" s="1231">
        <v>960.64599999999996</v>
      </c>
      <c r="Q23" s="1231">
        <v>10086.782999999998</v>
      </c>
      <c r="S23" s="381"/>
      <c r="T23" s="1234"/>
      <c r="U23" s="1234"/>
      <c r="V23" s="1234"/>
      <c r="W23" s="1234"/>
    </row>
    <row r="24" spans="1:23" ht="12" customHeight="1">
      <c r="A24" s="853">
        <v>1973</v>
      </c>
      <c r="B24" s="1064">
        <v>709.19799999999998</v>
      </c>
      <c r="C24" s="854">
        <v>7446.5789999999997</v>
      </c>
      <c r="D24" s="854">
        <v>149.249</v>
      </c>
      <c r="E24" s="854">
        <v>1567.1144999999999</v>
      </c>
      <c r="F24" s="855">
        <v>858.447</v>
      </c>
      <c r="G24" s="855">
        <v>9013.6934999999994</v>
      </c>
      <c r="H24" s="1064">
        <v>37.511000000000003</v>
      </c>
      <c r="I24" s="854">
        <v>393.86550000000005</v>
      </c>
      <c r="J24" s="854">
        <v>79.841999999999999</v>
      </c>
      <c r="K24" s="854">
        <v>838.34100000000001</v>
      </c>
      <c r="L24" s="855">
        <v>117.35300000000001</v>
      </c>
      <c r="M24" s="855">
        <v>1232.2065</v>
      </c>
      <c r="N24" s="1113">
        <v>32.801000000000002</v>
      </c>
      <c r="O24" s="1114">
        <v>344.41050000000001</v>
      </c>
      <c r="P24" s="857">
        <v>1008.601</v>
      </c>
      <c r="Q24" s="857">
        <v>10590.3105</v>
      </c>
      <c r="S24" s="381"/>
      <c r="T24" s="1234"/>
      <c r="U24" s="1234"/>
      <c r="V24" s="1234"/>
      <c r="W24" s="1234"/>
    </row>
    <row r="25" spans="1:23" ht="12" customHeight="1">
      <c r="A25" s="852">
        <v>1974</v>
      </c>
      <c r="B25" s="1061">
        <v>810.18100000000004</v>
      </c>
      <c r="C25" s="1062">
        <v>8506.9004999999997</v>
      </c>
      <c r="D25" s="1062">
        <v>171.696</v>
      </c>
      <c r="E25" s="1062">
        <v>1802.808</v>
      </c>
      <c r="F25" s="1063">
        <v>981.87700000000007</v>
      </c>
      <c r="G25" s="1063">
        <v>10309.708500000001</v>
      </c>
      <c r="H25" s="1061">
        <v>48.957999999999998</v>
      </c>
      <c r="I25" s="1062">
        <v>514.05899999999997</v>
      </c>
      <c r="J25" s="1062">
        <v>97.881</v>
      </c>
      <c r="K25" s="1062">
        <v>1027.7505000000001</v>
      </c>
      <c r="L25" s="1063">
        <v>146.839</v>
      </c>
      <c r="M25" s="1063">
        <v>1541.8095000000001</v>
      </c>
      <c r="N25" s="1065">
        <v>27.463000000000001</v>
      </c>
      <c r="O25" s="1112">
        <v>288.36150000000004</v>
      </c>
      <c r="P25" s="1231">
        <v>1156.1790000000001</v>
      </c>
      <c r="Q25" s="1231">
        <v>12139.879500000001</v>
      </c>
      <c r="S25" s="381"/>
      <c r="T25" s="1234"/>
      <c r="U25" s="1234"/>
      <c r="V25" s="1234"/>
      <c r="W25" s="1234"/>
    </row>
    <row r="26" spans="1:23" ht="12" customHeight="1">
      <c r="A26" s="852">
        <v>1975</v>
      </c>
      <c r="B26" s="1061">
        <v>1102.17</v>
      </c>
      <c r="C26" s="1062">
        <v>11572.785</v>
      </c>
      <c r="D26" s="1062">
        <v>199.98599999999999</v>
      </c>
      <c r="E26" s="1062">
        <v>2099.8530000000001</v>
      </c>
      <c r="F26" s="1063">
        <v>1302.1559999999999</v>
      </c>
      <c r="G26" s="1063">
        <v>13672.637999999999</v>
      </c>
      <c r="H26" s="1061">
        <v>57.59</v>
      </c>
      <c r="I26" s="1062">
        <v>604.69500000000005</v>
      </c>
      <c r="J26" s="1062">
        <v>131.67500000000001</v>
      </c>
      <c r="K26" s="1062">
        <v>1382.5875000000001</v>
      </c>
      <c r="L26" s="1063">
        <v>189.26500000000001</v>
      </c>
      <c r="M26" s="1063">
        <v>1987.2825000000003</v>
      </c>
      <c r="N26" s="1065">
        <v>55.207999999999998</v>
      </c>
      <c r="O26" s="1112">
        <v>579.68399999999997</v>
      </c>
      <c r="P26" s="1231">
        <v>1546.6290000000001</v>
      </c>
      <c r="Q26" s="1231">
        <v>16239.604499999999</v>
      </c>
      <c r="S26" s="381"/>
      <c r="T26" s="1234"/>
      <c r="U26" s="1234"/>
      <c r="V26" s="1234"/>
      <c r="W26" s="1234"/>
    </row>
    <row r="27" spans="1:23" ht="12" customHeight="1">
      <c r="A27" s="852">
        <v>1976</v>
      </c>
      <c r="B27" s="1061">
        <v>1286.1320000000001</v>
      </c>
      <c r="C27" s="1062">
        <v>13504.385999999999</v>
      </c>
      <c r="D27" s="1062">
        <v>348.99599999999998</v>
      </c>
      <c r="E27" s="1062">
        <v>3664.4579999999996</v>
      </c>
      <c r="F27" s="1063">
        <v>1635.1280000000002</v>
      </c>
      <c r="G27" s="1063">
        <v>17168.843999999997</v>
      </c>
      <c r="H27" s="1061">
        <v>85.087999999999994</v>
      </c>
      <c r="I27" s="1062">
        <v>893.42399999999998</v>
      </c>
      <c r="J27" s="1062">
        <v>172.41499999999999</v>
      </c>
      <c r="K27" s="1062">
        <v>1810.3574999999998</v>
      </c>
      <c r="L27" s="1063">
        <v>257.50299999999999</v>
      </c>
      <c r="M27" s="1063">
        <v>2703.7815000000001</v>
      </c>
      <c r="N27" s="1065">
        <v>13.38</v>
      </c>
      <c r="O27" s="1112">
        <v>140.49</v>
      </c>
      <c r="P27" s="1231">
        <v>1906.0110000000002</v>
      </c>
      <c r="Q27" s="1231">
        <v>20013.1155</v>
      </c>
      <c r="S27" s="381"/>
      <c r="T27" s="1234"/>
      <c r="U27" s="1234"/>
      <c r="V27" s="1234"/>
      <c r="W27" s="1234"/>
    </row>
    <row r="28" spans="1:23" ht="12" customHeight="1">
      <c r="A28" s="852">
        <v>1977</v>
      </c>
      <c r="B28" s="1061">
        <v>1512.6179999999999</v>
      </c>
      <c r="C28" s="1062">
        <v>15882.489000000001</v>
      </c>
      <c r="D28" s="1062">
        <v>294.36200000000002</v>
      </c>
      <c r="E28" s="1062">
        <v>3090.8010000000004</v>
      </c>
      <c r="F28" s="1063">
        <v>1806.98</v>
      </c>
      <c r="G28" s="1063">
        <v>18973.29</v>
      </c>
      <c r="H28" s="1061">
        <v>83.775999999999996</v>
      </c>
      <c r="I28" s="1062">
        <v>879.64799999999991</v>
      </c>
      <c r="J28" s="1062">
        <v>199.91900000000001</v>
      </c>
      <c r="K28" s="1062">
        <v>2099.1495</v>
      </c>
      <c r="L28" s="1063">
        <v>283.69499999999999</v>
      </c>
      <c r="M28" s="1063">
        <v>2978.7974999999997</v>
      </c>
      <c r="N28" s="1065">
        <v>67.506</v>
      </c>
      <c r="O28" s="1112">
        <v>708.81299999999999</v>
      </c>
      <c r="P28" s="1231">
        <v>2158.181</v>
      </c>
      <c r="Q28" s="1231">
        <v>22660.9005</v>
      </c>
      <c r="S28" s="381"/>
      <c r="T28" s="1234"/>
      <c r="U28" s="1234"/>
      <c r="V28" s="1234"/>
      <c r="W28" s="1234"/>
    </row>
    <row r="29" spans="1:23" ht="12" customHeight="1">
      <c r="A29" s="852">
        <v>1978</v>
      </c>
      <c r="B29" s="1061">
        <v>1723.999</v>
      </c>
      <c r="C29" s="1062">
        <v>18101.989500000003</v>
      </c>
      <c r="D29" s="1062">
        <v>369.92099999999999</v>
      </c>
      <c r="E29" s="1062">
        <v>3884.1704999999997</v>
      </c>
      <c r="F29" s="1063">
        <v>2093.92</v>
      </c>
      <c r="G29" s="1063">
        <v>21986.160000000003</v>
      </c>
      <c r="H29" s="1061">
        <v>103.21599999999999</v>
      </c>
      <c r="I29" s="1062">
        <v>1083.768</v>
      </c>
      <c r="J29" s="1062">
        <v>269.738</v>
      </c>
      <c r="K29" s="1062">
        <v>2832.2489999999998</v>
      </c>
      <c r="L29" s="1063">
        <v>372.95400000000001</v>
      </c>
      <c r="M29" s="1063">
        <v>3916.0169999999998</v>
      </c>
      <c r="N29" s="1065">
        <v>68.078000000000003</v>
      </c>
      <c r="O29" s="1112">
        <v>714.81900000000007</v>
      </c>
      <c r="P29" s="1231">
        <v>2534.9520000000002</v>
      </c>
      <c r="Q29" s="1231">
        <v>26616.996000000003</v>
      </c>
      <c r="S29" s="381"/>
      <c r="T29" s="1234"/>
      <c r="U29" s="1234"/>
      <c r="V29" s="1234"/>
      <c r="W29" s="1234"/>
    </row>
    <row r="30" spans="1:23" ht="12" customHeight="1">
      <c r="A30" s="852">
        <v>1979</v>
      </c>
      <c r="B30" s="1061">
        <v>2101.6489999999999</v>
      </c>
      <c r="C30" s="1062">
        <v>22067.3145</v>
      </c>
      <c r="D30" s="1062">
        <v>428.64299999999997</v>
      </c>
      <c r="E30" s="1062">
        <v>4500.7514999999994</v>
      </c>
      <c r="F30" s="1063">
        <v>2530.2919999999999</v>
      </c>
      <c r="G30" s="1063">
        <v>26568.065999999999</v>
      </c>
      <c r="H30" s="1061">
        <v>116.742</v>
      </c>
      <c r="I30" s="1062">
        <v>1225.7909999999999</v>
      </c>
      <c r="J30" s="1062">
        <v>314.03899999999999</v>
      </c>
      <c r="K30" s="1062">
        <v>3297.4094999999998</v>
      </c>
      <c r="L30" s="1063">
        <v>430.78100000000001</v>
      </c>
      <c r="M30" s="1063">
        <v>4523.2004999999999</v>
      </c>
      <c r="N30" s="1065">
        <v>-20.925999999999998</v>
      </c>
      <c r="O30" s="1112">
        <v>-219.72299999999998</v>
      </c>
      <c r="P30" s="1231">
        <v>2940.1469999999999</v>
      </c>
      <c r="Q30" s="1231">
        <v>30871.543499999996</v>
      </c>
      <c r="S30" s="381"/>
      <c r="T30" s="1234"/>
      <c r="U30" s="1234"/>
      <c r="V30" s="1234"/>
      <c r="W30" s="1234"/>
    </row>
    <row r="31" spans="1:23" ht="12" customHeight="1">
      <c r="A31" s="852">
        <v>1980</v>
      </c>
      <c r="B31" s="1061">
        <v>2346.174</v>
      </c>
      <c r="C31" s="1062">
        <v>24634.827000000001</v>
      </c>
      <c r="D31" s="1062">
        <v>517.43200000000002</v>
      </c>
      <c r="E31" s="1062">
        <v>5431.5974999999999</v>
      </c>
      <c r="F31" s="1063">
        <v>2863.6059999999998</v>
      </c>
      <c r="G31" s="1063">
        <v>30066.424500000001</v>
      </c>
      <c r="H31" s="1061">
        <v>127.121</v>
      </c>
      <c r="I31" s="1062">
        <v>1334.7704999999999</v>
      </c>
      <c r="J31" s="1062">
        <v>378.005</v>
      </c>
      <c r="K31" s="1062">
        <v>3969.0524999999998</v>
      </c>
      <c r="L31" s="1063">
        <v>505.12599999999998</v>
      </c>
      <c r="M31" s="1063">
        <v>5303.8229999999994</v>
      </c>
      <c r="N31" s="1065">
        <v>44.756999999999998</v>
      </c>
      <c r="O31" s="1112">
        <v>469.94849999999997</v>
      </c>
      <c r="P31" s="1231">
        <v>3413.489</v>
      </c>
      <c r="Q31" s="1231">
        <v>35840.195999999996</v>
      </c>
      <c r="S31" s="381"/>
      <c r="T31" s="1234"/>
      <c r="U31" s="1234"/>
      <c r="V31" s="1234"/>
      <c r="W31" s="1234"/>
    </row>
    <row r="32" spans="1:23" ht="12" customHeight="1">
      <c r="A32" s="852">
        <v>1981</v>
      </c>
      <c r="B32" s="1061">
        <v>2442.0149999999999</v>
      </c>
      <c r="C32" s="1062">
        <v>25641.157500000001</v>
      </c>
      <c r="D32" s="1062">
        <v>548.09500000000003</v>
      </c>
      <c r="E32" s="1062">
        <v>5754.9975000000004</v>
      </c>
      <c r="F32" s="1063">
        <v>2990.1099999999997</v>
      </c>
      <c r="G32" s="1063">
        <v>31396.155000000002</v>
      </c>
      <c r="H32" s="1061">
        <v>138.39400000000001</v>
      </c>
      <c r="I32" s="1062">
        <v>1453.1370000000002</v>
      </c>
      <c r="J32" s="1062">
        <v>413.46899999999999</v>
      </c>
      <c r="K32" s="1062">
        <v>4341.4245000000001</v>
      </c>
      <c r="L32" s="1063">
        <v>551.86300000000006</v>
      </c>
      <c r="M32" s="1063">
        <v>5794.5614999999998</v>
      </c>
      <c r="N32" s="1065">
        <v>79.585999999999999</v>
      </c>
      <c r="O32" s="1112">
        <v>835.65300000000002</v>
      </c>
      <c r="P32" s="1231">
        <v>3621.5589999999997</v>
      </c>
      <c r="Q32" s="1231">
        <v>38026.369500000001</v>
      </c>
      <c r="S32" s="381"/>
      <c r="T32" s="1234"/>
      <c r="U32" s="1234"/>
      <c r="V32" s="1234"/>
      <c r="W32" s="1234"/>
    </row>
    <row r="33" spans="1:30" ht="12" customHeight="1">
      <c r="A33" s="852">
        <v>1982</v>
      </c>
      <c r="B33" s="1065">
        <v>2764.221</v>
      </c>
      <c r="C33" s="1066">
        <v>29024.320499999998</v>
      </c>
      <c r="D33" s="1066">
        <v>632.73</v>
      </c>
      <c r="E33" s="1066">
        <v>6643.665</v>
      </c>
      <c r="F33" s="1063">
        <v>3396.951</v>
      </c>
      <c r="G33" s="1063">
        <v>35667.985499999995</v>
      </c>
      <c r="H33" s="1065">
        <v>149.23400000000001</v>
      </c>
      <c r="I33" s="1066">
        <v>1566.9570000000001</v>
      </c>
      <c r="J33" s="1066">
        <v>492.20800000000003</v>
      </c>
      <c r="K33" s="1066">
        <v>5168.1840000000002</v>
      </c>
      <c r="L33" s="1063">
        <v>641.44200000000001</v>
      </c>
      <c r="M33" s="1063">
        <v>6735.1410000000005</v>
      </c>
      <c r="N33" s="1065">
        <v>152.48099999999999</v>
      </c>
      <c r="O33" s="1112">
        <v>1601.0504999999998</v>
      </c>
      <c r="P33" s="1231">
        <v>4190.8739999999998</v>
      </c>
      <c r="Q33" s="1231">
        <v>44004.176999999996</v>
      </c>
      <c r="S33" s="381"/>
      <c r="T33" s="1234"/>
      <c r="U33" s="1234"/>
      <c r="V33" s="1234"/>
      <c r="W33" s="1234"/>
    </row>
    <row r="34" spans="1:30" ht="12" customHeight="1">
      <c r="A34" s="852">
        <v>1983</v>
      </c>
      <c r="B34" s="1065">
        <v>3116.277</v>
      </c>
      <c r="C34" s="1066">
        <v>32720.908499999998</v>
      </c>
      <c r="D34" s="1066">
        <v>695.476</v>
      </c>
      <c r="E34" s="1066">
        <v>7302.4979999999996</v>
      </c>
      <c r="F34" s="855">
        <v>3811.7530000000002</v>
      </c>
      <c r="G34" s="855">
        <v>40023.406499999997</v>
      </c>
      <c r="H34" s="1113">
        <v>157.73699999999999</v>
      </c>
      <c r="I34" s="856">
        <v>1656.2384999999999</v>
      </c>
      <c r="J34" s="856">
        <v>532.79100000000005</v>
      </c>
      <c r="K34" s="856">
        <v>5594.3055000000004</v>
      </c>
      <c r="L34" s="855">
        <v>690.52800000000002</v>
      </c>
      <c r="M34" s="855">
        <v>7250.5439999999999</v>
      </c>
      <c r="N34" s="1113">
        <v>161.435</v>
      </c>
      <c r="O34" s="1114">
        <v>1695.0675000000001</v>
      </c>
      <c r="P34" s="857">
        <v>4663.7160000000003</v>
      </c>
      <c r="Q34" s="857">
        <v>48969.017999999996</v>
      </c>
      <c r="S34" s="381"/>
      <c r="T34" s="1234"/>
      <c r="U34" s="1234"/>
      <c r="V34" s="1234"/>
      <c r="W34" s="1234"/>
    </row>
    <row r="35" spans="1:30" ht="12" customHeight="1">
      <c r="A35" s="847">
        <v>1984</v>
      </c>
      <c r="B35" s="1067">
        <v>3167.6729999999998</v>
      </c>
      <c r="C35" s="850">
        <v>33260.566500000001</v>
      </c>
      <c r="D35" s="850">
        <v>795.34299999999996</v>
      </c>
      <c r="E35" s="850">
        <v>8351.1014999999989</v>
      </c>
      <c r="F35" s="1063">
        <v>3963.0159999999996</v>
      </c>
      <c r="G35" s="1063">
        <v>41611.667999999998</v>
      </c>
      <c r="H35" s="1065">
        <v>191.14699999999999</v>
      </c>
      <c r="I35" s="1066">
        <v>2007.0435</v>
      </c>
      <c r="J35" s="1066">
        <v>657.01300000000003</v>
      </c>
      <c r="K35" s="1066">
        <v>6898.6365000000005</v>
      </c>
      <c r="L35" s="1063">
        <v>848.16000000000008</v>
      </c>
      <c r="M35" s="1063">
        <v>8905.68</v>
      </c>
      <c r="N35" s="1065">
        <v>174.43</v>
      </c>
      <c r="O35" s="1112">
        <v>1831.5150000000001</v>
      </c>
      <c r="P35" s="1231">
        <v>4985.6059999999998</v>
      </c>
      <c r="Q35" s="1231">
        <v>52348.862999999998</v>
      </c>
      <c r="S35" s="381"/>
      <c r="T35" s="1234"/>
      <c r="U35" s="1234"/>
      <c r="V35" s="1234"/>
      <c r="W35" s="1234"/>
    </row>
    <row r="36" spans="1:30" ht="12" customHeight="1">
      <c r="A36" s="852">
        <v>1985</v>
      </c>
      <c r="B36" s="1065">
        <v>3133.9350000000004</v>
      </c>
      <c r="C36" s="1066">
        <v>32906.317500000005</v>
      </c>
      <c r="D36" s="1066">
        <v>902.60799999999995</v>
      </c>
      <c r="E36" s="1066">
        <v>9477.384</v>
      </c>
      <c r="F36" s="1063">
        <v>4036.5430000000006</v>
      </c>
      <c r="G36" s="1063">
        <v>42383.701500000003</v>
      </c>
      <c r="H36" s="1065">
        <v>214.262</v>
      </c>
      <c r="I36" s="1066">
        <v>2249.7510000000002</v>
      </c>
      <c r="J36" s="1066">
        <v>763.55</v>
      </c>
      <c r="K36" s="1066">
        <v>8017.2749999999996</v>
      </c>
      <c r="L36" s="1063">
        <v>977.8119999999999</v>
      </c>
      <c r="M36" s="1063">
        <v>10267.026</v>
      </c>
      <c r="N36" s="1061">
        <v>152.762</v>
      </c>
      <c r="O36" s="1115">
        <v>1604.001</v>
      </c>
      <c r="P36" s="1231">
        <v>5167.1170000000002</v>
      </c>
      <c r="Q36" s="1231">
        <v>54254.728499999997</v>
      </c>
      <c r="S36" s="381"/>
      <c r="T36" s="1234"/>
      <c r="U36" s="1234"/>
      <c r="V36" s="1234"/>
      <c r="W36" s="1234"/>
    </row>
    <row r="37" spans="1:30" ht="12" customHeight="1">
      <c r="A37" s="852">
        <v>1986</v>
      </c>
      <c r="B37" s="1065">
        <v>3343.5460000000003</v>
      </c>
      <c r="C37" s="1066">
        <v>35107.233</v>
      </c>
      <c r="D37" s="1066">
        <v>981.452</v>
      </c>
      <c r="E37" s="1066">
        <v>10305.245999999999</v>
      </c>
      <c r="F37" s="1063">
        <v>4324.9980000000005</v>
      </c>
      <c r="G37" s="1063">
        <v>45412.478999999999</v>
      </c>
      <c r="H37" s="1065">
        <v>250.55699999999999</v>
      </c>
      <c r="I37" s="1066">
        <v>2630.8485000000001</v>
      </c>
      <c r="J37" s="1066">
        <v>829.65599999999995</v>
      </c>
      <c r="K37" s="1066">
        <v>8711.387999999999</v>
      </c>
      <c r="L37" s="1063">
        <v>1080.213</v>
      </c>
      <c r="M37" s="1063">
        <v>11342.236499999999</v>
      </c>
      <c r="N37" s="1061">
        <v>163.91300000000001</v>
      </c>
      <c r="O37" s="1115">
        <v>1721.0865000000001</v>
      </c>
      <c r="P37" s="1231">
        <v>5569.1239999999998</v>
      </c>
      <c r="Q37" s="1231">
        <v>58475.801999999996</v>
      </c>
      <c r="S37" s="381"/>
      <c r="T37" s="1234"/>
      <c r="U37" s="1234"/>
      <c r="V37" s="1234"/>
      <c r="W37" s="1234"/>
    </row>
    <row r="38" spans="1:30" ht="12" customHeight="1">
      <c r="A38" s="852">
        <v>1987</v>
      </c>
      <c r="B38" s="1065">
        <v>3445.0619999999999</v>
      </c>
      <c r="C38" s="1066">
        <v>36173.150999999998</v>
      </c>
      <c r="D38" s="1066">
        <v>1111.9970000000001</v>
      </c>
      <c r="E38" s="1066">
        <v>11675.968500000001</v>
      </c>
      <c r="F38" s="1063">
        <v>4557.0590000000002</v>
      </c>
      <c r="G38" s="1063">
        <v>47849.119500000001</v>
      </c>
      <c r="H38" s="1065">
        <v>269.57299999999998</v>
      </c>
      <c r="I38" s="1066">
        <v>2830.5164999999997</v>
      </c>
      <c r="J38" s="1066">
        <v>964.61599999999999</v>
      </c>
      <c r="K38" s="1066">
        <v>10128.468000000001</v>
      </c>
      <c r="L38" s="1063">
        <v>1234.1889999999999</v>
      </c>
      <c r="M38" s="1063">
        <v>12958.9845</v>
      </c>
      <c r="N38" s="1061">
        <v>219.01400000000001</v>
      </c>
      <c r="O38" s="1115">
        <v>2299.6469999999999</v>
      </c>
      <c r="P38" s="1231">
        <v>6010.2619999999997</v>
      </c>
      <c r="Q38" s="1231">
        <v>63107.750999999997</v>
      </c>
      <c r="S38" s="381"/>
      <c r="T38" s="1234"/>
      <c r="U38" s="1234"/>
      <c r="V38" s="1234"/>
      <c r="W38" s="1234"/>
    </row>
    <row r="39" spans="1:30" ht="12" customHeight="1">
      <c r="A39" s="852">
        <v>1988</v>
      </c>
      <c r="B39" s="1065">
        <v>3601.556</v>
      </c>
      <c r="C39" s="1066">
        <v>37816.338000000003</v>
      </c>
      <c r="D39" s="1066">
        <v>1165.7180000000001</v>
      </c>
      <c r="E39" s="1066">
        <v>12240.039000000001</v>
      </c>
      <c r="F39" s="1063">
        <v>4767.2740000000003</v>
      </c>
      <c r="G39" s="1063">
        <v>50056.377000000008</v>
      </c>
      <c r="H39" s="1065">
        <v>284.15300000000002</v>
      </c>
      <c r="I39" s="1066">
        <v>2983.6065000000003</v>
      </c>
      <c r="J39" s="1066">
        <v>971.56799999999998</v>
      </c>
      <c r="K39" s="1066">
        <v>10201.464</v>
      </c>
      <c r="L39" s="1063">
        <v>1255.721</v>
      </c>
      <c r="M39" s="1063">
        <v>13185.0705</v>
      </c>
      <c r="N39" s="1061">
        <v>169.83</v>
      </c>
      <c r="O39" s="1115">
        <v>1783.2150000000001</v>
      </c>
      <c r="P39" s="1231">
        <v>6192.8250000000007</v>
      </c>
      <c r="Q39" s="1231">
        <v>65024.662500000006</v>
      </c>
      <c r="S39" s="381"/>
      <c r="T39" s="1234"/>
      <c r="U39" s="1234"/>
      <c r="V39" s="1234"/>
      <c r="W39" s="1234"/>
    </row>
    <row r="40" spans="1:30" ht="12" customHeight="1">
      <c r="A40" s="852">
        <v>1989</v>
      </c>
      <c r="B40" s="1065">
        <v>4031.2640000000001</v>
      </c>
      <c r="C40" s="1066">
        <v>42328.272000000004</v>
      </c>
      <c r="D40" s="1066">
        <v>1272.5329999999999</v>
      </c>
      <c r="E40" s="1066">
        <v>13361.5965</v>
      </c>
      <c r="F40" s="1063">
        <v>5303.7970000000005</v>
      </c>
      <c r="G40" s="1063">
        <v>55689.868500000004</v>
      </c>
      <c r="H40" s="1065">
        <v>312.08999999999997</v>
      </c>
      <c r="I40" s="1066">
        <v>3276.9449999999997</v>
      </c>
      <c r="J40" s="1066">
        <v>1066.0170000000001</v>
      </c>
      <c r="K40" s="1066">
        <v>11193.1785</v>
      </c>
      <c r="L40" s="1063">
        <v>1378.107</v>
      </c>
      <c r="M40" s="1063">
        <v>14470.1235</v>
      </c>
      <c r="N40" s="1061">
        <v>131.65299999999999</v>
      </c>
      <c r="O40" s="1115">
        <v>1382.3564999999999</v>
      </c>
      <c r="P40" s="1231">
        <v>6813.5570000000007</v>
      </c>
      <c r="Q40" s="1231">
        <v>71542.348499999993</v>
      </c>
      <c r="S40" s="381"/>
      <c r="T40" s="1234"/>
      <c r="U40" s="1234"/>
      <c r="V40" s="1234"/>
      <c r="W40" s="1234"/>
    </row>
    <row r="41" spans="1:30" ht="12" customHeight="1">
      <c r="A41" s="852">
        <v>1990</v>
      </c>
      <c r="B41" s="1065">
        <v>4137.4809999999998</v>
      </c>
      <c r="C41" s="1066">
        <v>43443.550499999998</v>
      </c>
      <c r="D41" s="1066">
        <v>1393.7249999999999</v>
      </c>
      <c r="E41" s="1066">
        <v>14634.112499999999</v>
      </c>
      <c r="F41" s="1063">
        <v>5531.2060000000001</v>
      </c>
      <c r="G41" s="1063">
        <v>58077.663</v>
      </c>
      <c r="H41" s="1065">
        <v>330.35700000000003</v>
      </c>
      <c r="I41" s="1066">
        <v>3468.7485000000001</v>
      </c>
      <c r="J41" s="1066">
        <v>1144.5930000000001</v>
      </c>
      <c r="K41" s="1066">
        <v>12018.226500000001</v>
      </c>
      <c r="L41" s="1063">
        <v>1474.95</v>
      </c>
      <c r="M41" s="1063">
        <v>15486.975</v>
      </c>
      <c r="N41" s="1061">
        <v>132.31100000000001</v>
      </c>
      <c r="O41" s="1115">
        <v>1389.2655</v>
      </c>
      <c r="P41" s="1231">
        <v>7138.4669999999996</v>
      </c>
      <c r="Q41" s="1231">
        <v>74953.9035</v>
      </c>
      <c r="S41" s="381"/>
      <c r="T41" s="1234"/>
      <c r="U41" s="1234"/>
      <c r="V41" s="1234"/>
      <c r="W41" s="1234"/>
    </row>
    <row r="42" spans="1:30" ht="12" customHeight="1">
      <c r="A42" s="852">
        <v>1991</v>
      </c>
      <c r="B42" s="1065">
        <v>3660.4679999999998</v>
      </c>
      <c r="C42" s="1066">
        <v>38434.913999999997</v>
      </c>
      <c r="D42" s="1066">
        <v>1471.5340000000001</v>
      </c>
      <c r="E42" s="1066">
        <v>15451.107000000002</v>
      </c>
      <c r="F42" s="1063">
        <v>5132.0020000000004</v>
      </c>
      <c r="G42" s="1063">
        <v>53886.021000000001</v>
      </c>
      <c r="H42" s="1065">
        <v>379.74400000000003</v>
      </c>
      <c r="I42" s="1066">
        <v>3987.3120000000004</v>
      </c>
      <c r="J42" s="1066">
        <v>1332.0450000000001</v>
      </c>
      <c r="K42" s="1066">
        <v>13986.4725</v>
      </c>
      <c r="L42" s="1063">
        <v>1711.7890000000002</v>
      </c>
      <c r="M42" s="1063">
        <v>17973.784500000002</v>
      </c>
      <c r="N42" s="1061">
        <v>236.14</v>
      </c>
      <c r="O42" s="1115">
        <v>2479.4699999999998</v>
      </c>
      <c r="P42" s="1231">
        <v>7079.9310000000014</v>
      </c>
      <c r="Q42" s="1231">
        <v>74339.275500000003</v>
      </c>
      <c r="S42" s="381"/>
      <c r="T42" s="1234"/>
      <c r="U42" s="1234"/>
      <c r="V42" s="1234"/>
      <c r="W42" s="1234"/>
    </row>
    <row r="43" spans="1:30" ht="12" customHeight="1">
      <c r="A43" s="852">
        <v>1992</v>
      </c>
      <c r="B43" s="1065">
        <v>3332.2429999999999</v>
      </c>
      <c r="C43" s="1066">
        <v>34988.551500000001</v>
      </c>
      <c r="D43" s="1066">
        <v>1530.069</v>
      </c>
      <c r="E43" s="1066">
        <v>16065.7245</v>
      </c>
      <c r="F43" s="1063">
        <v>4862.3119999999999</v>
      </c>
      <c r="G43" s="1063">
        <v>51054.275999999998</v>
      </c>
      <c r="H43" s="1065">
        <v>362.46699999999998</v>
      </c>
      <c r="I43" s="1066">
        <v>3805.9034999999999</v>
      </c>
      <c r="J43" s="1066">
        <v>1247.8</v>
      </c>
      <c r="K43" s="1066">
        <v>13101.9</v>
      </c>
      <c r="L43" s="1063">
        <v>1610.2669999999998</v>
      </c>
      <c r="M43" s="1063">
        <v>16907.803499999998</v>
      </c>
      <c r="N43" s="1061">
        <v>337.36700000000002</v>
      </c>
      <c r="O43" s="1115">
        <v>3542.3535000000002</v>
      </c>
      <c r="P43" s="1231">
        <v>6809.9459999999999</v>
      </c>
      <c r="Q43" s="1231">
        <v>71504.43299999999</v>
      </c>
      <c r="S43" s="381"/>
      <c r="T43" s="1234"/>
      <c r="U43" s="1234"/>
      <c r="V43" s="1234"/>
      <c r="W43" s="1234"/>
    </row>
    <row r="44" spans="1:30" ht="12" customHeight="1">
      <c r="A44" s="853">
        <v>1993</v>
      </c>
      <c r="B44" s="1113">
        <v>3126.8989999999999</v>
      </c>
      <c r="C44" s="856">
        <v>32832.439499999993</v>
      </c>
      <c r="D44" s="856">
        <v>1796.329</v>
      </c>
      <c r="E44" s="856">
        <v>18861.454499999996</v>
      </c>
      <c r="F44" s="855">
        <v>4923.2280000000001</v>
      </c>
      <c r="G44" s="855">
        <v>51693.893999999986</v>
      </c>
      <c r="H44" s="1113">
        <v>414.10700000000003</v>
      </c>
      <c r="I44" s="856">
        <v>4348.1234999999997</v>
      </c>
      <c r="J44" s="856">
        <v>1464.2719999999999</v>
      </c>
      <c r="K44" s="856">
        <v>15374.855999999996</v>
      </c>
      <c r="L44" s="855">
        <v>1878.3789999999999</v>
      </c>
      <c r="M44" s="855">
        <v>19722.979499999994</v>
      </c>
      <c r="N44" s="1064">
        <v>262.44799999999998</v>
      </c>
      <c r="O44" s="1116">
        <v>2755.7039999999993</v>
      </c>
      <c r="P44" s="857">
        <v>7064.0550000000003</v>
      </c>
      <c r="Q44" s="857">
        <v>74172.577499999985</v>
      </c>
      <c r="S44" s="381"/>
      <c r="T44" s="1234"/>
      <c r="U44" s="1234"/>
      <c r="V44" s="1234"/>
      <c r="W44" s="1234"/>
    </row>
    <row r="45" spans="1:30" ht="26.25" customHeight="1">
      <c r="U45" s="1234"/>
      <c r="V45" s="1234"/>
      <c r="W45" s="1234"/>
      <c r="X45" s="1234"/>
      <c r="Y45" s="381"/>
      <c r="Z45" s="381"/>
      <c r="AA45" s="381"/>
      <c r="AB45" s="381"/>
      <c r="AC45" s="381"/>
      <c r="AD45" s="381"/>
    </row>
    <row r="46" spans="1:30" ht="24" customHeight="1">
      <c r="A46" s="1432"/>
      <c r="B46" s="1811" t="s">
        <v>113</v>
      </c>
      <c r="C46" s="1809"/>
      <c r="D46" s="1809" t="s">
        <v>125</v>
      </c>
      <c r="E46" s="1809"/>
      <c r="F46" s="1809" t="s">
        <v>435</v>
      </c>
      <c r="G46" s="1810"/>
      <c r="H46" s="1811" t="s">
        <v>121</v>
      </c>
      <c r="I46" s="1809"/>
      <c r="J46" s="1809" t="s">
        <v>2</v>
      </c>
      <c r="K46" s="1809"/>
      <c r="L46" s="1809" t="s">
        <v>449</v>
      </c>
      <c r="M46" s="1810"/>
      <c r="N46" s="1811" t="s">
        <v>130</v>
      </c>
      <c r="O46" s="1810"/>
      <c r="P46" s="1809" t="s">
        <v>164</v>
      </c>
      <c r="Q46" s="1809"/>
      <c r="U46" s="1234"/>
      <c r="V46" s="1234"/>
      <c r="W46" s="1234"/>
      <c r="X46" s="1234"/>
      <c r="Y46" s="381"/>
      <c r="Z46" s="381"/>
      <c r="AA46" s="381"/>
      <c r="AB46" s="381"/>
      <c r="AC46" s="381"/>
      <c r="AD46" s="381"/>
    </row>
    <row r="47" spans="1:30" ht="15" customHeight="1">
      <c r="A47" s="1198" t="s">
        <v>208</v>
      </c>
      <c r="B47" s="1199" t="s">
        <v>183</v>
      </c>
      <c r="C47" s="1200" t="s">
        <v>27</v>
      </c>
      <c r="D47" s="1200" t="s">
        <v>183</v>
      </c>
      <c r="E47" s="1200" t="s">
        <v>27</v>
      </c>
      <c r="F47" s="1200" t="s">
        <v>183</v>
      </c>
      <c r="G47" s="1201" t="s">
        <v>27</v>
      </c>
      <c r="H47" s="1199" t="s">
        <v>183</v>
      </c>
      <c r="I47" s="1200" t="s">
        <v>27</v>
      </c>
      <c r="J47" s="1200" t="s">
        <v>183</v>
      </c>
      <c r="K47" s="1200" t="s">
        <v>27</v>
      </c>
      <c r="L47" s="1200" t="s">
        <v>183</v>
      </c>
      <c r="M47" s="1201" t="s">
        <v>27</v>
      </c>
      <c r="N47" s="1199" t="s">
        <v>183</v>
      </c>
      <c r="O47" s="1201" t="s">
        <v>27</v>
      </c>
      <c r="P47" s="1199" t="s">
        <v>183</v>
      </c>
      <c r="Q47" s="1200" t="s">
        <v>27</v>
      </c>
      <c r="U47" s="1234"/>
      <c r="V47" s="1234"/>
      <c r="W47" s="1234"/>
      <c r="X47" s="1234"/>
      <c r="Y47" s="381"/>
      <c r="Z47" s="381"/>
      <c r="AA47" s="381"/>
      <c r="AB47" s="381"/>
      <c r="AC47" s="381"/>
      <c r="AD47" s="381"/>
    </row>
    <row r="48" spans="1:30" ht="12" customHeight="1">
      <c r="A48" s="847">
        <v>1994</v>
      </c>
      <c r="B48" s="1067">
        <v>2894.4720000000002</v>
      </c>
      <c r="C48" s="850">
        <v>30391.956000000006</v>
      </c>
      <c r="D48" s="850">
        <v>1841.585</v>
      </c>
      <c r="E48" s="850">
        <v>19336.642500000005</v>
      </c>
      <c r="F48" s="849">
        <v>4736.0570000000007</v>
      </c>
      <c r="G48" s="849">
        <v>49728.598500000007</v>
      </c>
      <c r="H48" s="1067">
        <v>514.197</v>
      </c>
      <c r="I48" s="850">
        <v>5399.0685000000012</v>
      </c>
      <c r="J48" s="850">
        <v>1534.2950000000001</v>
      </c>
      <c r="K48" s="850">
        <v>16110.097500000003</v>
      </c>
      <c r="L48" s="849">
        <v>2048.4920000000002</v>
      </c>
      <c r="M48" s="849">
        <v>21509.166000000005</v>
      </c>
      <c r="N48" s="1060">
        <v>274.209</v>
      </c>
      <c r="O48" s="1117">
        <v>2879.1945000000005</v>
      </c>
      <c r="P48" s="851">
        <v>7058.7580000000007</v>
      </c>
      <c r="Q48" s="851">
        <v>74116.959000000017</v>
      </c>
      <c r="S48" s="381"/>
      <c r="T48" s="1234"/>
      <c r="U48" s="1234"/>
      <c r="V48" s="1234"/>
      <c r="W48" s="1234"/>
      <c r="X48" s="1234"/>
      <c r="Y48" s="381"/>
      <c r="Z48" s="381"/>
      <c r="AA48" s="381"/>
      <c r="AB48" s="381"/>
      <c r="AC48" s="381"/>
      <c r="AD48" s="381"/>
    </row>
    <row r="49" spans="1:30" ht="12" customHeight="1">
      <c r="A49" s="852">
        <v>1995</v>
      </c>
      <c r="B49" s="1065">
        <v>3195.3206611795772</v>
      </c>
      <c r="C49" s="1066">
        <v>33550.866942385561</v>
      </c>
      <c r="D49" s="1066">
        <v>2065.7793388204236</v>
      </c>
      <c r="E49" s="1066">
        <v>21690.733057614438</v>
      </c>
      <c r="F49" s="1063">
        <v>5261.1</v>
      </c>
      <c r="G49" s="1063">
        <v>55241.599999999999</v>
      </c>
      <c r="H49" s="1065">
        <v>620.30189915845858</v>
      </c>
      <c r="I49" s="1066">
        <v>6513.1699411638147</v>
      </c>
      <c r="J49" s="1066">
        <v>2045.8981008415412</v>
      </c>
      <c r="K49" s="1066">
        <v>21481.930058836184</v>
      </c>
      <c r="L49" s="1063">
        <v>2666.2</v>
      </c>
      <c r="M49" s="1063">
        <v>27995.1</v>
      </c>
      <c r="N49" s="1061">
        <v>147.19999999999945</v>
      </c>
      <c r="O49" s="1115">
        <v>1545.6000000000029</v>
      </c>
      <c r="P49" s="1231">
        <v>8074.5</v>
      </c>
      <c r="Q49" s="1231">
        <v>84782.3</v>
      </c>
      <c r="S49" s="381"/>
      <c r="T49" s="1234"/>
      <c r="U49" s="1234"/>
      <c r="V49" s="1234"/>
      <c r="W49" s="1234"/>
      <c r="X49" s="1234"/>
      <c r="Y49" s="381"/>
      <c r="Z49" s="381"/>
      <c r="AA49" s="381"/>
      <c r="AB49" s="381"/>
      <c r="AC49" s="381"/>
      <c r="AD49" s="381"/>
    </row>
    <row r="50" spans="1:30" ht="12" customHeight="1">
      <c r="A50" s="852">
        <v>1996</v>
      </c>
      <c r="B50" s="1065">
        <v>3378.2212324823945</v>
      </c>
      <c r="C50" s="1066">
        <v>35471.32294106514</v>
      </c>
      <c r="D50" s="1066">
        <v>2427.778767517606</v>
      </c>
      <c r="E50" s="1066">
        <v>25489.977058934863</v>
      </c>
      <c r="F50" s="1063">
        <v>5806</v>
      </c>
      <c r="G50" s="1063">
        <v>60961.3</v>
      </c>
      <c r="H50" s="1065">
        <v>765.4217346725984</v>
      </c>
      <c r="I50" s="1066">
        <v>8036.9282140622836</v>
      </c>
      <c r="J50" s="1066">
        <v>2585.378265327402</v>
      </c>
      <c r="K50" s="1066">
        <v>27145.47178593772</v>
      </c>
      <c r="L50" s="1063">
        <v>3350.8</v>
      </c>
      <c r="M50" s="1063">
        <v>35182.400000000001</v>
      </c>
      <c r="N50" s="1061">
        <v>149.6</v>
      </c>
      <c r="O50" s="1115">
        <v>1570.6999999999796</v>
      </c>
      <c r="P50" s="1231">
        <v>9306.4</v>
      </c>
      <c r="Q50" s="1231">
        <v>97714.4</v>
      </c>
      <c r="S50" s="381"/>
      <c r="T50" s="1234"/>
      <c r="U50" s="1234"/>
      <c r="V50" s="1234"/>
      <c r="W50" s="1234"/>
      <c r="X50" s="1234"/>
      <c r="Y50" s="381"/>
      <c r="Z50" s="381"/>
      <c r="AA50" s="381"/>
      <c r="AB50" s="381"/>
      <c r="AC50" s="381"/>
      <c r="AD50" s="381"/>
    </row>
    <row r="51" spans="1:30" ht="12" customHeight="1">
      <c r="A51" s="852">
        <v>1997</v>
      </c>
      <c r="B51" s="1065">
        <v>3458.9</v>
      </c>
      <c r="C51" s="1066">
        <v>36318.499886062069</v>
      </c>
      <c r="D51" s="1066">
        <v>2419.1</v>
      </c>
      <c r="E51" s="1066">
        <v>25401.100113937926</v>
      </c>
      <c r="F51" s="1063">
        <v>5878</v>
      </c>
      <c r="G51" s="1063">
        <v>61719.599999999991</v>
      </c>
      <c r="H51" s="1065">
        <v>757.02920168364449</v>
      </c>
      <c r="I51" s="1066">
        <v>7948.8175359487414</v>
      </c>
      <c r="J51" s="1066">
        <v>2602.0707983163556</v>
      </c>
      <c r="K51" s="1066">
        <v>27322.082464051258</v>
      </c>
      <c r="L51" s="1063">
        <v>3359.1000000000004</v>
      </c>
      <c r="M51" s="1063">
        <v>35270.9</v>
      </c>
      <c r="N51" s="1061">
        <v>203.9</v>
      </c>
      <c r="O51" s="1115">
        <v>2140.8999999999942</v>
      </c>
      <c r="P51" s="1231">
        <v>9441</v>
      </c>
      <c r="Q51" s="1231">
        <v>99131.4</v>
      </c>
      <c r="S51" s="381"/>
      <c r="T51" s="1234"/>
      <c r="U51" s="1234"/>
      <c r="V51" s="1234"/>
      <c r="W51" s="1234"/>
      <c r="X51" s="1234"/>
      <c r="Y51" s="381"/>
      <c r="Z51" s="381"/>
      <c r="AA51" s="381"/>
      <c r="AB51" s="381"/>
      <c r="AC51" s="381"/>
      <c r="AD51" s="381"/>
    </row>
    <row r="52" spans="1:30" ht="12" customHeight="1">
      <c r="A52" s="852">
        <v>1998</v>
      </c>
      <c r="B52" s="1065">
        <v>3361.5</v>
      </c>
      <c r="C52" s="1066">
        <v>35295.770815530377</v>
      </c>
      <c r="D52" s="1066">
        <v>2400.5</v>
      </c>
      <c r="E52" s="1066">
        <v>25205.129184469624</v>
      </c>
      <c r="F52" s="1063">
        <v>5762</v>
      </c>
      <c r="G52" s="1063">
        <v>60500.9</v>
      </c>
      <c r="H52" s="1065">
        <v>764.91778542296481</v>
      </c>
      <c r="I52" s="1066">
        <v>8031.6414835674577</v>
      </c>
      <c r="J52" s="1066">
        <v>2725.8822145770355</v>
      </c>
      <c r="K52" s="1066">
        <v>28621.758516432546</v>
      </c>
      <c r="L52" s="1063">
        <v>3490.8</v>
      </c>
      <c r="M52" s="1063">
        <v>36653.4</v>
      </c>
      <c r="N52" s="1061">
        <v>136.80000000000001</v>
      </c>
      <c r="O52" s="1115">
        <v>1436.4999999998845</v>
      </c>
      <c r="P52" s="1231">
        <v>9389.5999999999985</v>
      </c>
      <c r="Q52" s="1231">
        <v>98590.799999999886</v>
      </c>
      <c r="S52" s="381"/>
      <c r="T52" s="1234"/>
      <c r="U52" s="1234"/>
      <c r="V52" s="1234"/>
      <c r="W52" s="1234"/>
      <c r="X52" s="1234"/>
      <c r="Y52" s="381"/>
      <c r="Z52" s="381"/>
      <c r="AA52" s="381"/>
      <c r="AB52" s="381"/>
      <c r="AC52" s="381"/>
      <c r="AD52" s="381"/>
    </row>
    <row r="53" spans="1:30" ht="12" customHeight="1">
      <c r="A53" s="852">
        <v>1999</v>
      </c>
      <c r="B53" s="1065">
        <v>3486.8</v>
      </c>
      <c r="C53" s="1066">
        <v>36610.350932691486</v>
      </c>
      <c r="D53" s="1066">
        <v>2262.6</v>
      </c>
      <c r="E53" s="1066">
        <v>23758.249067308516</v>
      </c>
      <c r="F53" s="1063">
        <v>5749.4</v>
      </c>
      <c r="G53" s="1063">
        <v>60368.600000000006</v>
      </c>
      <c r="H53" s="1065">
        <v>837.9247079048298</v>
      </c>
      <c r="I53" s="1066">
        <v>8797.9573280855875</v>
      </c>
      <c r="J53" s="1066">
        <v>2774.57529209517</v>
      </c>
      <c r="K53" s="1066">
        <v>29133.24267191441</v>
      </c>
      <c r="L53" s="1063">
        <v>3612.5</v>
      </c>
      <c r="M53" s="1063">
        <v>37931.199999999997</v>
      </c>
      <c r="N53" s="1061">
        <v>65</v>
      </c>
      <c r="O53" s="1115">
        <v>682.50000000000489</v>
      </c>
      <c r="P53" s="1231">
        <v>9426.9</v>
      </c>
      <c r="Q53" s="1231">
        <v>98982.3</v>
      </c>
      <c r="S53" s="381"/>
      <c r="T53" s="1234"/>
      <c r="U53" s="1234"/>
      <c r="V53" s="1234"/>
      <c r="W53" s="1234"/>
      <c r="X53" s="1234"/>
      <c r="Y53" s="381"/>
      <c r="Z53" s="381"/>
      <c r="AA53" s="381"/>
      <c r="AB53" s="381"/>
      <c r="AC53" s="381"/>
      <c r="AD53" s="381"/>
    </row>
    <row r="54" spans="1:30" ht="12" customHeight="1">
      <c r="A54" s="852">
        <v>2000</v>
      </c>
      <c r="B54" s="1065">
        <v>3605.2</v>
      </c>
      <c r="C54" s="1066">
        <v>37854.943679694945</v>
      </c>
      <c r="D54" s="1066">
        <v>1939.3</v>
      </c>
      <c r="E54" s="1066">
        <v>20362.256320305052</v>
      </c>
      <c r="F54" s="1063">
        <v>5544.5</v>
      </c>
      <c r="G54" s="1063">
        <v>58217.2</v>
      </c>
      <c r="H54" s="1065">
        <v>770.19671427957951</v>
      </c>
      <c r="I54" s="1066">
        <v>8087.1389219293187</v>
      </c>
      <c r="J54" s="1066">
        <v>2756.0032857204205</v>
      </c>
      <c r="K54" s="1066">
        <v>28937.961078070679</v>
      </c>
      <c r="L54" s="1063">
        <v>3526.2</v>
      </c>
      <c r="M54" s="1063">
        <v>37025.1</v>
      </c>
      <c r="N54" s="1061">
        <v>77.2</v>
      </c>
      <c r="O54" s="1115">
        <v>810.60000000001003</v>
      </c>
      <c r="P54" s="1231">
        <v>9147.9000000000015</v>
      </c>
      <c r="Q54" s="1231">
        <v>96052.9</v>
      </c>
      <c r="S54" s="381"/>
      <c r="T54" s="1234"/>
      <c r="V54" s="1234"/>
      <c r="W54" s="1234"/>
    </row>
    <row r="55" spans="1:30" ht="12" customHeight="1">
      <c r="A55" s="852">
        <v>2001</v>
      </c>
      <c r="B55" s="1065">
        <v>3586.7</v>
      </c>
      <c r="C55" s="1066">
        <v>37660.349999999955</v>
      </c>
      <c r="D55" s="1066">
        <v>2141.2000000000003</v>
      </c>
      <c r="E55" s="1066">
        <v>22482.250000000044</v>
      </c>
      <c r="F55" s="1063">
        <v>5727.9</v>
      </c>
      <c r="G55" s="1063">
        <v>60142.6</v>
      </c>
      <c r="H55" s="1065">
        <v>914.76410962307716</v>
      </c>
      <c r="I55" s="1066">
        <v>9605.0231510422982</v>
      </c>
      <c r="J55" s="1066">
        <v>3127.7358903769227</v>
      </c>
      <c r="K55" s="1066">
        <v>32840.976848957704</v>
      </c>
      <c r="L55" s="1063">
        <v>4042.5</v>
      </c>
      <c r="M55" s="1063">
        <v>42446</v>
      </c>
      <c r="N55" s="1061">
        <v>2.2000000000000002</v>
      </c>
      <c r="O55" s="1115">
        <v>23.099999999999973</v>
      </c>
      <c r="P55" s="1231">
        <v>9772.6</v>
      </c>
      <c r="Q55" s="1231">
        <v>102611.70000000001</v>
      </c>
      <c r="S55" s="381"/>
      <c r="T55" s="1234"/>
      <c r="V55" s="1234"/>
      <c r="W55" s="1234"/>
    </row>
    <row r="56" spans="1:30" ht="12" customHeight="1">
      <c r="A56" s="852">
        <v>2002</v>
      </c>
      <c r="B56" s="1065">
        <v>3115.7</v>
      </c>
      <c r="C56" s="1066">
        <v>32714.800423256849</v>
      </c>
      <c r="D56" s="1066">
        <v>2367.9000000000005</v>
      </c>
      <c r="E56" s="1066">
        <v>24863.699576743147</v>
      </c>
      <c r="F56" s="1063">
        <v>5483.6</v>
      </c>
      <c r="G56" s="1063">
        <v>57578.5</v>
      </c>
      <c r="H56" s="1065">
        <v>987.85</v>
      </c>
      <c r="I56" s="1066">
        <v>10372.409281418069</v>
      </c>
      <c r="J56" s="1066">
        <v>2963.55</v>
      </c>
      <c r="K56" s="1066">
        <v>31117.790718581931</v>
      </c>
      <c r="L56" s="1063">
        <v>3951.4</v>
      </c>
      <c r="M56" s="1063">
        <v>41490.199999999997</v>
      </c>
      <c r="N56" s="1061">
        <v>107.1</v>
      </c>
      <c r="O56" s="1115">
        <v>1124.5</v>
      </c>
      <c r="P56" s="1231">
        <v>9542.1</v>
      </c>
      <c r="Q56" s="1231">
        <v>100193.2</v>
      </c>
      <c r="S56" s="381"/>
      <c r="T56" s="1234"/>
      <c r="V56" s="1234"/>
      <c r="W56" s="1234"/>
    </row>
    <row r="57" spans="1:30" ht="12" customHeight="1">
      <c r="A57" s="853">
        <v>2003</v>
      </c>
      <c r="B57" s="1113">
        <v>3016.1</v>
      </c>
      <c r="C57" s="856">
        <v>31669.033514795741</v>
      </c>
      <c r="D57" s="856">
        <v>2416.4</v>
      </c>
      <c r="E57" s="856">
        <v>25560.466485204262</v>
      </c>
      <c r="F57" s="855">
        <v>5432.5</v>
      </c>
      <c r="G57" s="855">
        <v>57229.5</v>
      </c>
      <c r="H57" s="1113">
        <v>1041.3499999999999</v>
      </c>
      <c r="I57" s="856">
        <v>10934.169308256538</v>
      </c>
      <c r="J57" s="856">
        <v>3124.0499999999997</v>
      </c>
      <c r="K57" s="856">
        <v>32946.83069174346</v>
      </c>
      <c r="L57" s="855">
        <v>4165.3999999999996</v>
      </c>
      <c r="M57" s="855">
        <v>43881</v>
      </c>
      <c r="N57" s="1064">
        <v>141.4</v>
      </c>
      <c r="O57" s="1116">
        <v>1489.6</v>
      </c>
      <c r="P57" s="857">
        <v>9739.2999999999993</v>
      </c>
      <c r="Q57" s="857">
        <v>102600.1</v>
      </c>
      <c r="S57" s="381"/>
      <c r="T57" s="1234"/>
      <c r="V57" s="1234"/>
      <c r="W57" s="1234"/>
    </row>
    <row r="58" spans="1:30" ht="12" customHeight="1">
      <c r="A58" s="847">
        <v>2004</v>
      </c>
      <c r="B58" s="1067">
        <v>3089.1</v>
      </c>
      <c r="C58" s="850">
        <v>32435.360341157928</v>
      </c>
      <c r="D58" s="850">
        <v>2366.3000000000002</v>
      </c>
      <c r="E58" s="850">
        <v>25110.939658842071</v>
      </c>
      <c r="F58" s="1063">
        <v>5455.4</v>
      </c>
      <c r="G58" s="1063">
        <v>57546.3</v>
      </c>
      <c r="H58" s="1065">
        <v>1025.5</v>
      </c>
      <c r="I58" s="1066">
        <v>10767.6870382498</v>
      </c>
      <c r="J58" s="1066">
        <v>3076.5</v>
      </c>
      <c r="K58" s="1066">
        <v>32501.812961750198</v>
      </c>
      <c r="L58" s="1063">
        <v>4102</v>
      </c>
      <c r="M58" s="1063">
        <v>43269.5</v>
      </c>
      <c r="N58" s="1061">
        <v>134.9</v>
      </c>
      <c r="O58" s="1115">
        <v>1420.8</v>
      </c>
      <c r="P58" s="1231">
        <v>9692.2999999999993</v>
      </c>
      <c r="Q58" s="1231">
        <v>102236.6</v>
      </c>
      <c r="S58" s="381"/>
      <c r="T58" s="1234"/>
      <c r="V58" s="1234"/>
      <c r="W58" s="1234"/>
    </row>
    <row r="59" spans="1:30" ht="12" customHeight="1">
      <c r="A59" s="852">
        <v>2005</v>
      </c>
      <c r="B59" s="1065">
        <v>4298</v>
      </c>
      <c r="C59" s="1066">
        <v>45318.1</v>
      </c>
      <c r="D59" s="1066">
        <v>989</v>
      </c>
      <c r="E59" s="1066">
        <v>10428</v>
      </c>
      <c r="F59" s="1063">
        <v>5287</v>
      </c>
      <c r="G59" s="1063">
        <v>55746.1</v>
      </c>
      <c r="H59" s="1065">
        <v>1257.2</v>
      </c>
      <c r="I59" s="1066">
        <v>13255.9</v>
      </c>
      <c r="J59" s="1066">
        <v>2832.1</v>
      </c>
      <c r="K59" s="1066">
        <v>29861.7</v>
      </c>
      <c r="L59" s="1063">
        <v>4089.3</v>
      </c>
      <c r="M59" s="1063">
        <v>43117.599999999999</v>
      </c>
      <c r="N59" s="1061">
        <v>186.5</v>
      </c>
      <c r="O59" s="1115">
        <v>1965.9</v>
      </c>
      <c r="P59" s="1231">
        <v>9562.7999999999993</v>
      </c>
      <c r="Q59" s="1231">
        <v>100829.59999999999</v>
      </c>
      <c r="S59" s="381"/>
      <c r="T59" s="1234"/>
      <c r="V59" s="1234"/>
      <c r="W59" s="1234"/>
    </row>
    <row r="60" spans="1:30" ht="12" customHeight="1">
      <c r="A60" s="852">
        <v>2006</v>
      </c>
      <c r="B60" s="1065">
        <v>4210.2</v>
      </c>
      <c r="C60" s="1066">
        <v>44432.2</v>
      </c>
      <c r="D60" s="1066">
        <v>902.1</v>
      </c>
      <c r="E60" s="1066">
        <v>9517.6</v>
      </c>
      <c r="F60" s="1063">
        <v>5112.3</v>
      </c>
      <c r="G60" s="1063">
        <v>53949.799999999996</v>
      </c>
      <c r="H60" s="1065">
        <v>1189</v>
      </c>
      <c r="I60" s="1066">
        <v>12543.5</v>
      </c>
      <c r="J60" s="1066">
        <v>2796.1</v>
      </c>
      <c r="K60" s="1066">
        <v>29497.9</v>
      </c>
      <c r="L60" s="1063">
        <v>3985.1</v>
      </c>
      <c r="M60" s="1063">
        <v>42041.4</v>
      </c>
      <c r="N60" s="1061">
        <v>172</v>
      </c>
      <c r="O60" s="1115">
        <v>1814.7</v>
      </c>
      <c r="P60" s="1231">
        <v>9269.4</v>
      </c>
      <c r="Q60" s="1231">
        <v>97805.9</v>
      </c>
      <c r="S60" s="381"/>
      <c r="T60" s="1234"/>
      <c r="V60" s="1234"/>
      <c r="W60" s="1234"/>
    </row>
    <row r="61" spans="1:30" ht="12" customHeight="1">
      <c r="A61" s="852">
        <v>2007</v>
      </c>
      <c r="B61" s="1065">
        <v>4003.4</v>
      </c>
      <c r="C61" s="1066">
        <v>42231.4</v>
      </c>
      <c r="D61" s="1066">
        <v>864.4</v>
      </c>
      <c r="E61" s="1066">
        <v>9119.9</v>
      </c>
      <c r="F61" s="1063">
        <v>4867.8</v>
      </c>
      <c r="G61" s="1063">
        <v>51351.3</v>
      </c>
      <c r="H61" s="1065">
        <v>1119.4000000000001</v>
      </c>
      <c r="I61" s="1066">
        <v>11811</v>
      </c>
      <c r="J61" s="1066">
        <v>2494.6999999999998</v>
      </c>
      <c r="K61" s="1066">
        <v>26327.1</v>
      </c>
      <c r="L61" s="1063">
        <v>3614.1</v>
      </c>
      <c r="M61" s="1063">
        <v>38138.1</v>
      </c>
      <c r="N61" s="1061">
        <v>170.7</v>
      </c>
      <c r="O61" s="1115">
        <v>1800.8</v>
      </c>
      <c r="P61" s="1231">
        <v>8652.6</v>
      </c>
      <c r="Q61" s="1231">
        <v>91290.2</v>
      </c>
      <c r="S61" s="381"/>
      <c r="T61" s="1234"/>
      <c r="V61" s="1234"/>
      <c r="W61" s="1234"/>
    </row>
    <row r="62" spans="1:30" ht="12" customHeight="1">
      <c r="A62" s="852">
        <v>2008</v>
      </c>
      <c r="B62" s="1065">
        <v>3984.7231644731714</v>
      </c>
      <c r="C62" s="1066">
        <v>42197.3</v>
      </c>
      <c r="D62" s="1066">
        <v>854.11407464562694</v>
      </c>
      <c r="E62" s="1066">
        <v>9013.6</v>
      </c>
      <c r="F62" s="1063">
        <v>4838.8372391187986</v>
      </c>
      <c r="G62" s="1063">
        <v>51210.9</v>
      </c>
      <c r="H62" s="1065">
        <v>1157.8821776650411</v>
      </c>
      <c r="I62" s="1066">
        <v>12176.8</v>
      </c>
      <c r="J62" s="1066">
        <v>2508.4710456423818</v>
      </c>
      <c r="K62" s="1066">
        <v>26384.7</v>
      </c>
      <c r="L62" s="1063">
        <v>3666.3532233074229</v>
      </c>
      <c r="M62" s="1063">
        <v>38561.5</v>
      </c>
      <c r="N62" s="1061">
        <v>180.00953757378099</v>
      </c>
      <c r="O62" s="1115">
        <v>1900.7</v>
      </c>
      <c r="P62" s="1231">
        <v>8685.2000000000007</v>
      </c>
      <c r="Q62" s="1231">
        <v>91673.099999999991</v>
      </c>
      <c r="S62" s="381"/>
      <c r="T62" s="1234"/>
      <c r="V62" s="1234"/>
      <c r="W62" s="1234"/>
    </row>
    <row r="63" spans="1:30" ht="12" customHeight="1">
      <c r="A63" s="852">
        <v>2009</v>
      </c>
      <c r="B63" s="1061">
        <v>3421.4794389663225</v>
      </c>
      <c r="C63" s="1062">
        <v>36171.061733797003</v>
      </c>
      <c r="D63" s="1062">
        <v>821.74527779024334</v>
      </c>
      <c r="E63" s="1062">
        <v>8678.1362961750001</v>
      </c>
      <c r="F63" s="1063">
        <v>4243.2247167565656</v>
      </c>
      <c r="G63" s="1063">
        <v>44849.198029972002</v>
      </c>
      <c r="H63" s="1061">
        <v>1186.2118893894574</v>
      </c>
      <c r="I63" s="1062">
        <v>12526.425094348144</v>
      </c>
      <c r="J63" s="1062">
        <v>2514.4748027285605</v>
      </c>
      <c r="K63" s="1062">
        <v>26548.997315593024</v>
      </c>
      <c r="L63" s="1063">
        <v>3700.6866921180181</v>
      </c>
      <c r="M63" s="1063">
        <v>39075.422409941166</v>
      </c>
      <c r="N63" s="1061">
        <v>217.38859112541564</v>
      </c>
      <c r="O63" s="1115">
        <v>2291.5795600868314</v>
      </c>
      <c r="P63" s="1231">
        <v>8161.2999999999993</v>
      </c>
      <c r="Q63" s="1231">
        <v>86216.2</v>
      </c>
      <c r="S63" s="381"/>
      <c r="T63" s="1234"/>
      <c r="V63" s="1234"/>
      <c r="W63" s="1234"/>
    </row>
    <row r="64" spans="1:30" ht="12" customHeight="1">
      <c r="A64" s="852">
        <v>2010</v>
      </c>
      <c r="B64" s="1061">
        <v>3650.0375800403813</v>
      </c>
      <c r="C64" s="1062">
        <v>38677.391023540004</v>
      </c>
      <c r="D64" s="1062">
        <v>881.00375173941723</v>
      </c>
      <c r="E64" s="1062">
        <v>9332.8082508700008</v>
      </c>
      <c r="F64" s="1063">
        <v>4531.0413317797984</v>
      </c>
      <c r="G64" s="1063">
        <v>48010.199274410006</v>
      </c>
      <c r="H64" s="1061">
        <v>1365.4555156325032</v>
      </c>
      <c r="I64" s="1062">
        <v>14465.257677185935</v>
      </c>
      <c r="J64" s="1062">
        <v>2905.5226968316251</v>
      </c>
      <c r="K64" s="1062">
        <v>30785.671772283607</v>
      </c>
      <c r="L64" s="1063">
        <v>4270.9782124641279</v>
      </c>
      <c r="M64" s="1063">
        <v>45250.929449469542</v>
      </c>
      <c r="N64" s="1061">
        <v>177.18045575607383</v>
      </c>
      <c r="O64" s="1115">
        <v>1877.2712761204541</v>
      </c>
      <c r="P64" s="1231">
        <v>8979.1999999999989</v>
      </c>
      <c r="Q64" s="1231">
        <v>95138.400000000009</v>
      </c>
      <c r="S64" s="381"/>
      <c r="T64" s="1234"/>
      <c r="V64" s="1234"/>
      <c r="W64" s="1234"/>
    </row>
    <row r="65" spans="1:31" ht="12" customHeight="1">
      <c r="A65" s="852">
        <v>2011</v>
      </c>
      <c r="B65" s="1061">
        <v>3544.5177146528308</v>
      </c>
      <c r="C65" s="1062">
        <v>37545.675106721006</v>
      </c>
      <c r="D65" s="1062">
        <v>782.88388973771578</v>
      </c>
      <c r="E65" s="1062">
        <v>8290.2047356210005</v>
      </c>
      <c r="F65" s="1063">
        <v>4327.4016043905467</v>
      </c>
      <c r="G65" s="1063">
        <v>45835.879842342008</v>
      </c>
      <c r="H65" s="1061">
        <v>1159.817389699693</v>
      </c>
      <c r="I65" s="1062">
        <v>12283.073733192514</v>
      </c>
      <c r="J65" s="1062">
        <v>2443.9446972930191</v>
      </c>
      <c r="K65" s="1062">
        <v>25889.047704155979</v>
      </c>
      <c r="L65" s="1063">
        <v>3603.7620869927123</v>
      </c>
      <c r="M65" s="1063">
        <v>38172.121437348491</v>
      </c>
      <c r="N65" s="1061">
        <v>154.63630861674156</v>
      </c>
      <c r="O65" s="1115">
        <v>1637.598720309496</v>
      </c>
      <c r="P65" s="1231">
        <v>8085.8</v>
      </c>
      <c r="Q65" s="1231">
        <v>85645.6</v>
      </c>
      <c r="S65" s="381"/>
      <c r="T65" s="1234"/>
      <c r="V65" s="1234"/>
      <c r="W65" s="1234"/>
    </row>
    <row r="66" spans="1:31" ht="12" customHeight="1">
      <c r="A66" s="852">
        <v>2012</v>
      </c>
      <c r="B66" s="1061">
        <v>3542.7413316356624</v>
      </c>
      <c r="C66" s="1062">
        <v>37484.925936778105</v>
      </c>
      <c r="D66" s="1062">
        <v>801.4332508011305</v>
      </c>
      <c r="E66" s="1062">
        <v>8478.1856781380029</v>
      </c>
      <c r="F66" s="1063">
        <v>4344.1745824367927</v>
      </c>
      <c r="G66" s="1063">
        <v>45963.11161491611</v>
      </c>
      <c r="H66" s="1061">
        <v>1196.6695217189354</v>
      </c>
      <c r="I66" s="1062">
        <v>12661.48046787756</v>
      </c>
      <c r="J66" s="1062">
        <v>2468.9750847144169</v>
      </c>
      <c r="K66" s="1062">
        <v>26130.96032531415</v>
      </c>
      <c r="L66" s="1063">
        <v>3665.6446064333522</v>
      </c>
      <c r="M66" s="1063">
        <v>38792.440793191709</v>
      </c>
      <c r="N66" s="1061">
        <v>148.4058161801789</v>
      </c>
      <c r="O66" s="1115">
        <v>1570.2299434706717</v>
      </c>
      <c r="P66" s="1231">
        <v>8158.2250050503235</v>
      </c>
      <c r="Q66" s="1231">
        <v>86325.782351578484</v>
      </c>
      <c r="S66" s="381"/>
      <c r="T66" s="1234"/>
      <c r="V66" s="1234"/>
      <c r="W66" s="1234"/>
    </row>
    <row r="67" spans="1:31" ht="12" customHeight="1">
      <c r="A67" s="853">
        <v>2013</v>
      </c>
      <c r="B67" s="1064">
        <v>3627.3230662095111</v>
      </c>
      <c r="C67" s="854">
        <v>38572.429434019003</v>
      </c>
      <c r="D67" s="854">
        <v>819.14445046701451</v>
      </c>
      <c r="E67" s="854">
        <v>8704.0306067480014</v>
      </c>
      <c r="F67" s="855">
        <v>4446.4675166765255</v>
      </c>
      <c r="G67" s="855">
        <v>47276.460040767008</v>
      </c>
      <c r="H67" s="1064">
        <v>1204.2424930758923</v>
      </c>
      <c r="I67" s="854">
        <v>12790.786275041422</v>
      </c>
      <c r="J67" s="854">
        <v>2473.7386571432867</v>
      </c>
      <c r="K67" s="854">
        <v>26279.114664131484</v>
      </c>
      <c r="L67" s="855">
        <v>3677.9811502191787</v>
      </c>
      <c r="M67" s="855">
        <v>39069.900939172905</v>
      </c>
      <c r="N67" s="1064">
        <v>152.64574787374585</v>
      </c>
      <c r="O67" s="1116">
        <v>1622.2368157796263</v>
      </c>
      <c r="P67" s="857">
        <v>8277.0944147694499</v>
      </c>
      <c r="Q67" s="857">
        <v>87968.597795719543</v>
      </c>
      <c r="S67" s="381"/>
      <c r="T67" s="1234"/>
      <c r="V67" s="1234"/>
      <c r="W67" s="1234"/>
    </row>
    <row r="68" spans="1:31" ht="12" customHeight="1">
      <c r="A68" s="847">
        <v>2014</v>
      </c>
      <c r="B68" s="1060">
        <v>3410.3972052618806</v>
      </c>
      <c r="C68" s="848">
        <v>36263.816274877005</v>
      </c>
      <c r="D68" s="848">
        <v>712.95665283609333</v>
      </c>
      <c r="E68" s="848">
        <v>7577.9652374859998</v>
      </c>
      <c r="F68" s="1063">
        <v>4123.3538580979739</v>
      </c>
      <c r="G68" s="1063">
        <v>43841.781512363006</v>
      </c>
      <c r="H68" s="1061">
        <v>980.63363749940379</v>
      </c>
      <c r="I68" s="1062">
        <v>10423.643860056012</v>
      </c>
      <c r="J68" s="1062">
        <v>1999.1197194391893</v>
      </c>
      <c r="K68" s="1062">
        <v>21252.655795773142</v>
      </c>
      <c r="L68" s="1063">
        <v>2979.7533569385932</v>
      </c>
      <c r="M68" s="1063">
        <v>31676.299655829156</v>
      </c>
      <c r="N68" s="1061">
        <v>177.3125345628485</v>
      </c>
      <c r="O68" s="1115">
        <v>1891.0384067976474</v>
      </c>
      <c r="P68" s="1231">
        <v>7280.4197495994158</v>
      </c>
      <c r="Q68" s="1231">
        <v>77409.119574989803</v>
      </c>
      <c r="S68" s="381"/>
      <c r="T68" s="1234"/>
      <c r="V68" s="1234"/>
      <c r="W68" s="1234"/>
    </row>
    <row r="69" spans="1:31" ht="12" customHeight="1">
      <c r="A69" s="852">
        <v>2015</v>
      </c>
      <c r="B69" s="1061">
        <v>3522.7616740966923</v>
      </c>
      <c r="C69" s="1062">
        <v>37559.635195127994</v>
      </c>
      <c r="D69" s="1062">
        <v>740.54716276384522</v>
      </c>
      <c r="E69" s="1062">
        <v>7890.5181577660005</v>
      </c>
      <c r="F69" s="1063">
        <v>4263.3088368605377</v>
      </c>
      <c r="G69" s="1063">
        <v>45450.153352893991</v>
      </c>
      <c r="H69" s="1061">
        <v>1057.1634652972291</v>
      </c>
      <c r="I69" s="1062">
        <v>11257.688318291201</v>
      </c>
      <c r="J69" s="1062">
        <v>2171.1355106019505</v>
      </c>
      <c r="K69" s="1062">
        <v>23123.104062590908</v>
      </c>
      <c r="L69" s="1063">
        <v>3228.2989758991798</v>
      </c>
      <c r="M69" s="1063">
        <v>34380.792380882107</v>
      </c>
      <c r="N69" s="1061">
        <v>115.95682018521987</v>
      </c>
      <c r="O69" s="1115">
        <v>1236.9556900010557</v>
      </c>
      <c r="P69" s="1231">
        <v>7607.5646329449373</v>
      </c>
      <c r="Q69" s="1231">
        <v>81067.901423777148</v>
      </c>
      <c r="S69" s="381"/>
      <c r="T69" s="1234"/>
      <c r="V69" s="1234"/>
      <c r="W69" s="1234"/>
    </row>
    <row r="70" spans="1:31" ht="12" customHeight="1">
      <c r="A70" s="852">
        <v>2016</v>
      </c>
      <c r="B70" s="1061">
        <v>3836.3584581271775</v>
      </c>
      <c r="C70" s="1062">
        <v>41022.704505940004</v>
      </c>
      <c r="D70" s="1062">
        <v>801.51180511781627</v>
      </c>
      <c r="E70" s="1062">
        <v>8566.8229651750007</v>
      </c>
      <c r="F70" s="1063">
        <v>4637.870263244994</v>
      </c>
      <c r="G70" s="1063">
        <v>49589.527471115005</v>
      </c>
      <c r="H70" s="1061">
        <v>1152.6815890783148</v>
      </c>
      <c r="I70" s="1062">
        <v>12316.75798453786</v>
      </c>
      <c r="J70" s="1062">
        <v>2368.4610261057092</v>
      </c>
      <c r="K70" s="1062">
        <v>25309.234459076906</v>
      </c>
      <c r="L70" s="1063">
        <v>3521.1426151840242</v>
      </c>
      <c r="M70" s="1063">
        <v>37625.99244361477</v>
      </c>
      <c r="N70" s="1061">
        <v>96.121355104837562</v>
      </c>
      <c r="O70" s="1115">
        <v>1027.647302470222</v>
      </c>
      <c r="P70" s="1231">
        <v>8255.1342335338559</v>
      </c>
      <c r="Q70" s="1231">
        <v>88243.167217200011</v>
      </c>
      <c r="S70" s="381"/>
      <c r="T70" s="1234"/>
      <c r="V70" s="1234"/>
      <c r="W70" s="1234"/>
    </row>
    <row r="71" spans="1:31" ht="12" customHeight="1">
      <c r="A71" s="852">
        <v>2017</v>
      </c>
      <c r="B71" s="1061">
        <v>3847.7460000000001</v>
      </c>
      <c r="C71" s="1062">
        <v>41058.748244169597</v>
      </c>
      <c r="D71" s="1062">
        <v>905.81100000000015</v>
      </c>
      <c r="E71" s="1062">
        <v>9665.0694472600026</v>
      </c>
      <c r="F71" s="1063">
        <v>4753.5570000000007</v>
      </c>
      <c r="G71" s="1063">
        <v>50723.817691429598</v>
      </c>
      <c r="H71" s="1061">
        <v>1238.7572516670562</v>
      </c>
      <c r="I71" s="1062">
        <v>13218.065533287003</v>
      </c>
      <c r="J71" s="1062">
        <v>2427.2687824260001</v>
      </c>
      <c r="K71" s="1062">
        <v>25902.114578212997</v>
      </c>
      <c r="L71" s="1063">
        <v>3666.0260340930563</v>
      </c>
      <c r="M71" s="1063">
        <v>39120.180111499998</v>
      </c>
      <c r="N71" s="1061">
        <v>107.89971932586282</v>
      </c>
      <c r="O71" s="1115">
        <v>1152.2239240501822</v>
      </c>
      <c r="P71" s="1231">
        <v>8527.4827534189189</v>
      </c>
      <c r="Q71" s="1231">
        <v>90996.221726979784</v>
      </c>
      <c r="S71" s="381"/>
      <c r="T71" s="1234"/>
      <c r="V71" s="1234"/>
      <c r="W71" s="1234"/>
    </row>
    <row r="72" spans="1:31" ht="12" customHeight="1">
      <c r="A72" s="852">
        <v>2018</v>
      </c>
      <c r="B72" s="1061">
        <v>3854.9198167295876</v>
      </c>
      <c r="C72" s="1062">
        <v>41132.713413059901</v>
      </c>
      <c r="D72" s="1062">
        <v>802.31710169693304</v>
      </c>
      <c r="E72" s="1062">
        <v>8559.0389524500079</v>
      </c>
      <c r="F72" s="1063">
        <v>4657.2369184265208</v>
      </c>
      <c r="G72" s="1063">
        <v>49691.752365509907</v>
      </c>
      <c r="H72" s="1061">
        <v>1117.9152635170003</v>
      </c>
      <c r="I72" s="1062">
        <v>11925.785895784822</v>
      </c>
      <c r="J72" s="1062">
        <v>2275.6416101114</v>
      </c>
      <c r="K72" s="1062">
        <v>24278.826483839071</v>
      </c>
      <c r="L72" s="1063">
        <v>3393.5568736284004</v>
      </c>
      <c r="M72" s="1063">
        <v>36204.612379623897</v>
      </c>
      <c r="N72" s="1061">
        <v>131.96233493334799</v>
      </c>
      <c r="O72" s="1115">
        <v>1410.046497307</v>
      </c>
      <c r="P72" s="1231">
        <v>8182.756126988269</v>
      </c>
      <c r="Q72" s="1231">
        <v>87306.411242440809</v>
      </c>
      <c r="S72" s="381"/>
      <c r="T72" s="1234"/>
      <c r="V72" s="1234"/>
      <c r="W72" s="1234"/>
    </row>
    <row r="73" spans="1:31" ht="12" customHeight="1">
      <c r="A73" s="852">
        <v>2019</v>
      </c>
      <c r="B73" s="1061">
        <v>4200.7408816692532</v>
      </c>
      <c r="C73" s="1062">
        <v>44813.140046417997</v>
      </c>
      <c r="D73" s="1062">
        <v>837.95548207248396</v>
      </c>
      <c r="E73" s="1062">
        <v>8942.578562900002</v>
      </c>
      <c r="F73" s="1063">
        <v>5038.6963637417375</v>
      </c>
      <c r="G73" s="1063">
        <v>53755.718609317999</v>
      </c>
      <c r="H73" s="1061">
        <v>1201.4750959205983</v>
      </c>
      <c r="I73" s="1062">
        <v>12826.305476369995</v>
      </c>
      <c r="J73" s="1062">
        <v>2173.2346050440929</v>
      </c>
      <c r="K73" s="1062">
        <v>23200.395458900002</v>
      </c>
      <c r="L73" s="1063">
        <v>3374.7097009646914</v>
      </c>
      <c r="M73" s="1063">
        <v>36026.700935269997</v>
      </c>
      <c r="N73" s="1061">
        <v>151.22340892275872</v>
      </c>
      <c r="O73" s="1115">
        <v>1615.2141925308999</v>
      </c>
      <c r="P73" s="1231">
        <v>8564.6294736291875</v>
      </c>
      <c r="Q73" s="1231">
        <v>91397.633737118886</v>
      </c>
      <c r="S73" s="381"/>
      <c r="T73" s="1234"/>
      <c r="V73" s="1234"/>
      <c r="W73" s="1234"/>
    </row>
    <row r="74" spans="1:31" ht="12" customHeight="1">
      <c r="A74" s="852">
        <v>2020</v>
      </c>
      <c r="B74" s="1061">
        <v>4268.3097902267627</v>
      </c>
      <c r="C74" s="1062">
        <v>45620.793125848002</v>
      </c>
      <c r="D74" s="1062">
        <v>840.41028830097571</v>
      </c>
      <c r="E74" s="1062">
        <v>8977.5755740339991</v>
      </c>
      <c r="F74" s="1063">
        <v>5108.7200785277382</v>
      </c>
      <c r="G74" s="1063">
        <v>54598.368699882005</v>
      </c>
      <c r="H74" s="1061">
        <v>1197.7288742469332</v>
      </c>
      <c r="I74" s="1062">
        <v>12792.266307976004</v>
      </c>
      <c r="J74" s="1062">
        <v>2245.5416331866199</v>
      </c>
      <c r="K74" s="1062">
        <v>23983.568670029999</v>
      </c>
      <c r="L74" s="1063">
        <v>3443.2705074335531</v>
      </c>
      <c r="M74" s="1063">
        <v>36775.834978006002</v>
      </c>
      <c r="N74" s="1061">
        <v>142.2285872597871</v>
      </c>
      <c r="O74" s="1115">
        <v>1520.2276741253468</v>
      </c>
      <c r="P74" s="1231">
        <v>8694.2191732210795</v>
      </c>
      <c r="Q74" s="1231">
        <v>92894.431352013344</v>
      </c>
      <c r="S74" s="381"/>
      <c r="T74" s="1234"/>
      <c r="V74" s="1234"/>
      <c r="W74" s="1234"/>
    </row>
    <row r="75" spans="1:31" ht="12" customHeight="1">
      <c r="A75" s="852">
        <v>2021</v>
      </c>
      <c r="B75" s="1061">
        <v>4565.6943918051602</v>
      </c>
      <c r="C75" s="1062">
        <v>48749.272698207002</v>
      </c>
      <c r="D75" s="1062">
        <v>913.96704959776309</v>
      </c>
      <c r="E75" s="1062">
        <v>9759.4233882999997</v>
      </c>
      <c r="F75" s="1063">
        <v>5479.6614414029236</v>
      </c>
      <c r="G75" s="1063">
        <v>58508.696086507</v>
      </c>
      <c r="H75" s="1061">
        <v>1309.6872651824956</v>
      </c>
      <c r="I75" s="1062">
        <v>13986.121718220002</v>
      </c>
      <c r="J75" s="1062">
        <v>2518.7158153973664</v>
      </c>
      <c r="K75" s="1062">
        <v>26898.781958329997</v>
      </c>
      <c r="L75" s="1063">
        <v>3828.403080579862</v>
      </c>
      <c r="M75" s="1063">
        <v>40884.903676549999</v>
      </c>
      <c r="N75" s="1061">
        <v>125.66972381950568</v>
      </c>
      <c r="O75" s="1115">
        <v>1343.8772005920889</v>
      </c>
      <c r="P75" s="1231">
        <v>9433.7342458022922</v>
      </c>
      <c r="Q75" s="1231">
        <v>100737.47696364908</v>
      </c>
      <c r="S75" s="381"/>
      <c r="T75" s="1234"/>
      <c r="V75" s="1234"/>
      <c r="W75" s="1234"/>
    </row>
    <row r="76" spans="1:31" ht="12" customHeight="1">
      <c r="A76" s="852">
        <v>2022</v>
      </c>
      <c r="B76" s="1061">
        <v>3611.2389207220158</v>
      </c>
      <c r="C76" s="1062">
        <v>39073.065323506002</v>
      </c>
      <c r="D76" s="1062">
        <v>739.73007220825252</v>
      </c>
      <c r="E76" s="1062">
        <v>7995.1904833699982</v>
      </c>
      <c r="F76" s="1063">
        <v>4350.9689929302685</v>
      </c>
      <c r="G76" s="1063">
        <v>47068.255806875997</v>
      </c>
      <c r="H76" s="1061">
        <v>1077.4868795721275</v>
      </c>
      <c r="I76" s="1062">
        <v>11638.4997714</v>
      </c>
      <c r="J76" s="1062">
        <v>1992.3154175368127</v>
      </c>
      <c r="K76" s="1062">
        <v>21510.428448359995</v>
      </c>
      <c r="L76" s="1063">
        <v>3069.8022971089404</v>
      </c>
      <c r="M76" s="1063">
        <v>33148.928219759997</v>
      </c>
      <c r="N76" s="1061">
        <v>122.99099353008644</v>
      </c>
      <c r="O76" s="1115">
        <v>1329.5142862009995</v>
      </c>
      <c r="P76" s="1231">
        <v>7543.7622835692955</v>
      </c>
      <c r="Q76" s="1231">
        <v>81546.69831283699</v>
      </c>
      <c r="S76" s="381"/>
      <c r="T76" s="1234"/>
      <c r="V76" s="1234"/>
      <c r="W76" s="1234"/>
    </row>
    <row r="77" spans="1:31" ht="12" customHeight="1">
      <c r="A77" s="853">
        <v>2023</v>
      </c>
      <c r="B77" s="1064">
        <v>3258.0365552836802</v>
      </c>
      <c r="C77" s="854">
        <v>35583.299748294616</v>
      </c>
      <c r="D77" s="854">
        <v>665.73347336373502</v>
      </c>
      <c r="E77" s="854">
        <v>7263.6611228099991</v>
      </c>
      <c r="F77" s="855">
        <f t="shared" ref="F77" si="0">B77+D77</f>
        <v>3923.7700286474151</v>
      </c>
      <c r="G77" s="855">
        <f t="shared" ref="G77" si="1">C77+E77</f>
        <v>42846.960871104617</v>
      </c>
      <c r="H77" s="1064">
        <v>974.83789383030103</v>
      </c>
      <c r="I77" s="854">
        <v>10623.064544122388</v>
      </c>
      <c r="J77" s="854">
        <v>1761.9321857068201</v>
      </c>
      <c r="K77" s="854">
        <v>19203.446385679996</v>
      </c>
      <c r="L77" s="855">
        <f t="shared" ref="L77" si="2">H77+J77</f>
        <v>2736.7700795371211</v>
      </c>
      <c r="M77" s="855">
        <f t="shared" ref="M77" si="3">I77+K77</f>
        <v>29826.510929802382</v>
      </c>
      <c r="N77" s="1064">
        <v>98.033706101513403</v>
      </c>
      <c r="O77" s="1116">
        <v>1068.9760057494</v>
      </c>
      <c r="P77" s="857">
        <f t="shared" ref="P77" si="4">F77+L77+N77</f>
        <v>6758.5738142860491</v>
      </c>
      <c r="Q77" s="857">
        <f t="shared" ref="Q77" si="5">G77+M77+O77</f>
        <v>73742.44780665639</v>
      </c>
      <c r="S77" s="381"/>
      <c r="T77" s="1234"/>
      <c r="V77" s="1234"/>
      <c r="W77" s="1234"/>
    </row>
    <row r="78" spans="1:31" ht="18" customHeight="1">
      <c r="A78" s="363"/>
      <c r="B78" s="363"/>
      <c r="C78" s="363"/>
      <c r="D78" s="363"/>
      <c r="E78" s="363"/>
      <c r="F78" s="363"/>
      <c r="G78" s="363"/>
      <c r="H78" s="363"/>
      <c r="I78" s="363"/>
      <c r="J78" s="363"/>
      <c r="K78" s="363"/>
      <c r="L78" s="363"/>
      <c r="M78" s="363"/>
      <c r="N78" s="363"/>
      <c r="O78" s="363"/>
      <c r="P78" s="363"/>
      <c r="Q78" s="363"/>
      <c r="T78" s="1235"/>
      <c r="U78" s="1235"/>
      <c r="V78" s="1235"/>
      <c r="W78" s="1235"/>
      <c r="X78" s="1235"/>
      <c r="Y78" s="1232"/>
      <c r="Z78" s="1232"/>
      <c r="AA78" s="1232"/>
      <c r="AB78" s="1232"/>
      <c r="AC78" s="1232"/>
      <c r="AD78" s="1232"/>
      <c r="AE78" s="1232"/>
    </row>
    <row r="79" spans="1:31" ht="18" customHeight="1">
      <c r="A79" s="363"/>
      <c r="B79" s="363"/>
      <c r="C79" s="363"/>
      <c r="D79" s="363"/>
      <c r="E79" s="363"/>
      <c r="F79" s="363"/>
      <c r="G79" s="363"/>
      <c r="H79" s="363"/>
      <c r="I79" s="363"/>
      <c r="J79" s="363"/>
      <c r="K79" s="363"/>
      <c r="L79" s="363"/>
      <c r="M79" s="363"/>
      <c r="N79" s="363"/>
      <c r="O79" s="363"/>
      <c r="P79" s="363"/>
      <c r="Q79" s="363"/>
      <c r="S79" s="381"/>
      <c r="T79" s="1234"/>
      <c r="U79" s="1234"/>
      <c r="V79" s="1234"/>
      <c r="W79" s="1234"/>
      <c r="X79" s="1234"/>
      <c r="Y79" s="381"/>
      <c r="Z79" s="381"/>
      <c r="AA79" s="381"/>
      <c r="AB79" s="381"/>
      <c r="AC79" s="381"/>
      <c r="AD79" s="381"/>
      <c r="AE79" s="1232"/>
    </row>
    <row r="80" spans="1:31">
      <c r="A80" s="363" t="s">
        <v>434</v>
      </c>
      <c r="B80" s="363"/>
      <c r="C80" s="365"/>
      <c r="D80" s="365"/>
      <c r="E80" s="365"/>
      <c r="F80" s="365"/>
      <c r="G80" s="365"/>
      <c r="H80" s="365"/>
      <c r="I80" s="365"/>
      <c r="J80" s="365"/>
      <c r="K80" s="365"/>
      <c r="L80" s="365"/>
      <c r="M80" s="365"/>
      <c r="N80" s="365"/>
      <c r="O80" s="365"/>
      <c r="P80" s="365"/>
      <c r="Q80" s="365"/>
      <c r="S80" s="381"/>
      <c r="T80" s="1234"/>
      <c r="U80" s="1234"/>
      <c r="V80" s="1234"/>
      <c r="W80" s="1234"/>
      <c r="X80" s="1234"/>
      <c r="Y80" s="381"/>
      <c r="Z80" s="381"/>
      <c r="AA80" s="381"/>
      <c r="AB80" s="381"/>
      <c r="AC80" s="381"/>
      <c r="AD80" s="381"/>
      <c r="AE80" s="1232"/>
    </row>
    <row r="81" spans="1:31">
      <c r="A81" s="1812" t="s">
        <v>531</v>
      </c>
      <c r="B81" s="1812"/>
      <c r="C81" s="1812"/>
      <c r="D81" s="1812"/>
      <c r="E81" s="1812"/>
      <c r="F81" s="1812"/>
      <c r="G81" s="1812"/>
      <c r="H81" s="1812"/>
      <c r="I81" s="1812"/>
      <c r="J81" s="1812"/>
      <c r="K81" s="1812"/>
      <c r="L81" s="1812"/>
      <c r="M81" s="1812"/>
      <c r="N81" s="1812"/>
      <c r="O81" s="1812"/>
      <c r="P81" s="1812"/>
      <c r="Q81" s="1812"/>
      <c r="S81" s="381"/>
      <c r="T81" s="1234"/>
      <c r="U81" s="1234"/>
      <c r="V81" s="1234"/>
      <c r="W81" s="1234"/>
      <c r="X81" s="1234"/>
      <c r="Y81" s="381"/>
      <c r="Z81" s="381"/>
      <c r="AA81" s="381"/>
      <c r="AB81" s="381"/>
      <c r="AC81" s="381"/>
      <c r="AD81" s="381"/>
      <c r="AE81" s="1232"/>
    </row>
    <row r="82" spans="1:31">
      <c r="A82" s="1812" t="s">
        <v>529</v>
      </c>
      <c r="B82" s="1812"/>
      <c r="C82" s="1812"/>
      <c r="D82" s="1812"/>
      <c r="E82" s="1812"/>
      <c r="F82" s="1812"/>
      <c r="G82" s="1812"/>
      <c r="H82" s="1812"/>
      <c r="I82" s="1812"/>
      <c r="J82" s="1812"/>
      <c r="K82" s="1812"/>
      <c r="L82" s="1812"/>
      <c r="M82" s="1812"/>
      <c r="N82" s="1812"/>
      <c r="O82" s="1812"/>
      <c r="P82" s="1812"/>
      <c r="Q82" s="1812"/>
      <c r="S82" s="381"/>
      <c r="T82" s="1234"/>
      <c r="U82" s="1234"/>
      <c r="V82" s="1234"/>
      <c r="W82" s="1234"/>
      <c r="X82" s="1234"/>
      <c r="Y82" s="381"/>
      <c r="Z82" s="381"/>
      <c r="AA82" s="381"/>
      <c r="AB82" s="381"/>
      <c r="AC82" s="381"/>
      <c r="AD82" s="381"/>
      <c r="AE82" s="1232"/>
    </row>
    <row r="83" spans="1:31">
      <c r="A83" s="1813" t="s">
        <v>530</v>
      </c>
      <c r="B83" s="1813"/>
      <c r="C83" s="1813"/>
      <c r="D83" s="1813"/>
      <c r="E83" s="1813"/>
      <c r="F83" s="1813"/>
      <c r="G83" s="1813"/>
      <c r="H83" s="1813"/>
      <c r="I83" s="1813"/>
      <c r="J83" s="1813"/>
      <c r="K83" s="1813"/>
      <c r="L83" s="1813"/>
      <c r="M83" s="1813"/>
      <c r="N83" s="1813"/>
      <c r="O83" s="1813"/>
      <c r="P83" s="1813"/>
      <c r="Q83" s="1813"/>
      <c r="S83" s="381"/>
      <c r="T83" s="1234"/>
      <c r="U83" s="1234"/>
      <c r="V83" s="1234"/>
      <c r="W83" s="1234"/>
      <c r="X83" s="1234"/>
      <c r="Y83" s="381"/>
      <c r="Z83" s="381"/>
      <c r="AA83" s="381"/>
      <c r="AB83" s="381"/>
      <c r="AC83" s="381"/>
      <c r="AD83" s="381"/>
      <c r="AE83" s="1232"/>
    </row>
    <row r="84" spans="1:31">
      <c r="S84" s="381"/>
      <c r="T84" s="1234"/>
      <c r="U84" s="1234"/>
      <c r="V84" s="1234"/>
      <c r="W84" s="1234"/>
      <c r="X84" s="1234"/>
      <c r="Y84" s="381"/>
      <c r="Z84" s="381"/>
      <c r="AA84" s="381"/>
      <c r="AB84" s="381"/>
      <c r="AC84" s="381"/>
      <c r="AD84" s="381"/>
      <c r="AE84" s="1232"/>
    </row>
    <row r="85" spans="1:31">
      <c r="S85" s="381"/>
      <c r="T85" s="1234"/>
      <c r="U85" s="1234"/>
      <c r="V85" s="1234"/>
      <c r="W85" s="1234"/>
      <c r="X85" s="1234"/>
      <c r="Y85" s="381"/>
      <c r="Z85" s="381"/>
      <c r="AA85" s="381"/>
      <c r="AB85" s="381"/>
      <c r="AC85" s="381"/>
      <c r="AD85" s="381"/>
      <c r="AE85" s="1232"/>
    </row>
    <row r="86" spans="1:31">
      <c r="S86" s="381"/>
      <c r="T86" s="1234"/>
      <c r="U86" s="1234"/>
      <c r="V86" s="1234"/>
      <c r="W86" s="1234"/>
      <c r="X86" s="1234"/>
      <c r="Y86" s="381"/>
      <c r="Z86" s="381"/>
      <c r="AA86" s="381"/>
      <c r="AB86" s="381"/>
      <c r="AC86" s="381"/>
      <c r="AD86" s="381"/>
      <c r="AE86" s="1232"/>
    </row>
    <row r="87" spans="1:31" ht="15" customHeight="1">
      <c r="A87" s="578" t="s">
        <v>532</v>
      </c>
      <c r="B87" s="529"/>
      <c r="C87" s="529"/>
      <c r="D87" s="529"/>
      <c r="E87" s="529"/>
      <c r="F87" s="529"/>
      <c r="G87" s="529"/>
      <c r="H87" s="529"/>
      <c r="I87" s="529"/>
      <c r="J87" s="529"/>
      <c r="K87" s="529"/>
      <c r="L87" s="529"/>
      <c r="M87" s="525"/>
      <c r="N87" s="525"/>
      <c r="O87" s="525"/>
      <c r="P87" s="525"/>
      <c r="Q87" s="525"/>
      <c r="R87" s="525"/>
      <c r="S87" s="381"/>
      <c r="T87" s="1234"/>
      <c r="U87" s="1234"/>
      <c r="V87" s="1234"/>
      <c r="W87" s="1234"/>
      <c r="X87" s="1234"/>
      <c r="Y87" s="381"/>
      <c r="Z87" s="381"/>
      <c r="AA87" s="381"/>
      <c r="AB87" s="381"/>
      <c r="AC87" s="381"/>
      <c r="AD87" s="381"/>
      <c r="AE87" s="1232"/>
    </row>
    <row r="88" spans="1:31">
      <c r="A88" s="372"/>
      <c r="B88" s="373"/>
      <c r="C88" s="374"/>
      <c r="D88" s="375"/>
      <c r="E88" s="363"/>
      <c r="F88" s="372"/>
      <c r="G88" s="363"/>
      <c r="H88" s="376"/>
      <c r="I88" s="363"/>
      <c r="J88" s="377"/>
      <c r="K88" s="363"/>
      <c r="L88" s="372"/>
      <c r="M88" s="363"/>
      <c r="N88" s="372"/>
      <c r="O88" s="363"/>
      <c r="P88" s="372"/>
      <c r="Q88" s="372"/>
      <c r="R88" s="363"/>
      <c r="S88" s="381"/>
      <c r="T88" s="1234"/>
      <c r="U88" s="1234"/>
      <c r="V88" s="1234"/>
      <c r="W88" s="1234"/>
      <c r="X88" s="1234"/>
      <c r="Y88" s="381"/>
      <c r="Z88" s="381"/>
      <c r="AA88" s="381"/>
      <c r="AB88" s="381"/>
      <c r="AC88" s="381"/>
      <c r="AD88" s="381"/>
      <c r="AE88" s="1232"/>
    </row>
    <row r="89" spans="1:31">
      <c r="A89" s="366"/>
      <c r="B89" s="378"/>
      <c r="C89" s="379"/>
      <c r="D89" s="378"/>
      <c r="E89" s="379"/>
      <c r="F89" s="378"/>
      <c r="G89" s="379"/>
      <c r="H89" s="378"/>
      <c r="I89" s="379"/>
      <c r="J89" s="378"/>
      <c r="K89" s="379"/>
      <c r="L89" s="378"/>
      <c r="M89" s="379"/>
      <c r="N89" s="378"/>
      <c r="O89" s="379"/>
      <c r="P89" s="378"/>
      <c r="Q89" s="379"/>
      <c r="R89" s="363"/>
      <c r="S89" s="381"/>
      <c r="T89" s="1234"/>
      <c r="U89" s="1234"/>
      <c r="V89" s="1234"/>
      <c r="W89" s="1234"/>
      <c r="X89" s="1234"/>
      <c r="Y89" s="381"/>
      <c r="Z89" s="381"/>
      <c r="AA89" s="381"/>
      <c r="AB89" s="381"/>
      <c r="AC89" s="381"/>
      <c r="AD89" s="381"/>
      <c r="AE89" s="1232"/>
    </row>
    <row r="90" spans="1:31">
      <c r="A90" s="380"/>
      <c r="B90" s="363"/>
      <c r="C90" s="363"/>
      <c r="D90" s="362"/>
      <c r="E90" s="362"/>
      <c r="F90" s="362"/>
      <c r="G90" s="362"/>
      <c r="H90" s="363"/>
      <c r="I90" s="363"/>
      <c r="J90" s="362"/>
      <c r="K90" s="362"/>
      <c r="L90" s="362"/>
      <c r="M90" s="362"/>
      <c r="N90" s="362"/>
      <c r="O90" s="362"/>
      <c r="P90" s="362"/>
      <c r="Q90" s="362"/>
      <c r="R90" s="363"/>
      <c r="S90" s="381"/>
      <c r="T90" s="1234"/>
      <c r="U90" s="1234"/>
      <c r="V90" s="1234"/>
      <c r="W90" s="1234"/>
      <c r="X90" s="1234"/>
      <c r="Y90" s="381"/>
      <c r="Z90" s="381"/>
      <c r="AA90" s="381"/>
      <c r="AB90" s="381"/>
      <c r="AC90" s="381"/>
      <c r="AD90" s="381"/>
    </row>
    <row r="91" spans="1:31">
      <c r="A91" s="380"/>
      <c r="B91" s="363"/>
      <c r="C91" s="363"/>
      <c r="D91" s="362"/>
      <c r="E91" s="362"/>
      <c r="F91" s="362"/>
      <c r="G91" s="362"/>
      <c r="H91" s="363"/>
      <c r="I91" s="363"/>
      <c r="J91" s="362"/>
      <c r="K91" s="362"/>
      <c r="L91" s="362"/>
      <c r="M91" s="362"/>
      <c r="N91" s="362"/>
      <c r="O91" s="362"/>
      <c r="P91" s="362"/>
      <c r="Q91" s="362"/>
      <c r="R91" s="363"/>
      <c r="S91" s="381"/>
      <c r="T91" s="1234"/>
      <c r="U91" s="1234" t="str">
        <f>B3</f>
        <v>HD_C</v>
      </c>
      <c r="V91" s="1234" t="str">
        <f>D3</f>
        <v>MD_C</v>
      </c>
      <c r="W91" s="1234" t="str">
        <f>H3</f>
        <v>LD_C</v>
      </c>
      <c r="X91" s="1234" t="str">
        <f>J3</f>
        <v>DOM</v>
      </c>
      <c r="Y91" s="381"/>
      <c r="Z91" s="381"/>
      <c r="AA91" s="381"/>
      <c r="AB91" s="381"/>
      <c r="AC91" s="381"/>
      <c r="AD91" s="381"/>
    </row>
    <row r="92" spans="1:31">
      <c r="A92" s="380"/>
      <c r="B92" s="363"/>
      <c r="C92" s="363"/>
      <c r="D92" s="362"/>
      <c r="E92" s="362"/>
      <c r="F92" s="362"/>
      <c r="G92" s="362"/>
      <c r="H92" s="363"/>
      <c r="I92" s="363"/>
      <c r="J92" s="362"/>
      <c r="K92" s="362"/>
      <c r="L92" s="362"/>
      <c r="M92" s="362"/>
      <c r="N92" s="362"/>
      <c r="O92" s="362"/>
      <c r="P92" s="362"/>
      <c r="Q92" s="362"/>
      <c r="R92" s="363"/>
      <c r="S92" s="381"/>
      <c r="T92" s="1233">
        <f>A5</f>
        <v>1954</v>
      </c>
      <c r="U92" s="1234">
        <f>B5</f>
        <v>73.162000000000006</v>
      </c>
      <c r="V92" s="1234">
        <f>D5</f>
        <v>0</v>
      </c>
      <c r="W92" s="1234">
        <f>H5</f>
        <v>0.56699999999999995</v>
      </c>
      <c r="X92" s="1234">
        <f>J5</f>
        <v>0.748</v>
      </c>
      <c r="Y92" s="381"/>
      <c r="Z92" s="381"/>
      <c r="AA92" s="381"/>
      <c r="AB92" s="381"/>
      <c r="AC92" s="381"/>
      <c r="AD92" s="381"/>
    </row>
    <row r="93" spans="1:31">
      <c r="A93" s="380"/>
      <c r="B93" s="363"/>
      <c r="C93" s="363"/>
      <c r="D93" s="362"/>
      <c r="E93" s="362"/>
      <c r="F93" s="362"/>
      <c r="G93" s="362"/>
      <c r="H93" s="363"/>
      <c r="I93" s="363"/>
      <c r="J93" s="362"/>
      <c r="K93" s="362"/>
      <c r="L93" s="362"/>
      <c r="M93" s="362"/>
      <c r="N93" s="362"/>
      <c r="O93" s="362"/>
      <c r="P93" s="362"/>
      <c r="Q93" s="362"/>
      <c r="R93" s="363"/>
      <c r="S93" s="381"/>
      <c r="T93" s="1233">
        <f t="shared" ref="T93:T131" si="6">A6</f>
        <v>1955</v>
      </c>
      <c r="U93" s="1234">
        <f t="shared" ref="U93" si="7">B6</f>
        <v>77.484999999999999</v>
      </c>
      <c r="V93" s="1234">
        <f t="shared" ref="V93:V127" si="8">D6</f>
        <v>0.03</v>
      </c>
      <c r="W93" s="1234">
        <f t="shared" ref="W93:W127" si="9">H6</f>
        <v>0.59799999999999998</v>
      </c>
      <c r="X93" s="1234">
        <f t="shared" ref="X93:X127" si="10">J6</f>
        <v>0.70399999999999996</v>
      </c>
      <c r="Y93" s="381"/>
      <c r="Z93" s="381"/>
      <c r="AA93" s="381"/>
      <c r="AB93" s="381"/>
      <c r="AC93" s="381"/>
      <c r="AD93" s="381"/>
    </row>
    <row r="94" spans="1:31">
      <c r="A94" s="380"/>
      <c r="B94" s="363"/>
      <c r="C94" s="363"/>
      <c r="D94" s="362"/>
      <c r="E94" s="362"/>
      <c r="F94" s="362"/>
      <c r="G94" s="362"/>
      <c r="H94" s="363"/>
      <c r="I94" s="363"/>
      <c r="J94" s="362"/>
      <c r="K94" s="362"/>
      <c r="L94" s="362"/>
      <c r="M94" s="362"/>
      <c r="N94" s="362"/>
      <c r="O94" s="362"/>
      <c r="P94" s="362"/>
      <c r="Q94" s="362"/>
      <c r="R94" s="363"/>
      <c r="T94" s="1233">
        <f t="shared" si="6"/>
        <v>1956</v>
      </c>
      <c r="U94" s="1234">
        <f t="shared" ref="U94" si="11">B7</f>
        <v>86.028999999999996</v>
      </c>
      <c r="V94" s="1234">
        <f t="shared" si="8"/>
        <v>0</v>
      </c>
      <c r="W94" s="1234">
        <f t="shared" si="9"/>
        <v>0.95</v>
      </c>
      <c r="X94" s="1234">
        <f t="shared" si="10"/>
        <v>1.2829999999999999</v>
      </c>
    </row>
    <row r="95" spans="1:31">
      <c r="A95" s="380"/>
      <c r="B95" s="363"/>
      <c r="C95" s="363"/>
      <c r="D95" s="362"/>
      <c r="E95" s="362"/>
      <c r="F95" s="362"/>
      <c r="G95" s="362"/>
      <c r="H95" s="363"/>
      <c r="I95" s="363"/>
      <c r="J95" s="362"/>
      <c r="K95" s="362"/>
      <c r="L95" s="362"/>
      <c r="M95" s="362"/>
      <c r="N95" s="362"/>
      <c r="O95" s="362"/>
      <c r="P95" s="362"/>
      <c r="Q95" s="362"/>
      <c r="R95" s="363"/>
      <c r="T95" s="1233">
        <f t="shared" si="6"/>
        <v>1957</v>
      </c>
      <c r="U95" s="1234">
        <f t="shared" ref="U95" si="12">B8</f>
        <v>542.10500000000013</v>
      </c>
      <c r="V95" s="1234">
        <f t="shared" si="8"/>
        <v>0.66100000000000003</v>
      </c>
      <c r="W95" s="1234">
        <f t="shared" si="9"/>
        <v>0.94399999999999995</v>
      </c>
      <c r="X95" s="1234">
        <f t="shared" si="10"/>
        <v>1.3480000000000001</v>
      </c>
    </row>
    <row r="96" spans="1:31">
      <c r="A96" s="380"/>
      <c r="B96" s="363"/>
      <c r="C96" s="363"/>
      <c r="D96" s="362"/>
      <c r="E96" s="362"/>
      <c r="F96" s="362"/>
      <c r="G96" s="362"/>
      <c r="H96" s="363"/>
      <c r="I96" s="363"/>
      <c r="J96" s="362"/>
      <c r="K96" s="362"/>
      <c r="L96" s="362"/>
      <c r="M96" s="362"/>
      <c r="N96" s="362"/>
      <c r="O96" s="362"/>
      <c r="P96" s="362"/>
      <c r="Q96" s="362"/>
      <c r="R96" s="363"/>
      <c r="T96" s="1233">
        <f t="shared" si="6"/>
        <v>1958</v>
      </c>
      <c r="U96" s="1234">
        <f t="shared" ref="U96" si="13">B9</f>
        <v>784.39400000000012</v>
      </c>
      <c r="V96" s="1234">
        <f t="shared" si="8"/>
        <v>0.28100000000000003</v>
      </c>
      <c r="W96" s="1234">
        <f t="shared" si="9"/>
        <v>1.391</v>
      </c>
      <c r="X96" s="1234">
        <f t="shared" si="10"/>
        <v>1.6060000000000001</v>
      </c>
    </row>
    <row r="97" spans="1:24">
      <c r="A97" s="380"/>
      <c r="B97" s="363"/>
      <c r="C97" s="363"/>
      <c r="D97" s="362"/>
      <c r="E97" s="362"/>
      <c r="F97" s="362"/>
      <c r="G97" s="362"/>
      <c r="H97" s="363"/>
      <c r="I97" s="363"/>
      <c r="J97" s="362"/>
      <c r="K97" s="362"/>
      <c r="L97" s="362"/>
      <c r="M97" s="362"/>
      <c r="N97" s="362"/>
      <c r="O97" s="362"/>
      <c r="P97" s="362"/>
      <c r="Q97" s="362"/>
      <c r="R97" s="363"/>
      <c r="T97" s="1233">
        <f t="shared" si="6"/>
        <v>1959</v>
      </c>
      <c r="U97" s="1234">
        <f t="shared" ref="U97" si="14">B10</f>
        <v>970.01900000000001</v>
      </c>
      <c r="V97" s="1234">
        <f t="shared" si="8"/>
        <v>0.24099999999999999</v>
      </c>
      <c r="W97" s="1234">
        <f t="shared" si="9"/>
        <v>1.825</v>
      </c>
      <c r="X97" s="1234">
        <f t="shared" si="10"/>
        <v>2.601</v>
      </c>
    </row>
    <row r="98" spans="1:24">
      <c r="A98" s="380"/>
      <c r="B98" s="363"/>
      <c r="C98" s="363"/>
      <c r="D98" s="362"/>
      <c r="E98" s="362"/>
      <c r="F98" s="362"/>
      <c r="G98" s="362"/>
      <c r="H98" s="363"/>
      <c r="I98" s="363"/>
      <c r="J98" s="362"/>
      <c r="K98" s="362"/>
      <c r="L98" s="362"/>
      <c r="M98" s="362"/>
      <c r="N98" s="362"/>
      <c r="O98" s="362"/>
      <c r="P98" s="362"/>
      <c r="Q98" s="362"/>
      <c r="R98" s="363"/>
      <c r="T98" s="1233">
        <f t="shared" si="6"/>
        <v>1960</v>
      </c>
      <c r="U98" s="1234">
        <f t="shared" ref="U98" si="15">B11</f>
        <v>925.45500000000004</v>
      </c>
      <c r="V98" s="1234">
        <f t="shared" si="8"/>
        <v>0.189</v>
      </c>
      <c r="W98" s="1234">
        <f t="shared" si="9"/>
        <v>2.9060000000000001</v>
      </c>
      <c r="X98" s="1234">
        <f t="shared" si="10"/>
        <v>3.9409999999999998</v>
      </c>
    </row>
    <row r="99" spans="1:24">
      <c r="A99" s="380"/>
      <c r="B99" s="363"/>
      <c r="C99" s="363"/>
      <c r="D99" s="362"/>
      <c r="E99" s="362"/>
      <c r="F99" s="362"/>
      <c r="G99" s="362"/>
      <c r="H99" s="363"/>
      <c r="I99" s="363"/>
      <c r="J99" s="362"/>
      <c r="K99" s="362"/>
      <c r="L99" s="362"/>
      <c r="M99" s="362"/>
      <c r="N99" s="362"/>
      <c r="O99" s="362"/>
      <c r="P99" s="362"/>
      <c r="Q99" s="362"/>
      <c r="R99" s="363"/>
      <c r="T99" s="1233">
        <f t="shared" si="6"/>
        <v>1961</v>
      </c>
      <c r="U99" s="1234">
        <f t="shared" ref="U99" si="16">B12</f>
        <v>910.54900000000009</v>
      </c>
      <c r="V99" s="1234">
        <f t="shared" si="8"/>
        <v>0.22800000000000001</v>
      </c>
      <c r="W99" s="1234">
        <f t="shared" si="9"/>
        <v>4.726</v>
      </c>
      <c r="X99" s="1234">
        <f t="shared" si="10"/>
        <v>6.1790000000000003</v>
      </c>
    </row>
    <row r="100" spans="1:24">
      <c r="A100" s="380"/>
      <c r="B100" s="363"/>
      <c r="C100" s="363"/>
      <c r="D100" s="362"/>
      <c r="E100" s="362"/>
      <c r="F100" s="362"/>
      <c r="G100" s="362"/>
      <c r="H100" s="363"/>
      <c r="I100" s="363"/>
      <c r="J100" s="362"/>
      <c r="K100" s="362"/>
      <c r="L100" s="362"/>
      <c r="M100" s="362"/>
      <c r="N100" s="362"/>
      <c r="O100" s="362"/>
      <c r="P100" s="362"/>
      <c r="Q100" s="362"/>
      <c r="R100" s="363"/>
      <c r="T100" s="1233">
        <f t="shared" si="6"/>
        <v>1962</v>
      </c>
      <c r="U100" s="1234">
        <f t="shared" ref="U100" si="17">B13</f>
        <v>705.86200000000008</v>
      </c>
      <c r="V100" s="1234">
        <f t="shared" si="8"/>
        <v>0.13600000000000001</v>
      </c>
      <c r="W100" s="1234">
        <f t="shared" si="9"/>
        <v>5.7560000000000002</v>
      </c>
      <c r="X100" s="1234">
        <f t="shared" si="10"/>
        <v>8.9719999999999995</v>
      </c>
    </row>
    <row r="101" spans="1:24">
      <c r="A101" s="380"/>
      <c r="B101" s="363"/>
      <c r="C101" s="363"/>
      <c r="D101" s="362"/>
      <c r="E101" s="362"/>
      <c r="F101" s="362"/>
      <c r="G101" s="362"/>
      <c r="H101" s="363"/>
      <c r="I101" s="363"/>
      <c r="J101" s="362"/>
      <c r="K101" s="362"/>
      <c r="L101" s="362"/>
      <c r="M101" s="362"/>
      <c r="N101" s="362"/>
      <c r="O101" s="362"/>
      <c r="P101" s="362"/>
      <c r="Q101" s="362"/>
      <c r="R101" s="363"/>
      <c r="T101" s="1233">
        <f t="shared" si="6"/>
        <v>1963</v>
      </c>
      <c r="U101" s="1234">
        <f t="shared" ref="U101" si="18">B14</f>
        <v>627.048</v>
      </c>
      <c r="V101" s="1234">
        <f t="shared" si="8"/>
        <v>0.92800000000000005</v>
      </c>
      <c r="W101" s="1234">
        <f t="shared" si="9"/>
        <v>6.6550000000000002</v>
      </c>
      <c r="X101" s="1234">
        <f t="shared" si="10"/>
        <v>11.096</v>
      </c>
    </row>
    <row r="102" spans="1:24">
      <c r="A102" s="380"/>
      <c r="B102" s="363"/>
      <c r="C102" s="363"/>
      <c r="D102" s="362"/>
      <c r="E102" s="362"/>
      <c r="F102" s="362"/>
      <c r="G102" s="362"/>
      <c r="H102" s="363"/>
      <c r="I102" s="363"/>
      <c r="J102" s="362"/>
      <c r="K102" s="362"/>
      <c r="L102" s="362"/>
      <c r="M102" s="362"/>
      <c r="N102" s="362"/>
      <c r="O102" s="362"/>
      <c r="P102" s="362"/>
      <c r="Q102" s="362"/>
      <c r="R102" s="363"/>
      <c r="T102" s="1233">
        <f t="shared" si="6"/>
        <v>1964</v>
      </c>
      <c r="U102" s="1234">
        <f t="shared" ref="U102" si="19">B15</f>
        <v>556.42899999999997</v>
      </c>
      <c r="V102" s="1234">
        <f t="shared" si="8"/>
        <v>1.216</v>
      </c>
      <c r="W102" s="1234">
        <f t="shared" si="9"/>
        <v>6.8959999999999999</v>
      </c>
      <c r="X102" s="1234">
        <f t="shared" si="10"/>
        <v>12.391</v>
      </c>
    </row>
    <row r="103" spans="1:24">
      <c r="A103" s="380"/>
      <c r="B103" s="363"/>
      <c r="C103" s="363"/>
      <c r="D103" s="362"/>
      <c r="E103" s="362"/>
      <c r="F103" s="362"/>
      <c r="G103" s="362"/>
      <c r="H103" s="363"/>
      <c r="I103" s="363"/>
      <c r="J103" s="362"/>
      <c r="K103" s="362"/>
      <c r="L103" s="362"/>
      <c r="M103" s="362"/>
      <c r="N103" s="362"/>
      <c r="O103" s="362"/>
      <c r="P103" s="362"/>
      <c r="Q103" s="362"/>
      <c r="R103" s="363"/>
      <c r="T103" s="1233">
        <f t="shared" si="6"/>
        <v>1965</v>
      </c>
      <c r="U103" s="1234">
        <f t="shared" ref="U103" si="20">B16</f>
        <v>435.41600000000005</v>
      </c>
      <c r="V103" s="1234">
        <f t="shared" si="8"/>
        <v>1.258</v>
      </c>
      <c r="W103" s="1234">
        <f t="shared" si="9"/>
        <v>6.4130000000000003</v>
      </c>
      <c r="X103" s="1234">
        <f t="shared" si="10"/>
        <v>12.481</v>
      </c>
    </row>
    <row r="104" spans="1:24">
      <c r="A104" s="380"/>
      <c r="B104" s="363"/>
      <c r="C104" s="363"/>
      <c r="D104" s="362"/>
      <c r="E104" s="362"/>
      <c r="F104" s="362"/>
      <c r="G104" s="362"/>
      <c r="H104" s="363"/>
      <c r="I104" s="363"/>
      <c r="J104" s="362"/>
      <c r="K104" s="362"/>
      <c r="L104" s="362"/>
      <c r="M104" s="362"/>
      <c r="N104" s="362"/>
      <c r="O104" s="362"/>
      <c r="P104" s="362"/>
      <c r="Q104" s="362"/>
      <c r="R104" s="363"/>
      <c r="T104" s="1233">
        <f t="shared" si="6"/>
        <v>1966</v>
      </c>
      <c r="U104" s="1234">
        <f t="shared" ref="U104" si="21">B17</f>
        <v>473.416</v>
      </c>
      <c r="V104" s="1234">
        <f t="shared" si="8"/>
        <v>2.383</v>
      </c>
      <c r="W104" s="1234">
        <f t="shared" si="9"/>
        <v>6.2619999999999996</v>
      </c>
      <c r="X104" s="1234">
        <f t="shared" si="10"/>
        <v>13.462999999999999</v>
      </c>
    </row>
    <row r="105" spans="1:24">
      <c r="A105" s="380"/>
      <c r="B105" s="362"/>
      <c r="C105" s="362"/>
      <c r="D105" s="362"/>
      <c r="E105" s="362"/>
      <c r="F105" s="362"/>
      <c r="G105" s="362"/>
      <c r="H105" s="362"/>
      <c r="I105" s="362"/>
      <c r="J105" s="362"/>
      <c r="K105" s="362"/>
      <c r="L105" s="362"/>
      <c r="M105" s="362"/>
      <c r="N105" s="362"/>
      <c r="O105" s="362"/>
      <c r="P105" s="362"/>
      <c r="Q105" s="362"/>
      <c r="R105" s="363"/>
      <c r="T105" s="1233">
        <f t="shared" si="6"/>
        <v>1967</v>
      </c>
      <c r="U105" s="1234">
        <f t="shared" ref="U105" si="22">B18</f>
        <v>523.56400000000008</v>
      </c>
      <c r="V105" s="1234">
        <f t="shared" si="8"/>
        <v>36.781999999999996</v>
      </c>
      <c r="W105" s="1234">
        <f t="shared" si="9"/>
        <v>7.4359999999999999</v>
      </c>
      <c r="X105" s="1234">
        <f t="shared" si="10"/>
        <v>16.463000000000001</v>
      </c>
    </row>
    <row r="106" spans="1:24">
      <c r="A106" s="380"/>
      <c r="B106" s="362"/>
      <c r="C106" s="362"/>
      <c r="D106" s="362"/>
      <c r="E106" s="362"/>
      <c r="F106" s="362"/>
      <c r="G106" s="362"/>
      <c r="H106" s="362"/>
      <c r="I106" s="362"/>
      <c r="J106" s="362"/>
      <c r="K106" s="362"/>
      <c r="L106" s="362"/>
      <c r="M106" s="362"/>
      <c r="N106" s="362"/>
      <c r="O106" s="362"/>
      <c r="P106" s="362"/>
      <c r="Q106" s="362"/>
      <c r="R106" s="363"/>
      <c r="T106" s="1233">
        <f t="shared" si="6"/>
        <v>1968</v>
      </c>
      <c r="U106" s="1234">
        <f t="shared" ref="U106" si="23">B19</f>
        <v>619.36599999999999</v>
      </c>
      <c r="V106" s="1234">
        <f t="shared" si="8"/>
        <v>61.588999999999999</v>
      </c>
      <c r="W106" s="1234">
        <f t="shared" si="9"/>
        <v>8.9030000000000005</v>
      </c>
      <c r="X106" s="1234">
        <f t="shared" si="10"/>
        <v>19.053999999999998</v>
      </c>
    </row>
    <row r="107" spans="1:24" ht="15" customHeight="1">
      <c r="A107" s="578" t="s">
        <v>533</v>
      </c>
      <c r="B107" s="529"/>
      <c r="C107" s="529"/>
      <c r="D107" s="529"/>
      <c r="E107" s="529"/>
      <c r="F107" s="529"/>
      <c r="G107" s="529"/>
      <c r="H107" s="529"/>
      <c r="I107" s="529"/>
      <c r="J107" s="529"/>
      <c r="K107" s="525"/>
      <c r="L107" s="525"/>
      <c r="M107" s="525"/>
      <c r="N107" s="525"/>
      <c r="O107" s="525"/>
      <c r="P107" s="525"/>
      <c r="Q107" s="525"/>
      <c r="R107" s="525"/>
      <c r="T107" s="1233">
        <f t="shared" si="6"/>
        <v>1969</v>
      </c>
      <c r="U107" s="1234">
        <f t="shared" ref="U107" si="24">B20</f>
        <v>658.19499999999994</v>
      </c>
      <c r="V107" s="1234">
        <f t="shared" si="8"/>
        <v>84.786000000000001</v>
      </c>
      <c r="W107" s="1234">
        <f t="shared" si="9"/>
        <v>12.526999999999999</v>
      </c>
      <c r="X107" s="1234">
        <f t="shared" si="10"/>
        <v>25.227</v>
      </c>
    </row>
    <row r="108" spans="1:24">
      <c r="A108" s="380"/>
      <c r="B108" s="362"/>
      <c r="C108" s="362"/>
      <c r="D108" s="362"/>
      <c r="E108" s="362"/>
      <c r="F108" s="362"/>
      <c r="G108" s="362"/>
      <c r="H108" s="362"/>
      <c r="I108" s="362"/>
      <c r="J108" s="362"/>
      <c r="K108" s="362"/>
      <c r="L108" s="362"/>
      <c r="M108" s="362"/>
      <c r="N108" s="362"/>
      <c r="O108" s="362"/>
      <c r="P108" s="362"/>
      <c r="Q108" s="362"/>
      <c r="R108" s="363"/>
      <c r="T108" s="1233">
        <f t="shared" si="6"/>
        <v>1970</v>
      </c>
      <c r="U108" s="1234">
        <f t="shared" ref="U108" si="25">B21</f>
        <v>701.31799999999998</v>
      </c>
      <c r="V108" s="1234">
        <f t="shared" si="8"/>
        <v>107.065</v>
      </c>
      <c r="W108" s="1234">
        <f t="shared" si="9"/>
        <v>15.772</v>
      </c>
      <c r="X108" s="1234">
        <f t="shared" si="10"/>
        <v>31.823</v>
      </c>
    </row>
    <row r="109" spans="1:24">
      <c r="A109" s="380"/>
      <c r="B109" s="362"/>
      <c r="C109" s="362"/>
      <c r="D109" s="362"/>
      <c r="E109" s="362"/>
      <c r="F109" s="362"/>
      <c r="G109" s="362"/>
      <c r="H109" s="362"/>
      <c r="I109" s="362"/>
      <c r="J109" s="362"/>
      <c r="K109" s="362"/>
      <c r="L109" s="362"/>
      <c r="M109" s="362"/>
      <c r="N109" s="362"/>
      <c r="O109" s="362"/>
      <c r="P109" s="362"/>
      <c r="Q109" s="362"/>
      <c r="R109" s="363"/>
      <c r="T109" s="1233">
        <f t="shared" si="6"/>
        <v>1971</v>
      </c>
      <c r="U109" s="1234">
        <f t="shared" ref="U109" si="26">B22</f>
        <v>713.05200000000002</v>
      </c>
      <c r="V109" s="1234">
        <f t="shared" si="8"/>
        <v>110.63200000000001</v>
      </c>
      <c r="W109" s="1234">
        <f t="shared" si="9"/>
        <v>17.777999999999999</v>
      </c>
      <c r="X109" s="1234">
        <f t="shared" si="10"/>
        <v>45.415999999999997</v>
      </c>
    </row>
    <row r="110" spans="1:24">
      <c r="A110" s="380"/>
      <c r="B110" s="362"/>
      <c r="C110" s="362"/>
      <c r="D110" s="362"/>
      <c r="E110" s="362"/>
      <c r="F110" s="362"/>
      <c r="G110" s="362"/>
      <c r="H110" s="362"/>
      <c r="I110" s="362"/>
      <c r="J110" s="362"/>
      <c r="K110" s="362"/>
      <c r="L110" s="362"/>
      <c r="M110" s="362"/>
      <c r="N110" s="362"/>
      <c r="O110" s="362"/>
      <c r="P110" s="362"/>
      <c r="Q110" s="362"/>
      <c r="R110" s="363"/>
      <c r="T110" s="1233">
        <f t="shared" si="6"/>
        <v>1972</v>
      </c>
      <c r="U110" s="1234">
        <f t="shared" ref="U110" si="27">B23</f>
        <v>729.47899999999993</v>
      </c>
      <c r="V110" s="1234">
        <f t="shared" si="8"/>
        <v>123.17400000000001</v>
      </c>
      <c r="W110" s="1234">
        <f t="shared" si="9"/>
        <v>27.300999999999998</v>
      </c>
      <c r="X110" s="1234">
        <f t="shared" si="10"/>
        <v>56.472000000000001</v>
      </c>
    </row>
    <row r="111" spans="1:24">
      <c r="A111" s="380"/>
      <c r="B111" s="362"/>
      <c r="C111" s="362"/>
      <c r="D111" s="362"/>
      <c r="E111" s="362"/>
      <c r="F111" s="362"/>
      <c r="G111" s="362"/>
      <c r="H111" s="362"/>
      <c r="I111" s="362"/>
      <c r="J111" s="362"/>
      <c r="K111" s="362"/>
      <c r="L111" s="362"/>
      <c r="M111" s="362"/>
      <c r="N111" s="362"/>
      <c r="O111" s="362"/>
      <c r="P111" s="362"/>
      <c r="Q111" s="362"/>
      <c r="R111" s="363"/>
      <c r="T111" s="1233">
        <f t="shared" si="6"/>
        <v>1973</v>
      </c>
      <c r="U111" s="1234">
        <f t="shared" ref="U111" si="28">B24</f>
        <v>709.19799999999998</v>
      </c>
      <c r="V111" s="1234">
        <f t="shared" si="8"/>
        <v>149.249</v>
      </c>
      <c r="W111" s="1234">
        <f t="shared" si="9"/>
        <v>37.511000000000003</v>
      </c>
      <c r="X111" s="1234">
        <f t="shared" si="10"/>
        <v>79.841999999999999</v>
      </c>
    </row>
    <row r="112" spans="1:24">
      <c r="A112" s="380"/>
      <c r="B112" s="362"/>
      <c r="C112" s="362"/>
      <c r="D112" s="362"/>
      <c r="E112" s="362"/>
      <c r="F112" s="362"/>
      <c r="G112" s="362"/>
      <c r="H112" s="362"/>
      <c r="I112" s="362"/>
      <c r="J112" s="362"/>
      <c r="K112" s="362"/>
      <c r="L112" s="362"/>
      <c r="M112" s="362"/>
      <c r="N112" s="362"/>
      <c r="O112" s="362"/>
      <c r="P112" s="362"/>
      <c r="Q112" s="362"/>
      <c r="R112" s="363"/>
      <c r="T112" s="1233">
        <f t="shared" si="6"/>
        <v>1974</v>
      </c>
      <c r="U112" s="1234">
        <f t="shared" ref="U112" si="29">B25</f>
        <v>810.18100000000004</v>
      </c>
      <c r="V112" s="1234">
        <f t="shared" si="8"/>
        <v>171.696</v>
      </c>
      <c r="W112" s="1234">
        <f t="shared" si="9"/>
        <v>48.957999999999998</v>
      </c>
      <c r="X112" s="1234">
        <f t="shared" si="10"/>
        <v>97.881</v>
      </c>
    </row>
    <row r="113" spans="1:24">
      <c r="A113" s="380"/>
      <c r="B113" s="362"/>
      <c r="C113" s="362"/>
      <c r="D113" s="362"/>
      <c r="E113" s="362"/>
      <c r="F113" s="362"/>
      <c r="G113" s="362"/>
      <c r="H113" s="362"/>
      <c r="I113" s="362"/>
      <c r="J113" s="362"/>
      <c r="K113" s="362"/>
      <c r="L113" s="362"/>
      <c r="M113" s="362"/>
      <c r="N113" s="362"/>
      <c r="O113" s="362"/>
      <c r="P113" s="362"/>
      <c r="Q113" s="362"/>
      <c r="R113" s="363"/>
      <c r="T113" s="1233">
        <f t="shared" si="6"/>
        <v>1975</v>
      </c>
      <c r="U113" s="1234">
        <f t="shared" ref="U113" si="30">B26</f>
        <v>1102.17</v>
      </c>
      <c r="V113" s="1234">
        <f t="shared" si="8"/>
        <v>199.98599999999999</v>
      </c>
      <c r="W113" s="1234">
        <f t="shared" si="9"/>
        <v>57.59</v>
      </c>
      <c r="X113" s="1234">
        <f t="shared" si="10"/>
        <v>131.67500000000001</v>
      </c>
    </row>
    <row r="114" spans="1:24">
      <c r="A114" s="380"/>
      <c r="B114" s="362"/>
      <c r="C114" s="362"/>
      <c r="D114" s="362"/>
      <c r="E114" s="362"/>
      <c r="F114" s="362"/>
      <c r="G114" s="362"/>
      <c r="H114" s="362"/>
      <c r="I114" s="362"/>
      <c r="J114" s="362"/>
      <c r="K114" s="362"/>
      <c r="L114" s="362"/>
      <c r="M114" s="362"/>
      <c r="N114" s="362"/>
      <c r="O114" s="362"/>
      <c r="P114" s="362"/>
      <c r="Q114" s="362"/>
      <c r="R114" s="363"/>
      <c r="T114" s="1233">
        <f t="shared" si="6"/>
        <v>1976</v>
      </c>
      <c r="U114" s="1234">
        <f t="shared" ref="U114" si="31">B27</f>
        <v>1286.1320000000001</v>
      </c>
      <c r="V114" s="1234">
        <f t="shared" si="8"/>
        <v>348.99599999999998</v>
      </c>
      <c r="W114" s="1234">
        <f t="shared" si="9"/>
        <v>85.087999999999994</v>
      </c>
      <c r="X114" s="1234">
        <f t="shared" si="10"/>
        <v>172.41499999999999</v>
      </c>
    </row>
    <row r="115" spans="1:24">
      <c r="A115" s="380"/>
      <c r="B115" s="362"/>
      <c r="C115" s="362"/>
      <c r="D115" s="362"/>
      <c r="E115" s="362"/>
      <c r="F115" s="362"/>
      <c r="G115" s="362"/>
      <c r="H115" s="362"/>
      <c r="I115" s="362"/>
      <c r="J115" s="362"/>
      <c r="K115" s="362"/>
      <c r="L115" s="362"/>
      <c r="M115" s="362"/>
      <c r="N115" s="362"/>
      <c r="O115" s="362"/>
      <c r="P115" s="362"/>
      <c r="Q115" s="362"/>
      <c r="R115" s="363"/>
      <c r="T115" s="1233">
        <f t="shared" si="6"/>
        <v>1977</v>
      </c>
      <c r="U115" s="1234">
        <f t="shared" ref="U115" si="32">B28</f>
        <v>1512.6179999999999</v>
      </c>
      <c r="V115" s="1234">
        <f t="shared" si="8"/>
        <v>294.36200000000002</v>
      </c>
      <c r="W115" s="1234">
        <f t="shared" si="9"/>
        <v>83.775999999999996</v>
      </c>
      <c r="X115" s="1234">
        <f t="shared" si="10"/>
        <v>199.91900000000001</v>
      </c>
    </row>
    <row r="116" spans="1:24">
      <c r="A116" s="380"/>
      <c r="B116" s="362"/>
      <c r="C116" s="362"/>
      <c r="D116" s="362"/>
      <c r="E116" s="362"/>
      <c r="F116" s="362"/>
      <c r="G116" s="362"/>
      <c r="H116" s="362"/>
      <c r="I116" s="362"/>
      <c r="J116" s="362"/>
      <c r="K116" s="362"/>
      <c r="L116" s="362"/>
      <c r="M116" s="362"/>
      <c r="N116" s="362"/>
      <c r="O116" s="362"/>
      <c r="P116" s="362"/>
      <c r="Q116" s="362"/>
      <c r="R116" s="363"/>
      <c r="T116" s="1233">
        <f t="shared" si="6"/>
        <v>1978</v>
      </c>
      <c r="U116" s="1234">
        <f t="shared" ref="U116" si="33">B29</f>
        <v>1723.999</v>
      </c>
      <c r="V116" s="1234">
        <f t="shared" si="8"/>
        <v>369.92099999999999</v>
      </c>
      <c r="W116" s="1234">
        <f t="shared" si="9"/>
        <v>103.21599999999999</v>
      </c>
      <c r="X116" s="1234">
        <f t="shared" si="10"/>
        <v>269.738</v>
      </c>
    </row>
    <row r="117" spans="1:24">
      <c r="A117" s="380"/>
      <c r="B117" s="362"/>
      <c r="C117" s="362"/>
      <c r="D117" s="362"/>
      <c r="E117" s="362"/>
      <c r="F117" s="362"/>
      <c r="G117" s="362"/>
      <c r="H117" s="362"/>
      <c r="I117" s="362"/>
      <c r="J117" s="362"/>
      <c r="K117" s="362"/>
      <c r="L117" s="362"/>
      <c r="M117" s="362"/>
      <c r="N117" s="362"/>
      <c r="O117" s="362"/>
      <c r="P117" s="362"/>
      <c r="Q117" s="362"/>
      <c r="R117" s="363"/>
      <c r="T117" s="1233">
        <f t="shared" si="6"/>
        <v>1979</v>
      </c>
      <c r="U117" s="1234">
        <f t="shared" ref="U117" si="34">B30</f>
        <v>2101.6489999999999</v>
      </c>
      <c r="V117" s="1234">
        <f t="shared" si="8"/>
        <v>428.64299999999997</v>
      </c>
      <c r="W117" s="1234">
        <f t="shared" si="9"/>
        <v>116.742</v>
      </c>
      <c r="X117" s="1234">
        <f t="shared" si="10"/>
        <v>314.03899999999999</v>
      </c>
    </row>
    <row r="118" spans="1:24">
      <c r="A118" s="380"/>
      <c r="B118" s="362"/>
      <c r="C118" s="362"/>
      <c r="D118" s="362"/>
      <c r="E118" s="362"/>
      <c r="F118" s="362"/>
      <c r="G118" s="362"/>
      <c r="H118" s="362"/>
      <c r="I118" s="362"/>
      <c r="J118" s="362"/>
      <c r="K118" s="362"/>
      <c r="L118" s="362"/>
      <c r="M118" s="362"/>
      <c r="N118" s="362"/>
      <c r="O118" s="362"/>
      <c r="P118" s="362"/>
      <c r="Q118" s="362"/>
      <c r="R118" s="363"/>
      <c r="T118" s="1233">
        <f t="shared" si="6"/>
        <v>1980</v>
      </c>
      <c r="U118" s="1234">
        <f t="shared" ref="U118" si="35">B31</f>
        <v>2346.174</v>
      </c>
      <c r="V118" s="1234">
        <f t="shared" si="8"/>
        <v>517.43200000000002</v>
      </c>
      <c r="W118" s="1234">
        <f t="shared" si="9"/>
        <v>127.121</v>
      </c>
      <c r="X118" s="1234">
        <f t="shared" si="10"/>
        <v>378.005</v>
      </c>
    </row>
    <row r="119" spans="1:24">
      <c r="A119" s="380"/>
      <c r="B119" s="362"/>
      <c r="C119" s="362"/>
      <c r="D119" s="362"/>
      <c r="E119" s="362"/>
      <c r="F119" s="362"/>
      <c r="G119" s="362"/>
      <c r="H119" s="362"/>
      <c r="I119" s="362"/>
      <c r="J119" s="362"/>
      <c r="K119" s="362"/>
      <c r="L119" s="362"/>
      <c r="M119" s="362"/>
      <c r="N119" s="362"/>
      <c r="O119" s="362"/>
      <c r="P119" s="362"/>
      <c r="Q119" s="362"/>
      <c r="R119" s="363"/>
      <c r="T119" s="1233">
        <f t="shared" si="6"/>
        <v>1981</v>
      </c>
      <c r="U119" s="1234">
        <f t="shared" ref="U119" si="36">B32</f>
        <v>2442.0149999999999</v>
      </c>
      <c r="V119" s="1234">
        <f t="shared" si="8"/>
        <v>548.09500000000003</v>
      </c>
      <c r="W119" s="1234">
        <f t="shared" si="9"/>
        <v>138.39400000000001</v>
      </c>
      <c r="X119" s="1234">
        <f t="shared" si="10"/>
        <v>413.46899999999999</v>
      </c>
    </row>
    <row r="120" spans="1:24">
      <c r="A120" s="363"/>
      <c r="B120" s="363"/>
      <c r="C120" s="363"/>
      <c r="D120" s="363"/>
      <c r="E120" s="363"/>
      <c r="F120" s="363"/>
      <c r="G120" s="363"/>
      <c r="H120" s="363"/>
      <c r="I120" s="363"/>
      <c r="J120" s="363"/>
      <c r="K120" s="363"/>
      <c r="L120" s="363"/>
      <c r="M120" s="363"/>
      <c r="N120" s="363"/>
      <c r="O120" s="363"/>
      <c r="P120" s="363"/>
      <c r="Q120" s="363"/>
      <c r="R120" s="363"/>
      <c r="T120" s="1233">
        <f t="shared" si="6"/>
        <v>1982</v>
      </c>
      <c r="U120" s="1234">
        <f t="shared" ref="U120" si="37">B33</f>
        <v>2764.221</v>
      </c>
      <c r="V120" s="1234">
        <f t="shared" si="8"/>
        <v>632.73</v>
      </c>
      <c r="W120" s="1234">
        <f t="shared" si="9"/>
        <v>149.23400000000001</v>
      </c>
      <c r="X120" s="1234">
        <f t="shared" si="10"/>
        <v>492.20800000000003</v>
      </c>
    </row>
    <row r="121" spans="1:24">
      <c r="A121" s="363"/>
      <c r="B121" s="363"/>
      <c r="C121" s="363"/>
      <c r="D121" s="363"/>
      <c r="E121" s="363"/>
      <c r="F121" s="363"/>
      <c r="G121" s="363"/>
      <c r="H121" s="363"/>
      <c r="I121" s="363"/>
      <c r="J121" s="363"/>
      <c r="K121" s="363"/>
      <c r="L121" s="363"/>
      <c r="M121" s="363"/>
      <c r="N121" s="363"/>
      <c r="O121" s="363"/>
      <c r="P121" s="363"/>
      <c r="Q121" s="363"/>
      <c r="R121" s="363"/>
      <c r="T121" s="1233">
        <f t="shared" si="6"/>
        <v>1983</v>
      </c>
      <c r="U121" s="1234">
        <f t="shared" ref="U121" si="38">B34</f>
        <v>3116.277</v>
      </c>
      <c r="V121" s="1234">
        <f t="shared" si="8"/>
        <v>695.476</v>
      </c>
      <c r="W121" s="1234">
        <f t="shared" si="9"/>
        <v>157.73699999999999</v>
      </c>
      <c r="X121" s="1234">
        <f t="shared" si="10"/>
        <v>532.79100000000005</v>
      </c>
    </row>
    <row r="122" spans="1:24">
      <c r="A122" s="363"/>
      <c r="B122" s="363"/>
      <c r="C122" s="363"/>
      <c r="D122" s="363"/>
      <c r="E122" s="363"/>
      <c r="F122" s="363"/>
      <c r="G122" s="363"/>
      <c r="H122" s="363"/>
      <c r="I122" s="363"/>
      <c r="J122" s="363"/>
      <c r="K122" s="363"/>
      <c r="L122" s="363"/>
      <c r="M122" s="363"/>
      <c r="N122" s="363"/>
      <c r="O122" s="363"/>
      <c r="P122" s="363"/>
      <c r="Q122" s="363"/>
      <c r="R122" s="363"/>
      <c r="T122" s="1233">
        <f t="shared" si="6"/>
        <v>1984</v>
      </c>
      <c r="U122" s="1234">
        <f t="shared" ref="U122" si="39">B35</f>
        <v>3167.6729999999998</v>
      </c>
      <c r="V122" s="1234">
        <f t="shared" si="8"/>
        <v>795.34299999999996</v>
      </c>
      <c r="W122" s="1234">
        <f t="shared" si="9"/>
        <v>191.14699999999999</v>
      </c>
      <c r="X122" s="1234">
        <f t="shared" si="10"/>
        <v>657.01300000000003</v>
      </c>
    </row>
    <row r="123" spans="1:24">
      <c r="A123" s="363"/>
      <c r="B123" s="363"/>
      <c r="C123" s="363"/>
      <c r="D123" s="363"/>
      <c r="E123" s="363"/>
      <c r="F123" s="363"/>
      <c r="G123" s="363"/>
      <c r="H123" s="363"/>
      <c r="I123" s="363"/>
      <c r="J123" s="363"/>
      <c r="K123" s="363"/>
      <c r="L123" s="363"/>
      <c r="M123" s="363"/>
      <c r="N123" s="363"/>
      <c r="O123" s="363"/>
      <c r="P123" s="363"/>
      <c r="Q123" s="363"/>
      <c r="R123" s="363"/>
      <c r="T123" s="1233">
        <f t="shared" si="6"/>
        <v>1985</v>
      </c>
      <c r="U123" s="1234">
        <f t="shared" ref="U123" si="40">B36</f>
        <v>3133.9350000000004</v>
      </c>
      <c r="V123" s="1234">
        <f t="shared" si="8"/>
        <v>902.60799999999995</v>
      </c>
      <c r="W123" s="1234">
        <f t="shared" si="9"/>
        <v>214.262</v>
      </c>
      <c r="X123" s="1234">
        <f t="shared" si="10"/>
        <v>763.55</v>
      </c>
    </row>
    <row r="124" spans="1:24">
      <c r="A124" s="363"/>
      <c r="B124" s="363"/>
      <c r="C124" s="363"/>
      <c r="D124" s="363"/>
      <c r="E124" s="363"/>
      <c r="F124" s="363"/>
      <c r="G124" s="363"/>
      <c r="H124" s="363"/>
      <c r="I124" s="363"/>
      <c r="J124" s="363"/>
      <c r="K124" s="363"/>
      <c r="L124" s="363"/>
      <c r="M124" s="363"/>
      <c r="N124" s="363"/>
      <c r="O124" s="363"/>
      <c r="P124" s="363"/>
      <c r="Q124" s="363"/>
      <c r="R124" s="363"/>
      <c r="T124" s="1233">
        <f t="shared" si="6"/>
        <v>1986</v>
      </c>
      <c r="U124" s="1234">
        <f t="shared" ref="U124" si="41">B37</f>
        <v>3343.5460000000003</v>
      </c>
      <c r="V124" s="1234">
        <f t="shared" si="8"/>
        <v>981.452</v>
      </c>
      <c r="W124" s="1234">
        <f t="shared" si="9"/>
        <v>250.55699999999999</v>
      </c>
      <c r="X124" s="1234">
        <f t="shared" si="10"/>
        <v>829.65599999999995</v>
      </c>
    </row>
    <row r="125" spans="1:24">
      <c r="A125" s="363"/>
      <c r="B125" s="363"/>
      <c r="C125" s="363"/>
      <c r="D125" s="363"/>
      <c r="E125" s="363"/>
      <c r="F125" s="363"/>
      <c r="G125" s="363"/>
      <c r="H125" s="363"/>
      <c r="I125" s="363"/>
      <c r="J125" s="363"/>
      <c r="K125" s="363"/>
      <c r="L125" s="363"/>
      <c r="M125" s="363"/>
      <c r="N125" s="363"/>
      <c r="O125" s="363"/>
      <c r="P125" s="363"/>
      <c r="Q125" s="363"/>
      <c r="R125" s="363"/>
      <c r="T125" s="1233">
        <f t="shared" si="6"/>
        <v>1987</v>
      </c>
      <c r="U125" s="1234">
        <f t="shared" ref="U125" si="42">B38</f>
        <v>3445.0619999999999</v>
      </c>
      <c r="V125" s="1234">
        <f t="shared" si="8"/>
        <v>1111.9970000000001</v>
      </c>
      <c r="W125" s="1234">
        <f t="shared" si="9"/>
        <v>269.57299999999998</v>
      </c>
      <c r="X125" s="1234">
        <f t="shared" si="10"/>
        <v>964.61599999999999</v>
      </c>
    </row>
    <row r="126" spans="1:24">
      <c r="A126" s="363"/>
      <c r="B126" s="363"/>
      <c r="C126" s="363"/>
      <c r="D126" s="363"/>
      <c r="E126" s="363"/>
      <c r="F126" s="363"/>
      <c r="G126" s="363"/>
      <c r="H126" s="363"/>
      <c r="I126" s="363"/>
      <c r="J126" s="363"/>
      <c r="K126" s="363"/>
      <c r="L126" s="363"/>
      <c r="M126" s="363"/>
      <c r="N126" s="363"/>
      <c r="O126" s="363"/>
      <c r="P126" s="363"/>
      <c r="Q126" s="363"/>
      <c r="R126" s="363"/>
      <c r="T126" s="1233">
        <f t="shared" si="6"/>
        <v>1988</v>
      </c>
      <c r="U126" s="1234">
        <f t="shared" ref="U126" si="43">B39</f>
        <v>3601.556</v>
      </c>
      <c r="V126" s="1234">
        <f t="shared" si="8"/>
        <v>1165.7180000000001</v>
      </c>
      <c r="W126" s="1234">
        <f t="shared" si="9"/>
        <v>284.15300000000002</v>
      </c>
      <c r="X126" s="1234">
        <f t="shared" si="10"/>
        <v>971.56799999999998</v>
      </c>
    </row>
    <row r="127" spans="1:24">
      <c r="A127" s="363"/>
      <c r="B127" s="363"/>
      <c r="C127" s="363"/>
      <c r="D127" s="363"/>
      <c r="E127" s="363"/>
      <c r="F127" s="363"/>
      <c r="G127" s="363"/>
      <c r="H127" s="363"/>
      <c r="I127" s="363"/>
      <c r="J127" s="363"/>
      <c r="K127" s="363"/>
      <c r="L127" s="363"/>
      <c r="M127" s="363"/>
      <c r="N127" s="363"/>
      <c r="O127" s="363"/>
      <c r="P127" s="363"/>
      <c r="Q127" s="363"/>
      <c r="R127" s="363"/>
      <c r="T127" s="1233">
        <f t="shared" si="6"/>
        <v>1989</v>
      </c>
      <c r="U127" s="1234">
        <f t="shared" ref="U127" si="44">B40</f>
        <v>4031.2640000000001</v>
      </c>
      <c r="V127" s="1234">
        <f t="shared" si="8"/>
        <v>1272.5329999999999</v>
      </c>
      <c r="W127" s="1234">
        <f t="shared" si="9"/>
        <v>312.08999999999997</v>
      </c>
      <c r="X127" s="1234">
        <f t="shared" si="10"/>
        <v>1066.0170000000001</v>
      </c>
    </row>
    <row r="128" spans="1:24">
      <c r="T128" s="1233">
        <f t="shared" si="6"/>
        <v>1990</v>
      </c>
      <c r="U128" s="1234">
        <f>B41</f>
        <v>4137.4809999999998</v>
      </c>
      <c r="V128" s="1234">
        <f>D41</f>
        <v>1393.7249999999999</v>
      </c>
      <c r="W128" s="1234">
        <f>H41</f>
        <v>330.35700000000003</v>
      </c>
      <c r="X128" s="1234">
        <f>J41</f>
        <v>1144.5930000000001</v>
      </c>
    </row>
    <row r="129" spans="20:24">
      <c r="T129" s="1233">
        <f t="shared" si="6"/>
        <v>1991</v>
      </c>
      <c r="U129" s="1234">
        <f t="shared" ref="U129:U131" si="45">B42</f>
        <v>3660.4679999999998</v>
      </c>
      <c r="V129" s="1234">
        <f t="shared" ref="V129:V131" si="46">D42</f>
        <v>1471.5340000000001</v>
      </c>
      <c r="W129" s="1234">
        <f t="shared" ref="W129:W131" si="47">H42</f>
        <v>379.74400000000003</v>
      </c>
      <c r="X129" s="1234">
        <f t="shared" ref="X129:X131" si="48">J42</f>
        <v>1332.0450000000001</v>
      </c>
    </row>
    <row r="130" spans="20:24">
      <c r="T130" s="1233">
        <f t="shared" si="6"/>
        <v>1992</v>
      </c>
      <c r="U130" s="1234">
        <f t="shared" si="45"/>
        <v>3332.2429999999999</v>
      </c>
      <c r="V130" s="1234">
        <f t="shared" si="46"/>
        <v>1530.069</v>
      </c>
      <c r="W130" s="1234">
        <f t="shared" si="47"/>
        <v>362.46699999999998</v>
      </c>
      <c r="X130" s="1234">
        <f t="shared" si="48"/>
        <v>1247.8</v>
      </c>
    </row>
    <row r="131" spans="20:24">
      <c r="T131" s="1233">
        <f t="shared" si="6"/>
        <v>1993</v>
      </c>
      <c r="U131" s="1234">
        <f t="shared" si="45"/>
        <v>3126.8989999999999</v>
      </c>
      <c r="V131" s="1234">
        <f t="shared" si="46"/>
        <v>1796.329</v>
      </c>
      <c r="W131" s="1234">
        <f t="shared" si="47"/>
        <v>414.10700000000003</v>
      </c>
      <c r="X131" s="1234">
        <f t="shared" si="48"/>
        <v>1464.2719999999999</v>
      </c>
    </row>
    <row r="132" spans="20:24">
      <c r="T132" s="1233">
        <f>A48</f>
        <v>1994</v>
      </c>
      <c r="U132" s="1234">
        <f>B48</f>
        <v>2894.4720000000002</v>
      </c>
      <c r="V132" s="1234">
        <f>D48</f>
        <v>1841.585</v>
      </c>
      <c r="W132" s="1234">
        <f>H48</f>
        <v>514.197</v>
      </c>
      <c r="X132" s="1234">
        <f>J48</f>
        <v>1534.2950000000001</v>
      </c>
    </row>
    <row r="133" spans="20:24">
      <c r="T133" s="1233">
        <f t="shared" ref="T133:U133" si="49">A49</f>
        <v>1995</v>
      </c>
      <c r="U133" s="1234">
        <f t="shared" si="49"/>
        <v>3195.3206611795772</v>
      </c>
      <c r="V133" s="1234">
        <f t="shared" ref="V133:V160" si="50">D49</f>
        <v>2065.7793388204236</v>
      </c>
      <c r="W133" s="1234">
        <f t="shared" ref="W133:W160" si="51">H49</f>
        <v>620.30189915845858</v>
      </c>
      <c r="X133" s="1234">
        <f t="shared" ref="X133:X160" si="52">J49</f>
        <v>2045.8981008415412</v>
      </c>
    </row>
    <row r="134" spans="20:24">
      <c r="T134" s="1233">
        <f t="shared" ref="T134:U134" si="53">A50</f>
        <v>1996</v>
      </c>
      <c r="U134" s="1234">
        <f t="shared" si="53"/>
        <v>3378.2212324823945</v>
      </c>
      <c r="V134" s="1234">
        <f t="shared" si="50"/>
        <v>2427.778767517606</v>
      </c>
      <c r="W134" s="1234">
        <f t="shared" si="51"/>
        <v>765.4217346725984</v>
      </c>
      <c r="X134" s="1234">
        <f t="shared" si="52"/>
        <v>2585.378265327402</v>
      </c>
    </row>
    <row r="135" spans="20:24">
      <c r="T135" s="1233">
        <f t="shared" ref="T135:U135" si="54">A51</f>
        <v>1997</v>
      </c>
      <c r="U135" s="1234">
        <f t="shared" si="54"/>
        <v>3458.9</v>
      </c>
      <c r="V135" s="1234">
        <f t="shared" si="50"/>
        <v>2419.1</v>
      </c>
      <c r="W135" s="1234">
        <f t="shared" si="51"/>
        <v>757.02920168364449</v>
      </c>
      <c r="X135" s="1234">
        <f t="shared" si="52"/>
        <v>2602.0707983163556</v>
      </c>
    </row>
    <row r="136" spans="20:24">
      <c r="T136" s="1233">
        <f t="shared" ref="T136:U136" si="55">A52</f>
        <v>1998</v>
      </c>
      <c r="U136" s="1234">
        <f t="shared" si="55"/>
        <v>3361.5</v>
      </c>
      <c r="V136" s="1234">
        <f t="shared" si="50"/>
        <v>2400.5</v>
      </c>
      <c r="W136" s="1234">
        <f t="shared" si="51"/>
        <v>764.91778542296481</v>
      </c>
      <c r="X136" s="1234">
        <f t="shared" si="52"/>
        <v>2725.8822145770355</v>
      </c>
    </row>
    <row r="137" spans="20:24">
      <c r="T137" s="1233">
        <f t="shared" ref="T137:U137" si="56">A53</f>
        <v>1999</v>
      </c>
      <c r="U137" s="1234">
        <f t="shared" si="56"/>
        <v>3486.8</v>
      </c>
      <c r="V137" s="1234">
        <f t="shared" si="50"/>
        <v>2262.6</v>
      </c>
      <c r="W137" s="1234">
        <f t="shared" si="51"/>
        <v>837.9247079048298</v>
      </c>
      <c r="X137" s="1234">
        <f t="shared" si="52"/>
        <v>2774.57529209517</v>
      </c>
    </row>
    <row r="138" spans="20:24">
      <c r="T138" s="1233">
        <f t="shared" ref="T138:U138" si="57">A54</f>
        <v>2000</v>
      </c>
      <c r="U138" s="1234">
        <f t="shared" si="57"/>
        <v>3605.2</v>
      </c>
      <c r="V138" s="1234">
        <f t="shared" si="50"/>
        <v>1939.3</v>
      </c>
      <c r="W138" s="1234">
        <f t="shared" si="51"/>
        <v>770.19671427957951</v>
      </c>
      <c r="X138" s="1234">
        <f t="shared" si="52"/>
        <v>2756.0032857204205</v>
      </c>
    </row>
    <row r="139" spans="20:24">
      <c r="T139" s="1233">
        <f t="shared" ref="T139:U139" si="58">A55</f>
        <v>2001</v>
      </c>
      <c r="U139" s="1234">
        <f t="shared" si="58"/>
        <v>3586.7</v>
      </c>
      <c r="V139" s="1234">
        <f t="shared" si="50"/>
        <v>2141.2000000000003</v>
      </c>
      <c r="W139" s="1234">
        <f t="shared" si="51"/>
        <v>914.76410962307716</v>
      </c>
      <c r="X139" s="1234">
        <f t="shared" si="52"/>
        <v>3127.7358903769227</v>
      </c>
    </row>
    <row r="140" spans="20:24">
      <c r="T140" s="1233">
        <f t="shared" ref="T140:U140" si="59">A56</f>
        <v>2002</v>
      </c>
      <c r="U140" s="1234">
        <f t="shared" si="59"/>
        <v>3115.7</v>
      </c>
      <c r="V140" s="1234">
        <f t="shared" si="50"/>
        <v>2367.9000000000005</v>
      </c>
      <c r="W140" s="1234">
        <f t="shared" si="51"/>
        <v>987.85</v>
      </c>
      <c r="X140" s="1234">
        <f t="shared" si="52"/>
        <v>2963.55</v>
      </c>
    </row>
    <row r="141" spans="20:24">
      <c r="T141" s="1233">
        <f t="shared" ref="T141:U141" si="60">A57</f>
        <v>2003</v>
      </c>
      <c r="U141" s="1234">
        <f t="shared" si="60"/>
        <v>3016.1</v>
      </c>
      <c r="V141" s="1234">
        <f t="shared" si="50"/>
        <v>2416.4</v>
      </c>
      <c r="W141" s="1234">
        <f t="shared" si="51"/>
        <v>1041.3499999999999</v>
      </c>
      <c r="X141" s="1234">
        <f t="shared" si="52"/>
        <v>3124.0499999999997</v>
      </c>
    </row>
    <row r="142" spans="20:24">
      <c r="T142" s="1233">
        <f t="shared" ref="T142:U142" si="61">A58</f>
        <v>2004</v>
      </c>
      <c r="U142" s="1234">
        <f t="shared" si="61"/>
        <v>3089.1</v>
      </c>
      <c r="V142" s="1234">
        <f t="shared" si="50"/>
        <v>2366.3000000000002</v>
      </c>
      <c r="W142" s="1234">
        <f t="shared" si="51"/>
        <v>1025.5</v>
      </c>
      <c r="X142" s="1234">
        <f t="shared" si="52"/>
        <v>3076.5</v>
      </c>
    </row>
    <row r="143" spans="20:24">
      <c r="T143" s="1233">
        <f t="shared" ref="T143:U143" si="62">A59</f>
        <v>2005</v>
      </c>
      <c r="U143" s="1234">
        <f t="shared" si="62"/>
        <v>4298</v>
      </c>
      <c r="V143" s="1234">
        <f t="shared" si="50"/>
        <v>989</v>
      </c>
      <c r="W143" s="1234">
        <f t="shared" si="51"/>
        <v>1257.2</v>
      </c>
      <c r="X143" s="1234">
        <f t="shared" si="52"/>
        <v>2832.1</v>
      </c>
    </row>
    <row r="144" spans="20:24">
      <c r="T144" s="1233">
        <f t="shared" ref="T144:U144" si="63">A60</f>
        <v>2006</v>
      </c>
      <c r="U144" s="1234">
        <f t="shared" si="63"/>
        <v>4210.2</v>
      </c>
      <c r="V144" s="1234">
        <f t="shared" si="50"/>
        <v>902.1</v>
      </c>
      <c r="W144" s="1234">
        <f t="shared" si="51"/>
        <v>1189</v>
      </c>
      <c r="X144" s="1234">
        <f t="shared" si="52"/>
        <v>2796.1</v>
      </c>
    </row>
    <row r="145" spans="20:24">
      <c r="T145" s="1233">
        <f t="shared" ref="T145:U145" si="64">A61</f>
        <v>2007</v>
      </c>
      <c r="U145" s="1234">
        <f t="shared" si="64"/>
        <v>4003.4</v>
      </c>
      <c r="V145" s="1234">
        <f t="shared" si="50"/>
        <v>864.4</v>
      </c>
      <c r="W145" s="1234">
        <f t="shared" si="51"/>
        <v>1119.4000000000001</v>
      </c>
      <c r="X145" s="1234">
        <f t="shared" si="52"/>
        <v>2494.6999999999998</v>
      </c>
    </row>
    <row r="146" spans="20:24">
      <c r="T146" s="1233">
        <f t="shared" ref="T146:U146" si="65">A62</f>
        <v>2008</v>
      </c>
      <c r="U146" s="1234">
        <f t="shared" si="65"/>
        <v>3984.7231644731714</v>
      </c>
      <c r="V146" s="1234">
        <f t="shared" si="50"/>
        <v>854.11407464562694</v>
      </c>
      <c r="W146" s="1234">
        <f t="shared" si="51"/>
        <v>1157.8821776650411</v>
      </c>
      <c r="X146" s="1234">
        <f t="shared" si="52"/>
        <v>2508.4710456423818</v>
      </c>
    </row>
    <row r="147" spans="20:24">
      <c r="T147" s="1233">
        <f t="shared" ref="T147:U147" si="66">A63</f>
        <v>2009</v>
      </c>
      <c r="U147" s="1234">
        <f t="shared" si="66"/>
        <v>3421.4794389663225</v>
      </c>
      <c r="V147" s="1234">
        <f t="shared" si="50"/>
        <v>821.74527779024334</v>
      </c>
      <c r="W147" s="1234">
        <f t="shared" si="51"/>
        <v>1186.2118893894574</v>
      </c>
      <c r="X147" s="1234">
        <f t="shared" si="52"/>
        <v>2514.4748027285605</v>
      </c>
    </row>
    <row r="148" spans="20:24">
      <c r="T148" s="1233">
        <f t="shared" ref="T148:U148" si="67">A64</f>
        <v>2010</v>
      </c>
      <c r="U148" s="1234">
        <f t="shared" si="67"/>
        <v>3650.0375800403813</v>
      </c>
      <c r="V148" s="1234">
        <f t="shared" si="50"/>
        <v>881.00375173941723</v>
      </c>
      <c r="W148" s="1234">
        <f t="shared" si="51"/>
        <v>1365.4555156325032</v>
      </c>
      <c r="X148" s="1234">
        <f t="shared" si="52"/>
        <v>2905.5226968316251</v>
      </c>
    </row>
    <row r="149" spans="20:24">
      <c r="T149" s="1233">
        <f t="shared" ref="T149:U149" si="68">A65</f>
        <v>2011</v>
      </c>
      <c r="U149" s="1234">
        <f t="shared" si="68"/>
        <v>3544.5177146528308</v>
      </c>
      <c r="V149" s="1234">
        <f t="shared" si="50"/>
        <v>782.88388973771578</v>
      </c>
      <c r="W149" s="1234">
        <f t="shared" si="51"/>
        <v>1159.817389699693</v>
      </c>
      <c r="X149" s="1234">
        <f t="shared" si="52"/>
        <v>2443.9446972930191</v>
      </c>
    </row>
    <row r="150" spans="20:24">
      <c r="T150" s="1233">
        <f t="shared" ref="T150:U150" si="69">A66</f>
        <v>2012</v>
      </c>
      <c r="U150" s="1234">
        <f t="shared" si="69"/>
        <v>3542.7413316356624</v>
      </c>
      <c r="V150" s="1234">
        <f t="shared" si="50"/>
        <v>801.4332508011305</v>
      </c>
      <c r="W150" s="1234">
        <f t="shared" si="51"/>
        <v>1196.6695217189354</v>
      </c>
      <c r="X150" s="1234">
        <f t="shared" si="52"/>
        <v>2468.9750847144169</v>
      </c>
    </row>
    <row r="151" spans="20:24">
      <c r="T151" s="1233">
        <f t="shared" ref="T151:U151" si="70">A67</f>
        <v>2013</v>
      </c>
      <c r="U151" s="1234">
        <f t="shared" si="70"/>
        <v>3627.3230662095111</v>
      </c>
      <c r="V151" s="1234">
        <f t="shared" si="50"/>
        <v>819.14445046701451</v>
      </c>
      <c r="W151" s="1234">
        <f t="shared" si="51"/>
        <v>1204.2424930758923</v>
      </c>
      <c r="X151" s="1234">
        <f t="shared" si="52"/>
        <v>2473.7386571432867</v>
      </c>
    </row>
    <row r="152" spans="20:24">
      <c r="T152" s="1233">
        <f t="shared" ref="T152:U152" si="71">A68</f>
        <v>2014</v>
      </c>
      <c r="U152" s="1234">
        <f t="shared" si="71"/>
        <v>3410.3972052618806</v>
      </c>
      <c r="V152" s="1234">
        <f t="shared" si="50"/>
        <v>712.95665283609333</v>
      </c>
      <c r="W152" s="1234">
        <f t="shared" si="51"/>
        <v>980.63363749940379</v>
      </c>
      <c r="X152" s="1234">
        <f t="shared" si="52"/>
        <v>1999.1197194391893</v>
      </c>
    </row>
    <row r="153" spans="20:24">
      <c r="T153" s="1233">
        <f t="shared" ref="T153:U153" si="72">A69</f>
        <v>2015</v>
      </c>
      <c r="U153" s="1234">
        <f t="shared" si="72"/>
        <v>3522.7616740966923</v>
      </c>
      <c r="V153" s="1234">
        <f t="shared" si="50"/>
        <v>740.54716276384522</v>
      </c>
      <c r="W153" s="1234">
        <f t="shared" si="51"/>
        <v>1057.1634652972291</v>
      </c>
      <c r="X153" s="1234">
        <f t="shared" si="52"/>
        <v>2171.1355106019505</v>
      </c>
    </row>
    <row r="154" spans="20:24">
      <c r="T154" s="1233">
        <f t="shared" ref="T154:U154" si="73">A70</f>
        <v>2016</v>
      </c>
      <c r="U154" s="1234">
        <f t="shared" si="73"/>
        <v>3836.3584581271775</v>
      </c>
      <c r="V154" s="1234">
        <f t="shared" si="50"/>
        <v>801.51180511781627</v>
      </c>
      <c r="W154" s="1234">
        <f t="shared" si="51"/>
        <v>1152.6815890783148</v>
      </c>
      <c r="X154" s="1234">
        <f t="shared" si="52"/>
        <v>2368.4610261057092</v>
      </c>
    </row>
    <row r="155" spans="20:24">
      <c r="T155" s="1233">
        <f t="shared" ref="T155:U155" si="74">A71</f>
        <v>2017</v>
      </c>
      <c r="U155" s="1234">
        <f t="shared" si="74"/>
        <v>3847.7460000000001</v>
      </c>
      <c r="V155" s="1234">
        <f t="shared" si="50"/>
        <v>905.81100000000015</v>
      </c>
      <c r="W155" s="1234">
        <f t="shared" si="51"/>
        <v>1238.7572516670562</v>
      </c>
      <c r="X155" s="1234">
        <f t="shared" si="52"/>
        <v>2427.2687824260001</v>
      </c>
    </row>
    <row r="156" spans="20:24">
      <c r="T156" s="1233">
        <f t="shared" ref="T156:U156" si="75">A72</f>
        <v>2018</v>
      </c>
      <c r="U156" s="1234">
        <f t="shared" si="75"/>
        <v>3854.9198167295876</v>
      </c>
      <c r="V156" s="1234">
        <f t="shared" si="50"/>
        <v>802.31710169693304</v>
      </c>
      <c r="W156" s="1234">
        <f t="shared" si="51"/>
        <v>1117.9152635170003</v>
      </c>
      <c r="X156" s="1234">
        <f t="shared" si="52"/>
        <v>2275.6416101114</v>
      </c>
    </row>
    <row r="157" spans="20:24">
      <c r="T157" s="1233">
        <f t="shared" ref="T157:U157" si="76">A73</f>
        <v>2019</v>
      </c>
      <c r="U157" s="1234">
        <f t="shared" si="76"/>
        <v>4200.7408816692532</v>
      </c>
      <c r="V157" s="1234">
        <f t="shared" si="50"/>
        <v>837.95548207248396</v>
      </c>
      <c r="W157" s="1234">
        <f t="shared" si="51"/>
        <v>1201.4750959205983</v>
      </c>
      <c r="X157" s="1234">
        <f t="shared" si="52"/>
        <v>2173.2346050440929</v>
      </c>
    </row>
    <row r="158" spans="20:24">
      <c r="T158" s="1233">
        <f t="shared" ref="T158:U158" si="77">A74</f>
        <v>2020</v>
      </c>
      <c r="U158" s="1234">
        <f t="shared" si="77"/>
        <v>4268.3097902267627</v>
      </c>
      <c r="V158" s="1234">
        <f t="shared" si="50"/>
        <v>840.41028830097571</v>
      </c>
      <c r="W158" s="1234">
        <f t="shared" si="51"/>
        <v>1197.7288742469332</v>
      </c>
      <c r="X158" s="1234">
        <f t="shared" si="52"/>
        <v>2245.5416331866199</v>
      </c>
    </row>
    <row r="159" spans="20:24">
      <c r="T159" s="1233">
        <f t="shared" ref="T159:U159" si="78">A75</f>
        <v>2021</v>
      </c>
      <c r="U159" s="1234">
        <f t="shared" si="78"/>
        <v>4565.6943918051602</v>
      </c>
      <c r="V159" s="1234">
        <f t="shared" si="50"/>
        <v>913.96704959776309</v>
      </c>
      <c r="W159" s="1234">
        <f t="shared" si="51"/>
        <v>1309.6872651824956</v>
      </c>
      <c r="X159" s="1234">
        <f t="shared" si="52"/>
        <v>2518.7158153973664</v>
      </c>
    </row>
    <row r="160" spans="20:24">
      <c r="T160" s="1233">
        <f t="shared" ref="T160:U160" si="79">A76</f>
        <v>2022</v>
      </c>
      <c r="U160" s="1234">
        <f t="shared" si="79"/>
        <v>3611.2389207220158</v>
      </c>
      <c r="V160" s="1234">
        <f t="shared" si="50"/>
        <v>739.73007220825252</v>
      </c>
      <c r="W160" s="1234">
        <f t="shared" si="51"/>
        <v>1077.4868795721275</v>
      </c>
      <c r="X160" s="1234">
        <f t="shared" si="52"/>
        <v>1992.3154175368127</v>
      </c>
    </row>
    <row r="161" spans="20:24">
      <c r="T161" s="1233">
        <f>A77</f>
        <v>2023</v>
      </c>
      <c r="U161" s="1234">
        <f>B77</f>
        <v>3258.0365552836802</v>
      </c>
      <c r="V161" s="1234">
        <f>D77</f>
        <v>665.73347336373502</v>
      </c>
      <c r="W161" s="1234">
        <f>H77</f>
        <v>974.83789383030103</v>
      </c>
      <c r="X161" s="1234">
        <f>J77</f>
        <v>1761.9321857068201</v>
      </c>
    </row>
  </sheetData>
  <mergeCells count="20">
    <mergeCell ref="A82:Q82"/>
    <mergeCell ref="A83:Q83"/>
    <mergeCell ref="L3:M3"/>
    <mergeCell ref="A1:Q1"/>
    <mergeCell ref="N46:O46"/>
    <mergeCell ref="P46:Q46"/>
    <mergeCell ref="N3:O3"/>
    <mergeCell ref="P3:Q3"/>
    <mergeCell ref="B46:C46"/>
    <mergeCell ref="D46:E46"/>
    <mergeCell ref="F46:G46"/>
    <mergeCell ref="H46:I46"/>
    <mergeCell ref="J46:K46"/>
    <mergeCell ref="L46:M46"/>
    <mergeCell ref="B3:C3"/>
    <mergeCell ref="D3:E3"/>
    <mergeCell ref="F3:G3"/>
    <mergeCell ref="H3:I3"/>
    <mergeCell ref="J3:K3"/>
    <mergeCell ref="A81:Q81"/>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7"/>
  <dimension ref="A1:AH42"/>
  <sheetViews>
    <sheetView showGridLines="0" zoomScale="115" zoomScaleNormal="115" zoomScaleSheetLayoutView="100" workbookViewId="0">
      <selection activeCell="D1" sqref="D1"/>
    </sheetView>
  </sheetViews>
  <sheetFormatPr defaultColWidth="9.140625" defaultRowHeight="12.75"/>
  <cols>
    <col min="1" max="1" width="8.7109375" style="9" customWidth="1"/>
    <col min="2" max="31" width="4.28515625" style="9" customWidth="1"/>
    <col min="32" max="16384" width="9.140625" style="9"/>
  </cols>
  <sheetData>
    <row r="1" spans="1:31" ht="18" customHeight="1">
      <c r="A1" s="1496" t="s">
        <v>534</v>
      </c>
      <c r="B1" s="1496"/>
      <c r="C1" s="1496"/>
      <c r="D1" s="1496"/>
      <c r="E1" s="1496"/>
      <c r="F1" s="1496"/>
      <c r="G1" s="1496"/>
      <c r="H1" s="1496"/>
      <c r="I1" s="1496"/>
      <c r="J1" s="1496"/>
      <c r="K1" s="1496"/>
      <c r="L1" s="1496"/>
      <c r="M1" s="1496"/>
      <c r="N1" s="1496"/>
      <c r="O1" s="1496"/>
      <c r="P1" s="1496"/>
      <c r="Q1" s="1496"/>
      <c r="R1" s="1496"/>
      <c r="S1" s="1496"/>
      <c r="T1" s="1496"/>
      <c r="U1" s="1496"/>
      <c r="V1" s="1496"/>
      <c r="W1" s="1496"/>
      <c r="X1" s="1496"/>
      <c r="Y1" s="1496"/>
      <c r="Z1" s="1496"/>
      <c r="AA1" s="1496"/>
      <c r="AB1" s="1496"/>
      <c r="AC1" s="1496"/>
      <c r="AD1" s="1496"/>
      <c r="AE1" s="1496"/>
    </row>
    <row r="2" spans="1:31" ht="5.0999999999999996" customHeight="1">
      <c r="B2" s="1814"/>
      <c r="C2" s="1814"/>
      <c r="D2" s="1814"/>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row>
    <row r="3" spans="1:31" s="308" customFormat="1" ht="15" customHeight="1">
      <c r="A3" s="1815" t="s">
        <v>535</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row>
    <row r="4" spans="1:31" s="308" customFormat="1" ht="12" customHeight="1">
      <c r="A4" s="1178" t="s">
        <v>182</v>
      </c>
      <c r="B4" s="1179">
        <v>1994</v>
      </c>
      <c r="C4" s="1180">
        <v>1995</v>
      </c>
      <c r="D4" s="1180">
        <v>1996</v>
      </c>
      <c r="E4" s="1180">
        <v>1997</v>
      </c>
      <c r="F4" s="1181">
        <v>1998</v>
      </c>
      <c r="G4" s="1179">
        <v>1999</v>
      </c>
      <c r="H4" s="1180">
        <v>2000</v>
      </c>
      <c r="I4" s="1180">
        <v>2001</v>
      </c>
      <c r="J4" s="1180">
        <v>2002</v>
      </c>
      <c r="K4" s="1181">
        <v>2003</v>
      </c>
      <c r="L4" s="1179">
        <v>2004</v>
      </c>
      <c r="M4" s="1180">
        <v>2005</v>
      </c>
      <c r="N4" s="1180">
        <v>2006</v>
      </c>
      <c r="O4" s="1180">
        <v>2007</v>
      </c>
      <c r="P4" s="1181">
        <v>2008</v>
      </c>
      <c r="Q4" s="1179">
        <v>2009</v>
      </c>
      <c r="R4" s="1180">
        <v>2010</v>
      </c>
      <c r="S4" s="1180">
        <v>2011</v>
      </c>
      <c r="T4" s="1180">
        <v>2012</v>
      </c>
      <c r="U4" s="1181">
        <v>2013</v>
      </c>
      <c r="V4" s="1179">
        <v>2014</v>
      </c>
      <c r="W4" s="1180">
        <v>2015</v>
      </c>
      <c r="X4" s="1180">
        <v>2016</v>
      </c>
      <c r="Y4" s="1180">
        <v>2017</v>
      </c>
      <c r="Z4" s="1181">
        <v>2018</v>
      </c>
      <c r="AA4" s="1180">
        <v>2019</v>
      </c>
      <c r="AB4" s="1180">
        <v>2020</v>
      </c>
      <c r="AC4" s="1180">
        <v>2021</v>
      </c>
      <c r="AD4" s="1180">
        <v>2022</v>
      </c>
      <c r="AE4" s="1180">
        <v>2023</v>
      </c>
    </row>
    <row r="5" spans="1:31" s="308" customFormat="1" ht="12" customHeight="1">
      <c r="A5" s="1451" t="str">
        <f>'[2]11.5'!A5</f>
        <v>January</v>
      </c>
      <c r="B5" s="1182">
        <v>2.1</v>
      </c>
      <c r="C5" s="1183">
        <v>-1.6</v>
      </c>
      <c r="D5" s="1183">
        <v>-4.5</v>
      </c>
      <c r="E5" s="1183">
        <v>-4.5</v>
      </c>
      <c r="F5" s="1184">
        <v>0.4</v>
      </c>
      <c r="G5" s="1182">
        <v>-0.2</v>
      </c>
      <c r="H5" s="1183">
        <v>-2.1</v>
      </c>
      <c r="I5" s="1183">
        <v>-1.3</v>
      </c>
      <c r="J5" s="1183">
        <v>-1.1000000000000001</v>
      </c>
      <c r="K5" s="1184">
        <v>-2.2000000000000002</v>
      </c>
      <c r="L5" s="1182">
        <v>-3.7064516129032259</v>
      </c>
      <c r="M5" s="1183">
        <v>0</v>
      </c>
      <c r="N5" s="1183">
        <v>-6</v>
      </c>
      <c r="O5" s="1183">
        <v>3.56</v>
      </c>
      <c r="P5" s="1184">
        <v>1.73</v>
      </c>
      <c r="Q5" s="1182">
        <v>-3.7</v>
      </c>
      <c r="R5" s="1183">
        <v>-4.7387096774193553</v>
      </c>
      <c r="S5" s="1183">
        <v>-0.92580645161290309</v>
      </c>
      <c r="T5" s="1183">
        <v>0.10645161290322548</v>
      </c>
      <c r="U5" s="1184">
        <v>-1.6225806451612901</v>
      </c>
      <c r="V5" s="1182">
        <v>0.73225806451612896</v>
      </c>
      <c r="W5" s="1183">
        <v>1.2161290322580647</v>
      </c>
      <c r="X5" s="1183">
        <v>-1.1806451612903228</v>
      </c>
      <c r="Y5" s="1183">
        <v>-5.5709677419354851</v>
      </c>
      <c r="Z5" s="1184">
        <v>2.0096774193548383</v>
      </c>
      <c r="AA5" s="1183">
        <v>-1.5193548387096771</v>
      </c>
      <c r="AB5" s="1183">
        <v>0.39032258064516134</v>
      </c>
      <c r="AC5" s="1183">
        <v>-0.91290322580645156</v>
      </c>
      <c r="AD5" s="1183">
        <v>0.78709677419354818</v>
      </c>
      <c r="AE5" s="1183">
        <v>2.1903225806451618</v>
      </c>
    </row>
    <row r="6" spans="1:31" s="308" customFormat="1" ht="12" customHeight="1">
      <c r="A6" s="1452" t="str">
        <f>'[2]11.5'!A6</f>
        <v>February</v>
      </c>
      <c r="B6" s="1185">
        <v>-0.8</v>
      </c>
      <c r="C6" s="1186">
        <v>3.5</v>
      </c>
      <c r="D6" s="1186">
        <v>-4.5</v>
      </c>
      <c r="E6" s="1186">
        <v>1.7</v>
      </c>
      <c r="F6" s="1187">
        <v>2.9</v>
      </c>
      <c r="G6" s="1185">
        <v>-1.3</v>
      </c>
      <c r="H6" s="1186">
        <v>2.4</v>
      </c>
      <c r="I6" s="1186">
        <v>0.5</v>
      </c>
      <c r="J6" s="1186">
        <v>3.7</v>
      </c>
      <c r="K6" s="1187">
        <v>-4.0999999999999996</v>
      </c>
      <c r="L6" s="1185">
        <v>0.8</v>
      </c>
      <c r="M6" s="1186">
        <v>-3.3</v>
      </c>
      <c r="N6" s="1186">
        <v>-2.7</v>
      </c>
      <c r="O6" s="1186">
        <v>3.2</v>
      </c>
      <c r="P6" s="1188">
        <v>2.61</v>
      </c>
      <c r="Q6" s="1185">
        <v>-0.6</v>
      </c>
      <c r="R6" s="1186">
        <v>-1.4285714285714284</v>
      </c>
      <c r="S6" s="1186">
        <v>-1.6928571428571426</v>
      </c>
      <c r="T6" s="1186">
        <v>-4.9448275862068956</v>
      </c>
      <c r="U6" s="1187">
        <v>-0.96071428571428574</v>
      </c>
      <c r="V6" s="1185">
        <v>2.2928571428571431</v>
      </c>
      <c r="W6" s="1186">
        <v>0.22142857142857128</v>
      </c>
      <c r="X6" s="1186">
        <v>3.5607142857142859</v>
      </c>
      <c r="Y6" s="1186">
        <v>1.1749999999999996</v>
      </c>
      <c r="Z6" s="1187">
        <v>-3.2785714285714285</v>
      </c>
      <c r="AA6" s="1186">
        <v>1.8321428571428571</v>
      </c>
      <c r="AB6" s="1186">
        <v>3.9928571428571429</v>
      </c>
      <c r="AC6" s="1186">
        <v>-0.7250000000000002</v>
      </c>
      <c r="AD6" s="1186">
        <v>3.0892857142857144</v>
      </c>
      <c r="AE6" s="1186">
        <v>1.375</v>
      </c>
    </row>
    <row r="7" spans="1:31" s="308" customFormat="1" ht="12" customHeight="1">
      <c r="A7" s="1453" t="str">
        <f>'[2]11.5'!A7</f>
        <v>March</v>
      </c>
      <c r="B7" s="1189">
        <v>5.9</v>
      </c>
      <c r="C7" s="1190">
        <v>2.5</v>
      </c>
      <c r="D7" s="1190">
        <v>-0.6</v>
      </c>
      <c r="E7" s="1190">
        <v>3.9</v>
      </c>
      <c r="F7" s="1191">
        <v>3</v>
      </c>
      <c r="G7" s="1189">
        <v>4.7</v>
      </c>
      <c r="H7" s="1190">
        <v>3.9</v>
      </c>
      <c r="I7" s="1190">
        <v>3.8</v>
      </c>
      <c r="J7" s="1190">
        <v>4.5</v>
      </c>
      <c r="K7" s="1191">
        <v>3.7</v>
      </c>
      <c r="L7" s="1189">
        <v>2.8</v>
      </c>
      <c r="M7" s="1190">
        <v>1.2</v>
      </c>
      <c r="N7" s="1190">
        <v>0.4</v>
      </c>
      <c r="O7" s="1190">
        <v>5.5</v>
      </c>
      <c r="P7" s="1192">
        <v>3.41</v>
      </c>
      <c r="Q7" s="1189">
        <v>3.6</v>
      </c>
      <c r="R7" s="1190">
        <v>3.148387096774194</v>
      </c>
      <c r="S7" s="1190">
        <v>4.1387096774193548</v>
      </c>
      <c r="T7" s="1190">
        <v>5.3806451612903237</v>
      </c>
      <c r="U7" s="1191">
        <v>-0.14838709677419354</v>
      </c>
      <c r="V7" s="1189">
        <v>6.4774193548387089</v>
      </c>
      <c r="W7" s="1190">
        <v>4.3258064516129036</v>
      </c>
      <c r="X7" s="1190">
        <v>3.7806451612903227</v>
      </c>
      <c r="Y7" s="1190">
        <v>6.1225806451612916</v>
      </c>
      <c r="Z7" s="1191">
        <v>1.0000000000000002</v>
      </c>
      <c r="AA7" s="1190">
        <v>5.8225806451612891</v>
      </c>
      <c r="AB7" s="1190">
        <v>4.1483870967741927</v>
      </c>
      <c r="AC7" s="1190">
        <v>2.8290322580645157</v>
      </c>
      <c r="AD7" s="1190">
        <v>3.3161290322580643</v>
      </c>
      <c r="AE7" s="1190">
        <v>4.8774193548387101</v>
      </c>
    </row>
    <row r="8" spans="1:31" s="308" customFormat="1" ht="12" customHeight="1">
      <c r="A8" s="1452" t="str">
        <f>'[2]11.5'!A8</f>
        <v>April</v>
      </c>
      <c r="B8" s="1185">
        <v>8.1</v>
      </c>
      <c r="C8" s="1186">
        <v>8.5</v>
      </c>
      <c r="D8" s="1186">
        <v>7.9</v>
      </c>
      <c r="E8" s="1186">
        <v>5.2</v>
      </c>
      <c r="F8" s="1187">
        <v>9.6999999999999993</v>
      </c>
      <c r="G8" s="1185">
        <v>9</v>
      </c>
      <c r="H8" s="1186">
        <v>11.3</v>
      </c>
      <c r="I8" s="1186">
        <v>7.2</v>
      </c>
      <c r="J8" s="1186">
        <v>7.9</v>
      </c>
      <c r="K8" s="1187">
        <v>7.6</v>
      </c>
      <c r="L8" s="1185">
        <v>9.1</v>
      </c>
      <c r="M8" s="1186">
        <v>9.3000000000000007</v>
      </c>
      <c r="N8" s="1186">
        <v>8.6</v>
      </c>
      <c r="O8" s="1186">
        <v>10.6</v>
      </c>
      <c r="P8" s="1188">
        <v>8.3000000000000007</v>
      </c>
      <c r="Q8" s="1185">
        <v>12.3</v>
      </c>
      <c r="R8" s="1186">
        <v>8.48</v>
      </c>
      <c r="S8" s="1186">
        <v>10.833333333333334</v>
      </c>
      <c r="T8" s="1186">
        <v>8.8466666666666676</v>
      </c>
      <c r="U8" s="1187">
        <v>8.5966666666666658</v>
      </c>
      <c r="V8" s="1185">
        <v>10.023333333333333</v>
      </c>
      <c r="W8" s="1186">
        <v>8.2200000000000006</v>
      </c>
      <c r="X8" s="1186">
        <v>8.086666666666666</v>
      </c>
      <c r="Y8" s="1186">
        <v>7.1266666666666669</v>
      </c>
      <c r="Z8" s="1187">
        <v>12.98</v>
      </c>
      <c r="AA8" s="1186">
        <v>9.6566666666666681</v>
      </c>
      <c r="AB8" s="1186">
        <v>9.4466666666666654</v>
      </c>
      <c r="AC8" s="1186">
        <v>5.6766666666666667</v>
      </c>
      <c r="AD8" s="1186">
        <v>6.6166666666666663</v>
      </c>
      <c r="AE8" s="1186">
        <v>6.6799999999999988</v>
      </c>
    </row>
    <row r="9" spans="1:31" s="308" customFormat="1" ht="12" customHeight="1">
      <c r="A9" s="1452" t="str">
        <f>'[2]11.5'!A9</f>
        <v>May</v>
      </c>
      <c r="B9" s="1185">
        <v>12.9</v>
      </c>
      <c r="C9" s="1186">
        <v>12.6</v>
      </c>
      <c r="D9" s="1186">
        <v>13</v>
      </c>
      <c r="E9" s="1186">
        <v>13.5</v>
      </c>
      <c r="F9" s="1187">
        <v>13.7</v>
      </c>
      <c r="G9" s="1185">
        <v>13.8</v>
      </c>
      <c r="H9" s="1186">
        <v>15.1</v>
      </c>
      <c r="I9" s="1186">
        <v>14.6</v>
      </c>
      <c r="J9" s="1186">
        <v>15.8</v>
      </c>
      <c r="K9" s="1187">
        <v>15.4</v>
      </c>
      <c r="L9" s="1185">
        <v>11.7</v>
      </c>
      <c r="M9" s="1186">
        <v>13.3</v>
      </c>
      <c r="N9" s="1186">
        <v>13.1</v>
      </c>
      <c r="O9" s="1186">
        <v>14.8</v>
      </c>
      <c r="P9" s="1188">
        <v>13.909677419354837</v>
      </c>
      <c r="Q9" s="1185">
        <v>13.6</v>
      </c>
      <c r="R9" s="1186">
        <v>11.9</v>
      </c>
      <c r="S9" s="1186">
        <v>13.670967741935483</v>
      </c>
      <c r="T9" s="1186">
        <v>14.854838709677423</v>
      </c>
      <c r="U9" s="1187">
        <v>12.364516129032262</v>
      </c>
      <c r="V9" s="1185">
        <v>12.32258064516129</v>
      </c>
      <c r="W9" s="1186">
        <v>12.838709677419352</v>
      </c>
      <c r="X9" s="1186">
        <v>13.622580645161289</v>
      </c>
      <c r="Y9" s="1186">
        <v>14.054838709677419</v>
      </c>
      <c r="Z9" s="1187">
        <v>16.461290322580645</v>
      </c>
      <c r="AA9" s="1186">
        <v>10.93225806451613</v>
      </c>
      <c r="AB9" s="1186">
        <v>11.2</v>
      </c>
      <c r="AC9" s="1186">
        <v>10.835483870967742</v>
      </c>
      <c r="AD9" s="1186">
        <v>14.500000000000002</v>
      </c>
      <c r="AE9" s="1186">
        <v>12.812903225806451</v>
      </c>
    </row>
    <row r="10" spans="1:31" s="308" customFormat="1" ht="12" customHeight="1">
      <c r="A10" s="1453" t="str">
        <f>'[2]11.5'!A10</f>
        <v>June</v>
      </c>
      <c r="B10" s="1185">
        <v>16.8</v>
      </c>
      <c r="C10" s="1186">
        <v>15</v>
      </c>
      <c r="D10" s="1186">
        <v>16.399999999999999</v>
      </c>
      <c r="E10" s="1186">
        <v>16.5</v>
      </c>
      <c r="F10" s="1187">
        <v>17.2</v>
      </c>
      <c r="G10" s="1185">
        <v>15.6</v>
      </c>
      <c r="H10" s="1186">
        <v>17.7</v>
      </c>
      <c r="I10" s="1186">
        <v>14.5</v>
      </c>
      <c r="J10" s="1186">
        <v>17.7</v>
      </c>
      <c r="K10" s="1187">
        <v>19.7</v>
      </c>
      <c r="L10" s="1185">
        <v>15.7</v>
      </c>
      <c r="M10" s="1186">
        <v>16.399999999999999</v>
      </c>
      <c r="N10" s="1186">
        <v>17.3</v>
      </c>
      <c r="O10" s="1186">
        <v>18.5</v>
      </c>
      <c r="P10" s="1188">
        <v>17.753333333333334</v>
      </c>
      <c r="Q10" s="1185">
        <v>15.3</v>
      </c>
      <c r="R10" s="1186">
        <v>17.043333333333333</v>
      </c>
      <c r="S10" s="1186">
        <v>17.380000000000003</v>
      </c>
      <c r="T10" s="1186">
        <v>17.366666666666671</v>
      </c>
      <c r="U10" s="1187">
        <v>16.156666666666663</v>
      </c>
      <c r="V10" s="1185">
        <v>16.576666666666668</v>
      </c>
      <c r="W10" s="1186">
        <v>16.746666666666666</v>
      </c>
      <c r="X10" s="1186">
        <v>17.560000000000002</v>
      </c>
      <c r="Y10" s="1186">
        <v>18.436666666666667</v>
      </c>
      <c r="Z10" s="1187">
        <v>17.746666666666666</v>
      </c>
      <c r="AA10" s="1186">
        <v>20.983333333333334</v>
      </c>
      <c r="AB10" s="1186">
        <v>16.643333333333331</v>
      </c>
      <c r="AC10" s="1186">
        <v>19.076666666666668</v>
      </c>
      <c r="AD10" s="1186">
        <v>18.956666666666667</v>
      </c>
      <c r="AE10" s="1186">
        <v>17.459999999999994</v>
      </c>
    </row>
    <row r="11" spans="1:31" s="308" customFormat="1" ht="12" customHeight="1">
      <c r="A11" s="1452" t="str">
        <f>'[2]11.5'!A11</f>
        <v>July</v>
      </c>
      <c r="B11" s="1182">
        <v>21.5</v>
      </c>
      <c r="C11" s="1183">
        <v>20.5</v>
      </c>
      <c r="D11" s="1183">
        <v>16</v>
      </c>
      <c r="E11" s="1183">
        <v>16.899999999999999</v>
      </c>
      <c r="F11" s="1184">
        <v>17.5</v>
      </c>
      <c r="G11" s="1182">
        <v>19</v>
      </c>
      <c r="H11" s="1183">
        <v>15.9</v>
      </c>
      <c r="I11" s="1183">
        <v>18.3</v>
      </c>
      <c r="J11" s="1183">
        <v>19</v>
      </c>
      <c r="K11" s="1184">
        <v>18.7</v>
      </c>
      <c r="L11" s="1182">
        <v>17.5</v>
      </c>
      <c r="M11" s="1183">
        <v>18.3</v>
      </c>
      <c r="N11" s="1183">
        <v>21.7</v>
      </c>
      <c r="O11" s="1183">
        <v>18.7</v>
      </c>
      <c r="P11" s="1193">
        <v>18.399999999999999</v>
      </c>
      <c r="Q11" s="1182">
        <v>18.5</v>
      </c>
      <c r="R11" s="1183">
        <v>20.364516129032253</v>
      </c>
      <c r="S11" s="1183">
        <v>16.819354838709682</v>
      </c>
      <c r="T11" s="1183">
        <v>18.758064516129028</v>
      </c>
      <c r="U11" s="1184">
        <v>19.829032258064515</v>
      </c>
      <c r="V11" s="1182">
        <v>19.583870967741941</v>
      </c>
      <c r="W11" s="1183">
        <v>20.916129032258063</v>
      </c>
      <c r="X11" s="1183">
        <v>18.864516129032257</v>
      </c>
      <c r="Y11" s="1183">
        <v>18.767741935483873</v>
      </c>
      <c r="Z11" s="1184">
        <v>19.954838709677414</v>
      </c>
      <c r="AA11" s="1183">
        <v>19.090322580645161</v>
      </c>
      <c r="AB11" s="1183">
        <v>17.977419354838709</v>
      </c>
      <c r="AC11" s="1183">
        <v>19.022580645161288</v>
      </c>
      <c r="AD11" s="1183">
        <v>18.874193548387094</v>
      </c>
      <c r="AE11" s="1183">
        <v>19.896774193548385</v>
      </c>
    </row>
    <row r="12" spans="1:31" ht="12" customHeight="1">
      <c r="A12" s="1452" t="str">
        <f>'[2]11.5'!A12</f>
        <v>August</v>
      </c>
      <c r="B12" s="1185">
        <v>18.600000000000001</v>
      </c>
      <c r="C12" s="1186">
        <v>17.7</v>
      </c>
      <c r="D12" s="1186">
        <v>16.899999999999999</v>
      </c>
      <c r="E12" s="1186">
        <v>18.600000000000001</v>
      </c>
      <c r="F12" s="1187">
        <v>17.5</v>
      </c>
      <c r="G12" s="1185">
        <v>17.100000000000001</v>
      </c>
      <c r="H12" s="1186">
        <v>18.8</v>
      </c>
      <c r="I12" s="1186">
        <v>18.600000000000001</v>
      </c>
      <c r="J12" s="1186">
        <v>18.899999999999999</v>
      </c>
      <c r="K12" s="1187">
        <v>20.5</v>
      </c>
      <c r="L12" s="1185">
        <v>18.5</v>
      </c>
      <c r="M12" s="1186">
        <v>16.2</v>
      </c>
      <c r="N12" s="1186">
        <v>15.5</v>
      </c>
      <c r="O12" s="1186">
        <v>18.100000000000001</v>
      </c>
      <c r="P12" s="1188">
        <v>17.899999999999999</v>
      </c>
      <c r="Q12" s="1185">
        <v>18.8</v>
      </c>
      <c r="R12" s="1186">
        <v>17.454838709677421</v>
      </c>
      <c r="S12" s="1186">
        <v>18.348387096774196</v>
      </c>
      <c r="T12" s="1186">
        <v>18.622580645161289</v>
      </c>
      <c r="U12" s="1187">
        <v>18.167741935483868</v>
      </c>
      <c r="V12" s="1185">
        <v>16.141935483870967</v>
      </c>
      <c r="W12" s="1186">
        <v>21.78064516129032</v>
      </c>
      <c r="X12" s="1186">
        <v>17.267741935483869</v>
      </c>
      <c r="Y12" s="1186">
        <v>19.025806451612901</v>
      </c>
      <c r="Z12" s="1187">
        <v>20.912903225806453</v>
      </c>
      <c r="AA12" s="1186">
        <v>19.183870967741935</v>
      </c>
      <c r="AB12" s="1186">
        <v>19.048387096774192</v>
      </c>
      <c r="AC12" s="1186">
        <v>16.287096774193547</v>
      </c>
      <c r="AD12" s="1186">
        <v>19.361290322580643</v>
      </c>
      <c r="AE12" s="1186">
        <v>18.838709677419359</v>
      </c>
    </row>
    <row r="13" spans="1:31" ht="12" customHeight="1">
      <c r="A13" s="1453" t="str">
        <f>'[2]11.5'!A13</f>
        <v>September</v>
      </c>
      <c r="B13" s="1189">
        <v>14.2</v>
      </c>
      <c r="C13" s="1190">
        <v>12.3</v>
      </c>
      <c r="D13" s="1190">
        <v>10.1</v>
      </c>
      <c r="E13" s="1190">
        <v>13.1</v>
      </c>
      <c r="F13" s="1191">
        <v>12.8</v>
      </c>
      <c r="G13" s="1189">
        <v>16.3</v>
      </c>
      <c r="H13" s="1190">
        <v>12.9</v>
      </c>
      <c r="I13" s="1190">
        <v>11.6</v>
      </c>
      <c r="J13" s="1190">
        <v>12.2</v>
      </c>
      <c r="K13" s="1191">
        <v>13.6</v>
      </c>
      <c r="L13" s="1189">
        <v>13.2</v>
      </c>
      <c r="M13" s="1190">
        <v>14.4</v>
      </c>
      <c r="N13" s="1190">
        <v>15.8</v>
      </c>
      <c r="O13" s="1190">
        <v>11.7</v>
      </c>
      <c r="P13" s="1192">
        <v>12.41</v>
      </c>
      <c r="Q13" s="1189">
        <v>15.1</v>
      </c>
      <c r="R13" s="1190">
        <v>11.713333333333333</v>
      </c>
      <c r="S13" s="1190">
        <v>14.900000000000002</v>
      </c>
      <c r="T13" s="1190">
        <v>13.669999999999998</v>
      </c>
      <c r="U13" s="1191">
        <v>12.17</v>
      </c>
      <c r="V13" s="1189">
        <v>14.26</v>
      </c>
      <c r="W13" s="1190">
        <v>13.526666666666667</v>
      </c>
      <c r="X13" s="1190">
        <v>16.003333333333334</v>
      </c>
      <c r="Y13" s="1190">
        <v>12.04</v>
      </c>
      <c r="Z13" s="1191">
        <v>14.723333333333334</v>
      </c>
      <c r="AA13" s="1190">
        <v>13.526666666666667</v>
      </c>
      <c r="AB13" s="1190">
        <v>14.163333333333334</v>
      </c>
      <c r="AC13" s="1190">
        <v>14.373333333333333</v>
      </c>
      <c r="AD13" s="1190">
        <v>12.16</v>
      </c>
      <c r="AE13" s="1190">
        <v>16.65666666666667</v>
      </c>
    </row>
    <row r="14" spans="1:31" ht="12" customHeight="1">
      <c r="A14" s="1452" t="str">
        <f>'[2]11.5'!A14</f>
        <v>October</v>
      </c>
      <c r="B14" s="1185">
        <v>6.4</v>
      </c>
      <c r="C14" s="1186">
        <v>10.199999999999999</v>
      </c>
      <c r="D14" s="1186">
        <v>9.1</v>
      </c>
      <c r="E14" s="1186">
        <v>6.5</v>
      </c>
      <c r="F14" s="1187">
        <v>8.4</v>
      </c>
      <c r="G14" s="1185">
        <v>8.4</v>
      </c>
      <c r="H14" s="1186">
        <v>11.3</v>
      </c>
      <c r="I14" s="1186">
        <v>11.6</v>
      </c>
      <c r="J14" s="1186">
        <v>7.2</v>
      </c>
      <c r="K14" s="1187">
        <v>5.3</v>
      </c>
      <c r="L14" s="1185">
        <v>9.6</v>
      </c>
      <c r="M14" s="1186">
        <v>9.3000000000000007</v>
      </c>
      <c r="N14" s="1186">
        <v>10.4</v>
      </c>
      <c r="O14" s="1186">
        <v>7.5</v>
      </c>
      <c r="P14" s="1188">
        <v>8.6064516129032231</v>
      </c>
      <c r="Q14" s="1185">
        <v>7.6</v>
      </c>
      <c r="R14" s="1186">
        <v>6.4290322580645149</v>
      </c>
      <c r="S14" s="1186">
        <v>8.1709677419354829</v>
      </c>
      <c r="T14" s="1186">
        <v>7.8161290322580657</v>
      </c>
      <c r="U14" s="1187">
        <v>9.2032258064516128</v>
      </c>
      <c r="V14" s="1185">
        <v>10.261290322580646</v>
      </c>
      <c r="W14" s="1186">
        <v>8.1580645161290342</v>
      </c>
      <c r="X14" s="1186">
        <v>7.6451612903225818</v>
      </c>
      <c r="Y14" s="1186">
        <v>9.7129032258064498</v>
      </c>
      <c r="Z14" s="1187">
        <v>10.145161290322582</v>
      </c>
      <c r="AA14" s="1186">
        <v>9.6258064516129043</v>
      </c>
      <c r="AB14" s="1186">
        <v>9.1709677419354847</v>
      </c>
      <c r="AC14" s="1186">
        <v>8.17741935483871</v>
      </c>
      <c r="AD14" s="1186">
        <v>10.777419354838711</v>
      </c>
      <c r="AE14" s="1186">
        <v>11.261290322580644</v>
      </c>
    </row>
    <row r="15" spans="1:31" ht="12" customHeight="1">
      <c r="A15" s="1452" t="str">
        <f>'[2]11.5'!A15</f>
        <v>November</v>
      </c>
      <c r="B15" s="1185">
        <v>5.3</v>
      </c>
      <c r="C15" s="1186">
        <v>0.7</v>
      </c>
      <c r="D15" s="1186">
        <v>4.7</v>
      </c>
      <c r="E15" s="1186">
        <v>3</v>
      </c>
      <c r="F15" s="1187">
        <v>0.3</v>
      </c>
      <c r="G15" s="1185">
        <v>2</v>
      </c>
      <c r="H15" s="1186">
        <v>5.8</v>
      </c>
      <c r="I15" s="1186">
        <v>1.8</v>
      </c>
      <c r="J15" s="1186">
        <v>5.0999999999999996</v>
      </c>
      <c r="K15" s="1187">
        <v>5</v>
      </c>
      <c r="L15" s="1185">
        <v>3.6</v>
      </c>
      <c r="M15" s="1186">
        <v>2.2999999999999998</v>
      </c>
      <c r="N15" s="1186">
        <v>5.9</v>
      </c>
      <c r="O15" s="1186">
        <v>1.8</v>
      </c>
      <c r="P15" s="1188">
        <v>4.9000000000000004</v>
      </c>
      <c r="Q15" s="1185">
        <v>5.8</v>
      </c>
      <c r="R15" s="1186">
        <v>5.3866666666666676</v>
      </c>
      <c r="S15" s="1186">
        <v>2.6866666666666665</v>
      </c>
      <c r="T15" s="1186">
        <v>5.3733333333333331</v>
      </c>
      <c r="U15" s="1187">
        <v>4.3366666666666669</v>
      </c>
      <c r="V15" s="1185">
        <v>6.3366666666666669</v>
      </c>
      <c r="W15" s="1186">
        <v>5.9433333333333325</v>
      </c>
      <c r="X15" s="1186">
        <v>2.8433333333333333</v>
      </c>
      <c r="Y15" s="1186">
        <v>3.8933333333333322</v>
      </c>
      <c r="Z15" s="1187">
        <v>4.4300000000000006</v>
      </c>
      <c r="AA15" s="1186">
        <v>5.8366666666666669</v>
      </c>
      <c r="AB15" s="1186">
        <v>3.9799999999999995</v>
      </c>
      <c r="AC15" s="1186">
        <v>3.8100000000000005</v>
      </c>
      <c r="AD15" s="1186">
        <v>4.2466666666666661</v>
      </c>
      <c r="AE15" s="1186">
        <v>4.2833333333333323</v>
      </c>
    </row>
    <row r="16" spans="1:31" ht="12" customHeight="1">
      <c r="A16" s="1453" t="str">
        <f>'[2]11.5'!A16</f>
        <v>December</v>
      </c>
      <c r="B16" s="1185">
        <v>1.1000000000000001</v>
      </c>
      <c r="C16" s="1186">
        <v>-2.4</v>
      </c>
      <c r="D16" s="1186">
        <v>-4.8</v>
      </c>
      <c r="E16" s="1186">
        <v>0.9</v>
      </c>
      <c r="F16" s="1187">
        <v>-1.7</v>
      </c>
      <c r="G16" s="1185">
        <v>-0.1</v>
      </c>
      <c r="H16" s="1186">
        <v>0.9</v>
      </c>
      <c r="I16" s="1186">
        <v>-3.4</v>
      </c>
      <c r="J16" s="1186">
        <v>-2.8</v>
      </c>
      <c r="K16" s="1187">
        <v>-0.4</v>
      </c>
      <c r="L16" s="1185">
        <v>-0.4</v>
      </c>
      <c r="M16" s="1186">
        <v>-1</v>
      </c>
      <c r="N16" s="1186">
        <v>2.5</v>
      </c>
      <c r="O16" s="1186">
        <v>-0.6</v>
      </c>
      <c r="P16" s="1187">
        <v>1.090322580645162</v>
      </c>
      <c r="Q16" s="1185">
        <v>-0.7</v>
      </c>
      <c r="R16" s="1186">
        <v>-4.6322580645161295</v>
      </c>
      <c r="S16" s="1186">
        <v>2.2193548387096778</v>
      </c>
      <c r="T16" s="1186">
        <v>-1.2322580645161287</v>
      </c>
      <c r="U16" s="1187">
        <v>1.4096774193548389</v>
      </c>
      <c r="V16" s="1185">
        <v>1.9193548387096775</v>
      </c>
      <c r="W16" s="1186">
        <v>3.5354838709677412</v>
      </c>
      <c r="X16" s="1186">
        <v>-0.38709677419354827</v>
      </c>
      <c r="Y16" s="1186">
        <v>1.0096774193548386</v>
      </c>
      <c r="Z16" s="1187">
        <v>1.4161290322580646</v>
      </c>
      <c r="AA16" s="1186">
        <v>2.0612903225806449</v>
      </c>
      <c r="AB16" s="1186">
        <v>1.9064516129032256</v>
      </c>
      <c r="AC16" s="1186">
        <v>0.58387096774193536</v>
      </c>
      <c r="AD16" s="1186">
        <v>0.43548387096774194</v>
      </c>
      <c r="AE16" s="1186">
        <v>2.2387096774193549</v>
      </c>
    </row>
    <row r="17" spans="1:34" ht="12" customHeight="1">
      <c r="A17" s="1452" t="str">
        <f>'[2]11.5'!A17</f>
        <v>1Q</v>
      </c>
      <c r="B17" s="1182">
        <v>2.4</v>
      </c>
      <c r="C17" s="1183">
        <v>1.4666666666666668</v>
      </c>
      <c r="D17" s="1183">
        <v>-3.1999999999999997</v>
      </c>
      <c r="E17" s="1183">
        <v>0.3666666666666667</v>
      </c>
      <c r="F17" s="1184">
        <v>2.1</v>
      </c>
      <c r="G17" s="1182">
        <v>1.0666666666666667</v>
      </c>
      <c r="H17" s="1183">
        <v>1.3999999999999997</v>
      </c>
      <c r="I17" s="1183">
        <v>1</v>
      </c>
      <c r="J17" s="1183">
        <v>2.3666666666666667</v>
      </c>
      <c r="K17" s="1184">
        <v>-0.86666666666666659</v>
      </c>
      <c r="L17" s="1182">
        <v>-3.5483870967741936E-2</v>
      </c>
      <c r="M17" s="1183">
        <v>-0.69999999999999984</v>
      </c>
      <c r="N17" s="1183">
        <v>-2.7666666666666662</v>
      </c>
      <c r="O17" s="1183">
        <v>4.0866666666666669</v>
      </c>
      <c r="P17" s="1184">
        <v>2.5833333333333335</v>
      </c>
      <c r="Q17" s="1182">
        <v>-0.23333333333333325</v>
      </c>
      <c r="R17" s="1183">
        <v>-1.0062980030721964</v>
      </c>
      <c r="S17" s="1183">
        <v>0.50668202764976966</v>
      </c>
      <c r="T17" s="1183">
        <v>0.18075639599555129</v>
      </c>
      <c r="U17" s="1184">
        <v>-0.9105606758832564</v>
      </c>
      <c r="V17" s="1182">
        <v>3.1675115207373268</v>
      </c>
      <c r="W17" s="1183">
        <v>1.9211213517665131</v>
      </c>
      <c r="X17" s="1183">
        <v>2.0535714285714288</v>
      </c>
      <c r="Y17" s="1183">
        <v>0.57553763440860217</v>
      </c>
      <c r="Z17" s="1184">
        <v>-8.9631336405529963E-2</v>
      </c>
      <c r="AA17" s="1183">
        <v>2.0451228878648231</v>
      </c>
      <c r="AB17" s="1183">
        <v>2.8438556067588325</v>
      </c>
      <c r="AC17" s="1183">
        <v>0.39704301075268794</v>
      </c>
      <c r="AD17" s="1183">
        <v>2.3975038402457756</v>
      </c>
      <c r="AE17" s="1183">
        <v>2.8142473118279572</v>
      </c>
    </row>
    <row r="18" spans="1:34" ht="12" customHeight="1">
      <c r="A18" s="1452" t="str">
        <f>'[2]11.5'!A18</f>
        <v>2Q</v>
      </c>
      <c r="B18" s="1185">
        <v>12.6</v>
      </c>
      <c r="C18" s="1186">
        <v>12.033333333333333</v>
      </c>
      <c r="D18" s="1186">
        <v>12.433333333333332</v>
      </c>
      <c r="E18" s="1186">
        <v>11.733333333333334</v>
      </c>
      <c r="F18" s="1187">
        <v>13.533333333333331</v>
      </c>
      <c r="G18" s="1185">
        <v>12.799999999999999</v>
      </c>
      <c r="H18" s="1186">
        <v>14.699999999999998</v>
      </c>
      <c r="I18" s="1186">
        <v>12.1</v>
      </c>
      <c r="J18" s="1186">
        <v>13.800000000000002</v>
      </c>
      <c r="K18" s="1187">
        <v>14.233333333333334</v>
      </c>
      <c r="L18" s="1185">
        <v>12.166666666666666</v>
      </c>
      <c r="M18" s="1186">
        <v>13</v>
      </c>
      <c r="N18" s="1186">
        <v>13</v>
      </c>
      <c r="O18" s="1186">
        <v>14.633333333333333</v>
      </c>
      <c r="P18" s="1187">
        <v>13.321003584229393</v>
      </c>
      <c r="Q18" s="1185">
        <v>13.733333333333334</v>
      </c>
      <c r="R18" s="1186">
        <v>12.474444444444444</v>
      </c>
      <c r="S18" s="1186">
        <v>13.961433691756275</v>
      </c>
      <c r="T18" s="1186">
        <v>13.689390681003587</v>
      </c>
      <c r="U18" s="1187">
        <v>12.372616487455197</v>
      </c>
      <c r="V18" s="1185">
        <v>12.974193548387097</v>
      </c>
      <c r="W18" s="1186">
        <v>12.601792114695337</v>
      </c>
      <c r="X18" s="1186">
        <v>13.089749103942651</v>
      </c>
      <c r="Y18" s="1186">
        <v>13.206057347670251</v>
      </c>
      <c r="Z18" s="1187">
        <v>15.72931899641577</v>
      </c>
      <c r="AA18" s="1186">
        <v>13.857419354838711</v>
      </c>
      <c r="AB18" s="1186">
        <v>12.429999999999998</v>
      </c>
      <c r="AC18" s="1186">
        <v>11.86293906810036</v>
      </c>
      <c r="AD18" s="1186">
        <v>13.357777777777779</v>
      </c>
      <c r="AE18" s="1186">
        <v>12.317634408602148</v>
      </c>
    </row>
    <row r="19" spans="1:34" ht="12" customHeight="1">
      <c r="A19" s="1452" t="str">
        <f>'[2]11.5'!A19</f>
        <v>3Q</v>
      </c>
      <c r="B19" s="1185">
        <v>18.099999999999998</v>
      </c>
      <c r="C19" s="1186">
        <v>16.833333333333332</v>
      </c>
      <c r="D19" s="1186">
        <v>14.333333333333334</v>
      </c>
      <c r="E19" s="1186">
        <v>16.2</v>
      </c>
      <c r="F19" s="1187">
        <v>15.933333333333332</v>
      </c>
      <c r="G19" s="1185">
        <v>17.466666666666669</v>
      </c>
      <c r="H19" s="1186">
        <v>15.866666666666667</v>
      </c>
      <c r="I19" s="1186">
        <v>16.166666666666668</v>
      </c>
      <c r="J19" s="1186">
        <v>16.7</v>
      </c>
      <c r="K19" s="1187">
        <v>17.600000000000001</v>
      </c>
      <c r="L19" s="1185">
        <v>16.400000000000002</v>
      </c>
      <c r="M19" s="1186">
        <v>16.3</v>
      </c>
      <c r="N19" s="1186">
        <v>17.666666666666668</v>
      </c>
      <c r="O19" s="1186">
        <v>16.166666666666668</v>
      </c>
      <c r="P19" s="1187">
        <v>16.236666666666665</v>
      </c>
      <c r="Q19" s="1185">
        <v>17.466666666666665</v>
      </c>
      <c r="R19" s="1186">
        <v>16.510896057347669</v>
      </c>
      <c r="S19" s="1186">
        <v>16.689247311827959</v>
      </c>
      <c r="T19" s="1186">
        <v>17.016881720430106</v>
      </c>
      <c r="U19" s="1187">
        <v>16.722258064516129</v>
      </c>
      <c r="V19" s="1185">
        <v>16.66193548387097</v>
      </c>
      <c r="W19" s="1186">
        <v>18.741146953405018</v>
      </c>
      <c r="X19" s="1186">
        <v>17.378530465949819</v>
      </c>
      <c r="Y19" s="1186">
        <v>16.611182795698927</v>
      </c>
      <c r="Z19" s="1187">
        <v>18.530358422939067</v>
      </c>
      <c r="AA19" s="1186">
        <v>17.266953405017919</v>
      </c>
      <c r="AB19" s="1186">
        <v>17.06304659498208</v>
      </c>
      <c r="AC19" s="1186">
        <v>16.56100358422939</v>
      </c>
      <c r="AD19" s="1186">
        <v>16.798494623655913</v>
      </c>
      <c r="AE19" s="1186">
        <v>18.464050179211469</v>
      </c>
    </row>
    <row r="20" spans="1:34" ht="12" customHeight="1">
      <c r="A20" s="1453" t="str">
        <f>'[2]11.5'!A20</f>
        <v>4Q</v>
      </c>
      <c r="B20" s="1189">
        <v>4.2666666666666666</v>
      </c>
      <c r="C20" s="1190">
        <v>2.8333333333333326</v>
      </c>
      <c r="D20" s="1190">
        <v>3</v>
      </c>
      <c r="E20" s="1190">
        <v>3.4666666666666668</v>
      </c>
      <c r="F20" s="1191">
        <v>2.3333333333333335</v>
      </c>
      <c r="G20" s="1189">
        <v>3.4333333333333336</v>
      </c>
      <c r="H20" s="1190">
        <v>6</v>
      </c>
      <c r="I20" s="1190">
        <v>3.3333333333333335</v>
      </c>
      <c r="J20" s="1190">
        <v>3.1666666666666665</v>
      </c>
      <c r="K20" s="1191">
        <v>3.3000000000000003</v>
      </c>
      <c r="L20" s="1189">
        <v>4.2666666666666666</v>
      </c>
      <c r="M20" s="1190">
        <v>3.5333333333333337</v>
      </c>
      <c r="N20" s="1190">
        <v>6.2666666666666666</v>
      </c>
      <c r="O20" s="1190">
        <v>2.9000000000000004</v>
      </c>
      <c r="P20" s="1191">
        <v>4.865591397849462</v>
      </c>
      <c r="Q20" s="1189">
        <v>4.2333333333333334</v>
      </c>
      <c r="R20" s="1190">
        <v>2.3944802867383514</v>
      </c>
      <c r="S20" s="1190">
        <v>4.3589964157706085</v>
      </c>
      <c r="T20" s="1190">
        <v>3.98573476702509</v>
      </c>
      <c r="U20" s="1191">
        <v>4.983189964157706</v>
      </c>
      <c r="V20" s="1189">
        <v>6.1724372759856623</v>
      </c>
      <c r="W20" s="1190">
        <v>5.8789605734767028</v>
      </c>
      <c r="X20" s="1190">
        <v>3.367132616487456</v>
      </c>
      <c r="Y20" s="1190">
        <v>4.871971326164874</v>
      </c>
      <c r="Z20" s="1191">
        <v>5.3304301075268823</v>
      </c>
      <c r="AA20" s="1190">
        <v>5.8412544802867394</v>
      </c>
      <c r="AB20" s="1190">
        <v>5.0191397849462369</v>
      </c>
      <c r="AC20" s="1190">
        <v>4.1904301075268817</v>
      </c>
      <c r="AD20" s="1190">
        <v>5.1531899641577068</v>
      </c>
      <c r="AE20" s="1190">
        <v>5.9277777777777771</v>
      </c>
    </row>
    <row r="21" spans="1:34" ht="12" customHeight="1">
      <c r="A21" s="1452" t="str">
        <f>'[2]11.5'!A21</f>
        <v>1H</v>
      </c>
      <c r="B21" s="1185">
        <v>7.5</v>
      </c>
      <c r="C21" s="1186">
        <v>6.75</v>
      </c>
      <c r="D21" s="1186">
        <v>4.6166666666666663</v>
      </c>
      <c r="E21" s="1186">
        <v>6.05</v>
      </c>
      <c r="F21" s="1187">
        <v>7.8166666666666664</v>
      </c>
      <c r="G21" s="1185">
        <v>6.9333333333333336</v>
      </c>
      <c r="H21" s="1186">
        <v>8.0499999999999989</v>
      </c>
      <c r="I21" s="1186">
        <v>6.55</v>
      </c>
      <c r="J21" s="1186">
        <v>8.0833333333333339</v>
      </c>
      <c r="K21" s="1187">
        <v>6.6833333333333327</v>
      </c>
      <c r="L21" s="1185">
        <v>6.0655913978494622</v>
      </c>
      <c r="M21" s="1186">
        <v>6.1499999999999995</v>
      </c>
      <c r="N21" s="1186">
        <v>5.1166666666666671</v>
      </c>
      <c r="O21" s="1186">
        <v>9.36</v>
      </c>
      <c r="P21" s="1187">
        <v>7.9521684587813626</v>
      </c>
      <c r="Q21" s="1185">
        <v>6.75</v>
      </c>
      <c r="R21" s="1186">
        <v>5.734073220686124</v>
      </c>
      <c r="S21" s="1186">
        <v>7.2340578597030216</v>
      </c>
      <c r="T21" s="1186">
        <v>6.9350735384995694</v>
      </c>
      <c r="U21" s="1187">
        <v>5.731027905785969</v>
      </c>
      <c r="V21" s="1185">
        <v>8.0708525345622117</v>
      </c>
      <c r="W21" s="1186">
        <v>7.2614567332309266</v>
      </c>
      <c r="X21" s="1186">
        <v>7.5716602662570409</v>
      </c>
      <c r="Y21" s="1186">
        <v>6.8907974910394261</v>
      </c>
      <c r="Z21" s="1187">
        <v>7.8198438300051194</v>
      </c>
      <c r="AA21" s="1186">
        <v>7.9512711213517662</v>
      </c>
      <c r="AB21" s="1186">
        <v>7.6369278033794146</v>
      </c>
      <c r="AC21" s="1186">
        <v>6.1299910394265238</v>
      </c>
      <c r="AD21" s="1186">
        <v>7.8776408090117771</v>
      </c>
      <c r="AE21" s="1186">
        <v>7.5659408602150533</v>
      </c>
      <c r="AF21" s="392"/>
      <c r="AG21" s="392"/>
      <c r="AH21" s="392"/>
    </row>
    <row r="22" spans="1:34" ht="12" customHeight="1">
      <c r="A22" s="1453" t="str">
        <f>'[2]11.5'!A22</f>
        <v>2H</v>
      </c>
      <c r="B22" s="1185">
        <v>11.183333333333332</v>
      </c>
      <c r="C22" s="1186">
        <v>9.8333333333333339</v>
      </c>
      <c r="D22" s="1186">
        <v>8.6666666666666679</v>
      </c>
      <c r="E22" s="1186">
        <v>9.8333333333333339</v>
      </c>
      <c r="F22" s="1187">
        <v>9.1333333333333311</v>
      </c>
      <c r="G22" s="1185">
        <v>10.450000000000001</v>
      </c>
      <c r="H22" s="1186">
        <v>10.933333333333335</v>
      </c>
      <c r="I22" s="1186">
        <v>9.7500000000000018</v>
      </c>
      <c r="J22" s="1186">
        <v>9.9333333333333336</v>
      </c>
      <c r="K22" s="1187">
        <v>10.450000000000001</v>
      </c>
      <c r="L22" s="1185">
        <v>10.333333333333334</v>
      </c>
      <c r="M22" s="1186">
        <v>9.9166666666666661</v>
      </c>
      <c r="N22" s="1186">
        <v>11.966666666666667</v>
      </c>
      <c r="O22" s="1186">
        <v>9.5333333333333332</v>
      </c>
      <c r="P22" s="1187">
        <v>10.551129032258062</v>
      </c>
      <c r="Q22" s="1185">
        <v>10.85</v>
      </c>
      <c r="R22" s="1186">
        <v>9.4526881720430094</v>
      </c>
      <c r="S22" s="1186">
        <v>10.524121863799285</v>
      </c>
      <c r="T22" s="1186">
        <v>10.501308243727598</v>
      </c>
      <c r="U22" s="1187">
        <v>10.852724014336916</v>
      </c>
      <c r="V22" s="1185">
        <v>11.417186379928317</v>
      </c>
      <c r="W22" s="1186">
        <v>12.310053763440857</v>
      </c>
      <c r="X22" s="1186">
        <v>10.372831541218636</v>
      </c>
      <c r="Y22" s="1186">
        <v>10.741577060931901</v>
      </c>
      <c r="Z22" s="1187">
        <v>11.930394265232977</v>
      </c>
      <c r="AA22" s="1186">
        <v>11.554103942652331</v>
      </c>
      <c r="AB22" s="1186">
        <v>11.041093189964158</v>
      </c>
      <c r="AC22" s="1186">
        <v>10.375716845878136</v>
      </c>
      <c r="AD22" s="1186">
        <v>10.97584229390681</v>
      </c>
      <c r="AE22" s="1186">
        <v>12.195913978494623</v>
      </c>
      <c r="AF22" s="392"/>
      <c r="AG22" s="392"/>
      <c r="AH22" s="392"/>
    </row>
    <row r="23" spans="1:34" ht="12" customHeight="1">
      <c r="A23" s="1453" t="str">
        <f>'[2]11.5'!A23</f>
        <v>Year</v>
      </c>
      <c r="B23" s="1194">
        <v>9.3416666666666668</v>
      </c>
      <c r="C23" s="1195">
        <v>8.2916666666666661</v>
      </c>
      <c r="D23" s="1195">
        <v>6.6416666666666666</v>
      </c>
      <c r="E23" s="1195">
        <v>7.9416666666666664</v>
      </c>
      <c r="F23" s="1196">
        <v>8.4749999999999996</v>
      </c>
      <c r="G23" s="1194">
        <v>8.6916666666666682</v>
      </c>
      <c r="H23" s="1195">
        <v>9.4916666666666671</v>
      </c>
      <c r="I23" s="1195">
        <v>8.1499999999999968</v>
      </c>
      <c r="J23" s="1195">
        <v>9.0083333333333346</v>
      </c>
      <c r="K23" s="1196">
        <v>8.5666666666666647</v>
      </c>
      <c r="L23" s="1194">
        <v>8.1994623655913959</v>
      </c>
      <c r="M23" s="1195">
        <v>8.0333333333333332</v>
      </c>
      <c r="N23" s="1195">
        <v>8.5416666666666679</v>
      </c>
      <c r="O23" s="1195">
        <v>9.4466666666666672</v>
      </c>
      <c r="P23" s="1196">
        <v>9.2516487455197147</v>
      </c>
      <c r="Q23" s="1194">
        <v>8.7999999999999989</v>
      </c>
      <c r="R23" s="1195">
        <v>7.5933806963645667</v>
      </c>
      <c r="S23" s="1195">
        <v>8.8790898617511527</v>
      </c>
      <c r="T23" s="1195">
        <v>8.7181908911135846</v>
      </c>
      <c r="U23" s="1196">
        <v>8.2918759600614447</v>
      </c>
      <c r="V23" s="1194">
        <v>9.7440194572452654</v>
      </c>
      <c r="W23" s="1195">
        <v>9.7857552483358941</v>
      </c>
      <c r="X23" s="1195">
        <v>8.9722459037378375</v>
      </c>
      <c r="Y23" s="1195">
        <v>8.8161872759856621</v>
      </c>
      <c r="Z23" s="1196">
        <v>9.8751190476190462</v>
      </c>
      <c r="AA23" s="1195">
        <v>9.7526875320020494</v>
      </c>
      <c r="AB23" s="1195">
        <v>9.3390104966717846</v>
      </c>
      <c r="AC23" s="1195">
        <v>8.2528539426523277</v>
      </c>
      <c r="AD23" s="1195">
        <v>9.426741551459294</v>
      </c>
      <c r="AE23" s="1195">
        <v>9.8809274193548386</v>
      </c>
      <c r="AF23" s="392"/>
      <c r="AG23" s="392"/>
      <c r="AH23" s="392"/>
    </row>
    <row r="24" spans="1:34" ht="12" customHeight="1">
      <c r="A24" s="1278"/>
      <c r="B24" s="1279"/>
      <c r="C24" s="1279"/>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79"/>
      <c r="Z24" s="1279"/>
      <c r="AA24" s="1279"/>
      <c r="AB24" s="1279"/>
      <c r="AC24" s="1279"/>
      <c r="AD24" s="1279"/>
      <c r="AE24" s="1279"/>
      <c r="AF24" s="392"/>
      <c r="AG24" s="392"/>
      <c r="AH24" s="392"/>
    </row>
    <row r="25" spans="1:34">
      <c r="A25" s="1815" t="s">
        <v>536</v>
      </c>
      <c r="B25" s="1815"/>
      <c r="C25" s="1815"/>
      <c r="D25" s="1815"/>
      <c r="E25" s="1815"/>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392"/>
      <c r="AG25" s="392"/>
      <c r="AH25" s="392"/>
    </row>
    <row r="26" spans="1:34">
      <c r="A26" s="383"/>
      <c r="B26" s="384">
        <f>B4</f>
        <v>1994</v>
      </c>
      <c r="C26" s="384">
        <f t="shared" ref="C26:AE26" si="0">C4</f>
        <v>1995</v>
      </c>
      <c r="D26" s="384">
        <f t="shared" si="0"/>
        <v>1996</v>
      </c>
      <c r="E26" s="384">
        <f t="shared" si="0"/>
        <v>1997</v>
      </c>
      <c r="F26" s="384">
        <f t="shared" si="0"/>
        <v>1998</v>
      </c>
      <c r="G26" s="384">
        <f t="shared" si="0"/>
        <v>1999</v>
      </c>
      <c r="H26" s="384">
        <f t="shared" si="0"/>
        <v>2000</v>
      </c>
      <c r="I26" s="384">
        <f t="shared" si="0"/>
        <v>2001</v>
      </c>
      <c r="J26" s="384">
        <f t="shared" si="0"/>
        <v>2002</v>
      </c>
      <c r="K26" s="384">
        <f t="shared" si="0"/>
        <v>2003</v>
      </c>
      <c r="L26" s="384">
        <f t="shared" si="0"/>
        <v>2004</v>
      </c>
      <c r="M26" s="384">
        <f t="shared" si="0"/>
        <v>2005</v>
      </c>
      <c r="N26" s="384">
        <f t="shared" si="0"/>
        <v>2006</v>
      </c>
      <c r="O26" s="384">
        <f t="shared" si="0"/>
        <v>2007</v>
      </c>
      <c r="P26" s="384">
        <f t="shared" si="0"/>
        <v>2008</v>
      </c>
      <c r="Q26" s="384">
        <f t="shared" si="0"/>
        <v>2009</v>
      </c>
      <c r="R26" s="384">
        <f t="shared" si="0"/>
        <v>2010</v>
      </c>
      <c r="S26" s="384">
        <f t="shared" si="0"/>
        <v>2011</v>
      </c>
      <c r="T26" s="384">
        <f t="shared" si="0"/>
        <v>2012</v>
      </c>
      <c r="U26" s="384">
        <f t="shared" si="0"/>
        <v>2013</v>
      </c>
      <c r="V26" s="384">
        <f t="shared" si="0"/>
        <v>2014</v>
      </c>
      <c r="W26" s="384">
        <f t="shared" si="0"/>
        <v>2015</v>
      </c>
      <c r="X26" s="384">
        <f t="shared" si="0"/>
        <v>2016</v>
      </c>
      <c r="Y26" s="384">
        <f t="shared" si="0"/>
        <v>2017</v>
      </c>
      <c r="Z26" s="384">
        <f t="shared" si="0"/>
        <v>2018</v>
      </c>
      <c r="AA26" s="384">
        <f t="shared" si="0"/>
        <v>2019</v>
      </c>
      <c r="AB26" s="384">
        <f t="shared" si="0"/>
        <v>2020</v>
      </c>
      <c r="AC26" s="384">
        <f t="shared" si="0"/>
        <v>2021</v>
      </c>
      <c r="AD26" s="384">
        <f t="shared" si="0"/>
        <v>2022</v>
      </c>
      <c r="AE26" s="384">
        <f t="shared" si="0"/>
        <v>2023</v>
      </c>
      <c r="AF26" s="392"/>
      <c r="AG26" s="392"/>
      <c r="AH26" s="392"/>
    </row>
    <row r="27" spans="1:34">
      <c r="A27" s="383" t="str">
        <f>A23</f>
        <v>Year</v>
      </c>
      <c r="B27" s="385">
        <f>B23</f>
        <v>9.3416666666666668</v>
      </c>
      <c r="C27" s="385">
        <f t="shared" ref="C27:AE27" si="1">C23</f>
        <v>8.2916666666666661</v>
      </c>
      <c r="D27" s="385">
        <f t="shared" si="1"/>
        <v>6.6416666666666666</v>
      </c>
      <c r="E27" s="385">
        <f t="shared" si="1"/>
        <v>7.9416666666666664</v>
      </c>
      <c r="F27" s="385">
        <f t="shared" si="1"/>
        <v>8.4749999999999996</v>
      </c>
      <c r="G27" s="385">
        <f t="shared" si="1"/>
        <v>8.6916666666666682</v>
      </c>
      <c r="H27" s="385">
        <f t="shared" si="1"/>
        <v>9.4916666666666671</v>
      </c>
      <c r="I27" s="385">
        <f t="shared" si="1"/>
        <v>8.1499999999999968</v>
      </c>
      <c r="J27" s="385">
        <f t="shared" si="1"/>
        <v>9.0083333333333346</v>
      </c>
      <c r="K27" s="385">
        <f t="shared" si="1"/>
        <v>8.5666666666666647</v>
      </c>
      <c r="L27" s="385">
        <f t="shared" si="1"/>
        <v>8.1994623655913959</v>
      </c>
      <c r="M27" s="385">
        <f t="shared" si="1"/>
        <v>8.0333333333333332</v>
      </c>
      <c r="N27" s="385">
        <f t="shared" si="1"/>
        <v>8.5416666666666679</v>
      </c>
      <c r="O27" s="385">
        <f t="shared" si="1"/>
        <v>9.4466666666666672</v>
      </c>
      <c r="P27" s="385">
        <f t="shared" si="1"/>
        <v>9.2516487455197147</v>
      </c>
      <c r="Q27" s="385">
        <f t="shared" si="1"/>
        <v>8.7999999999999989</v>
      </c>
      <c r="R27" s="385">
        <f t="shared" si="1"/>
        <v>7.5933806963645667</v>
      </c>
      <c r="S27" s="385">
        <f t="shared" si="1"/>
        <v>8.8790898617511527</v>
      </c>
      <c r="T27" s="385">
        <f t="shared" si="1"/>
        <v>8.7181908911135846</v>
      </c>
      <c r="U27" s="385">
        <f t="shared" si="1"/>
        <v>8.2918759600614447</v>
      </c>
      <c r="V27" s="385">
        <f t="shared" si="1"/>
        <v>9.7440194572452654</v>
      </c>
      <c r="W27" s="385">
        <f t="shared" si="1"/>
        <v>9.7857552483358941</v>
      </c>
      <c r="X27" s="385">
        <f t="shared" si="1"/>
        <v>8.9722459037378375</v>
      </c>
      <c r="Y27" s="385">
        <f t="shared" si="1"/>
        <v>8.8161872759856621</v>
      </c>
      <c r="Z27" s="385">
        <f t="shared" si="1"/>
        <v>9.8751190476190462</v>
      </c>
      <c r="AA27" s="385">
        <f t="shared" si="1"/>
        <v>9.7526875320020494</v>
      </c>
      <c r="AB27" s="385">
        <f t="shared" si="1"/>
        <v>9.3390104966717846</v>
      </c>
      <c r="AC27" s="385">
        <f t="shared" si="1"/>
        <v>8.2528539426523277</v>
      </c>
      <c r="AD27" s="385">
        <f t="shared" si="1"/>
        <v>9.426741551459294</v>
      </c>
      <c r="AE27" s="385">
        <f t="shared" si="1"/>
        <v>9.8809274193548386</v>
      </c>
      <c r="AF27" s="392"/>
      <c r="AG27" s="392"/>
      <c r="AH27" s="392"/>
    </row>
    <row r="28" spans="1:34">
      <c r="A28" s="160"/>
      <c r="B28" s="386"/>
      <c r="C28" s="160"/>
      <c r="D28" s="160"/>
      <c r="E28" s="382"/>
      <c r="F28" s="382"/>
      <c r="G28" s="382"/>
      <c r="H28" s="382"/>
      <c r="I28" s="382"/>
      <c r="J28" s="382"/>
      <c r="K28" s="26"/>
      <c r="L28" s="160"/>
      <c r="M28" s="160"/>
      <c r="N28" s="160"/>
      <c r="O28" s="160"/>
      <c r="P28" s="160"/>
      <c r="AF28" s="392"/>
      <c r="AG28" s="392"/>
      <c r="AH28" s="392"/>
    </row>
    <row r="29" spans="1:34">
      <c r="A29" s="160"/>
      <c r="B29" s="160"/>
      <c r="C29" s="160"/>
      <c r="D29" s="160"/>
      <c r="E29" s="382"/>
      <c r="F29" s="382"/>
      <c r="G29" s="382"/>
      <c r="H29" s="382"/>
      <c r="I29" s="382"/>
      <c r="J29" s="382"/>
      <c r="K29" s="26"/>
      <c r="L29" s="160"/>
      <c r="M29" s="160"/>
      <c r="N29" s="160"/>
      <c r="O29" s="160"/>
      <c r="P29" s="160"/>
      <c r="AF29" s="392"/>
      <c r="AG29" s="392"/>
      <c r="AH29" s="392"/>
    </row>
    <row r="30" spans="1:34">
      <c r="A30" s="160"/>
      <c r="B30" s="160"/>
      <c r="C30" s="160"/>
      <c r="D30" s="160"/>
      <c r="E30" s="382"/>
      <c r="F30" s="382"/>
      <c r="G30" s="382"/>
      <c r="H30" s="382"/>
      <c r="I30" s="382"/>
      <c r="J30" s="382"/>
      <c r="K30" s="26"/>
      <c r="L30" s="160"/>
      <c r="M30" s="160"/>
      <c r="N30" s="160"/>
      <c r="O30" s="160"/>
      <c r="P30" s="160"/>
      <c r="AF30" s="392"/>
      <c r="AG30" s="392"/>
      <c r="AH30" s="392"/>
    </row>
    <row r="31" spans="1:34">
      <c r="A31" s="160"/>
      <c r="B31" s="160"/>
      <c r="C31" s="160"/>
      <c r="D31" s="160"/>
      <c r="E31" s="382"/>
      <c r="F31" s="382"/>
      <c r="G31" s="382"/>
      <c r="H31" s="382"/>
      <c r="I31" s="382"/>
      <c r="J31" s="382"/>
      <c r="K31" s="26"/>
      <c r="L31" s="160"/>
      <c r="M31" s="160"/>
      <c r="N31" s="160"/>
      <c r="O31" s="160"/>
      <c r="P31" s="160"/>
      <c r="AF31" s="392"/>
      <c r="AG31" s="392"/>
      <c r="AH31" s="392"/>
    </row>
    <row r="32" spans="1:34">
      <c r="D32" s="160"/>
      <c r="E32" s="382"/>
      <c r="F32" s="382"/>
      <c r="G32" s="382"/>
      <c r="H32" s="382"/>
      <c r="I32" s="382"/>
      <c r="J32" s="382"/>
      <c r="K32" s="26"/>
      <c r="AF32" s="392"/>
      <c r="AG32" s="392"/>
      <c r="AH32" s="392"/>
    </row>
    <row r="33" spans="3:34">
      <c r="D33" s="160"/>
      <c r="K33" s="26"/>
      <c r="AF33" s="392"/>
      <c r="AG33" s="392"/>
      <c r="AH33" s="392"/>
    </row>
    <row r="34" spans="3:34">
      <c r="D34" s="160"/>
      <c r="AF34" s="392"/>
      <c r="AG34" s="392"/>
      <c r="AH34" s="392"/>
    </row>
    <row r="35" spans="3:34">
      <c r="AF35" s="392"/>
      <c r="AG35" s="392"/>
      <c r="AH35" s="392"/>
    </row>
    <row r="36" spans="3:34">
      <c r="C36" s="28"/>
      <c r="D36" s="28"/>
      <c r="AF36" s="392"/>
      <c r="AG36" s="392"/>
      <c r="AH36" s="392"/>
    </row>
    <row r="37" spans="3:34">
      <c r="C37" s="28"/>
      <c r="D37" s="28"/>
      <c r="AF37" s="392"/>
      <c r="AG37" s="392"/>
      <c r="AH37" s="392"/>
    </row>
    <row r="38" spans="3:34">
      <c r="C38" s="28"/>
      <c r="D38" s="28"/>
      <c r="AF38" s="392"/>
      <c r="AG38" s="392"/>
      <c r="AH38" s="392"/>
    </row>
    <row r="39" spans="3:34">
      <c r="C39" s="19"/>
      <c r="G39" s="19"/>
      <c r="K39" s="19"/>
      <c r="AF39" s="392"/>
      <c r="AG39" s="392"/>
      <c r="AH39" s="392"/>
    </row>
    <row r="40" spans="3:34">
      <c r="H40" s="19"/>
      <c r="J40" s="19"/>
      <c r="L40" s="19"/>
      <c r="M40" s="19"/>
      <c r="AF40" s="392"/>
      <c r="AG40" s="392"/>
      <c r="AH40" s="392"/>
    </row>
    <row r="41" spans="3:34">
      <c r="AF41" s="392"/>
      <c r="AG41" s="392"/>
      <c r="AH41" s="392"/>
    </row>
    <row r="42" spans="3:34">
      <c r="AF42" s="392"/>
      <c r="AG42" s="392"/>
      <c r="AH42" s="392"/>
    </row>
  </sheetData>
  <mergeCells count="4">
    <mergeCell ref="B2:AE2"/>
    <mergeCell ref="A1:AE1"/>
    <mergeCell ref="A3:AE3"/>
    <mergeCell ref="A25:AE2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F142"/>
  <sheetViews>
    <sheetView showGridLines="0" view="pageBreakPreview" topLeftCell="A21" zoomScaleNormal="100" zoomScaleSheetLayoutView="100" workbookViewId="0">
      <selection activeCell="D1" sqref="D1"/>
    </sheetView>
  </sheetViews>
  <sheetFormatPr defaultColWidth="9.140625" defaultRowHeight="11.25"/>
  <cols>
    <col min="1" max="1" width="90.28515625" style="7" customWidth="1"/>
    <col min="2" max="16384" width="9.140625" style="7"/>
  </cols>
  <sheetData>
    <row r="1" spans="1:2" ht="20.25">
      <c r="A1" s="540" t="s">
        <v>155</v>
      </c>
    </row>
    <row r="2" spans="1:2" ht="4.5" customHeight="1">
      <c r="A2" s="13"/>
    </row>
    <row r="3" spans="1:2">
      <c r="A3" s="1469" t="s">
        <v>559</v>
      </c>
      <c r="B3" s="1469"/>
    </row>
    <row r="4" spans="1:2">
      <c r="A4" s="1469"/>
      <c r="B4" s="1469"/>
    </row>
    <row r="5" spans="1:2">
      <c r="A5" s="1469"/>
      <c r="B5" s="1469"/>
    </row>
    <row r="6" spans="1:2">
      <c r="A6" s="1469"/>
      <c r="B6" s="1469"/>
    </row>
    <row r="7" spans="1:2">
      <c r="A7" s="1469"/>
      <c r="B7" s="1469"/>
    </row>
    <row r="8" spans="1:2">
      <c r="A8" s="1469"/>
      <c r="B8" s="1469"/>
    </row>
    <row r="9" spans="1:2">
      <c r="A9" s="1469"/>
      <c r="B9" s="1469"/>
    </row>
    <row r="10" spans="1:2">
      <c r="A10" s="1469"/>
      <c r="B10" s="1469"/>
    </row>
    <row r="11" spans="1:2">
      <c r="A11" s="1469"/>
      <c r="B11" s="1469"/>
    </row>
    <row r="12" spans="1:2">
      <c r="A12" s="1469"/>
      <c r="B12" s="1469"/>
    </row>
    <row r="13" spans="1:2">
      <c r="A13" s="1469"/>
      <c r="B13" s="1469"/>
    </row>
    <row r="14" spans="1:2">
      <c r="A14" s="1469"/>
      <c r="B14" s="1469"/>
    </row>
    <row r="15" spans="1:2">
      <c r="A15" s="1469"/>
      <c r="B15" s="1469"/>
    </row>
    <row r="16" spans="1:2">
      <c r="A16" s="1469"/>
      <c r="B16" s="1469"/>
    </row>
    <row r="17" spans="1:2">
      <c r="A17" s="1469"/>
      <c r="B17" s="1469"/>
    </row>
    <row r="18" spans="1:2">
      <c r="A18" s="1469"/>
      <c r="B18" s="1469"/>
    </row>
    <row r="19" spans="1:2">
      <c r="A19" s="1469"/>
      <c r="B19" s="1469"/>
    </row>
    <row r="20" spans="1:2">
      <c r="A20" s="1469"/>
      <c r="B20" s="1469"/>
    </row>
    <row r="21" spans="1:2">
      <c r="A21" s="1469"/>
      <c r="B21" s="1469"/>
    </row>
    <row r="22" spans="1:2">
      <c r="A22" s="1469"/>
      <c r="B22" s="1469"/>
    </row>
    <row r="23" spans="1:2">
      <c r="A23" s="1469"/>
      <c r="B23" s="1469"/>
    </row>
    <row r="24" spans="1:2">
      <c r="A24" s="1469"/>
      <c r="B24" s="1469"/>
    </row>
    <row r="25" spans="1:2">
      <c r="A25" s="1469"/>
      <c r="B25" s="1469"/>
    </row>
    <row r="26" spans="1:2">
      <c r="A26" s="1469"/>
      <c r="B26" s="1469"/>
    </row>
    <row r="27" spans="1:2">
      <c r="A27" s="1469"/>
      <c r="B27" s="1469"/>
    </row>
    <row r="28" spans="1:2" ht="15.75" customHeight="1">
      <c r="A28" s="1469"/>
      <c r="B28" s="1469"/>
    </row>
    <row r="29" spans="1:2">
      <c r="A29" s="1469"/>
      <c r="B29" s="1469"/>
    </row>
    <row r="30" spans="1:2">
      <c r="A30" s="1469"/>
      <c r="B30" s="1469"/>
    </row>
    <row r="31" spans="1:2">
      <c r="A31" s="1469"/>
      <c r="B31" s="1469"/>
    </row>
    <row r="32" spans="1:2">
      <c r="A32" s="1469"/>
      <c r="B32" s="1469"/>
    </row>
    <row r="33" spans="1:2">
      <c r="A33" s="1469"/>
      <c r="B33" s="1469"/>
    </row>
    <row r="34" spans="1:2">
      <c r="A34" s="1469"/>
      <c r="B34" s="1469"/>
    </row>
    <row r="35" spans="1:2">
      <c r="A35" s="1469"/>
      <c r="B35" s="1469"/>
    </row>
    <row r="36" spans="1:2">
      <c r="A36" s="1469"/>
      <c r="B36" s="1469"/>
    </row>
    <row r="37" spans="1:2">
      <c r="A37" s="1469"/>
      <c r="B37" s="1469"/>
    </row>
    <row r="38" spans="1:2">
      <c r="A38" s="1469"/>
      <c r="B38" s="1469"/>
    </row>
    <row r="39" spans="1:2">
      <c r="A39" s="1469"/>
      <c r="B39" s="1469"/>
    </row>
    <row r="40" spans="1:2">
      <c r="A40" s="1469"/>
      <c r="B40" s="1469"/>
    </row>
    <row r="41" spans="1:2">
      <c r="A41" s="1469"/>
      <c r="B41" s="1469"/>
    </row>
    <row r="42" spans="1:2">
      <c r="A42" s="1469"/>
      <c r="B42" s="1469"/>
    </row>
    <row r="43" spans="1:2">
      <c r="A43" s="1469"/>
      <c r="B43" s="1469"/>
    </row>
    <row r="44" spans="1:2">
      <c r="A44" s="1469"/>
      <c r="B44" s="1469"/>
    </row>
    <row r="45" spans="1:2">
      <c r="A45" s="1469"/>
      <c r="B45" s="1469"/>
    </row>
    <row r="46" spans="1:2">
      <c r="A46" s="1469"/>
      <c r="B46" s="1469"/>
    </row>
    <row r="47" spans="1:2">
      <c r="A47" s="1469"/>
      <c r="B47" s="1469"/>
    </row>
    <row r="48" spans="1:2">
      <c r="A48" s="1469"/>
      <c r="B48" s="1469"/>
    </row>
    <row r="49" spans="1:2">
      <c r="A49" s="1469"/>
      <c r="B49" s="1469"/>
    </row>
    <row r="50" spans="1:2">
      <c r="A50" s="1469"/>
      <c r="B50" s="1469"/>
    </row>
    <row r="51" spans="1:2">
      <c r="A51" s="1469"/>
      <c r="B51" s="1469"/>
    </row>
    <row r="52" spans="1:2">
      <c r="A52" s="1469"/>
      <c r="B52" s="1469"/>
    </row>
    <row r="53" spans="1:2">
      <c r="A53" s="1469"/>
      <c r="B53" s="1469"/>
    </row>
    <row r="54" spans="1:2">
      <c r="A54" s="1469"/>
      <c r="B54" s="1469"/>
    </row>
    <row r="55" spans="1:2">
      <c r="A55" s="1469"/>
      <c r="B55" s="1469"/>
    </row>
    <row r="56" spans="1:2">
      <c r="A56" s="1469"/>
      <c r="B56" s="1469"/>
    </row>
    <row r="57" spans="1:2">
      <c r="A57" s="1469"/>
      <c r="B57" s="1469"/>
    </row>
    <row r="58" spans="1:2">
      <c r="A58" s="1469"/>
      <c r="B58" s="1469"/>
    </row>
    <row r="59" spans="1:2">
      <c r="A59" s="1469"/>
      <c r="B59" s="1469"/>
    </row>
    <row r="60" spans="1:2">
      <c r="A60" s="1469"/>
      <c r="B60" s="1469"/>
    </row>
    <row r="61" spans="1:2">
      <c r="A61" s="1469"/>
      <c r="B61" s="1469"/>
    </row>
    <row r="62" spans="1:2">
      <c r="A62" s="1469"/>
      <c r="B62" s="1469"/>
    </row>
    <row r="63" spans="1:2">
      <c r="A63" s="1469"/>
      <c r="B63" s="1469"/>
    </row>
    <row r="64" spans="1:2">
      <c r="A64" s="1469"/>
      <c r="B64" s="1469"/>
    </row>
    <row r="65" spans="1:2">
      <c r="A65" s="1469"/>
      <c r="B65" s="1469"/>
    </row>
    <row r="66" spans="1:2">
      <c r="A66" s="1469"/>
      <c r="B66" s="1469"/>
    </row>
    <row r="67" spans="1:2">
      <c r="A67" s="1469"/>
      <c r="B67" s="1469"/>
    </row>
    <row r="68" spans="1:2">
      <c r="A68" s="1469"/>
      <c r="B68" s="1469"/>
    </row>
    <row r="69" spans="1:2">
      <c r="A69" s="1469"/>
      <c r="B69" s="1469"/>
    </row>
    <row r="70" spans="1:2">
      <c r="A70" s="1469"/>
      <c r="B70" s="1469"/>
    </row>
    <row r="71" spans="1:2" ht="53.1" customHeight="1">
      <c r="A71" s="1469"/>
      <c r="B71" s="1469"/>
    </row>
    <row r="72" spans="1:2">
      <c r="A72" s="1469" t="s">
        <v>551</v>
      </c>
      <c r="B72" s="1469"/>
    </row>
    <row r="73" spans="1:2">
      <c r="A73" s="1469"/>
      <c r="B73" s="1469"/>
    </row>
    <row r="74" spans="1:2">
      <c r="A74" s="1469"/>
      <c r="B74" s="1469"/>
    </row>
    <row r="75" spans="1:2">
      <c r="A75" s="1469"/>
      <c r="B75" s="1469"/>
    </row>
    <row r="76" spans="1:2">
      <c r="A76" s="1469"/>
      <c r="B76" s="1469"/>
    </row>
    <row r="77" spans="1:2">
      <c r="A77" s="1469"/>
      <c r="B77" s="1469"/>
    </row>
    <row r="78" spans="1:2">
      <c r="A78" s="1469"/>
      <c r="B78" s="1469"/>
    </row>
    <row r="79" spans="1:2">
      <c r="A79" s="1469"/>
      <c r="B79" s="1469"/>
    </row>
    <row r="80" spans="1:2">
      <c r="A80" s="1469"/>
      <c r="B80" s="1469"/>
    </row>
    <row r="81" spans="1:2">
      <c r="A81" s="1469"/>
      <c r="B81" s="1469"/>
    </row>
    <row r="82" spans="1:2">
      <c r="A82" s="1469"/>
      <c r="B82" s="1469"/>
    </row>
    <row r="83" spans="1:2">
      <c r="A83" s="1469"/>
      <c r="B83" s="1469"/>
    </row>
    <row r="84" spans="1:2">
      <c r="A84" s="1469"/>
      <c r="B84" s="1469"/>
    </row>
    <row r="85" spans="1:2">
      <c r="A85" s="1469"/>
      <c r="B85" s="1469"/>
    </row>
    <row r="86" spans="1:2">
      <c r="A86" s="1469"/>
      <c r="B86" s="1469"/>
    </row>
    <row r="87" spans="1:2">
      <c r="A87" s="1469"/>
      <c r="B87" s="1469"/>
    </row>
    <row r="88" spans="1:2">
      <c r="A88" s="1469"/>
      <c r="B88" s="1469"/>
    </row>
    <row r="89" spans="1:2">
      <c r="A89" s="1469"/>
      <c r="B89" s="1469"/>
    </row>
    <row r="90" spans="1:2">
      <c r="A90" s="1469"/>
      <c r="B90" s="1469"/>
    </row>
    <row r="91" spans="1:2">
      <c r="A91" s="1469"/>
      <c r="B91" s="1469"/>
    </row>
    <row r="92" spans="1:2">
      <c r="A92" s="1469"/>
      <c r="B92" s="1469"/>
    </row>
    <row r="93" spans="1:2">
      <c r="A93" s="1469"/>
      <c r="B93" s="1469"/>
    </row>
    <row r="94" spans="1:2">
      <c r="A94" s="1469"/>
      <c r="B94" s="1469"/>
    </row>
    <row r="95" spans="1:2">
      <c r="A95" s="1469"/>
      <c r="B95" s="1469"/>
    </row>
    <row r="96" spans="1:2">
      <c r="A96" s="1469"/>
      <c r="B96" s="1469"/>
    </row>
    <row r="97" spans="1:6">
      <c r="A97" s="1469"/>
      <c r="B97" s="1469"/>
    </row>
    <row r="98" spans="1:6">
      <c r="A98" s="1469"/>
      <c r="B98" s="1469"/>
    </row>
    <row r="99" spans="1:6">
      <c r="A99" s="1469"/>
      <c r="B99" s="1469"/>
    </row>
    <row r="100" spans="1:6">
      <c r="A100" s="1469"/>
      <c r="B100" s="1469"/>
    </row>
    <row r="101" spans="1:6">
      <c r="A101" s="1469"/>
      <c r="B101" s="1469"/>
    </row>
    <row r="102" spans="1:6">
      <c r="A102" s="1469"/>
      <c r="B102" s="1469"/>
    </row>
    <row r="103" spans="1:6">
      <c r="A103" s="1469"/>
      <c r="B103" s="1469"/>
    </row>
    <row r="104" spans="1:6">
      <c r="A104" s="1469"/>
      <c r="B104" s="1469"/>
    </row>
    <row r="105" spans="1:6">
      <c r="A105" s="1469"/>
      <c r="B105" s="1469"/>
    </row>
    <row r="106" spans="1:6">
      <c r="A106" s="1469"/>
      <c r="B106" s="1469"/>
    </row>
    <row r="107" spans="1:6">
      <c r="A107" s="1469"/>
      <c r="B107" s="1469"/>
    </row>
    <row r="108" spans="1:6">
      <c r="A108" s="1469"/>
      <c r="B108" s="1469"/>
      <c r="F108" s="28"/>
    </row>
    <row r="109" spans="1:6">
      <c r="A109" s="1469"/>
      <c r="B109" s="1469"/>
      <c r="F109" s="28"/>
    </row>
    <row r="110" spans="1:6">
      <c r="A110" s="1469"/>
      <c r="B110" s="1469"/>
    </row>
    <row r="111" spans="1:6">
      <c r="A111" s="1469"/>
      <c r="B111" s="1469"/>
    </row>
    <row r="112" spans="1:6">
      <c r="A112" s="1469"/>
      <c r="B112" s="1469"/>
    </row>
    <row r="113" spans="1:2">
      <c r="A113" s="1469"/>
      <c r="B113" s="1469"/>
    </row>
    <row r="114" spans="1:2">
      <c r="A114" s="1469"/>
      <c r="B114" s="1469"/>
    </row>
    <row r="115" spans="1:2">
      <c r="A115" s="1469"/>
      <c r="B115" s="1469"/>
    </row>
    <row r="116" spans="1:2">
      <c r="A116" s="1469"/>
      <c r="B116" s="1469"/>
    </row>
    <row r="117" spans="1:2">
      <c r="A117" s="1469"/>
      <c r="B117" s="1469"/>
    </row>
    <row r="118" spans="1:2">
      <c r="A118" s="1469"/>
      <c r="B118" s="1469"/>
    </row>
    <row r="119" spans="1:2">
      <c r="A119" s="1469"/>
      <c r="B119" s="1469"/>
    </row>
    <row r="120" spans="1:2">
      <c r="A120" s="1469"/>
      <c r="B120" s="1469"/>
    </row>
    <row r="121" spans="1:2">
      <c r="A121" s="1469"/>
      <c r="B121" s="1469"/>
    </row>
    <row r="122" spans="1:2">
      <c r="A122" s="1469"/>
      <c r="B122" s="1469"/>
    </row>
    <row r="123" spans="1:2">
      <c r="A123" s="1469"/>
      <c r="B123" s="1469"/>
    </row>
    <row r="124" spans="1:2">
      <c r="A124" s="1469"/>
      <c r="B124" s="1469"/>
    </row>
    <row r="125" spans="1:2">
      <c r="A125" s="1469"/>
      <c r="B125" s="1469"/>
    </row>
    <row r="126" spans="1:2">
      <c r="A126" s="1469"/>
      <c r="B126" s="1469"/>
    </row>
    <row r="127" spans="1:2">
      <c r="A127" s="1469"/>
      <c r="B127" s="1469"/>
    </row>
    <row r="128" spans="1:2">
      <c r="A128" s="1469"/>
      <c r="B128" s="1469"/>
    </row>
    <row r="129" spans="1:2">
      <c r="A129" s="1469"/>
      <c r="B129" s="1469"/>
    </row>
    <row r="130" spans="1:2">
      <c r="A130" s="1469"/>
      <c r="B130" s="1469"/>
    </row>
    <row r="131" spans="1:2">
      <c r="A131" s="1469"/>
      <c r="B131" s="1469"/>
    </row>
    <row r="132" spans="1:2">
      <c r="A132" s="1469"/>
      <c r="B132" s="1469"/>
    </row>
    <row r="133" spans="1:2">
      <c r="A133" s="1469"/>
      <c r="B133" s="1469"/>
    </row>
    <row r="134" spans="1:2">
      <c r="A134" s="1469"/>
      <c r="B134" s="1469"/>
    </row>
    <row r="135" spans="1:2">
      <c r="A135" s="1469"/>
      <c r="B135" s="1469"/>
    </row>
    <row r="136" spans="1:2">
      <c r="A136" s="1469"/>
      <c r="B136" s="1469"/>
    </row>
    <row r="137" spans="1:2">
      <c r="A137" s="1469"/>
      <c r="B137" s="1469"/>
    </row>
    <row r="138" spans="1:2">
      <c r="A138" s="1469"/>
      <c r="B138" s="1469"/>
    </row>
    <row r="139" spans="1:2">
      <c r="A139" s="1469"/>
      <c r="B139" s="1469"/>
    </row>
    <row r="140" spans="1:2">
      <c r="A140" s="1469"/>
      <c r="B140" s="1469"/>
    </row>
    <row r="141" spans="1:2">
      <c r="A141" s="1469"/>
      <c r="B141" s="1469"/>
    </row>
    <row r="142" spans="1:2">
      <c r="A142" s="1469"/>
      <c r="B142" s="1469"/>
    </row>
  </sheetData>
  <mergeCells count="2">
    <mergeCell ref="A3:B71"/>
    <mergeCell ref="A72:B142"/>
  </mergeCells>
  <pageMargins left="0.31496062992125984" right="0.31496062992125984" top="0.35433070866141736" bottom="0.35433070866141736" header="0.31496062992125984" footer="0.19685039370078741"/>
  <pageSetup paperSize="9" scale="96" orientation="portrait" r:id="rId1"/>
  <headerFooter differentFirst="1">
    <oddFooter>&amp;C&amp;9&amp;P</oddFooter>
  </headerFooter>
  <rowBreaks count="1" manualBreakCount="1">
    <brk id="71" max="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8"/>
  <dimension ref="A1:V29"/>
  <sheetViews>
    <sheetView showGridLines="0" zoomScaleNormal="100" zoomScaleSheetLayoutView="100" zoomScalePageLayoutView="65" workbookViewId="0">
      <selection activeCell="D1" sqref="D1"/>
    </sheetView>
  </sheetViews>
  <sheetFormatPr defaultColWidth="9.140625" defaultRowHeight="12.75"/>
  <cols>
    <col min="1" max="1" width="4.28515625" style="9" customWidth="1"/>
    <col min="2" max="6" width="4.7109375" style="9" customWidth="1"/>
    <col min="7" max="9" width="4.85546875" style="9" customWidth="1"/>
    <col min="10" max="14" width="4.7109375" style="9" customWidth="1"/>
    <col min="15" max="15" width="3.7109375" style="9" customWidth="1"/>
    <col min="16" max="19" width="4.7109375" style="9" customWidth="1"/>
    <col min="20" max="20" width="3.7109375" style="9" customWidth="1"/>
    <col min="21" max="21" width="2.7109375" style="9" customWidth="1"/>
    <col min="22" max="16384" width="9.140625" style="9"/>
  </cols>
  <sheetData>
    <row r="1" spans="1:22" ht="18">
      <c r="A1" s="486" t="s">
        <v>82</v>
      </c>
      <c r="B1" s="370"/>
      <c r="C1" s="370"/>
      <c r="D1" s="370"/>
      <c r="E1" s="370"/>
      <c r="F1" s="370"/>
      <c r="G1" s="370"/>
      <c r="H1" s="370"/>
      <c r="I1" s="370"/>
      <c r="J1" s="370"/>
      <c r="K1" s="370"/>
      <c r="L1" s="370"/>
      <c r="M1" s="370"/>
      <c r="N1" s="370"/>
      <c r="O1" s="370"/>
      <c r="P1" s="370"/>
      <c r="Q1" s="370"/>
      <c r="R1" s="370"/>
      <c r="S1" s="370"/>
      <c r="T1" s="370"/>
    </row>
    <row r="2" spans="1:22" ht="15" customHeight="1">
      <c r="E2" s="388"/>
      <c r="F2" s="388"/>
    </row>
    <row r="3" spans="1:22" ht="15" customHeight="1">
      <c r="A3" s="1816" t="s">
        <v>83</v>
      </c>
      <c r="B3" s="1816"/>
      <c r="C3" s="1816"/>
      <c r="D3" s="1816"/>
      <c r="E3" s="1816"/>
      <c r="F3" s="1816"/>
      <c r="G3" s="1816"/>
      <c r="H3" s="1816"/>
      <c r="I3" s="1816"/>
      <c r="J3" s="1816"/>
      <c r="K3" s="1816"/>
      <c r="L3" s="1816"/>
      <c r="M3" s="1816"/>
      <c r="N3" s="1816"/>
      <c r="O3" s="1816"/>
      <c r="P3" s="1816"/>
      <c r="Q3" s="1816"/>
      <c r="R3" s="1816"/>
      <c r="S3" s="1816"/>
      <c r="T3" s="1816"/>
    </row>
    <row r="4" spans="1:22" ht="15" customHeight="1">
      <c r="A4" s="161"/>
      <c r="C4" s="389"/>
      <c r="D4" s="389"/>
      <c r="E4" s="389"/>
      <c r="F4" s="389"/>
      <c r="G4" s="389"/>
      <c r="H4" s="148"/>
      <c r="I4" s="148"/>
      <c r="V4" s="1202"/>
    </row>
    <row r="5" spans="1:22" ht="15" customHeight="1">
      <c r="A5" s="161"/>
      <c r="C5" s="389"/>
      <c r="D5" s="389"/>
      <c r="E5" s="389"/>
      <c r="F5" s="389"/>
      <c r="G5" s="389"/>
      <c r="H5" s="148"/>
      <c r="I5" s="148"/>
      <c r="V5" s="1202"/>
    </row>
    <row r="6" spans="1:22" ht="15" customHeight="1">
      <c r="A6" s="161"/>
      <c r="B6" s="387"/>
      <c r="C6" s="387"/>
      <c r="D6" s="389"/>
      <c r="E6" s="389"/>
      <c r="F6" s="389"/>
      <c r="G6" s="387"/>
      <c r="H6" s="7"/>
      <c r="I6" s="148"/>
      <c r="V6" s="1202"/>
    </row>
    <row r="7" spans="1:22" ht="15" customHeight="1">
      <c r="A7" s="161"/>
      <c r="B7" s="387"/>
      <c r="C7" s="387"/>
      <c r="D7" s="389"/>
      <c r="E7" s="389"/>
      <c r="F7" s="389"/>
      <c r="G7" s="387"/>
      <c r="H7" s="7"/>
      <c r="I7" s="148"/>
      <c r="V7" s="1202"/>
    </row>
    <row r="8" spans="1:22" ht="15" customHeight="1">
      <c r="A8" s="161"/>
      <c r="B8" s="387"/>
      <c r="C8" s="387"/>
      <c r="D8" s="389"/>
      <c r="E8" s="389"/>
      <c r="F8" s="389"/>
      <c r="G8" s="387"/>
      <c r="H8" s="7"/>
      <c r="I8" s="148"/>
      <c r="V8" s="1202"/>
    </row>
    <row r="9" spans="1:22" ht="15" customHeight="1">
      <c r="A9" s="161"/>
      <c r="B9" s="389"/>
      <c r="C9" s="389"/>
      <c r="D9" s="389"/>
      <c r="E9" s="389"/>
      <c r="F9" s="389"/>
      <c r="G9" s="387"/>
      <c r="H9" s="7"/>
      <c r="I9" s="148"/>
      <c r="V9" s="1202"/>
    </row>
    <row r="10" spans="1:22" ht="15" customHeight="1">
      <c r="A10" s="161"/>
      <c r="B10" s="389"/>
      <c r="C10" s="389"/>
      <c r="D10" s="389"/>
      <c r="E10" s="389"/>
      <c r="F10" s="389"/>
      <c r="G10" s="389"/>
      <c r="H10" s="148"/>
      <c r="I10" s="148"/>
      <c r="V10" s="1202"/>
    </row>
    <row r="11" spans="1:22" ht="15" customHeight="1">
      <c r="A11" s="161"/>
      <c r="B11" s="389"/>
      <c r="C11" s="389"/>
      <c r="D11" s="389"/>
      <c r="E11" s="389"/>
      <c r="F11" s="389"/>
      <c r="G11" s="389"/>
      <c r="H11" s="148"/>
      <c r="I11" s="148"/>
      <c r="V11" s="1202"/>
    </row>
    <row r="12" spans="1:22" ht="15" customHeight="1">
      <c r="A12" s="161"/>
      <c r="B12" s="389"/>
      <c r="C12" s="389"/>
      <c r="D12" s="389"/>
      <c r="E12" s="389"/>
      <c r="F12" s="389"/>
      <c r="G12" s="389"/>
      <c r="H12" s="148"/>
      <c r="I12" s="148"/>
    </row>
    <row r="13" spans="1:22" ht="15" customHeight="1">
      <c r="A13" s="161"/>
      <c r="B13" s="389"/>
      <c r="C13" s="389"/>
      <c r="D13" s="389"/>
      <c r="E13" s="389"/>
      <c r="F13" s="389"/>
      <c r="G13" s="389"/>
      <c r="H13" s="148"/>
      <c r="I13" s="148"/>
    </row>
    <row r="14" spans="1:22" ht="15" customHeight="1">
      <c r="A14" s="161"/>
      <c r="B14" s="389"/>
      <c r="C14" s="389"/>
      <c r="D14" s="389"/>
      <c r="E14" s="389"/>
      <c r="F14" s="389"/>
      <c r="G14" s="389"/>
      <c r="H14" s="390"/>
      <c r="I14" s="390"/>
    </row>
    <row r="15" spans="1:22" ht="15" customHeight="1">
      <c r="H15" s="243"/>
      <c r="I15" s="243"/>
    </row>
    <row r="16" spans="1:22" ht="15" customHeight="1"/>
    <row r="17" spans="8:21" ht="15" customHeight="1"/>
    <row r="18" spans="8:21" ht="15" customHeight="1"/>
    <row r="19" spans="8:21" ht="15" customHeight="1"/>
    <row r="20" spans="8:21" ht="15" customHeight="1"/>
    <row r="21" spans="8:21" ht="12.95" customHeight="1"/>
    <row r="22" spans="8:21" ht="12.95" customHeight="1">
      <c r="U22" s="7"/>
    </row>
    <row r="23" spans="8:21" ht="12.95" customHeight="1">
      <c r="U23" s="7"/>
    </row>
    <row r="24" spans="8:21" ht="12.95" customHeight="1">
      <c r="U24" s="21"/>
    </row>
    <row r="25" spans="8:21" ht="213.6" customHeight="1">
      <c r="H25" s="243"/>
      <c r="I25" s="243"/>
      <c r="P25" s="21"/>
      <c r="Q25" s="21"/>
      <c r="R25" s="21"/>
      <c r="S25" s="21"/>
      <c r="T25" s="21"/>
      <c r="U25" s="21"/>
    </row>
    <row r="26" spans="8:21" ht="15" customHeight="1"/>
    <row r="27" spans="8:21" ht="15" customHeight="1"/>
    <row r="28" spans="8:21" ht="15" customHeight="1"/>
    <row r="29" spans="8:21" ht="15" customHeight="1"/>
  </sheetData>
  <mergeCells count="1">
    <mergeCell ref="A3:T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82B73-FEC9-4A45-A30F-0D37670B3F0C}">
  <dimension ref="A47:C50"/>
  <sheetViews>
    <sheetView showGridLines="0" topLeftCell="A22" zoomScaleNormal="100" workbookViewId="0">
      <selection activeCell="D1" sqref="D1"/>
    </sheetView>
  </sheetViews>
  <sheetFormatPr defaultColWidth="9.140625" defaultRowHeight="12.75"/>
  <cols>
    <col min="1" max="1" width="9.140625" style="1218"/>
    <col min="2" max="2" width="11.28515625" style="1218" bestFit="1" customWidth="1"/>
    <col min="3" max="16384" width="9.140625" style="1218"/>
  </cols>
  <sheetData>
    <row r="47" spans="1:3" ht="15">
      <c r="A47" s="1219" t="s">
        <v>84</v>
      </c>
    </row>
    <row r="48" spans="1:3" ht="14.25">
      <c r="A48" s="1220" t="s">
        <v>80</v>
      </c>
      <c r="B48" s="1220"/>
      <c r="C48" s="1220"/>
    </row>
    <row r="50" spans="1:2" ht="14.25">
      <c r="A50" s="1221" t="s">
        <v>85</v>
      </c>
      <c r="B50" s="1222">
        <f ca="1">TODAY()</f>
        <v>45488</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8"/>
  <dimension ref="A1:AA381"/>
  <sheetViews>
    <sheetView showGridLines="0" zoomScale="115" zoomScaleNormal="115" zoomScaleSheetLayoutView="100" workbookViewId="0">
      <selection activeCell="D1" sqref="D1"/>
    </sheetView>
  </sheetViews>
  <sheetFormatPr defaultColWidth="9.140625" defaultRowHeight="11.25"/>
  <cols>
    <col min="1" max="1" width="11.140625" style="16" customWidth="1"/>
    <col min="2" max="2" width="11.85546875" style="16" customWidth="1"/>
    <col min="3" max="3" width="13.140625" style="16" customWidth="1"/>
    <col min="4" max="4" width="8.7109375" style="16" customWidth="1"/>
    <col min="5" max="5" width="9.42578125" style="16" customWidth="1"/>
    <col min="6" max="6" width="6.140625" style="16" customWidth="1"/>
    <col min="7" max="7" width="10.85546875" style="16" customWidth="1"/>
    <col min="8" max="10" width="8.7109375" style="16" customWidth="1"/>
    <col min="11" max="11" width="1.7109375" style="16" customWidth="1"/>
    <col min="12" max="12" width="9.140625" style="414"/>
    <col min="13" max="13" width="9.140625" style="417"/>
    <col min="14" max="14" width="10.28515625" style="417" bestFit="1" customWidth="1"/>
    <col min="15" max="15" width="10" style="417" customWidth="1"/>
    <col min="16" max="16" width="10" style="417" bestFit="1" customWidth="1"/>
    <col min="17" max="17" width="10.5703125" style="417" bestFit="1" customWidth="1"/>
    <col min="18" max="18" width="9.42578125" style="417" bestFit="1" customWidth="1"/>
    <col min="19" max="19" width="10" style="417" bestFit="1" customWidth="1"/>
    <col min="20" max="20" width="9.140625" style="417"/>
    <col min="21" max="21" width="9.140625" style="16"/>
    <col min="22" max="27" width="9.140625" style="414"/>
    <col min="28" max="16384" width="9.140625" style="16"/>
  </cols>
  <sheetData>
    <row r="1" spans="1:25" ht="20.25">
      <c r="A1" s="542" t="s">
        <v>156</v>
      </c>
      <c r="B1" s="543"/>
      <c r="C1" s="543"/>
      <c r="D1" s="543"/>
      <c r="E1" s="543"/>
      <c r="F1" s="543"/>
      <c r="G1" s="543"/>
      <c r="H1" s="543"/>
      <c r="I1" s="543"/>
      <c r="J1" s="543"/>
      <c r="K1" s="544"/>
      <c r="N1" s="1323"/>
      <c r="O1" s="1323"/>
      <c r="P1" s="1323"/>
      <c r="Q1" s="1323"/>
      <c r="R1" s="1323"/>
      <c r="S1" s="1323"/>
      <c r="U1" s="1322"/>
      <c r="V1" s="1203"/>
      <c r="W1" s="1203"/>
      <c r="X1" s="1203"/>
    </row>
    <row r="2" spans="1:25" ht="5.0999999999999996" customHeight="1">
      <c r="A2" s="545"/>
      <c r="B2" s="543"/>
      <c r="C2" s="543"/>
      <c r="D2" s="543"/>
      <c r="E2" s="543"/>
      <c r="F2" s="543"/>
      <c r="G2" s="543"/>
      <c r="H2" s="543"/>
      <c r="I2" s="543"/>
      <c r="J2" s="543"/>
      <c r="K2" s="544"/>
    </row>
    <row r="3" spans="1:25" ht="18">
      <c r="A3" s="1472" t="s">
        <v>157</v>
      </c>
      <c r="B3" s="1472"/>
      <c r="C3" s="1472"/>
      <c r="D3" s="1472"/>
      <c r="E3" s="1472"/>
      <c r="F3" s="1472"/>
      <c r="G3" s="1472"/>
      <c r="H3" s="1472"/>
      <c r="I3" s="1472"/>
      <c r="J3" s="1472"/>
      <c r="K3" s="1472"/>
    </row>
    <row r="4" spans="1:25" ht="5.0999999999999996" customHeight="1">
      <c r="A4" s="444"/>
      <c r="B4" s="444"/>
      <c r="C4" s="444"/>
      <c r="D4" s="444"/>
      <c r="E4" s="444"/>
      <c r="F4" s="444"/>
      <c r="G4" s="444"/>
      <c r="H4" s="444"/>
      <c r="I4" s="444"/>
      <c r="J4" s="444"/>
      <c r="K4" s="444"/>
    </row>
    <row r="5" spans="1:25" ht="45" customHeight="1">
      <c r="A5" s="445"/>
      <c r="B5" s="445"/>
      <c r="C5" s="445"/>
      <c r="D5" s="494" t="s">
        <v>158</v>
      </c>
      <c r="E5" s="582" t="s">
        <v>159</v>
      </c>
      <c r="F5" s="1470" t="s">
        <v>537</v>
      </c>
      <c r="G5" s="1470"/>
      <c r="H5" s="1470"/>
      <c r="I5" s="1470"/>
      <c r="J5" s="1470"/>
      <c r="K5" s="1470"/>
      <c r="N5" s="417" t="str">
        <f>B6</f>
        <v>Into CR</v>
      </c>
      <c r="O5" s="417" t="str">
        <f>B9</f>
        <v>From CR</v>
      </c>
      <c r="P5" s="417" t="str">
        <f>B15</f>
        <v>From UGS</v>
      </c>
      <c r="Q5" s="417" t="str">
        <f>B19</f>
        <v>Into UGS</v>
      </c>
      <c r="R5" s="417" t="s">
        <v>25</v>
      </c>
      <c r="S5" s="417" t="s">
        <v>26</v>
      </c>
    </row>
    <row r="6" spans="1:25" ht="14.45" customHeight="1">
      <c r="A6" s="1474" t="s">
        <v>160</v>
      </c>
      <c r="B6" s="1482" t="s">
        <v>161</v>
      </c>
      <c r="C6" s="1371" t="s">
        <v>162</v>
      </c>
      <c r="D6" s="591">
        <v>7831424.3770000003</v>
      </c>
      <c r="E6" s="591">
        <v>85647768.957000017</v>
      </c>
      <c r="F6" s="14"/>
      <c r="G6" s="14"/>
      <c r="H6" s="14"/>
      <c r="I6" s="14"/>
      <c r="J6" s="14"/>
      <c r="K6" s="14"/>
      <c r="L6" s="493"/>
      <c r="M6" s="1324">
        <v>44197</v>
      </c>
      <c r="N6" s="1323">
        <v>32135.037</v>
      </c>
      <c r="O6" s="1323">
        <v>0</v>
      </c>
      <c r="P6" s="1323">
        <v>0</v>
      </c>
      <c r="Q6" s="1323">
        <v>-10324.448</v>
      </c>
      <c r="R6" s="1323">
        <v>397.43401288206957</v>
      </c>
      <c r="S6" s="1323">
        <v>19489.936950539031</v>
      </c>
      <c r="T6" s="1325"/>
      <c r="U6" s="18"/>
      <c r="V6" s="415"/>
      <c r="W6" s="416"/>
      <c r="X6" s="416"/>
      <c r="Y6" s="416"/>
    </row>
    <row r="7" spans="1:25" ht="14.45" customHeight="1">
      <c r="A7" s="1474"/>
      <c r="B7" s="1483"/>
      <c r="C7" s="1372" t="s">
        <v>163</v>
      </c>
      <c r="D7" s="592">
        <v>1292.5641087037873</v>
      </c>
      <c r="E7" s="592">
        <v>14910.735539000001</v>
      </c>
      <c r="F7" s="14"/>
      <c r="G7" s="14"/>
      <c r="H7" s="14"/>
      <c r="I7" s="14"/>
      <c r="J7" s="14"/>
      <c r="K7" s="14"/>
      <c r="L7" s="493"/>
      <c r="M7" s="1324">
        <v>44198</v>
      </c>
      <c r="N7" s="1323">
        <v>31706.008999999998</v>
      </c>
      <c r="O7" s="1323">
        <v>-2907.1030000000001</v>
      </c>
      <c r="P7" s="1323">
        <v>0.252</v>
      </c>
      <c r="Q7" s="1323">
        <v>-7237.2129999999997</v>
      </c>
      <c r="R7" s="1323">
        <v>395.09860334362787</v>
      </c>
      <c r="S7" s="1323">
        <v>23025.179508911428</v>
      </c>
      <c r="T7" s="1325"/>
      <c r="U7" s="18"/>
      <c r="V7" s="415"/>
      <c r="W7" s="416"/>
      <c r="X7" s="416"/>
      <c r="Y7" s="416"/>
    </row>
    <row r="8" spans="1:25" ht="14.45" customHeight="1">
      <c r="A8" s="1474"/>
      <c r="B8" s="1484"/>
      <c r="C8" s="1373" t="s">
        <v>164</v>
      </c>
      <c r="D8" s="593">
        <v>7832716.9411087036</v>
      </c>
      <c r="E8" s="593">
        <v>85662679.692539006</v>
      </c>
      <c r="F8" s="14"/>
      <c r="G8" s="14"/>
      <c r="H8" s="14"/>
      <c r="I8" s="14"/>
      <c r="J8" s="14"/>
      <c r="K8" s="14"/>
      <c r="L8" s="493"/>
      <c r="M8" s="1324">
        <v>44199</v>
      </c>
      <c r="N8" s="1323">
        <v>26246.046999999999</v>
      </c>
      <c r="O8" s="1323">
        <v>-2607.953</v>
      </c>
      <c r="P8" s="1323">
        <v>0</v>
      </c>
      <c r="Q8" s="1323">
        <v>-3022.0980000000004</v>
      </c>
      <c r="R8" s="1323">
        <v>388.57475131342852</v>
      </c>
      <c r="S8" s="1323">
        <v>25427.770756562539</v>
      </c>
      <c r="T8" s="1325"/>
      <c r="U8" s="18"/>
      <c r="V8" s="415"/>
      <c r="W8" s="416"/>
      <c r="X8" s="416"/>
      <c r="Y8" s="416"/>
    </row>
    <row r="9" spans="1:25" ht="14.45" customHeight="1">
      <c r="A9" s="1474"/>
      <c r="B9" s="1482" t="s">
        <v>165</v>
      </c>
      <c r="C9" s="1371" t="s">
        <v>162</v>
      </c>
      <c r="D9" s="591">
        <v>1024077.828</v>
      </c>
      <c r="E9" s="592">
        <v>11203955.692764999</v>
      </c>
      <c r="F9" s="14"/>
      <c r="G9" s="14"/>
      <c r="H9" s="14"/>
      <c r="I9" s="14"/>
      <c r="J9" s="14"/>
      <c r="K9" s="14"/>
      <c r="L9" s="493"/>
      <c r="M9" s="1324">
        <v>44200</v>
      </c>
      <c r="N9" s="1323">
        <v>28487.478999999999</v>
      </c>
      <c r="O9" s="1323">
        <v>-1096.4390000000001</v>
      </c>
      <c r="P9" s="1323">
        <v>564.47400000000005</v>
      </c>
      <c r="Q9" s="1323">
        <v>-4019.9850000000001</v>
      </c>
      <c r="R9" s="1323">
        <v>392.84836783353427</v>
      </c>
      <c r="S9" s="1323">
        <v>26364.464612626994</v>
      </c>
      <c r="T9" s="1325"/>
      <c r="U9" s="18"/>
      <c r="V9" s="415"/>
      <c r="W9" s="416"/>
      <c r="X9" s="416"/>
      <c r="Y9" s="416"/>
    </row>
    <row r="10" spans="1:25" ht="14.45" customHeight="1">
      <c r="A10" s="1474"/>
      <c r="B10" s="1483"/>
      <c r="C10" s="1372" t="s">
        <v>163</v>
      </c>
      <c r="D10" s="592">
        <v>306.64336068471539</v>
      </c>
      <c r="E10" s="592">
        <v>3342.4292267999999</v>
      </c>
      <c r="F10" s="14"/>
      <c r="G10" s="14"/>
      <c r="H10" s="14"/>
      <c r="I10" s="14"/>
      <c r="J10" s="14"/>
      <c r="K10" s="14"/>
      <c r="L10" s="493"/>
      <c r="M10" s="1324">
        <v>44201</v>
      </c>
      <c r="N10" s="1323">
        <v>26299.766</v>
      </c>
      <c r="O10" s="1323">
        <v>-3715.3939999999998</v>
      </c>
      <c r="P10" s="1323">
        <v>4485.933</v>
      </c>
      <c r="Q10" s="1323">
        <v>-1806.0309999999999</v>
      </c>
      <c r="R10" s="1323">
        <v>367.97889100331207</v>
      </c>
      <c r="S10" s="1323">
        <v>24037.980669667835</v>
      </c>
      <c r="T10" s="1325"/>
      <c r="U10" s="18"/>
      <c r="V10" s="415"/>
      <c r="W10" s="416"/>
      <c r="X10" s="416"/>
      <c r="Y10" s="416"/>
    </row>
    <row r="11" spans="1:25" ht="14.45" customHeight="1">
      <c r="A11" s="1474"/>
      <c r="B11" s="1484"/>
      <c r="C11" s="1373" t="s">
        <v>164</v>
      </c>
      <c r="D11" s="593">
        <v>1024384.4713606847</v>
      </c>
      <c r="E11" s="592">
        <v>11207298.121991798</v>
      </c>
      <c r="F11" s="14"/>
      <c r="G11" s="14"/>
      <c r="H11" s="14"/>
      <c r="I11" s="14"/>
      <c r="J11" s="14"/>
      <c r="K11" s="14"/>
      <c r="L11" s="493"/>
      <c r="M11" s="1324">
        <v>44202</v>
      </c>
      <c r="N11" s="1323">
        <v>27574.105</v>
      </c>
      <c r="O11" s="1323">
        <v>-3735.694</v>
      </c>
      <c r="P11" s="1323">
        <v>4951.1409999999996</v>
      </c>
      <c r="Q11" s="1323">
        <v>-4381.6329999999998</v>
      </c>
      <c r="R11" s="1323">
        <v>377.09472700948169</v>
      </c>
      <c r="S11" s="1323">
        <v>23468.950756873415</v>
      </c>
      <c r="T11" s="1325"/>
      <c r="U11" s="18"/>
      <c r="V11" s="415"/>
      <c r="W11" s="416"/>
      <c r="X11" s="416"/>
      <c r="Y11" s="416"/>
    </row>
    <row r="12" spans="1:25" ht="14.45" customHeight="1">
      <c r="A12" s="1474"/>
      <c r="B12" s="1479" t="s">
        <v>166</v>
      </c>
      <c r="C12" s="594" t="s">
        <v>162</v>
      </c>
      <c r="D12" s="595">
        <v>6807346.5490000015</v>
      </c>
      <c r="E12" s="595">
        <v>74443813.26423499</v>
      </c>
      <c r="F12" s="14"/>
      <c r="G12" s="14"/>
      <c r="H12" s="14"/>
      <c r="I12" s="14"/>
      <c r="J12" s="14"/>
      <c r="K12" s="14"/>
      <c r="L12" s="493"/>
      <c r="M12" s="1324">
        <v>44203</v>
      </c>
      <c r="N12" s="1323">
        <v>28211.365000000002</v>
      </c>
      <c r="O12" s="1323">
        <v>-2902.578</v>
      </c>
      <c r="P12" s="1323">
        <v>2093.7089999999998</v>
      </c>
      <c r="Q12" s="1323">
        <v>-3899.3910000000001</v>
      </c>
      <c r="R12" s="1323">
        <v>372.91179696718262</v>
      </c>
      <c r="S12" s="1323">
        <v>21386.902421199895</v>
      </c>
      <c r="T12" s="1325"/>
      <c r="U12" s="18"/>
      <c r="V12" s="415"/>
      <c r="W12" s="416"/>
      <c r="X12" s="416"/>
      <c r="Y12" s="416"/>
    </row>
    <row r="13" spans="1:25" ht="14.45" customHeight="1">
      <c r="A13" s="1474"/>
      <c r="B13" s="1485"/>
      <c r="C13" s="1374" t="s">
        <v>163</v>
      </c>
      <c r="D13" s="596">
        <v>985.92074801907177</v>
      </c>
      <c r="E13" s="596">
        <v>11568.3063122</v>
      </c>
      <c r="F13" s="14"/>
      <c r="G13" s="14"/>
      <c r="H13" s="14"/>
      <c r="I13" s="14"/>
      <c r="J13" s="14"/>
      <c r="K13" s="14"/>
      <c r="L13" s="493"/>
      <c r="M13" s="1324">
        <v>44204</v>
      </c>
      <c r="N13" s="1323">
        <v>27709.067999999999</v>
      </c>
      <c r="O13" s="1323">
        <v>-3086.9850000000001</v>
      </c>
      <c r="P13" s="1323">
        <v>2111.989</v>
      </c>
      <c r="Q13" s="1323">
        <v>-3791.8290000000002</v>
      </c>
      <c r="R13" s="1323">
        <v>365.32157494260565</v>
      </c>
      <c r="S13" s="1323">
        <v>23559.443496651864</v>
      </c>
      <c r="T13" s="1325"/>
      <c r="U13" s="18"/>
      <c r="V13" s="415"/>
      <c r="W13" s="416"/>
      <c r="X13" s="416"/>
      <c r="Y13" s="416"/>
    </row>
    <row r="14" spans="1:25" ht="14.45" customHeight="1">
      <c r="A14" s="1474"/>
      <c r="B14" s="1486"/>
      <c r="C14" s="1375" t="s">
        <v>164</v>
      </c>
      <c r="D14" s="597">
        <v>6808332.4697480183</v>
      </c>
      <c r="E14" s="597">
        <v>74455381.570547193</v>
      </c>
      <c r="F14" s="17"/>
      <c r="G14" s="17"/>
      <c r="H14" s="17"/>
      <c r="I14" s="17"/>
      <c r="J14" s="17"/>
      <c r="K14" s="17"/>
      <c r="L14" s="493"/>
      <c r="M14" s="1324">
        <v>44205</v>
      </c>
      <c r="N14" s="1323">
        <v>24875.853999999999</v>
      </c>
      <c r="O14" s="1323">
        <v>-3719.4839999999999</v>
      </c>
      <c r="P14" s="1323">
        <v>4524.9570000000003</v>
      </c>
      <c r="Q14" s="1323">
        <v>-2971.6790000000001</v>
      </c>
      <c r="R14" s="1323">
        <v>369.52757794168718</v>
      </c>
      <c r="S14" s="1323">
        <v>26169.172545552123</v>
      </c>
      <c r="T14" s="1325"/>
      <c r="U14" s="18"/>
      <c r="V14" s="415"/>
      <c r="W14" s="416"/>
      <c r="X14" s="416"/>
      <c r="Y14" s="416"/>
    </row>
    <row r="15" spans="1:25" ht="14.45" customHeight="1">
      <c r="A15" s="1473" t="s">
        <v>167</v>
      </c>
      <c r="B15" s="1482" t="s">
        <v>168</v>
      </c>
      <c r="C15" s="1371" t="s">
        <v>79</v>
      </c>
      <c r="D15" s="591">
        <v>1272745.3</v>
      </c>
      <c r="E15" s="591">
        <v>13717204.911</v>
      </c>
      <c r="F15" s="14"/>
      <c r="G15" s="14"/>
      <c r="H15" s="14"/>
      <c r="I15" s="14"/>
      <c r="J15" s="14"/>
      <c r="K15" s="14"/>
      <c r="L15" s="493"/>
      <c r="M15" s="1324">
        <v>44206</v>
      </c>
      <c r="N15" s="1323">
        <v>23819.749</v>
      </c>
      <c r="O15" s="1323">
        <v>-4059.6930000000002</v>
      </c>
      <c r="P15" s="1323">
        <v>9187.6080000000002</v>
      </c>
      <c r="Q15" s="1323">
        <v>-3328.8450000000003</v>
      </c>
      <c r="R15" s="1323">
        <v>362.7914464144236</v>
      </c>
      <c r="S15" s="1323">
        <v>27234.54552708237</v>
      </c>
      <c r="T15" s="1325"/>
      <c r="U15" s="18"/>
      <c r="V15" s="415"/>
      <c r="W15" s="416"/>
      <c r="X15" s="416"/>
      <c r="Y15" s="416"/>
    </row>
    <row r="16" spans="1:25" ht="14.45" customHeight="1">
      <c r="A16" s="1474"/>
      <c r="B16" s="1483"/>
      <c r="C16" s="1372" t="s">
        <v>78</v>
      </c>
      <c r="D16" s="592">
        <v>306451.92599999998</v>
      </c>
      <c r="E16" s="592">
        <v>3329589.6531626</v>
      </c>
      <c r="F16" s="14"/>
      <c r="G16" s="14"/>
      <c r="H16" s="14"/>
      <c r="I16" s="14"/>
      <c r="J16" s="14"/>
      <c r="K16" s="14"/>
      <c r="L16" s="493"/>
      <c r="M16" s="1324">
        <v>44207</v>
      </c>
      <c r="N16" s="1323">
        <v>25459.927</v>
      </c>
      <c r="O16" s="1323">
        <v>-3987.364</v>
      </c>
      <c r="P16" s="1323">
        <v>8259.3580000000002</v>
      </c>
      <c r="Q16" s="1323">
        <v>-1454.6100000000001</v>
      </c>
      <c r="R16" s="1323">
        <v>371.42032902804101</v>
      </c>
      <c r="S16" s="1323">
        <v>27297.799515078896</v>
      </c>
      <c r="T16" s="1325"/>
      <c r="U16" s="18"/>
      <c r="V16" s="415"/>
      <c r="W16" s="416"/>
      <c r="X16" s="416"/>
      <c r="Y16" s="416"/>
    </row>
    <row r="17" spans="1:25" ht="14.45" customHeight="1">
      <c r="A17" s="1474"/>
      <c r="B17" s="1483"/>
      <c r="C17" s="1372" t="s">
        <v>12</v>
      </c>
      <c r="D17" s="592">
        <v>283888.58</v>
      </c>
      <c r="E17" s="592">
        <v>3091817.5678374008</v>
      </c>
      <c r="F17" s="14"/>
      <c r="G17" s="14"/>
      <c r="H17" s="14"/>
      <c r="I17" s="14"/>
      <c r="J17" s="14"/>
      <c r="K17" s="14"/>
      <c r="L17" s="493"/>
      <c r="M17" s="1324">
        <v>44208</v>
      </c>
      <c r="N17" s="1323">
        <v>24525.569</v>
      </c>
      <c r="O17" s="1323">
        <v>-4158.1170000000002</v>
      </c>
      <c r="P17" s="1323">
        <v>7639.1030000000001</v>
      </c>
      <c r="Q17" s="1323">
        <v>-625.21399999999994</v>
      </c>
      <c r="R17" s="1323">
        <v>362.27301281302385</v>
      </c>
      <c r="S17" s="1323">
        <v>26066.172027312703</v>
      </c>
      <c r="T17" s="1325"/>
      <c r="U17" s="18"/>
      <c r="V17" s="415"/>
      <c r="W17" s="416"/>
      <c r="X17" s="416"/>
      <c r="Y17" s="416"/>
    </row>
    <row r="18" spans="1:25" ht="14.45" customHeight="1">
      <c r="A18" s="1474"/>
      <c r="B18" s="1484"/>
      <c r="C18" s="1373" t="s">
        <v>164</v>
      </c>
      <c r="D18" s="593">
        <v>1863085.8060000001</v>
      </c>
      <c r="E18" s="593">
        <v>20138612.132000003</v>
      </c>
      <c r="F18" s="14"/>
      <c r="G18" s="14"/>
      <c r="H18" s="14"/>
      <c r="I18" s="14"/>
      <c r="J18" s="14"/>
      <c r="K18" s="14"/>
      <c r="L18" s="493"/>
      <c r="M18" s="1324">
        <v>44209</v>
      </c>
      <c r="N18" s="1323">
        <v>23101.198</v>
      </c>
      <c r="O18" s="1323">
        <v>-4519.5969999999998</v>
      </c>
      <c r="P18" s="1323">
        <v>6220.5029999999997</v>
      </c>
      <c r="Q18" s="1323">
        <v>-2821.6579999999999</v>
      </c>
      <c r="R18" s="1323">
        <v>370.82509316449199</v>
      </c>
      <c r="S18" s="1323">
        <v>24512.21109252215</v>
      </c>
      <c r="T18" s="1325"/>
      <c r="U18" s="18"/>
      <c r="V18" s="415"/>
      <c r="W18" s="416"/>
      <c r="X18" s="416"/>
      <c r="Y18" s="416"/>
    </row>
    <row r="19" spans="1:25" ht="14.45" customHeight="1">
      <c r="A19" s="1474"/>
      <c r="B19" s="1483" t="s">
        <v>169</v>
      </c>
      <c r="C19" s="1372" t="s">
        <v>79</v>
      </c>
      <c r="D19" s="592">
        <v>1339902.5247499999</v>
      </c>
      <c r="E19" s="591">
        <v>14654987.712033002</v>
      </c>
      <c r="F19" s="14"/>
      <c r="G19" s="14"/>
      <c r="H19" s="14"/>
      <c r="I19" s="14"/>
      <c r="J19" s="14"/>
      <c r="K19" s="14"/>
      <c r="L19" s="493"/>
      <c r="M19" s="1324">
        <v>44210</v>
      </c>
      <c r="N19" s="1323">
        <v>22583.536</v>
      </c>
      <c r="O19" s="1323">
        <v>-4427.9979999999996</v>
      </c>
      <c r="P19" s="1323">
        <v>5564.0119999999997</v>
      </c>
      <c r="Q19" s="1323">
        <v>-177.13800000000001</v>
      </c>
      <c r="R19" s="1323">
        <v>360.83258876081402</v>
      </c>
      <c r="S19" s="1323">
        <v>21809.352853994114</v>
      </c>
      <c r="T19" s="1325"/>
      <c r="U19" s="18"/>
      <c r="V19" s="415"/>
      <c r="W19" s="416"/>
      <c r="X19" s="416"/>
      <c r="Y19" s="416"/>
    </row>
    <row r="20" spans="1:25" ht="14.45" customHeight="1">
      <c r="A20" s="1474"/>
      <c r="B20" s="1483"/>
      <c r="C20" s="1372" t="s">
        <v>78</v>
      </c>
      <c r="D20" s="592">
        <v>336893.40599999996</v>
      </c>
      <c r="E20" s="592">
        <v>3691819.0350289</v>
      </c>
      <c r="F20" s="14"/>
      <c r="G20" s="14"/>
      <c r="H20" s="14"/>
      <c r="I20" s="14"/>
      <c r="J20" s="14"/>
      <c r="K20" s="14"/>
      <c r="L20" s="493"/>
      <c r="M20" s="1324">
        <v>44211</v>
      </c>
      <c r="N20" s="1323">
        <v>20953.710999999999</v>
      </c>
      <c r="O20" s="1323">
        <v>-4511.4409999999998</v>
      </c>
      <c r="P20" s="1323">
        <v>7029.79</v>
      </c>
      <c r="Q20" s="1323">
        <v>-7.1150000000000002</v>
      </c>
      <c r="R20" s="1323">
        <v>363.71698151334152</v>
      </c>
      <c r="S20" s="1323">
        <v>24158.663656050659</v>
      </c>
      <c r="T20" s="1325"/>
      <c r="U20" s="18"/>
      <c r="V20" s="415"/>
      <c r="W20" s="416"/>
      <c r="X20" s="416"/>
      <c r="Y20" s="416"/>
    </row>
    <row r="21" spans="1:25" ht="14.45" customHeight="1">
      <c r="A21" s="1474"/>
      <c r="B21" s="1483"/>
      <c r="C21" s="1372" t="s">
        <v>12</v>
      </c>
      <c r="D21" s="592">
        <v>347893.30800000002</v>
      </c>
      <c r="E21" s="592">
        <v>3813128.8289711005</v>
      </c>
      <c r="F21" s="14"/>
      <c r="G21" s="14"/>
      <c r="H21" s="14"/>
      <c r="I21" s="14"/>
      <c r="J21" s="14"/>
      <c r="K21" s="14"/>
      <c r="L21" s="493"/>
      <c r="M21" s="1324">
        <v>44212</v>
      </c>
      <c r="N21" s="1323">
        <v>21211.083999999999</v>
      </c>
      <c r="O21" s="1323">
        <v>-4558.518</v>
      </c>
      <c r="P21" s="1323">
        <v>11385.692999999999</v>
      </c>
      <c r="Q21" s="1323">
        <v>-45.173000000000002</v>
      </c>
      <c r="R21" s="1323">
        <v>375.30740596095012</v>
      </c>
      <c r="S21" s="1323">
        <v>27271.825438415319</v>
      </c>
      <c r="T21" s="1325"/>
      <c r="U21" s="18"/>
      <c r="V21" s="415"/>
      <c r="W21" s="416"/>
      <c r="X21" s="416"/>
      <c r="Y21" s="416"/>
    </row>
    <row r="22" spans="1:25" ht="14.45" customHeight="1">
      <c r="A22" s="1474"/>
      <c r="B22" s="1483"/>
      <c r="C22" s="1372" t="s">
        <v>164</v>
      </c>
      <c r="D22" s="592">
        <v>2024689.2387499998</v>
      </c>
      <c r="E22" s="593">
        <v>22159935.576033</v>
      </c>
      <c r="F22" s="14"/>
      <c r="G22" s="14"/>
      <c r="H22" s="14"/>
      <c r="I22" s="14"/>
      <c r="J22" s="14"/>
      <c r="K22" s="14"/>
      <c r="L22" s="493"/>
      <c r="M22" s="1324">
        <v>44213</v>
      </c>
      <c r="N22" s="1323">
        <v>13163.796</v>
      </c>
      <c r="O22" s="1323">
        <v>-4834.6099999999997</v>
      </c>
      <c r="P22" s="1323">
        <v>21843.687999999998</v>
      </c>
      <c r="Q22" s="1323">
        <v>-57.582000000000001</v>
      </c>
      <c r="R22" s="1323">
        <v>366.90792232363259</v>
      </c>
      <c r="S22" s="1323">
        <v>29666.967695818759</v>
      </c>
      <c r="T22" s="1325"/>
      <c r="U22" s="18"/>
      <c r="V22" s="415"/>
      <c r="W22" s="416"/>
      <c r="X22" s="416"/>
      <c r="Y22" s="416"/>
    </row>
    <row r="23" spans="1:25" ht="14.45" customHeight="1">
      <c r="A23" s="1474"/>
      <c r="B23" s="1479" t="s">
        <v>170</v>
      </c>
      <c r="C23" s="594" t="s">
        <v>79</v>
      </c>
      <c r="D23" s="595">
        <v>-67157.224749999907</v>
      </c>
      <c r="E23" s="595">
        <v>-937782.8010329986</v>
      </c>
      <c r="F23" s="14"/>
      <c r="G23" s="14"/>
      <c r="H23" s="14"/>
      <c r="I23" s="14"/>
      <c r="J23" s="14"/>
      <c r="K23" s="14"/>
      <c r="L23" s="493"/>
      <c r="M23" s="1324">
        <v>44214</v>
      </c>
      <c r="N23" s="1323">
        <v>14664.352999999999</v>
      </c>
      <c r="O23" s="1323">
        <v>-5240.6890000000003</v>
      </c>
      <c r="P23" s="1323">
        <v>19934.491999999998</v>
      </c>
      <c r="Q23" s="1323">
        <v>-56.252000000000002</v>
      </c>
      <c r="R23" s="1323">
        <v>373.73464153651997</v>
      </c>
      <c r="S23" s="1323">
        <v>31676.432091643546</v>
      </c>
      <c r="T23" s="1325"/>
      <c r="U23" s="18"/>
      <c r="V23" s="415"/>
      <c r="W23" s="416"/>
      <c r="X23" s="416"/>
      <c r="Y23" s="416"/>
    </row>
    <row r="24" spans="1:25" ht="14.45" customHeight="1">
      <c r="A24" s="1474"/>
      <c r="B24" s="1485"/>
      <c r="C24" s="1374" t="s">
        <v>78</v>
      </c>
      <c r="D24" s="596">
        <v>-30441.48000000001</v>
      </c>
      <c r="E24" s="596">
        <v>-362229.38186629978</v>
      </c>
      <c r="F24" s="14"/>
      <c r="G24" s="14"/>
      <c r="H24" s="14"/>
      <c r="I24" s="14"/>
      <c r="J24" s="14"/>
      <c r="K24" s="14"/>
      <c r="L24" s="493"/>
      <c r="M24" s="1324">
        <v>44215</v>
      </c>
      <c r="N24" s="1323">
        <v>10322.067999999999</v>
      </c>
      <c r="O24" s="1323">
        <v>-7412.9160000000002</v>
      </c>
      <c r="P24" s="1323">
        <v>27776.864000000001</v>
      </c>
      <c r="Q24" s="1323">
        <v>-56.639000000000003</v>
      </c>
      <c r="R24" s="1323">
        <v>370.98772893896381</v>
      </c>
      <c r="S24" s="1323">
        <v>32132.872494793744</v>
      </c>
      <c r="T24" s="1325"/>
      <c r="U24" s="18"/>
      <c r="V24" s="415"/>
      <c r="W24" s="416"/>
      <c r="X24" s="416"/>
      <c r="Y24" s="416"/>
    </row>
    <row r="25" spans="1:25" ht="14.45" customHeight="1">
      <c r="A25" s="1474"/>
      <c r="B25" s="1485"/>
      <c r="C25" s="1374" t="s">
        <v>12</v>
      </c>
      <c r="D25" s="596">
        <v>-64004.728000000003</v>
      </c>
      <c r="E25" s="596">
        <v>-721311.26113369968</v>
      </c>
      <c r="F25" s="14"/>
      <c r="G25" s="14"/>
      <c r="H25" s="14"/>
      <c r="I25" s="14"/>
      <c r="J25" s="14"/>
      <c r="K25" s="14"/>
      <c r="L25" s="493"/>
      <c r="M25" s="1324">
        <v>44216</v>
      </c>
      <c r="N25" s="1323">
        <v>10110.76</v>
      </c>
      <c r="O25" s="1323">
        <v>-7234.25</v>
      </c>
      <c r="P25" s="1323">
        <v>29979.743999999999</v>
      </c>
      <c r="Q25" s="1323">
        <v>-58.570999999999998</v>
      </c>
      <c r="R25" s="1323">
        <v>372.03842476497869</v>
      </c>
      <c r="S25" s="1323">
        <v>34740.171469990964</v>
      </c>
      <c r="T25" s="1325"/>
      <c r="U25" s="18"/>
      <c r="V25" s="415"/>
      <c r="W25" s="416"/>
      <c r="X25" s="416"/>
      <c r="Y25" s="416"/>
    </row>
    <row r="26" spans="1:25" ht="14.45" customHeight="1">
      <c r="A26" s="1474"/>
      <c r="B26" s="1486"/>
      <c r="C26" s="1375" t="s">
        <v>164</v>
      </c>
      <c r="D26" s="597">
        <v>-161603.43275000007</v>
      </c>
      <c r="E26" s="597">
        <v>-2021323.4440329997</v>
      </c>
      <c r="F26" s="14"/>
      <c r="G26" s="14"/>
      <c r="H26" s="14"/>
      <c r="I26" s="14"/>
      <c r="J26" s="14"/>
      <c r="K26" s="14"/>
      <c r="L26" s="493"/>
      <c r="M26" s="1324">
        <v>44217</v>
      </c>
      <c r="N26" s="1323">
        <v>11849.179</v>
      </c>
      <c r="O26" s="1323">
        <v>-7696.3419999999996</v>
      </c>
      <c r="P26" s="1323">
        <v>27525.040000000001</v>
      </c>
      <c r="Q26" s="1323">
        <v>-58.835000000000001</v>
      </c>
      <c r="R26" s="1323">
        <v>365.32131240085903</v>
      </c>
      <c r="S26" s="1323">
        <v>29938.668023895036</v>
      </c>
      <c r="T26" s="1325"/>
      <c r="U26" s="18"/>
      <c r="V26" s="415"/>
      <c r="W26" s="416"/>
      <c r="X26" s="416"/>
      <c r="Y26" s="416"/>
    </row>
    <row r="27" spans="1:25" ht="14.45" customHeight="1">
      <c r="A27" s="1475"/>
      <c r="B27" s="1487" t="s">
        <v>171</v>
      </c>
      <c r="C27" s="1487"/>
      <c r="D27" s="598">
        <v>3062640.5487324907</v>
      </c>
      <c r="E27" s="598">
        <v>33293275.673026592</v>
      </c>
      <c r="F27" s="17"/>
      <c r="G27" s="17"/>
      <c r="H27" s="17"/>
      <c r="I27" s="17"/>
      <c r="J27" s="17"/>
      <c r="K27" s="17"/>
      <c r="L27" s="493"/>
      <c r="M27" s="1324">
        <v>44218</v>
      </c>
      <c r="N27" s="1323">
        <v>11213.552</v>
      </c>
      <c r="O27" s="1323">
        <v>-7375.9080000000004</v>
      </c>
      <c r="P27" s="1323">
        <v>28340.63</v>
      </c>
      <c r="Q27" s="1323">
        <v>-59.134999999999998</v>
      </c>
      <c r="R27" s="1323">
        <v>364.21515823397124</v>
      </c>
      <c r="S27" s="1323">
        <v>30609.308096982542</v>
      </c>
      <c r="T27" s="1325"/>
      <c r="U27" s="18"/>
      <c r="V27" s="415"/>
      <c r="W27" s="416"/>
      <c r="X27" s="416"/>
      <c r="Y27" s="416"/>
    </row>
    <row r="28" spans="1:25" ht="14.45" customHeight="1">
      <c r="A28" s="1473" t="s">
        <v>172</v>
      </c>
      <c r="B28" s="1476" t="s">
        <v>540</v>
      </c>
      <c r="C28" s="1371" t="s">
        <v>173</v>
      </c>
      <c r="D28" s="591">
        <v>76558.887029999998</v>
      </c>
      <c r="E28" s="592">
        <v>835100.97426097875</v>
      </c>
      <c r="F28" s="14"/>
      <c r="G28" s="14"/>
      <c r="H28" s="14"/>
      <c r="I28" s="14"/>
      <c r="J28" s="14"/>
      <c r="K28" s="14"/>
      <c r="L28" s="493"/>
      <c r="M28" s="1324">
        <v>44219</v>
      </c>
      <c r="N28" s="1323">
        <v>10538.281000000001</v>
      </c>
      <c r="O28" s="1323">
        <v>-7336.4960000000001</v>
      </c>
      <c r="P28" s="1323">
        <v>30095.17</v>
      </c>
      <c r="Q28" s="1323">
        <v>-57.908999999999999</v>
      </c>
      <c r="R28" s="1323">
        <v>370.71693787996844</v>
      </c>
      <c r="S28" s="1323">
        <v>35702.425991756703</v>
      </c>
      <c r="T28" s="1325"/>
      <c r="U28" s="18"/>
      <c r="V28" s="415"/>
      <c r="W28" s="416"/>
      <c r="X28" s="416"/>
      <c r="Y28" s="416"/>
    </row>
    <row r="29" spans="1:25" ht="14.45" customHeight="1">
      <c r="A29" s="1474"/>
      <c r="B29" s="1477"/>
      <c r="C29" s="1372" t="s">
        <v>23</v>
      </c>
      <c r="D29" s="592">
        <v>1727.9889999999943</v>
      </c>
      <c r="E29" s="592">
        <v>20030.647095700027</v>
      </c>
      <c r="F29" s="14"/>
      <c r="G29" s="14"/>
      <c r="H29" s="14"/>
      <c r="I29" s="14"/>
      <c r="J29" s="14"/>
      <c r="K29" s="14"/>
      <c r="L29" s="493"/>
      <c r="M29" s="1324">
        <v>44220</v>
      </c>
      <c r="N29" s="1323">
        <v>10227.527</v>
      </c>
      <c r="O29" s="1323">
        <v>-8598.7379999999994</v>
      </c>
      <c r="P29" s="1323">
        <v>31375.128000000001</v>
      </c>
      <c r="Q29" s="1323">
        <v>-57.054000000000002</v>
      </c>
      <c r="R29" s="1323">
        <v>367.56354298781491</v>
      </c>
      <c r="S29" s="1323">
        <v>35049.412673105347</v>
      </c>
      <c r="T29" s="1325"/>
      <c r="U29" s="18"/>
      <c r="V29" s="415"/>
      <c r="W29" s="416"/>
      <c r="X29" s="416"/>
      <c r="Y29" s="416"/>
    </row>
    <row r="30" spans="1:25" ht="14.45" customHeight="1">
      <c r="A30" s="1474"/>
      <c r="B30" s="1478"/>
      <c r="C30" s="1373" t="s">
        <v>164</v>
      </c>
      <c r="D30" s="593">
        <v>78286.876029999999</v>
      </c>
      <c r="E30" s="592">
        <v>855131.62135667878</v>
      </c>
      <c r="F30" s="14"/>
      <c r="G30" s="14"/>
      <c r="H30" s="14"/>
      <c r="I30" s="14"/>
      <c r="J30" s="14"/>
      <c r="K30" s="14"/>
      <c r="L30" s="493"/>
      <c r="M30" s="1324">
        <v>44221</v>
      </c>
      <c r="N30" s="1323">
        <v>14879.034</v>
      </c>
      <c r="O30" s="1323">
        <v>-8715.2260000000006</v>
      </c>
      <c r="P30" s="1323">
        <v>28151.131000000001</v>
      </c>
      <c r="Q30" s="1323">
        <v>-57.552</v>
      </c>
      <c r="R30" s="1323">
        <v>358.81145413363782</v>
      </c>
      <c r="S30" s="1323">
        <v>35545.398163848186</v>
      </c>
      <c r="T30" s="1325"/>
      <c r="U30" s="18"/>
      <c r="V30" s="415"/>
      <c r="W30" s="416"/>
      <c r="X30" s="416"/>
      <c r="Y30" s="416"/>
    </row>
    <row r="31" spans="1:25" ht="14.45" customHeight="1">
      <c r="A31" s="1474"/>
      <c r="B31" s="1476" t="s">
        <v>541</v>
      </c>
      <c r="C31" s="1371" t="s">
        <v>173</v>
      </c>
      <c r="D31" s="591">
        <v>9980.4030000000002</v>
      </c>
      <c r="E31" s="591">
        <v>104822.709</v>
      </c>
      <c r="F31" s="14"/>
      <c r="G31" s="14"/>
      <c r="H31" s="14"/>
      <c r="I31" s="14"/>
      <c r="J31" s="14"/>
      <c r="K31" s="14"/>
      <c r="L31" s="493"/>
      <c r="M31" s="1324">
        <v>44222</v>
      </c>
      <c r="N31" s="1323">
        <v>14545.607</v>
      </c>
      <c r="O31" s="1323">
        <v>-7471.5190000000002</v>
      </c>
      <c r="P31" s="1323">
        <v>28545.982</v>
      </c>
      <c r="Q31" s="1323">
        <v>-56.45</v>
      </c>
      <c r="R31" s="1323">
        <v>355.37666210766849</v>
      </c>
      <c r="S31" s="1323">
        <v>35520.423935591287</v>
      </c>
      <c r="T31" s="1325"/>
      <c r="U31" s="18"/>
      <c r="V31" s="415"/>
      <c r="W31" s="416"/>
      <c r="X31" s="416"/>
      <c r="Y31" s="416"/>
    </row>
    <row r="32" spans="1:25" ht="14.45" customHeight="1">
      <c r="A32" s="1474"/>
      <c r="B32" s="1477"/>
      <c r="C32" s="1372" t="s">
        <v>23</v>
      </c>
      <c r="D32" s="592">
        <v>13.781000000000001</v>
      </c>
      <c r="E32" s="592">
        <v>145.84299999999999</v>
      </c>
      <c r="F32" s="14"/>
      <c r="G32" s="14"/>
      <c r="H32" s="14"/>
      <c r="I32" s="14"/>
      <c r="J32" s="14"/>
      <c r="K32" s="14"/>
      <c r="L32" s="493"/>
      <c r="M32" s="1324">
        <v>44223</v>
      </c>
      <c r="N32" s="1323">
        <v>13530.058999999999</v>
      </c>
      <c r="O32" s="1323">
        <v>-8663.5480000000007</v>
      </c>
      <c r="P32" s="1323">
        <v>30258.99</v>
      </c>
      <c r="Q32" s="1323">
        <v>-56.962000000000003</v>
      </c>
      <c r="R32" s="1323">
        <v>356.36125001437557</v>
      </c>
      <c r="S32" s="1323">
        <v>35670.619179333873</v>
      </c>
      <c r="T32" s="1325"/>
      <c r="U32" s="18"/>
      <c r="V32" s="415"/>
      <c r="W32" s="416"/>
      <c r="X32" s="416"/>
      <c r="Y32" s="416"/>
    </row>
    <row r="33" spans="1:25" ht="14.45" customHeight="1">
      <c r="A33" s="1474"/>
      <c r="B33" s="1478"/>
      <c r="C33" s="1373" t="s">
        <v>164</v>
      </c>
      <c r="D33" s="593">
        <v>9994.1839999999993</v>
      </c>
      <c r="E33" s="593">
        <v>104968.552</v>
      </c>
      <c r="F33" s="14"/>
      <c r="G33" s="14"/>
      <c r="H33" s="14"/>
      <c r="I33" s="14"/>
      <c r="J33" s="14"/>
      <c r="K33" s="14"/>
      <c r="L33" s="493"/>
      <c r="M33" s="1324">
        <v>44224</v>
      </c>
      <c r="N33" s="1323">
        <v>14822.573</v>
      </c>
      <c r="O33" s="1323">
        <v>-8156.6710000000003</v>
      </c>
      <c r="P33" s="1323">
        <v>26429.399000000001</v>
      </c>
      <c r="Q33" s="1323">
        <v>-56.683999999999997</v>
      </c>
      <c r="R33" s="1323">
        <v>351.698448346139</v>
      </c>
      <c r="S33" s="1323">
        <v>33720.116282744995</v>
      </c>
      <c r="T33" s="1325"/>
      <c r="U33" s="18"/>
      <c r="V33" s="415"/>
      <c r="W33" s="416"/>
      <c r="X33" s="416"/>
      <c r="Y33" s="416"/>
    </row>
    <row r="34" spans="1:25" ht="14.45" customHeight="1">
      <c r="A34" s="1474"/>
      <c r="B34" s="1479" t="s">
        <v>164</v>
      </c>
      <c r="C34" s="594" t="s">
        <v>173</v>
      </c>
      <c r="D34" s="595">
        <v>86539.290030000004</v>
      </c>
      <c r="E34" s="596">
        <v>939923.68326097878</v>
      </c>
      <c r="F34" s="14"/>
      <c r="G34" s="14"/>
      <c r="H34" s="14"/>
      <c r="I34" s="14"/>
      <c r="J34" s="14"/>
      <c r="K34" s="14"/>
      <c r="L34" s="493"/>
      <c r="M34" s="1324">
        <v>44225</v>
      </c>
      <c r="N34" s="1323">
        <v>15699.419</v>
      </c>
      <c r="O34" s="1323">
        <v>-8255.9650000000001</v>
      </c>
      <c r="P34" s="1323">
        <v>25864.302</v>
      </c>
      <c r="Q34" s="1323">
        <v>-55.939</v>
      </c>
      <c r="R34" s="1323">
        <v>354.82697569193175</v>
      </c>
      <c r="S34" s="1323">
        <v>33052.754107352201</v>
      </c>
      <c r="T34" s="1325"/>
      <c r="U34" s="18"/>
      <c r="V34" s="415"/>
      <c r="W34" s="416"/>
      <c r="X34" s="416"/>
      <c r="Y34" s="416"/>
    </row>
    <row r="35" spans="1:25" ht="14.45" customHeight="1">
      <c r="A35" s="1474"/>
      <c r="B35" s="1480"/>
      <c r="C35" s="1374" t="s">
        <v>23</v>
      </c>
      <c r="D35" s="596">
        <v>1741.7699999999943</v>
      </c>
      <c r="E35" s="596">
        <v>20176.490095700028</v>
      </c>
      <c r="F35" s="14"/>
      <c r="G35" s="14"/>
      <c r="H35" s="14"/>
      <c r="I35" s="14"/>
      <c r="J35" s="14"/>
      <c r="K35" s="14"/>
      <c r="L35" s="493"/>
      <c r="M35" s="1324">
        <v>44226</v>
      </c>
      <c r="N35" s="1323">
        <v>14876.807000000001</v>
      </c>
      <c r="O35" s="1323">
        <v>-10626.187</v>
      </c>
      <c r="P35" s="1323">
        <v>27727.197</v>
      </c>
      <c r="Q35" s="1323">
        <v>-52.462000000000003</v>
      </c>
      <c r="R35" s="1323">
        <v>354.24255746090739</v>
      </c>
      <c r="S35" s="1323">
        <v>34674.630603435791</v>
      </c>
      <c r="T35" s="1325"/>
      <c r="U35" s="18"/>
      <c r="V35" s="415"/>
      <c r="W35" s="416"/>
      <c r="X35" s="416"/>
      <c r="Y35" s="416"/>
    </row>
    <row r="36" spans="1:25" ht="14.45" customHeight="1">
      <c r="A36" s="1475"/>
      <c r="B36" s="1481"/>
      <c r="C36" s="1375" t="s">
        <v>164</v>
      </c>
      <c r="D36" s="597">
        <v>88281.060029999993</v>
      </c>
      <c r="E36" s="596">
        <v>960100.17335667869</v>
      </c>
      <c r="F36" s="17"/>
      <c r="G36" s="17"/>
      <c r="H36" s="17"/>
      <c r="I36" s="17"/>
      <c r="J36" s="17"/>
      <c r="K36" s="17"/>
      <c r="L36" s="493"/>
      <c r="M36" s="1324">
        <v>44227</v>
      </c>
      <c r="N36" s="1323">
        <v>16343.763000000001</v>
      </c>
      <c r="O36" s="1323">
        <v>-10034.763000000001</v>
      </c>
      <c r="P36" s="1323">
        <v>26628.281999999999</v>
      </c>
      <c r="Q36" s="1323">
        <v>-52.893000000000001</v>
      </c>
      <c r="R36" s="1323">
        <v>353.07299551526415</v>
      </c>
      <c r="S36" s="1323">
        <v>32799.298256303766</v>
      </c>
      <c r="T36" s="1325"/>
      <c r="U36" s="18"/>
      <c r="V36" s="415"/>
      <c r="W36" s="416"/>
      <c r="X36" s="416"/>
      <c r="Y36" s="416"/>
    </row>
    <row r="37" spans="1:25" ht="14.45" customHeight="1">
      <c r="A37" s="1473" t="s">
        <v>174</v>
      </c>
      <c r="B37" s="1476" t="s">
        <v>543</v>
      </c>
      <c r="C37" s="1371" t="s">
        <v>99</v>
      </c>
      <c r="D37" s="591">
        <v>6314007.3611845337</v>
      </c>
      <c r="E37" s="591">
        <v>68879513.430324003</v>
      </c>
      <c r="F37" s="14"/>
      <c r="G37" s="14"/>
      <c r="H37" s="14"/>
      <c r="I37" s="14"/>
      <c r="J37" s="14"/>
      <c r="K37" s="14"/>
      <c r="L37" s="493"/>
      <c r="M37" s="1324">
        <v>44228</v>
      </c>
      <c r="N37" s="1323">
        <v>26073.817999999999</v>
      </c>
      <c r="O37" s="1323">
        <v>-7597.5209999999997</v>
      </c>
      <c r="P37" s="1323">
        <v>16276.629000000001</v>
      </c>
      <c r="Q37" s="1323">
        <v>-8.9580000000000002</v>
      </c>
      <c r="R37" s="1323">
        <v>342.80804736500141</v>
      </c>
      <c r="S37" s="1323">
        <v>32156.479030556864</v>
      </c>
      <c r="T37" s="1325"/>
      <c r="U37" s="18"/>
      <c r="V37" s="415"/>
      <c r="W37" s="416"/>
      <c r="X37" s="416"/>
      <c r="Y37" s="416"/>
    </row>
    <row r="38" spans="1:25" ht="14.45" customHeight="1">
      <c r="A38" s="1474"/>
      <c r="B38" s="1477"/>
      <c r="C38" s="1372" t="s">
        <v>130</v>
      </c>
      <c r="D38" s="592">
        <v>95476.597191513443</v>
      </c>
      <c r="E38" s="592">
        <v>1039896.2229437002</v>
      </c>
      <c r="F38" s="14"/>
      <c r="G38" s="14"/>
      <c r="H38" s="14"/>
      <c r="I38" s="14"/>
      <c r="J38" s="14"/>
      <c r="K38" s="14"/>
      <c r="L38" s="493"/>
      <c r="M38" s="1324">
        <v>44229</v>
      </c>
      <c r="N38" s="1323">
        <v>24277.752</v>
      </c>
      <c r="O38" s="1323">
        <v>-7448.7120000000004</v>
      </c>
      <c r="P38" s="1323">
        <v>14905.552</v>
      </c>
      <c r="Q38" s="1323">
        <v>-9.8109999999999999</v>
      </c>
      <c r="R38" s="1323">
        <v>346.74262730904002</v>
      </c>
      <c r="S38" s="1323">
        <v>33596.197552663405</v>
      </c>
      <c r="T38" s="1325"/>
      <c r="U38" s="18"/>
      <c r="V38" s="415"/>
      <c r="W38" s="416"/>
      <c r="X38" s="416"/>
      <c r="Y38" s="416"/>
    </row>
    <row r="39" spans="1:25" ht="14.45" customHeight="1">
      <c r="A39" s="1474"/>
      <c r="B39" s="1478"/>
      <c r="C39" s="1373" t="s">
        <v>164</v>
      </c>
      <c r="D39" s="593">
        <v>6409483.9583760463</v>
      </c>
      <c r="E39" s="593">
        <v>69919409.653267711</v>
      </c>
      <c r="F39" s="14"/>
      <c r="G39" s="14"/>
      <c r="H39" s="14"/>
      <c r="I39" s="14"/>
      <c r="J39" s="14"/>
      <c r="K39" s="14"/>
      <c r="L39" s="493"/>
      <c r="M39" s="1324">
        <v>44230</v>
      </c>
      <c r="N39" s="1323">
        <v>25142.138999999999</v>
      </c>
      <c r="O39" s="1323">
        <v>-7551.7089999999998</v>
      </c>
      <c r="P39" s="1323">
        <v>11804.492</v>
      </c>
      <c r="Q39" s="1323">
        <v>-7.66</v>
      </c>
      <c r="R39" s="1323">
        <v>348.22663157957089</v>
      </c>
      <c r="S39" s="1323">
        <v>30713.766757963003</v>
      </c>
      <c r="T39" s="1325"/>
      <c r="U39" s="18"/>
      <c r="V39" s="415"/>
      <c r="W39" s="416"/>
      <c r="X39" s="416"/>
      <c r="Y39" s="416"/>
    </row>
    <row r="40" spans="1:25" ht="14.45" customHeight="1">
      <c r="A40" s="1474"/>
      <c r="B40" s="1476" t="s">
        <v>542</v>
      </c>
      <c r="C40" s="1371" t="s">
        <v>99</v>
      </c>
      <c r="D40" s="591">
        <v>9912.7199999999975</v>
      </c>
      <c r="E40" s="592">
        <v>104077.63400000001</v>
      </c>
      <c r="F40" s="14"/>
      <c r="G40" s="14"/>
      <c r="H40" s="14"/>
      <c r="I40" s="14"/>
      <c r="J40" s="14"/>
      <c r="K40" s="14"/>
      <c r="L40" s="493"/>
      <c r="M40" s="1324">
        <v>44231</v>
      </c>
      <c r="N40" s="1323">
        <v>25127.491999999998</v>
      </c>
      <c r="O40" s="1323">
        <v>-7370.6109999999999</v>
      </c>
      <c r="P40" s="1323">
        <v>14000.467000000001</v>
      </c>
      <c r="Q40" s="1323">
        <v>-4.5170000000000003</v>
      </c>
      <c r="R40" s="1323">
        <v>341.55985789730994</v>
      </c>
      <c r="S40" s="1323">
        <v>30115.571040395658</v>
      </c>
      <c r="T40" s="1325"/>
      <c r="U40" s="18"/>
      <c r="V40" s="415"/>
      <c r="W40" s="416"/>
      <c r="X40" s="416"/>
      <c r="Y40" s="416"/>
    </row>
    <row r="41" spans="1:25" ht="14.45" customHeight="1">
      <c r="A41" s="1474"/>
      <c r="B41" s="1477"/>
      <c r="C41" s="1372" t="s">
        <v>130</v>
      </c>
      <c r="D41" s="592">
        <v>13.781000000000001</v>
      </c>
      <c r="E41" s="592">
        <v>145.84299999999999</v>
      </c>
      <c r="F41" s="14"/>
      <c r="G41" s="14"/>
      <c r="H41" s="14"/>
      <c r="I41" s="14"/>
      <c r="J41" s="14"/>
      <c r="K41" s="14"/>
      <c r="L41" s="493"/>
      <c r="M41" s="1324">
        <v>44232</v>
      </c>
      <c r="N41" s="1323">
        <v>25129.057000000001</v>
      </c>
      <c r="O41" s="1323">
        <v>-7422.65</v>
      </c>
      <c r="P41" s="1323">
        <v>16338.975</v>
      </c>
      <c r="Q41" s="1323">
        <v>-4.0069999999999997</v>
      </c>
      <c r="R41" s="1323">
        <v>340.85250385044407</v>
      </c>
      <c r="S41" s="1323">
        <v>33091.74697904005</v>
      </c>
      <c r="T41" s="1325"/>
      <c r="U41" s="18"/>
      <c r="V41" s="415"/>
      <c r="W41" s="416"/>
      <c r="X41" s="416"/>
      <c r="Y41" s="416"/>
    </row>
    <row r="42" spans="1:25" ht="14.45" customHeight="1">
      <c r="A42" s="1474"/>
      <c r="B42" s="1478"/>
      <c r="C42" s="1373" t="s">
        <v>164</v>
      </c>
      <c r="D42" s="593">
        <v>9926.5009999999984</v>
      </c>
      <c r="E42" s="592">
        <v>104223.477</v>
      </c>
      <c r="F42" s="14"/>
      <c r="G42" s="14"/>
      <c r="H42" s="14"/>
      <c r="I42" s="14"/>
      <c r="J42" s="14"/>
      <c r="K42" s="14"/>
      <c r="L42" s="493"/>
      <c r="M42" s="1324">
        <v>44233</v>
      </c>
      <c r="N42" s="1323">
        <v>20564.280999999999</v>
      </c>
      <c r="O42" s="1323">
        <v>-7702.741</v>
      </c>
      <c r="P42" s="1323">
        <v>25709.553</v>
      </c>
      <c r="Q42" s="1323">
        <v>-10.981</v>
      </c>
      <c r="R42" s="1323">
        <v>341.38435893548075</v>
      </c>
      <c r="S42" s="1323">
        <v>40787.531464911095</v>
      </c>
      <c r="T42" s="1325"/>
      <c r="U42" s="18"/>
      <c r="V42" s="415"/>
      <c r="W42" s="416"/>
      <c r="X42" s="416"/>
      <c r="Y42" s="416"/>
    </row>
    <row r="43" spans="1:25" ht="14.45" customHeight="1">
      <c r="A43" s="1474"/>
      <c r="B43" s="1488" t="s">
        <v>176</v>
      </c>
      <c r="C43" s="1488"/>
      <c r="D43" s="599">
        <v>1727.9889999999943</v>
      </c>
      <c r="E43" s="599">
        <v>20030.647095700027</v>
      </c>
      <c r="F43" s="14"/>
      <c r="G43" s="14"/>
      <c r="H43" s="14"/>
      <c r="I43" s="14"/>
      <c r="J43" s="14"/>
      <c r="K43" s="14"/>
      <c r="L43" s="493"/>
      <c r="M43" s="1324">
        <v>44234</v>
      </c>
      <c r="N43" s="1323">
        <v>13570.456</v>
      </c>
      <c r="O43" s="1323">
        <v>-8128.9610000000002</v>
      </c>
      <c r="P43" s="1323">
        <v>34841.097999999998</v>
      </c>
      <c r="Q43" s="1323">
        <v>-29.777000000000001</v>
      </c>
      <c r="R43" s="1323">
        <v>341.50564152069211</v>
      </c>
      <c r="S43" s="1323">
        <v>41449.790897036066</v>
      </c>
      <c r="T43" s="1325"/>
      <c r="U43" s="18"/>
      <c r="V43" s="415"/>
      <c r="W43" s="416"/>
      <c r="X43" s="416"/>
      <c r="Y43" s="416"/>
    </row>
    <row r="44" spans="1:25" ht="14.45" customHeight="1">
      <c r="A44" s="1474"/>
      <c r="B44" s="1488" t="s">
        <v>177</v>
      </c>
      <c r="C44" s="1488"/>
      <c r="D44" s="599">
        <v>336620.027</v>
      </c>
      <c r="E44" s="592">
        <v>3689880.7365830005</v>
      </c>
      <c r="F44" s="14"/>
      <c r="G44" s="14"/>
      <c r="H44" s="14"/>
      <c r="I44" s="14"/>
      <c r="J44" s="14"/>
      <c r="K44" s="14"/>
      <c r="L44" s="493"/>
      <c r="M44" s="1324">
        <v>44235</v>
      </c>
      <c r="N44" s="1323">
        <v>9143.4750000000004</v>
      </c>
      <c r="O44" s="1323">
        <v>-7592.3559999999998</v>
      </c>
      <c r="P44" s="1323">
        <v>37905.387000000002</v>
      </c>
      <c r="Q44" s="1323">
        <v>-36.950000000000003</v>
      </c>
      <c r="R44" s="1323">
        <v>341.7134844604247</v>
      </c>
      <c r="S44" s="1323">
        <v>39925.510603225826</v>
      </c>
      <c r="T44" s="1325"/>
      <c r="U44" s="18"/>
      <c r="V44" s="415"/>
      <c r="W44" s="416"/>
      <c r="X44" s="416"/>
      <c r="Y44" s="416"/>
    </row>
    <row r="45" spans="1:25" ht="14.45" customHeight="1">
      <c r="A45" s="1474"/>
      <c r="B45" s="1479" t="s">
        <v>178</v>
      </c>
      <c r="C45" s="594" t="s">
        <v>99</v>
      </c>
      <c r="D45" s="595">
        <v>6660540.1081845341</v>
      </c>
      <c r="E45" s="595">
        <v>72673471.800907001</v>
      </c>
      <c r="F45" s="14"/>
      <c r="G45" s="14"/>
      <c r="H45" s="14"/>
      <c r="I45" s="14"/>
      <c r="J45" s="14"/>
      <c r="K45" s="14"/>
      <c r="L45" s="493"/>
      <c r="M45" s="1324">
        <v>44236</v>
      </c>
      <c r="N45" s="1323">
        <v>10975.43</v>
      </c>
      <c r="O45" s="1323">
        <v>-7781.9269999999997</v>
      </c>
      <c r="P45" s="1323">
        <v>35285.495000000003</v>
      </c>
      <c r="Q45" s="1323">
        <v>-40.316000000000003</v>
      </c>
      <c r="R45" s="1323">
        <v>343.3275059555383</v>
      </c>
      <c r="S45" s="1323">
        <v>37162.993264022007</v>
      </c>
      <c r="T45" s="1325"/>
      <c r="U45" s="18"/>
      <c r="V45" s="415"/>
      <c r="W45" s="416"/>
      <c r="X45" s="416"/>
      <c r="Y45" s="416"/>
    </row>
    <row r="46" spans="1:25" ht="14.45" customHeight="1">
      <c r="A46" s="1474"/>
      <c r="B46" s="1480"/>
      <c r="C46" s="1374" t="s">
        <v>179</v>
      </c>
      <c r="D46" s="596">
        <v>98033.706101513439</v>
      </c>
      <c r="E46" s="596">
        <v>1068976.0057493998</v>
      </c>
      <c r="F46" s="14"/>
      <c r="G46" s="14"/>
      <c r="H46" s="14"/>
      <c r="I46" s="14"/>
      <c r="J46" s="14"/>
      <c r="K46" s="14"/>
      <c r="L46" s="493"/>
      <c r="M46" s="1324">
        <v>44237</v>
      </c>
      <c r="N46" s="1323">
        <v>13685.712</v>
      </c>
      <c r="O46" s="1323">
        <v>-7476.5990000000002</v>
      </c>
      <c r="P46" s="1323">
        <v>28763.453000000001</v>
      </c>
      <c r="Q46" s="1323">
        <v>-40.674999999999997</v>
      </c>
      <c r="R46" s="1323">
        <v>337.90036270026292</v>
      </c>
      <c r="S46" s="1323">
        <v>35848.110061500047</v>
      </c>
      <c r="T46" s="1325"/>
      <c r="U46" s="18"/>
      <c r="V46" s="415"/>
      <c r="W46" s="416"/>
      <c r="X46" s="416"/>
      <c r="Y46" s="416"/>
    </row>
    <row r="47" spans="1:25" ht="14.45" customHeight="1">
      <c r="A47" s="1475"/>
      <c r="B47" s="1481"/>
      <c r="C47" s="1375" t="s">
        <v>164</v>
      </c>
      <c r="D47" s="597">
        <v>6758573.8142860457</v>
      </c>
      <c r="E47" s="597">
        <v>73742447.806656405</v>
      </c>
      <c r="F47" s="18"/>
      <c r="G47" s="18"/>
      <c r="H47" s="14"/>
      <c r="I47" s="14"/>
      <c r="J47" s="14"/>
      <c r="K47" s="14"/>
      <c r="L47" s="493"/>
      <c r="M47" s="1324">
        <v>44238</v>
      </c>
      <c r="N47" s="1323">
        <v>17082.399000000001</v>
      </c>
      <c r="O47" s="1323">
        <v>-7404.201</v>
      </c>
      <c r="P47" s="1323">
        <v>21908.282999999999</v>
      </c>
      <c r="Q47" s="1323">
        <v>-12.634</v>
      </c>
      <c r="R47" s="1323">
        <v>320.53108212903101</v>
      </c>
      <c r="S47" s="1323">
        <v>29764.39528136306</v>
      </c>
      <c r="T47" s="1325"/>
      <c r="U47" s="18"/>
      <c r="V47" s="415"/>
      <c r="W47" s="416"/>
      <c r="X47" s="416"/>
      <c r="Y47" s="416"/>
    </row>
    <row r="48" spans="1:25" ht="14.45" customHeight="1">
      <c r="A48" s="1486" t="s">
        <v>180</v>
      </c>
      <c r="B48" s="1486"/>
      <c r="C48" s="1486"/>
      <c r="D48" s="597">
        <v>23563.717258024961</v>
      </c>
      <c r="E48" s="598">
        <v>348289.50678551197</v>
      </c>
      <c r="F48" s="446"/>
      <c r="G48" s="17"/>
      <c r="H48" s="446"/>
      <c r="I48" s="447"/>
      <c r="J48" s="446"/>
      <c r="K48" s="17"/>
      <c r="L48" s="493"/>
      <c r="M48" s="1324">
        <v>44239</v>
      </c>
      <c r="N48" s="1323">
        <v>17117.157999999999</v>
      </c>
      <c r="O48" s="1323">
        <v>-7271.4989999999998</v>
      </c>
      <c r="P48" s="1323">
        <v>21299.008999999998</v>
      </c>
      <c r="Q48" s="1323">
        <v>-9.2129999999999992</v>
      </c>
      <c r="R48" s="1323">
        <v>326.91190649333186</v>
      </c>
      <c r="S48" s="1323">
        <v>28035.422689484931</v>
      </c>
      <c r="T48" s="1325"/>
      <c r="U48" s="18"/>
      <c r="V48" s="415"/>
      <c r="X48" s="416"/>
      <c r="Y48" s="416"/>
    </row>
    <row r="49" spans="1:25" ht="14.45" customHeight="1">
      <c r="A49" s="562"/>
      <c r="B49" s="562"/>
      <c r="C49" s="562"/>
      <c r="D49" s="563"/>
      <c r="E49" s="563"/>
      <c r="G49" s="14"/>
      <c r="I49" s="18"/>
      <c r="K49" s="14"/>
      <c r="L49" s="493"/>
      <c r="M49" s="1324">
        <v>44240</v>
      </c>
      <c r="N49" s="1323">
        <v>14900.454</v>
      </c>
      <c r="O49" s="1323">
        <v>-7597.3270000000002</v>
      </c>
      <c r="P49" s="1323">
        <v>22107.151999999998</v>
      </c>
      <c r="Q49" s="1323">
        <v>-8.9670000000000005</v>
      </c>
      <c r="R49" s="1323">
        <v>330.29729353112526</v>
      </c>
      <c r="S49" s="1323">
        <v>32051.979933488004</v>
      </c>
      <c r="T49" s="1325"/>
      <c r="V49" s="415"/>
      <c r="X49" s="416"/>
      <c r="Y49" s="416"/>
    </row>
    <row r="50" spans="1:25" ht="14.45" customHeight="1">
      <c r="A50" s="562"/>
      <c r="B50" s="562"/>
      <c r="C50" s="562"/>
      <c r="D50" s="563"/>
      <c r="E50" s="563"/>
      <c r="G50" s="14"/>
      <c r="I50" s="18"/>
      <c r="K50" s="14"/>
      <c r="L50" s="493"/>
      <c r="M50" s="1324">
        <v>44241</v>
      </c>
      <c r="N50" s="1323">
        <v>15793.431</v>
      </c>
      <c r="O50" s="1323">
        <v>-6399.0820000000003</v>
      </c>
      <c r="P50" s="1323">
        <v>19491.315999999999</v>
      </c>
      <c r="Q50" s="1323">
        <v>-9.4440000000000008</v>
      </c>
      <c r="R50" s="1323">
        <v>329.66533376811594</v>
      </c>
      <c r="S50" s="1323">
        <v>32531.143172356136</v>
      </c>
      <c r="T50" s="1325"/>
      <c r="V50" s="415"/>
      <c r="X50" s="416"/>
      <c r="Y50" s="416"/>
    </row>
    <row r="51" spans="1:25" ht="14.45" customHeight="1">
      <c r="A51" s="1471" t="s">
        <v>181</v>
      </c>
      <c r="B51" s="1471"/>
      <c r="C51" s="1471"/>
      <c r="D51" s="1471"/>
      <c r="E51" s="1471"/>
      <c r="F51" s="1471"/>
      <c r="G51" s="1471"/>
      <c r="H51" s="1471"/>
      <c r="I51" s="1471"/>
      <c r="J51" s="1471"/>
      <c r="K51" s="1471"/>
      <c r="L51" s="493"/>
      <c r="M51" s="1324">
        <v>44242</v>
      </c>
      <c r="N51" s="1323">
        <v>19995.451000000001</v>
      </c>
      <c r="O51" s="1323">
        <v>-5702.7020000000002</v>
      </c>
      <c r="P51" s="1323">
        <v>18512.291000000001</v>
      </c>
      <c r="Q51" s="1323">
        <v>-8.7449999999999992</v>
      </c>
      <c r="R51" s="1323">
        <v>336.34375417637852</v>
      </c>
      <c r="S51" s="1323">
        <v>33517.234006424958</v>
      </c>
      <c r="T51" s="1325"/>
      <c r="V51" s="415"/>
      <c r="X51" s="416"/>
      <c r="Y51" s="416"/>
    </row>
    <row r="52" spans="1:25" ht="14.45" customHeight="1">
      <c r="A52" s="1471"/>
      <c r="B52" s="1471"/>
      <c r="C52" s="1471"/>
      <c r="D52" s="1471"/>
      <c r="E52" s="1471"/>
      <c r="F52" s="1471"/>
      <c r="G52" s="1471"/>
      <c r="H52" s="1471"/>
      <c r="I52" s="1471"/>
      <c r="J52" s="1471"/>
      <c r="K52" s="1471"/>
      <c r="L52" s="493"/>
      <c r="M52" s="1324">
        <v>44243</v>
      </c>
      <c r="N52" s="1323">
        <v>19885.526999999998</v>
      </c>
      <c r="O52" s="1323">
        <v>-6853.4769999999999</v>
      </c>
      <c r="P52" s="1323">
        <v>15740.485000000001</v>
      </c>
      <c r="Q52" s="1323">
        <v>-9.0020000000000007</v>
      </c>
      <c r="R52" s="1323">
        <v>327.66562695626783</v>
      </c>
      <c r="S52" s="1323">
        <v>30157.341034877129</v>
      </c>
      <c r="T52" s="1325"/>
      <c r="V52" s="415"/>
      <c r="X52" s="416"/>
      <c r="Y52" s="416"/>
    </row>
    <row r="53" spans="1:25" ht="12.75" customHeight="1">
      <c r="A53" s="1471"/>
      <c r="B53" s="1471"/>
      <c r="C53" s="1471"/>
      <c r="D53" s="1471"/>
      <c r="E53" s="1471"/>
      <c r="F53" s="1471"/>
      <c r="G53" s="1471"/>
      <c r="H53" s="1471"/>
      <c r="I53" s="1471"/>
      <c r="J53" s="1471"/>
      <c r="K53" s="1471"/>
      <c r="M53" s="1324">
        <v>44244</v>
      </c>
      <c r="N53" s="1323">
        <v>27077.179</v>
      </c>
      <c r="O53" s="1323">
        <v>-6404.8940000000002</v>
      </c>
      <c r="P53" s="1323">
        <v>6034.5820000000003</v>
      </c>
      <c r="Q53" s="1323">
        <v>-5.5279999999999996</v>
      </c>
      <c r="R53" s="1323">
        <v>342.13753813840162</v>
      </c>
      <c r="S53" s="1323">
        <v>26606.01810086003</v>
      </c>
      <c r="T53" s="1325"/>
      <c r="V53" s="415"/>
      <c r="X53" s="416"/>
      <c r="Y53" s="416"/>
    </row>
    <row r="54" spans="1:25">
      <c r="A54" s="1471"/>
      <c r="B54" s="1471"/>
      <c r="C54" s="1471"/>
      <c r="D54" s="1471"/>
      <c r="E54" s="1471"/>
      <c r="F54" s="1471"/>
      <c r="G54" s="1471"/>
      <c r="H54" s="1471"/>
      <c r="I54" s="1471"/>
      <c r="J54" s="1471"/>
      <c r="K54" s="1471"/>
      <c r="M54" s="1324">
        <v>44245</v>
      </c>
      <c r="N54" s="1323">
        <v>28354.063999999998</v>
      </c>
      <c r="O54" s="1323">
        <v>-6333.1409999999996</v>
      </c>
      <c r="P54" s="1323">
        <v>3035.2170000000001</v>
      </c>
      <c r="Q54" s="1323">
        <v>-5.2030000000000003</v>
      </c>
      <c r="R54" s="1323">
        <v>339.54711717664816</v>
      </c>
      <c r="S54" s="1323">
        <v>21409.995788146327</v>
      </c>
      <c r="T54" s="1325"/>
      <c r="V54" s="415"/>
      <c r="X54" s="416"/>
      <c r="Y54" s="416"/>
    </row>
    <row r="55" spans="1:25">
      <c r="D55" s="18"/>
      <c r="E55" s="18"/>
      <c r="M55" s="1324">
        <v>44246</v>
      </c>
      <c r="N55" s="1323">
        <v>26601.797999999999</v>
      </c>
      <c r="O55" s="1323">
        <v>-6396.7969999999996</v>
      </c>
      <c r="P55" s="1323">
        <v>1777.7380000000001</v>
      </c>
      <c r="Q55" s="1323">
        <v>-6.0650000000000004</v>
      </c>
      <c r="R55" s="1323">
        <v>338.00205494866339</v>
      </c>
      <c r="S55" s="1323">
        <v>24057.502752090946</v>
      </c>
      <c r="T55" s="1325"/>
      <c r="V55" s="415"/>
      <c r="X55" s="416"/>
      <c r="Y55" s="416"/>
    </row>
    <row r="56" spans="1:25">
      <c r="D56" s="14"/>
      <c r="E56" s="14"/>
      <c r="M56" s="1324">
        <v>44247</v>
      </c>
      <c r="N56" s="1323">
        <v>24705.618999999999</v>
      </c>
      <c r="O56" s="1323">
        <v>-6158.482</v>
      </c>
      <c r="P56" s="1323">
        <v>6730.2510000000002</v>
      </c>
      <c r="Q56" s="1323">
        <v>-40.694000000000003</v>
      </c>
      <c r="R56" s="1323">
        <v>346.50575163922639</v>
      </c>
      <c r="S56" s="1323">
        <v>25208.629624052377</v>
      </c>
      <c r="T56" s="1325"/>
      <c r="V56" s="415"/>
      <c r="X56" s="416"/>
      <c r="Y56" s="416"/>
    </row>
    <row r="57" spans="1:25">
      <c r="D57" s="14"/>
      <c r="E57" s="1227"/>
      <c r="M57" s="1324">
        <v>44248</v>
      </c>
      <c r="N57" s="1323">
        <v>19236.865000000002</v>
      </c>
      <c r="O57" s="1323">
        <v>-6913.893</v>
      </c>
      <c r="P57" s="1323">
        <v>8825.8169999999991</v>
      </c>
      <c r="Q57" s="1323">
        <v>-58.697000000000003</v>
      </c>
      <c r="R57" s="1323">
        <v>339.38073077151807</v>
      </c>
      <c r="S57" s="1323">
        <v>25783.367166555181</v>
      </c>
      <c r="T57" s="1325"/>
      <c r="V57" s="415"/>
      <c r="X57" s="416"/>
      <c r="Y57" s="416"/>
    </row>
    <row r="58" spans="1:25">
      <c r="M58" s="1324">
        <v>44249</v>
      </c>
      <c r="N58" s="1323">
        <v>20525.960999999999</v>
      </c>
      <c r="O58" s="1323">
        <v>-6455.2690000000002</v>
      </c>
      <c r="P58" s="1323">
        <v>12230.602999999999</v>
      </c>
      <c r="Q58" s="1323">
        <v>-5.0019999999999998</v>
      </c>
      <c r="R58" s="1323">
        <v>340.54303839998352</v>
      </c>
      <c r="S58" s="1323">
        <v>26474.665552426181</v>
      </c>
      <c r="T58" s="1325"/>
      <c r="V58" s="415"/>
      <c r="X58" s="416"/>
      <c r="Y58" s="416"/>
    </row>
    <row r="59" spans="1:25">
      <c r="M59" s="1324">
        <v>44250</v>
      </c>
      <c r="N59" s="1323">
        <v>18336.723000000002</v>
      </c>
      <c r="O59" s="1323">
        <v>-6519.5749999999998</v>
      </c>
      <c r="P59" s="1323">
        <v>13957.967000000001</v>
      </c>
      <c r="Q59" s="1323">
        <v>-5.0049999999999999</v>
      </c>
      <c r="R59" s="1323">
        <v>350.77105586531025</v>
      </c>
      <c r="S59" s="1323">
        <v>25573.461543385893</v>
      </c>
      <c r="T59" s="1325"/>
      <c r="V59" s="415"/>
      <c r="X59" s="416"/>
      <c r="Y59" s="416"/>
    </row>
    <row r="60" spans="1:25">
      <c r="M60" s="1324">
        <v>44251</v>
      </c>
      <c r="N60" s="1323">
        <v>17419.183000000001</v>
      </c>
      <c r="O60" s="1323">
        <v>-6011.0910000000003</v>
      </c>
      <c r="P60" s="1323">
        <v>11727.369000000001</v>
      </c>
      <c r="Q60" s="1323">
        <v>-5.4850000000000003</v>
      </c>
      <c r="R60" s="1323">
        <v>361.16127533290563</v>
      </c>
      <c r="S60" s="1323">
        <v>22780.241097751801</v>
      </c>
      <c r="T60" s="1325"/>
      <c r="V60" s="415"/>
      <c r="X60" s="416"/>
      <c r="Y60" s="416"/>
    </row>
    <row r="61" spans="1:25">
      <c r="M61" s="1324">
        <v>44252</v>
      </c>
      <c r="N61" s="1323">
        <v>17019.861000000001</v>
      </c>
      <c r="O61" s="1323">
        <v>-5582.0280000000002</v>
      </c>
      <c r="P61" s="1323">
        <v>16100.333000000001</v>
      </c>
      <c r="Q61" s="1323">
        <v>-5.8869999999999996</v>
      </c>
      <c r="R61" s="1323">
        <v>355.6092004176823</v>
      </c>
      <c r="S61" s="1323">
        <v>24171.531176942644</v>
      </c>
      <c r="T61" s="1325"/>
      <c r="V61" s="415"/>
      <c r="X61" s="416"/>
      <c r="Y61" s="416"/>
    </row>
    <row r="62" spans="1:25">
      <c r="M62" s="1324">
        <v>44253</v>
      </c>
      <c r="N62" s="1323">
        <v>13920.259</v>
      </c>
      <c r="O62" s="1323">
        <v>-5414.8559999999998</v>
      </c>
      <c r="P62" s="1323">
        <v>17640.594000000001</v>
      </c>
      <c r="Q62" s="1323">
        <v>-5.7649999999999997</v>
      </c>
      <c r="R62" s="1323">
        <v>357.73505085074879</v>
      </c>
      <c r="S62" s="1323">
        <v>28030.246161014351</v>
      </c>
      <c r="T62" s="1325"/>
      <c r="V62" s="415"/>
      <c r="X62" s="416"/>
      <c r="Y62" s="416"/>
    </row>
    <row r="63" spans="1:25">
      <c r="M63" s="1324">
        <v>44254</v>
      </c>
      <c r="N63" s="1323">
        <v>12953.855</v>
      </c>
      <c r="O63" s="1323">
        <v>-5736.9279999999999</v>
      </c>
      <c r="P63" s="1323">
        <v>24998.955999999998</v>
      </c>
      <c r="Q63" s="1323">
        <v>-9.4190000000000005</v>
      </c>
      <c r="R63" s="1323">
        <v>361.13782036394468</v>
      </c>
      <c r="S63" s="1323">
        <v>35922.272221599371</v>
      </c>
      <c r="T63" s="1325"/>
      <c r="V63" s="415"/>
      <c r="X63" s="416"/>
      <c r="Y63" s="416"/>
    </row>
    <row r="64" spans="1:25">
      <c r="M64" s="1324">
        <v>44255</v>
      </c>
      <c r="N64" s="1323">
        <v>16884.007000000001</v>
      </c>
      <c r="O64" s="1323">
        <v>-6363.201</v>
      </c>
      <c r="P64" s="1323">
        <v>24782.113000000001</v>
      </c>
      <c r="Q64" s="1323">
        <v>-55.256</v>
      </c>
      <c r="R64" s="1323">
        <v>355.95030379038997</v>
      </c>
      <c r="S64" s="1323">
        <v>33844.258101246443</v>
      </c>
      <c r="T64" s="1325"/>
      <c r="V64" s="415"/>
      <c r="X64" s="416"/>
      <c r="Y64" s="416"/>
    </row>
    <row r="65" spans="13:25">
      <c r="M65" s="1324">
        <v>44256</v>
      </c>
      <c r="N65" s="1323">
        <v>17805.73</v>
      </c>
      <c r="O65" s="1323">
        <v>-8355.0030000000006</v>
      </c>
      <c r="P65" s="1323">
        <v>23984.171999999999</v>
      </c>
      <c r="Q65" s="1323">
        <v>-56.96</v>
      </c>
      <c r="R65" s="1323">
        <v>356.83636792353684</v>
      </c>
      <c r="S65" s="1323">
        <v>33043.990822876374</v>
      </c>
      <c r="T65" s="1325"/>
      <c r="V65" s="415"/>
      <c r="X65" s="416"/>
      <c r="Y65" s="416"/>
    </row>
    <row r="66" spans="13:25">
      <c r="M66" s="1324">
        <v>44257</v>
      </c>
      <c r="N66" s="1323">
        <v>16134.397000000001</v>
      </c>
      <c r="O66" s="1323">
        <v>-3929.1779999999999</v>
      </c>
      <c r="P66" s="1323">
        <v>16787.272000000001</v>
      </c>
      <c r="Q66" s="1323">
        <v>-56.228999999999999</v>
      </c>
      <c r="R66" s="1323">
        <v>345.86997190509442</v>
      </c>
      <c r="S66" s="1323">
        <v>32510.246203847109</v>
      </c>
      <c r="T66" s="1325"/>
      <c r="V66" s="415"/>
      <c r="X66" s="416"/>
      <c r="Y66" s="416"/>
    </row>
    <row r="67" spans="13:25">
      <c r="M67" s="1324">
        <v>44258</v>
      </c>
      <c r="N67" s="1323">
        <v>16547</v>
      </c>
      <c r="O67" s="1323">
        <v>-1848.3610000000001</v>
      </c>
      <c r="P67" s="1323">
        <v>18231.902999999998</v>
      </c>
      <c r="Q67" s="1323">
        <v>-13.798</v>
      </c>
      <c r="R67" s="1323">
        <v>346.40892833221517</v>
      </c>
      <c r="S67" s="1323">
        <v>31162.06790420273</v>
      </c>
      <c r="T67" s="1325"/>
      <c r="V67" s="415"/>
      <c r="X67" s="416"/>
      <c r="Y67" s="416"/>
    </row>
    <row r="68" spans="13:25">
      <c r="M68" s="1324">
        <v>44259</v>
      </c>
      <c r="N68" s="1323">
        <v>12536.464</v>
      </c>
      <c r="O68" s="1323">
        <v>-2869.3789999999999</v>
      </c>
      <c r="P68" s="1323">
        <v>17098.579000000002</v>
      </c>
      <c r="Q68" s="1323">
        <v>-9.1440000000000001</v>
      </c>
      <c r="R68" s="1323">
        <v>312.50883194035129</v>
      </c>
      <c r="S68" s="1323">
        <v>27113.992482871025</v>
      </c>
      <c r="T68" s="1325"/>
      <c r="V68" s="415"/>
      <c r="X68" s="416"/>
      <c r="Y68" s="416"/>
    </row>
    <row r="69" spans="13:25">
      <c r="M69" s="1324">
        <v>44260</v>
      </c>
      <c r="N69" s="1323">
        <v>12718.501</v>
      </c>
      <c r="O69" s="1323">
        <v>-2370.1179999999999</v>
      </c>
      <c r="P69" s="1323">
        <v>17218.249</v>
      </c>
      <c r="Q69" s="1323">
        <v>-9.1639999999999997</v>
      </c>
      <c r="R69" s="1323">
        <v>316.36812652641828</v>
      </c>
      <c r="S69" s="1323">
        <v>29244.106032945881</v>
      </c>
      <c r="T69" s="1325"/>
      <c r="V69" s="415"/>
      <c r="X69" s="416"/>
      <c r="Y69" s="416"/>
    </row>
    <row r="70" spans="13:25">
      <c r="M70" s="1324">
        <v>44261</v>
      </c>
      <c r="N70" s="1323">
        <v>17532.289000000001</v>
      </c>
      <c r="O70" s="1323">
        <v>-2488.7460000000001</v>
      </c>
      <c r="P70" s="1323">
        <v>17713.274000000001</v>
      </c>
      <c r="Q70" s="1323">
        <v>-9.1449999999999996</v>
      </c>
      <c r="R70" s="1323">
        <v>348.07711277685024</v>
      </c>
      <c r="S70" s="1323">
        <v>32676.764345775191</v>
      </c>
      <c r="T70" s="1325"/>
      <c r="V70" s="415"/>
      <c r="X70" s="416"/>
      <c r="Y70" s="416"/>
    </row>
    <row r="71" spans="13:25">
      <c r="M71" s="1324">
        <v>44262</v>
      </c>
      <c r="N71" s="1323">
        <v>9976.3289999999997</v>
      </c>
      <c r="O71" s="1323">
        <v>-2975.0349999999999</v>
      </c>
      <c r="P71" s="1323">
        <v>25202.359</v>
      </c>
      <c r="Q71" s="1323">
        <v>-52.234000000000002</v>
      </c>
      <c r="R71" s="1323">
        <v>346.24189107027433</v>
      </c>
      <c r="S71" s="1323">
        <v>30271.85740686013</v>
      </c>
      <c r="T71" s="1325"/>
      <c r="V71" s="415"/>
      <c r="X71" s="416"/>
      <c r="Y71" s="416"/>
    </row>
    <row r="72" spans="13:25">
      <c r="M72" s="1324">
        <v>44263</v>
      </c>
      <c r="N72" s="1323">
        <v>3972.04</v>
      </c>
      <c r="O72" s="1323">
        <v>-1720.4780000000001</v>
      </c>
      <c r="P72" s="1323">
        <v>25103.324000000001</v>
      </c>
      <c r="Q72" s="1323">
        <v>-55.423999999999999</v>
      </c>
      <c r="R72" s="1323">
        <v>338.76230409573816</v>
      </c>
      <c r="S72" s="1323">
        <v>29926.022656131263</v>
      </c>
      <c r="T72" s="1325"/>
      <c r="V72" s="415"/>
      <c r="X72" s="416"/>
      <c r="Y72" s="416"/>
    </row>
    <row r="73" spans="13:25">
      <c r="M73" s="1324">
        <v>44264</v>
      </c>
      <c r="N73" s="1323">
        <v>8357.9349999999995</v>
      </c>
      <c r="O73" s="1323">
        <v>-3075.0790000000002</v>
      </c>
      <c r="P73" s="1323">
        <v>20372.008000000002</v>
      </c>
      <c r="Q73" s="1323">
        <v>-53.255000000000003</v>
      </c>
      <c r="R73" s="1323">
        <v>337.31364171037944</v>
      </c>
      <c r="S73" s="1323">
        <v>27294.582144314973</v>
      </c>
      <c r="T73" s="1325"/>
      <c r="V73" s="415"/>
      <c r="X73" s="416"/>
      <c r="Y73" s="416"/>
    </row>
    <row r="74" spans="13:25">
      <c r="M74" s="1324">
        <v>44265</v>
      </c>
      <c r="N74" s="1323">
        <v>17511.834999999999</v>
      </c>
      <c r="O74" s="1323">
        <v>-2552.3420000000001</v>
      </c>
      <c r="P74" s="1323">
        <v>10104.581</v>
      </c>
      <c r="Q74" s="1323">
        <v>-8.0830000000000002</v>
      </c>
      <c r="R74" s="1323">
        <v>342.72843384128259</v>
      </c>
      <c r="S74" s="1323">
        <v>24347.292598533444</v>
      </c>
      <c r="T74" s="1325"/>
      <c r="V74" s="415"/>
      <c r="X74" s="416"/>
      <c r="Y74" s="416"/>
    </row>
    <row r="75" spans="13:25">
      <c r="M75" s="1324">
        <v>44266</v>
      </c>
      <c r="N75" s="1323">
        <v>18486.534</v>
      </c>
      <c r="O75" s="1323">
        <v>-2231.8890000000001</v>
      </c>
      <c r="P75" s="1323">
        <v>11205.404</v>
      </c>
      <c r="Q75" s="1323">
        <v>-8.5180000000000007</v>
      </c>
      <c r="R75" s="1323">
        <v>341.38826180218865</v>
      </c>
      <c r="S75" s="1323">
        <v>26148.067991035859</v>
      </c>
      <c r="T75" s="1325"/>
      <c r="V75" s="415"/>
      <c r="X75" s="416"/>
      <c r="Y75" s="416"/>
    </row>
    <row r="76" spans="13:25">
      <c r="M76" s="1324">
        <v>44267</v>
      </c>
      <c r="N76" s="1323">
        <v>19048.998</v>
      </c>
      <c r="O76" s="1323">
        <v>-2398.5630000000001</v>
      </c>
      <c r="P76" s="1323">
        <v>11685.842000000001</v>
      </c>
      <c r="Q76" s="1323">
        <v>-8.0909999999999993</v>
      </c>
      <c r="R76" s="1323">
        <v>344.00637055199519</v>
      </c>
      <c r="S76" s="1323">
        <v>24910.793979392576</v>
      </c>
      <c r="T76" s="1325"/>
      <c r="V76" s="415"/>
      <c r="X76" s="416"/>
      <c r="Y76" s="416"/>
    </row>
    <row r="77" spans="13:25">
      <c r="M77" s="1324">
        <v>44268</v>
      </c>
      <c r="N77" s="1323">
        <v>18792.901999999998</v>
      </c>
      <c r="O77" s="1323">
        <v>-3087.0010000000002</v>
      </c>
      <c r="P77" s="1323">
        <v>7879.5420000000004</v>
      </c>
      <c r="Q77" s="1323">
        <v>-7.883</v>
      </c>
      <c r="R77" s="1323">
        <v>348.54203542463034</v>
      </c>
      <c r="S77" s="1323">
        <v>24170.563264034834</v>
      </c>
      <c r="T77" s="1325"/>
      <c r="V77" s="415"/>
      <c r="X77" s="416"/>
      <c r="Y77" s="416"/>
    </row>
    <row r="78" spans="13:25">
      <c r="M78" s="1324">
        <v>44269</v>
      </c>
      <c r="N78" s="1323">
        <v>20650.727999999999</v>
      </c>
      <c r="O78" s="1323">
        <v>-2659.4830000000002</v>
      </c>
      <c r="P78" s="1323">
        <v>5657.0360000000001</v>
      </c>
      <c r="Q78" s="1323">
        <v>-7.8390000000000004</v>
      </c>
      <c r="R78" s="1323">
        <v>336.72764486167017</v>
      </c>
      <c r="S78" s="1323">
        <v>24288.836191050028</v>
      </c>
      <c r="T78" s="1325"/>
      <c r="V78" s="415"/>
      <c r="X78" s="416"/>
      <c r="Y78" s="416"/>
    </row>
    <row r="79" spans="13:25">
      <c r="M79" s="1324">
        <v>44270</v>
      </c>
      <c r="N79" s="1323">
        <v>16486.987000000001</v>
      </c>
      <c r="O79" s="1323">
        <v>-2485.355</v>
      </c>
      <c r="P79" s="1323">
        <v>11389.175999999999</v>
      </c>
      <c r="Q79" s="1323">
        <v>-8.5020000000000007</v>
      </c>
      <c r="R79" s="1323">
        <v>348.80904955172724</v>
      </c>
      <c r="S79" s="1323">
        <v>27108.775892728823</v>
      </c>
      <c r="T79" s="1325"/>
      <c r="V79" s="415"/>
      <c r="X79" s="416"/>
      <c r="Y79" s="416"/>
    </row>
    <row r="80" spans="13:25">
      <c r="M80" s="1324">
        <v>44271</v>
      </c>
      <c r="N80" s="1323">
        <v>18743.744999999999</v>
      </c>
      <c r="O80" s="1323">
        <v>-2494.2959999999998</v>
      </c>
      <c r="P80" s="1323">
        <v>10145.985000000001</v>
      </c>
      <c r="Q80" s="1323">
        <v>-8.3030000000000008</v>
      </c>
      <c r="R80" s="1323">
        <v>339.12959315599829</v>
      </c>
      <c r="S80" s="1323">
        <v>26838.077496860154</v>
      </c>
      <c r="T80" s="1325"/>
      <c r="V80" s="415"/>
      <c r="X80" s="416"/>
      <c r="Y80" s="416"/>
    </row>
    <row r="81" spans="13:25">
      <c r="M81" s="1324">
        <v>44272</v>
      </c>
      <c r="N81" s="1323">
        <v>21444.375</v>
      </c>
      <c r="O81" s="1323">
        <v>-2922.1419999999998</v>
      </c>
      <c r="P81" s="1323">
        <v>4904.1750000000002</v>
      </c>
      <c r="Q81" s="1323">
        <v>-6.2220000000000004</v>
      </c>
      <c r="R81" s="1323">
        <v>340.86400856746098</v>
      </c>
      <c r="S81" s="1323">
        <v>24040.144964347044</v>
      </c>
      <c r="T81" s="1325"/>
      <c r="V81" s="415"/>
      <c r="X81" s="416"/>
      <c r="Y81" s="416"/>
    </row>
    <row r="82" spans="13:25">
      <c r="M82" s="1324">
        <v>44273</v>
      </c>
      <c r="N82" s="1323">
        <v>23796.175999999999</v>
      </c>
      <c r="O82" s="1323">
        <v>-2525.7220000000002</v>
      </c>
      <c r="P82" s="1323">
        <v>2958.6129999999998</v>
      </c>
      <c r="Q82" s="1323">
        <v>-1311.146</v>
      </c>
      <c r="R82" s="1323">
        <v>331.68009981013188</v>
      </c>
      <c r="S82" s="1323">
        <v>21590.19275487167</v>
      </c>
      <c r="T82" s="1325"/>
      <c r="V82" s="415"/>
      <c r="X82" s="416"/>
      <c r="Y82" s="416"/>
    </row>
    <row r="83" spans="13:25">
      <c r="M83" s="1324">
        <v>44274</v>
      </c>
      <c r="N83" s="1323">
        <v>23205.465</v>
      </c>
      <c r="O83" s="1323">
        <v>-2507.578</v>
      </c>
      <c r="P83" s="1323">
        <v>2542.9540000000002</v>
      </c>
      <c r="Q83" s="1323">
        <v>-1225.2719999999999</v>
      </c>
      <c r="R83" s="1323">
        <v>331.88745706245498</v>
      </c>
      <c r="S83" s="1323">
        <v>21133.964417028521</v>
      </c>
      <c r="T83" s="1325"/>
      <c r="V83" s="415"/>
      <c r="X83" s="416"/>
      <c r="Y83" s="416"/>
    </row>
    <row r="84" spans="13:25">
      <c r="M84" s="1324">
        <v>44275</v>
      </c>
      <c r="N84" s="1323">
        <v>22280.103999999999</v>
      </c>
      <c r="O84" s="1323">
        <v>-2616.1439999999998</v>
      </c>
      <c r="P84" s="1323">
        <v>1798.5139999999999</v>
      </c>
      <c r="Q84" s="1323">
        <v>-1297.1860000000001</v>
      </c>
      <c r="R84" s="1323">
        <v>336.67055155542948</v>
      </c>
      <c r="S84" s="1323">
        <v>23420.478529616681</v>
      </c>
      <c r="T84" s="1325"/>
      <c r="V84" s="415"/>
      <c r="X84" s="416"/>
      <c r="Y84" s="416"/>
    </row>
    <row r="85" spans="13:25">
      <c r="M85" s="1324">
        <v>44276</v>
      </c>
      <c r="N85" s="1323">
        <v>22193.763999999999</v>
      </c>
      <c r="O85" s="1323">
        <v>-4026.7649999999999</v>
      </c>
      <c r="P85" s="1323">
        <v>1451.4</v>
      </c>
      <c r="Q85" s="1323">
        <v>-1568.8320000000001</v>
      </c>
      <c r="R85" s="1323">
        <v>331.92611708780549</v>
      </c>
      <c r="S85" s="1323">
        <v>21338.978756029956</v>
      </c>
      <c r="T85" s="1325"/>
      <c r="V85" s="415"/>
      <c r="X85" s="416"/>
      <c r="Y85" s="416"/>
    </row>
    <row r="86" spans="13:25">
      <c r="M86" s="1324">
        <v>44277</v>
      </c>
      <c r="N86" s="1323">
        <v>22354.256000000001</v>
      </c>
      <c r="O86" s="1323">
        <v>0</v>
      </c>
      <c r="P86" s="1323">
        <v>1843.9760000000001</v>
      </c>
      <c r="Q86" s="1323">
        <v>-2177.9189999999999</v>
      </c>
      <c r="R86" s="1323">
        <v>333.36442173638335</v>
      </c>
      <c r="S86" s="1323">
        <v>17846.943912091665</v>
      </c>
      <c r="T86" s="1325"/>
      <c r="V86" s="415"/>
      <c r="X86" s="416"/>
      <c r="Y86" s="416"/>
    </row>
    <row r="87" spans="13:25">
      <c r="M87" s="1324">
        <v>44278</v>
      </c>
      <c r="N87" s="1323">
        <v>22571.644</v>
      </c>
      <c r="O87" s="1323">
        <v>-2883.8539999999998</v>
      </c>
      <c r="P87" s="1323">
        <v>3305.7719999999999</v>
      </c>
      <c r="Q87" s="1323">
        <v>-5522.3609999999999</v>
      </c>
      <c r="R87" s="1323">
        <v>330.47851687853324</v>
      </c>
      <c r="S87" s="1323">
        <v>16825.493351349749</v>
      </c>
      <c r="T87" s="1325"/>
      <c r="V87" s="415"/>
      <c r="X87" s="416"/>
      <c r="Y87" s="416"/>
    </row>
    <row r="88" spans="13:25">
      <c r="M88" s="1324">
        <v>44279</v>
      </c>
      <c r="N88" s="1323">
        <v>23009.633999999998</v>
      </c>
      <c r="O88" s="1323">
        <v>-2547.114</v>
      </c>
      <c r="P88" s="1323">
        <v>2662.346</v>
      </c>
      <c r="Q88" s="1323">
        <v>-7316.9800000000005</v>
      </c>
      <c r="R88" s="1323">
        <v>338.74562326817198</v>
      </c>
      <c r="S88" s="1323">
        <v>16150.357673469975</v>
      </c>
      <c r="T88" s="1325"/>
      <c r="V88" s="415"/>
      <c r="X88" s="416"/>
      <c r="Y88" s="416"/>
    </row>
    <row r="89" spans="13:25">
      <c r="M89" s="1324">
        <v>44280</v>
      </c>
      <c r="N89" s="1323">
        <v>20016.113000000001</v>
      </c>
      <c r="O89" s="1323">
        <v>-2469.0970000000002</v>
      </c>
      <c r="P89" s="1323">
        <v>2318.3090000000002</v>
      </c>
      <c r="Q89" s="1323">
        <v>-4937.99</v>
      </c>
      <c r="R89" s="1323">
        <v>330.23762821784169</v>
      </c>
      <c r="S89" s="1323">
        <v>15366.428033082406</v>
      </c>
      <c r="T89" s="1325"/>
      <c r="V89" s="415"/>
      <c r="X89" s="416"/>
      <c r="Y89" s="416"/>
    </row>
    <row r="90" spans="13:25">
      <c r="M90" s="1324">
        <v>44281</v>
      </c>
      <c r="N90" s="1323">
        <v>19806.607</v>
      </c>
      <c r="O90" s="1323">
        <v>-2589.1779999999999</v>
      </c>
      <c r="P90" s="1323">
        <v>2757.9009999999998</v>
      </c>
      <c r="Q90" s="1323">
        <v>-2666.4950000000003</v>
      </c>
      <c r="R90" s="1323">
        <v>329.29445681199087</v>
      </c>
      <c r="S90" s="1323">
        <v>18084.729368588643</v>
      </c>
      <c r="T90" s="1325"/>
      <c r="V90" s="415"/>
      <c r="X90" s="416"/>
      <c r="Y90" s="416"/>
    </row>
    <row r="91" spans="13:25">
      <c r="M91" s="1324">
        <v>44282</v>
      </c>
      <c r="N91" s="1323">
        <v>14121.983</v>
      </c>
      <c r="O91" s="1323">
        <v>-2837.94</v>
      </c>
      <c r="P91" s="1323">
        <v>9747.3919999999998</v>
      </c>
      <c r="Q91" s="1323">
        <v>-3.698</v>
      </c>
      <c r="R91" s="1323">
        <v>324.01829865495978</v>
      </c>
      <c r="S91" s="1323">
        <v>25189.612754179136</v>
      </c>
      <c r="T91" s="1325"/>
      <c r="V91" s="415"/>
      <c r="X91" s="416"/>
      <c r="Y91" s="416"/>
    </row>
    <row r="92" spans="13:25">
      <c r="M92" s="1324">
        <v>44283</v>
      </c>
      <c r="N92" s="1323">
        <v>10441.699000000001</v>
      </c>
      <c r="O92" s="1323">
        <v>-2439.895</v>
      </c>
      <c r="P92" s="1323">
        <v>17819.555</v>
      </c>
      <c r="Q92" s="1323">
        <v>-4.7699999999999996</v>
      </c>
      <c r="R92" s="1323">
        <v>326.58029501092477</v>
      </c>
      <c r="S92" s="1323">
        <v>27221.281422171021</v>
      </c>
      <c r="T92" s="1325"/>
      <c r="V92" s="415"/>
      <c r="X92" s="416"/>
      <c r="Y92" s="416"/>
    </row>
    <row r="93" spans="13:25">
      <c r="M93" s="1324">
        <v>44284</v>
      </c>
      <c r="N93" s="1323">
        <v>20276.163</v>
      </c>
      <c r="O93" s="1323">
        <v>-2608.5279999999998</v>
      </c>
      <c r="P93" s="1323">
        <v>6722.8339999999998</v>
      </c>
      <c r="Q93" s="1323">
        <v>-3.931</v>
      </c>
      <c r="R93" s="1323">
        <v>324.48288552885248</v>
      </c>
      <c r="S93" s="1323">
        <v>26014.739139955225</v>
      </c>
      <c r="T93" s="1325"/>
      <c r="V93" s="415"/>
      <c r="X93" s="416"/>
      <c r="Y93" s="416"/>
    </row>
    <row r="94" spans="13:25">
      <c r="M94" s="1324">
        <v>44285</v>
      </c>
      <c r="N94" s="1323">
        <v>23414.260999999999</v>
      </c>
      <c r="O94" s="1323">
        <v>-2635.9639999999999</v>
      </c>
      <c r="P94" s="1323">
        <v>3804.605</v>
      </c>
      <c r="Q94" s="1323">
        <v>-1.7430000000000001</v>
      </c>
      <c r="R94" s="1323">
        <v>309.28145166427987</v>
      </c>
      <c r="S94" s="1323">
        <v>23545.312279222475</v>
      </c>
      <c r="T94" s="1325"/>
      <c r="V94" s="415"/>
      <c r="X94" s="416"/>
      <c r="Y94" s="416"/>
    </row>
    <row r="95" spans="13:25">
      <c r="M95" s="1324">
        <v>44286</v>
      </c>
      <c r="N95" s="1323">
        <v>24277.727999999999</v>
      </c>
      <c r="O95" s="1323">
        <v>-2653.873</v>
      </c>
      <c r="P95" s="1323">
        <v>827.904</v>
      </c>
      <c r="Q95" s="1323">
        <v>-850.53</v>
      </c>
      <c r="R95" s="1323">
        <v>319.01983087886026</v>
      </c>
      <c r="S95" s="1323">
        <v>20443.424747564561</v>
      </c>
      <c r="T95" s="1325"/>
      <c r="V95" s="415"/>
      <c r="X95" s="416"/>
      <c r="Y95" s="416"/>
    </row>
    <row r="96" spans="13:25">
      <c r="M96" s="1324">
        <v>44287</v>
      </c>
      <c r="N96" s="1323">
        <v>21233.615000000002</v>
      </c>
      <c r="O96" s="1323">
        <v>-124.76</v>
      </c>
      <c r="P96" s="1323">
        <v>0</v>
      </c>
      <c r="Q96" s="1323">
        <v>-1125.249</v>
      </c>
      <c r="R96" s="1323">
        <v>311.70828827187637</v>
      </c>
      <c r="S96" s="1323">
        <v>17969.826770784992</v>
      </c>
      <c r="T96" s="1325"/>
      <c r="V96" s="415"/>
      <c r="X96" s="416"/>
      <c r="Y96" s="416"/>
    </row>
    <row r="97" spans="13:25">
      <c r="M97" s="1324">
        <v>44288</v>
      </c>
      <c r="N97" s="1323">
        <v>20524.062999999998</v>
      </c>
      <c r="O97" s="1323">
        <v>0</v>
      </c>
      <c r="P97" s="1323">
        <v>0</v>
      </c>
      <c r="Q97" s="1323">
        <v>-780.17500000000007</v>
      </c>
      <c r="R97" s="1323">
        <v>311.73845541778491</v>
      </c>
      <c r="S97" s="1323">
        <v>21985.030137650254</v>
      </c>
      <c r="T97" s="1325"/>
      <c r="V97" s="415"/>
      <c r="X97" s="416"/>
      <c r="Y97" s="416"/>
    </row>
    <row r="98" spans="13:25">
      <c r="M98" s="1324">
        <v>44289</v>
      </c>
      <c r="N98" s="1323">
        <v>13148.803</v>
      </c>
      <c r="O98" s="1323">
        <v>-69.814999999999998</v>
      </c>
      <c r="P98" s="1323">
        <v>11597.73</v>
      </c>
      <c r="Q98" s="1323">
        <v>-4.056</v>
      </c>
      <c r="R98" s="1323">
        <v>322.11225445095664</v>
      </c>
      <c r="S98" s="1323">
        <v>27039.19654389768</v>
      </c>
      <c r="T98" s="1325"/>
      <c r="V98" s="415"/>
      <c r="X98" s="416"/>
      <c r="Y98" s="416"/>
    </row>
    <row r="99" spans="13:25">
      <c r="M99" s="1324">
        <v>44290</v>
      </c>
      <c r="N99" s="1323">
        <v>14661.466</v>
      </c>
      <c r="O99" s="1323">
        <v>-1803.6389999999999</v>
      </c>
      <c r="P99" s="1323">
        <v>16798.098999999998</v>
      </c>
      <c r="Q99" s="1323">
        <v>-4.4009999999999998</v>
      </c>
      <c r="R99" s="1323">
        <v>314.31666271646333</v>
      </c>
      <c r="S99" s="1323">
        <v>29977.184981210052</v>
      </c>
      <c r="T99" s="1325"/>
      <c r="V99" s="415"/>
      <c r="X99" s="416"/>
      <c r="Y99" s="416"/>
    </row>
    <row r="100" spans="13:25">
      <c r="M100" s="1324">
        <v>44291</v>
      </c>
      <c r="N100" s="1323">
        <v>13500.04</v>
      </c>
      <c r="O100" s="1323">
        <v>-2332.598</v>
      </c>
      <c r="P100" s="1323">
        <v>18176.932000000001</v>
      </c>
      <c r="Q100" s="1323">
        <v>-30.881</v>
      </c>
      <c r="R100" s="1323">
        <v>311.64073644005947</v>
      </c>
      <c r="S100" s="1323">
        <v>29609.716355053297</v>
      </c>
      <c r="T100" s="1325"/>
      <c r="V100" s="415"/>
      <c r="X100" s="416"/>
      <c r="Y100" s="416"/>
    </row>
    <row r="101" spans="13:25">
      <c r="M101" s="1324">
        <v>44292</v>
      </c>
      <c r="N101" s="1323">
        <v>17168.491000000002</v>
      </c>
      <c r="O101" s="1323">
        <v>-2325.1469999999999</v>
      </c>
      <c r="P101" s="1323">
        <v>11112.944</v>
      </c>
      <c r="Q101" s="1323">
        <v>-2.8639999999999999</v>
      </c>
      <c r="R101" s="1323">
        <v>308.80224147127046</v>
      </c>
      <c r="S101" s="1323">
        <v>24867.96512613611</v>
      </c>
      <c r="T101" s="1325"/>
      <c r="V101" s="415"/>
      <c r="X101" s="416"/>
      <c r="Y101" s="416"/>
    </row>
    <row r="102" spans="13:25">
      <c r="M102" s="1324">
        <v>44293</v>
      </c>
      <c r="N102" s="1323">
        <v>23493.021000000001</v>
      </c>
      <c r="O102" s="1323">
        <v>-4121.2640000000001</v>
      </c>
      <c r="P102" s="1323">
        <v>2684.1410000000001</v>
      </c>
      <c r="Q102" s="1323">
        <v>-2.3959999999999999</v>
      </c>
      <c r="R102" s="1323">
        <v>316.48137144069153</v>
      </c>
      <c r="S102" s="1323">
        <v>22626.221192284287</v>
      </c>
      <c r="T102" s="1325"/>
      <c r="V102" s="415"/>
      <c r="X102" s="416"/>
      <c r="Y102" s="416"/>
    </row>
    <row r="103" spans="13:25">
      <c r="M103" s="1324">
        <v>44294</v>
      </c>
      <c r="N103" s="1323">
        <v>23582.23</v>
      </c>
      <c r="O103" s="1323">
        <v>-4820.0460000000003</v>
      </c>
      <c r="P103" s="1323">
        <v>2515.5880000000002</v>
      </c>
      <c r="Q103" s="1323">
        <v>-2.3519999999999999</v>
      </c>
      <c r="R103" s="1323">
        <v>314.30662182561497</v>
      </c>
      <c r="S103" s="1323">
        <v>21326.653022798808</v>
      </c>
      <c r="T103" s="1325"/>
      <c r="V103" s="415"/>
      <c r="X103" s="416"/>
      <c r="Y103" s="416"/>
    </row>
    <row r="104" spans="13:25">
      <c r="M104" s="1324">
        <v>44295</v>
      </c>
      <c r="N104" s="1323">
        <v>23709.784</v>
      </c>
      <c r="O104" s="1323">
        <v>-4869.7280000000001</v>
      </c>
      <c r="P104" s="1323">
        <v>1821.8389999999999</v>
      </c>
      <c r="Q104" s="1323">
        <v>-1.962</v>
      </c>
      <c r="R104" s="1323">
        <v>306.80507831315282</v>
      </c>
      <c r="S104" s="1323">
        <v>19950.803028820468</v>
      </c>
      <c r="T104" s="1325"/>
      <c r="V104" s="415"/>
      <c r="X104" s="416"/>
      <c r="Y104" s="416"/>
    </row>
    <row r="105" spans="13:25">
      <c r="M105" s="1324">
        <v>44296</v>
      </c>
      <c r="N105" s="1323">
        <v>23805.578000000001</v>
      </c>
      <c r="O105" s="1323">
        <v>-5204.2969999999996</v>
      </c>
      <c r="P105" s="1323">
        <v>0</v>
      </c>
      <c r="Q105" s="1323">
        <v>-1.7869999999999999</v>
      </c>
      <c r="R105" s="1323">
        <v>307.91930568192453</v>
      </c>
      <c r="S105" s="1323">
        <v>18850.614328334177</v>
      </c>
      <c r="T105" s="1325"/>
      <c r="V105" s="415"/>
      <c r="X105" s="416"/>
      <c r="Y105" s="416"/>
    </row>
    <row r="106" spans="13:25">
      <c r="M106" s="1324">
        <v>44297</v>
      </c>
      <c r="N106" s="1323">
        <v>24575.224999999999</v>
      </c>
      <c r="O106" s="1323">
        <v>-4963.2839999999997</v>
      </c>
      <c r="P106" s="1323">
        <v>2015.905</v>
      </c>
      <c r="Q106" s="1323">
        <v>-1.8149999999999999</v>
      </c>
      <c r="R106" s="1323">
        <v>237.93916067770138</v>
      </c>
      <c r="S106" s="1323">
        <v>22993.714404883722</v>
      </c>
      <c r="T106" s="1325"/>
      <c r="V106" s="415"/>
      <c r="X106" s="416"/>
      <c r="Y106" s="416"/>
    </row>
    <row r="107" spans="13:25">
      <c r="M107" s="1324">
        <v>44298</v>
      </c>
      <c r="N107" s="1323">
        <v>18958.707999999999</v>
      </c>
      <c r="O107" s="1323">
        <v>-596.95399999999995</v>
      </c>
      <c r="P107" s="1323">
        <v>1492.104</v>
      </c>
      <c r="Q107" s="1323">
        <v>-1.524</v>
      </c>
      <c r="R107" s="1323">
        <v>236.33124299509984</v>
      </c>
      <c r="S107" s="1323">
        <v>21010.400449578246</v>
      </c>
      <c r="T107" s="1325"/>
      <c r="V107" s="415"/>
      <c r="X107" s="416"/>
      <c r="Y107" s="416"/>
    </row>
    <row r="108" spans="13:25">
      <c r="M108" s="1324">
        <v>44299</v>
      </c>
      <c r="N108" s="1323">
        <v>14496.641</v>
      </c>
      <c r="O108" s="1323">
        <v>0</v>
      </c>
      <c r="P108" s="1323">
        <v>8476.3189999999995</v>
      </c>
      <c r="Q108" s="1323">
        <v>-1.675</v>
      </c>
      <c r="R108" s="1323">
        <v>231.63708777099313</v>
      </c>
      <c r="S108" s="1323">
        <v>22653.851832291341</v>
      </c>
      <c r="T108" s="1325"/>
      <c r="V108" s="415"/>
      <c r="X108" s="416"/>
      <c r="Y108" s="416"/>
    </row>
    <row r="109" spans="13:25">
      <c r="M109" s="1324">
        <v>44300</v>
      </c>
      <c r="N109" s="1323">
        <v>20226.438999999998</v>
      </c>
      <c r="O109" s="1323">
        <v>-2560.2370000000001</v>
      </c>
      <c r="P109" s="1323">
        <v>2530.538</v>
      </c>
      <c r="Q109" s="1323">
        <v>-1.7549999999999999</v>
      </c>
      <c r="R109" s="1323">
        <v>246.50852008329133</v>
      </c>
      <c r="S109" s="1323">
        <v>24334.543764991835</v>
      </c>
      <c r="T109" s="1325"/>
      <c r="V109" s="415"/>
      <c r="X109" s="416"/>
      <c r="Y109" s="416"/>
    </row>
    <row r="110" spans="13:25">
      <c r="M110" s="1324">
        <v>44301</v>
      </c>
      <c r="N110" s="1323">
        <v>23625.859</v>
      </c>
      <c r="O110" s="1323">
        <v>-3718.6039999999998</v>
      </c>
      <c r="P110" s="1323">
        <v>167.92599999999999</v>
      </c>
      <c r="Q110" s="1323">
        <v>-988.11199999999997</v>
      </c>
      <c r="R110" s="1323">
        <v>240.63663359997773</v>
      </c>
      <c r="S110" s="1323">
        <v>19204.316494856266</v>
      </c>
      <c r="T110" s="1325"/>
      <c r="V110" s="415"/>
      <c r="X110" s="416"/>
      <c r="Y110" s="416"/>
    </row>
    <row r="111" spans="13:25">
      <c r="M111" s="1324">
        <v>44302</v>
      </c>
      <c r="N111" s="1323">
        <v>24106.607</v>
      </c>
      <c r="O111" s="1323">
        <v>-328.08300000000003</v>
      </c>
      <c r="P111" s="1323">
        <v>0</v>
      </c>
      <c r="Q111" s="1323">
        <v>-1336.6420000000001</v>
      </c>
      <c r="R111" s="1323">
        <v>258.37693793514688</v>
      </c>
      <c r="S111" s="1323">
        <v>17847.787302985653</v>
      </c>
      <c r="T111" s="1325"/>
      <c r="V111" s="415"/>
      <c r="X111" s="416"/>
      <c r="Y111" s="416"/>
    </row>
    <row r="112" spans="13:25">
      <c r="M112" s="1324">
        <v>44303</v>
      </c>
      <c r="N112" s="1323">
        <v>20747.857</v>
      </c>
      <c r="O112" s="1323">
        <v>-74.423000000000002</v>
      </c>
      <c r="P112" s="1323">
        <v>0</v>
      </c>
      <c r="Q112" s="1323">
        <v>-1154.7359999999999</v>
      </c>
      <c r="R112" s="1323">
        <v>260.67340511255242</v>
      </c>
      <c r="S112" s="1323">
        <v>20793.925585679695</v>
      </c>
      <c r="T112" s="1325"/>
      <c r="V112" s="415"/>
      <c r="X112" s="416"/>
      <c r="Y112" s="416"/>
    </row>
    <row r="113" spans="13:25">
      <c r="M113" s="1324">
        <v>44304</v>
      </c>
      <c r="N113" s="1323">
        <v>23208.956999999999</v>
      </c>
      <c r="O113" s="1323">
        <v>-3456.4760000000001</v>
      </c>
      <c r="P113" s="1323">
        <v>0</v>
      </c>
      <c r="Q113" s="1323">
        <v>-3179.7659999999996</v>
      </c>
      <c r="R113" s="1323">
        <v>255.13647135588155</v>
      </c>
      <c r="S113" s="1323">
        <v>19767.204504787172</v>
      </c>
      <c r="T113" s="1325"/>
      <c r="V113" s="415"/>
      <c r="X113" s="416"/>
      <c r="Y113" s="416"/>
    </row>
    <row r="114" spans="13:25">
      <c r="M114" s="1324">
        <v>44305</v>
      </c>
      <c r="N114" s="1323">
        <v>27362.645</v>
      </c>
      <c r="O114" s="1323">
        <v>-2389.4009999999998</v>
      </c>
      <c r="P114" s="1323">
        <v>0</v>
      </c>
      <c r="Q114" s="1323">
        <v>-3893.3830000000003</v>
      </c>
      <c r="R114" s="1323">
        <v>260.54061171672186</v>
      </c>
      <c r="S114" s="1323">
        <v>20934.473092335986</v>
      </c>
      <c r="T114" s="1325"/>
      <c r="V114" s="415"/>
      <c r="X114" s="416"/>
      <c r="Y114" s="416"/>
    </row>
    <row r="115" spans="13:25">
      <c r="M115" s="1324">
        <v>44306</v>
      </c>
      <c r="N115" s="1323">
        <v>24265.798999999999</v>
      </c>
      <c r="O115" s="1323">
        <v>-1717.047</v>
      </c>
      <c r="P115" s="1323">
        <v>0</v>
      </c>
      <c r="Q115" s="1323">
        <v>-2928.0830000000001</v>
      </c>
      <c r="R115" s="1323">
        <v>241.66874239574426</v>
      </c>
      <c r="S115" s="1323">
        <v>20227.872644001884</v>
      </c>
      <c r="T115" s="1325"/>
      <c r="V115" s="415"/>
      <c r="X115" s="416"/>
      <c r="Y115" s="416"/>
    </row>
    <row r="116" spans="13:25">
      <c r="M116" s="1324">
        <v>44307</v>
      </c>
      <c r="N116" s="1323">
        <v>23534.995999999999</v>
      </c>
      <c r="O116" s="1323">
        <v>-2098.3110000000001</v>
      </c>
      <c r="P116" s="1323">
        <v>0</v>
      </c>
      <c r="Q116" s="1323">
        <v>-5740.4250000000002</v>
      </c>
      <c r="R116" s="1323">
        <v>240.097643444011</v>
      </c>
      <c r="S116" s="1323">
        <v>16203.281356968591</v>
      </c>
      <c r="T116" s="1325"/>
      <c r="V116" s="415"/>
      <c r="X116" s="416"/>
      <c r="Y116" s="416"/>
    </row>
    <row r="117" spans="13:25">
      <c r="M117" s="1324">
        <v>44308</v>
      </c>
      <c r="N117" s="1323">
        <v>27099.037</v>
      </c>
      <c r="O117" s="1323">
        <v>0</v>
      </c>
      <c r="P117" s="1323">
        <v>0</v>
      </c>
      <c r="Q117" s="1323">
        <v>-11139.875</v>
      </c>
      <c r="R117" s="1323">
        <v>231.1283290574919</v>
      </c>
      <c r="S117" s="1323">
        <v>12561.242829915278</v>
      </c>
      <c r="T117" s="1325"/>
      <c r="V117" s="415"/>
      <c r="X117" s="416"/>
      <c r="Y117" s="416"/>
    </row>
    <row r="118" spans="13:25">
      <c r="M118" s="1324">
        <v>44309</v>
      </c>
      <c r="N118" s="1323">
        <v>26791.555</v>
      </c>
      <c r="O118" s="1323">
        <v>0</v>
      </c>
      <c r="P118" s="1323">
        <v>0</v>
      </c>
      <c r="Q118" s="1323">
        <v>-12731.981</v>
      </c>
      <c r="R118" s="1323">
        <v>231.90843415935322</v>
      </c>
      <c r="S118" s="1323">
        <v>13076.723009597281</v>
      </c>
      <c r="T118" s="1325"/>
      <c r="V118" s="415"/>
      <c r="X118" s="416"/>
      <c r="Y118" s="416"/>
    </row>
    <row r="119" spans="13:25">
      <c r="M119" s="1324">
        <v>44310</v>
      </c>
      <c r="N119" s="1323">
        <v>27084.431</v>
      </c>
      <c r="O119" s="1323">
        <v>-2372.6030000000001</v>
      </c>
      <c r="P119" s="1323">
        <v>0</v>
      </c>
      <c r="Q119" s="1323">
        <v>-13151.807000000001</v>
      </c>
      <c r="R119" s="1323">
        <v>239.85090093989342</v>
      </c>
      <c r="S119" s="1323">
        <v>16405.690115553789</v>
      </c>
      <c r="T119" s="1325"/>
      <c r="V119" s="415"/>
      <c r="X119" s="416"/>
      <c r="Y119" s="416"/>
    </row>
    <row r="120" spans="13:25">
      <c r="M120" s="1324">
        <v>44311</v>
      </c>
      <c r="N120" s="1323">
        <v>25558.733</v>
      </c>
      <c r="O120" s="1323">
        <v>-98.686999999999998</v>
      </c>
      <c r="P120" s="1323">
        <v>0</v>
      </c>
      <c r="Q120" s="1323">
        <v>-9201.6779999999999</v>
      </c>
      <c r="R120" s="1323">
        <v>228.8495177585886</v>
      </c>
      <c r="S120" s="1323">
        <v>18106.386013611074</v>
      </c>
      <c r="T120" s="1325"/>
      <c r="V120" s="415"/>
      <c r="X120" s="416"/>
      <c r="Y120" s="416"/>
    </row>
    <row r="121" spans="13:25">
      <c r="M121" s="1324">
        <v>44312</v>
      </c>
      <c r="N121" s="1323">
        <v>27517.771000000001</v>
      </c>
      <c r="O121" s="1323">
        <v>-2268.1370000000002</v>
      </c>
      <c r="P121" s="1323">
        <v>1.1080000000000001</v>
      </c>
      <c r="Q121" s="1323">
        <v>-4040.3489999999997</v>
      </c>
      <c r="R121" s="1323">
        <v>227.17769635649694</v>
      </c>
      <c r="S121" s="1323">
        <v>21073.744181699749</v>
      </c>
      <c r="T121" s="1325"/>
      <c r="V121" s="415"/>
      <c r="X121" s="416"/>
      <c r="Y121" s="416"/>
    </row>
    <row r="122" spans="13:25">
      <c r="M122" s="1324">
        <v>44313</v>
      </c>
      <c r="N122" s="1323">
        <v>25554.227999999999</v>
      </c>
      <c r="O122" s="1323">
        <v>-3125.5650000000001</v>
      </c>
      <c r="P122" s="1323">
        <v>4.2999999999999997E-2</v>
      </c>
      <c r="Q122" s="1323">
        <v>-2051.0369999999998</v>
      </c>
      <c r="R122" s="1323">
        <v>216.42830132262469</v>
      </c>
      <c r="S122" s="1323">
        <v>20570.139488285662</v>
      </c>
      <c r="T122" s="1325"/>
      <c r="V122" s="415"/>
      <c r="X122" s="416"/>
      <c r="Y122" s="416"/>
    </row>
    <row r="123" spans="13:25">
      <c r="M123" s="1324">
        <v>44314</v>
      </c>
      <c r="N123" s="1323">
        <v>22036.11</v>
      </c>
      <c r="O123" s="1323">
        <v>-929.25599999999997</v>
      </c>
      <c r="P123" s="1323">
        <v>9.8000000000000004E-2</v>
      </c>
      <c r="Q123" s="1323">
        <v>-4954.5929999999998</v>
      </c>
      <c r="R123" s="1323">
        <v>285.63851650834891</v>
      </c>
      <c r="S123" s="1323">
        <v>17297.881810506893</v>
      </c>
      <c r="T123" s="1325"/>
      <c r="V123" s="415"/>
      <c r="X123" s="416"/>
      <c r="Y123" s="416"/>
    </row>
    <row r="124" spans="13:25">
      <c r="M124" s="1324">
        <v>44315</v>
      </c>
      <c r="N124" s="1323">
        <v>28796.85</v>
      </c>
      <c r="O124" s="1323">
        <v>-20.789000000000001</v>
      </c>
      <c r="P124" s="1323">
        <v>0</v>
      </c>
      <c r="Q124" s="1323">
        <v>-11834.42</v>
      </c>
      <c r="R124" s="1323">
        <v>297.55326252670676</v>
      </c>
      <c r="S124" s="1323">
        <v>14080.182639745302</v>
      </c>
      <c r="T124" s="1325"/>
      <c r="V124" s="415"/>
      <c r="X124" s="416"/>
      <c r="Y124" s="416"/>
    </row>
    <row r="125" spans="13:25">
      <c r="M125" s="1324">
        <v>44316</v>
      </c>
      <c r="N125" s="1323">
        <v>28385.414000000001</v>
      </c>
      <c r="O125" s="1323">
        <v>-3381.3310000000001</v>
      </c>
      <c r="P125" s="1323">
        <v>0.16500000000000001</v>
      </c>
      <c r="Q125" s="1323">
        <v>-12280.027999999998</v>
      </c>
      <c r="R125" s="1323">
        <v>294.31061696347126</v>
      </c>
      <c r="S125" s="1323">
        <v>13121.181505996201</v>
      </c>
      <c r="T125" s="1325"/>
      <c r="V125" s="415"/>
      <c r="X125" s="416"/>
      <c r="Y125" s="416"/>
    </row>
    <row r="126" spans="13:25">
      <c r="M126" s="1324">
        <v>44317</v>
      </c>
      <c r="N126" s="1323">
        <v>27985.795999999998</v>
      </c>
      <c r="O126" s="1323">
        <v>-3056.51</v>
      </c>
      <c r="P126" s="1323">
        <v>0</v>
      </c>
      <c r="Q126" s="1323">
        <v>-13777.94</v>
      </c>
      <c r="R126" s="1323">
        <v>294.18166540811956</v>
      </c>
      <c r="S126" s="1323">
        <v>12666.011329497316</v>
      </c>
      <c r="T126" s="1325"/>
      <c r="V126" s="415"/>
      <c r="X126" s="416"/>
      <c r="Y126" s="416"/>
    </row>
    <row r="127" spans="13:25">
      <c r="M127" s="1324">
        <v>44318</v>
      </c>
      <c r="N127" s="1323">
        <v>28140.531999999999</v>
      </c>
      <c r="O127" s="1323">
        <v>-2155.9899999999998</v>
      </c>
      <c r="P127" s="1323">
        <v>0</v>
      </c>
      <c r="Q127" s="1323">
        <v>-13305.439</v>
      </c>
      <c r="R127" s="1323">
        <v>292.91833513379601</v>
      </c>
      <c r="S127" s="1323">
        <v>13889.357301595428</v>
      </c>
      <c r="T127" s="1325"/>
      <c r="V127" s="415"/>
      <c r="X127" s="416"/>
      <c r="Y127" s="416"/>
    </row>
    <row r="128" spans="13:25">
      <c r="M128" s="1324">
        <v>44319</v>
      </c>
      <c r="N128" s="1323">
        <v>28116.347000000002</v>
      </c>
      <c r="O128" s="1323">
        <v>-393.91699999999997</v>
      </c>
      <c r="P128" s="1323">
        <v>0</v>
      </c>
      <c r="Q128" s="1323">
        <v>-12565.054999999998</v>
      </c>
      <c r="R128" s="1323">
        <v>284.5530528817165</v>
      </c>
      <c r="S128" s="1323">
        <v>15236.391141396358</v>
      </c>
      <c r="T128" s="1325"/>
      <c r="V128" s="415"/>
      <c r="X128" s="416"/>
      <c r="Y128" s="416"/>
    </row>
    <row r="129" spans="13:25">
      <c r="M129" s="1324">
        <v>44320</v>
      </c>
      <c r="N129" s="1323">
        <v>29604.986000000001</v>
      </c>
      <c r="O129" s="1323">
        <v>-2342.2930000000001</v>
      </c>
      <c r="P129" s="1323">
        <v>0</v>
      </c>
      <c r="Q129" s="1323">
        <v>-14247.007</v>
      </c>
      <c r="R129" s="1323">
        <v>293.96401971567548</v>
      </c>
      <c r="S129" s="1323">
        <v>13789.672435077184</v>
      </c>
      <c r="T129" s="1325"/>
      <c r="V129" s="415"/>
      <c r="X129" s="416"/>
      <c r="Y129" s="416"/>
    </row>
    <row r="130" spans="13:25">
      <c r="M130" s="1324">
        <v>44321</v>
      </c>
      <c r="N130" s="1323">
        <v>30752.749</v>
      </c>
      <c r="O130" s="1323">
        <v>-3189.8510000000001</v>
      </c>
      <c r="P130" s="1323">
        <v>0</v>
      </c>
      <c r="Q130" s="1323">
        <v>-17532.868999999999</v>
      </c>
      <c r="R130" s="1323">
        <v>290.83767456652862</v>
      </c>
      <c r="S130" s="1323">
        <v>11483.963869675494</v>
      </c>
      <c r="T130" s="1325"/>
      <c r="V130" s="415"/>
      <c r="X130" s="416"/>
      <c r="Y130" s="416"/>
    </row>
    <row r="131" spans="13:25">
      <c r="M131" s="1324">
        <v>44322</v>
      </c>
      <c r="N131" s="1323">
        <v>33761.010999999999</v>
      </c>
      <c r="O131" s="1323">
        <v>-1835.942</v>
      </c>
      <c r="P131" s="1323">
        <v>0</v>
      </c>
      <c r="Q131" s="1323">
        <v>-21109.403000000002</v>
      </c>
      <c r="R131" s="1323">
        <v>287.45338771356978</v>
      </c>
      <c r="S131" s="1323">
        <v>10012.756999839588</v>
      </c>
      <c r="T131" s="1325"/>
      <c r="V131" s="415"/>
      <c r="X131" s="416"/>
      <c r="Y131" s="416"/>
    </row>
    <row r="132" spans="13:25">
      <c r="M132" s="1324">
        <v>44323</v>
      </c>
      <c r="N132" s="1323">
        <v>34182.608</v>
      </c>
      <c r="O132" s="1323">
        <v>-2950.1610000000001</v>
      </c>
      <c r="P132" s="1323">
        <v>0</v>
      </c>
      <c r="Q132" s="1323">
        <v>-21544.928</v>
      </c>
      <c r="R132" s="1323">
        <v>289.8198017024377</v>
      </c>
      <c r="S132" s="1323">
        <v>11332.465476336763</v>
      </c>
      <c r="T132" s="1325"/>
      <c r="V132" s="415"/>
      <c r="X132" s="416"/>
      <c r="Y132" s="416"/>
    </row>
    <row r="133" spans="13:25">
      <c r="M133" s="1324">
        <v>44324</v>
      </c>
      <c r="N133" s="1323">
        <v>34077.762000000002</v>
      </c>
      <c r="O133" s="1323">
        <v>-3714.7719999999999</v>
      </c>
      <c r="P133" s="1323">
        <v>0</v>
      </c>
      <c r="Q133" s="1323">
        <v>-20002.159</v>
      </c>
      <c r="R133" s="1323">
        <v>290.37161862582076</v>
      </c>
      <c r="S133" s="1323">
        <v>12519.098801497219</v>
      </c>
      <c r="T133" s="1325"/>
      <c r="V133" s="415"/>
      <c r="X133" s="416"/>
      <c r="Y133" s="416"/>
    </row>
    <row r="134" spans="13:25">
      <c r="M134" s="1324">
        <v>44325</v>
      </c>
      <c r="N134" s="1323">
        <v>30963.45</v>
      </c>
      <c r="O134" s="1323">
        <v>-2590.1559999999999</v>
      </c>
      <c r="P134" s="1323">
        <v>0</v>
      </c>
      <c r="Q134" s="1323">
        <v>-16778.796000000002</v>
      </c>
      <c r="R134" s="1323">
        <v>293.52474813434344</v>
      </c>
      <c r="S134" s="1323">
        <v>13707.202247545707</v>
      </c>
      <c r="T134" s="1325"/>
      <c r="V134" s="415"/>
      <c r="X134" s="416"/>
      <c r="Y134" s="416"/>
    </row>
    <row r="135" spans="13:25">
      <c r="M135" s="1324">
        <v>44326</v>
      </c>
      <c r="N135" s="1323">
        <v>31895.072</v>
      </c>
      <c r="O135" s="1323">
        <v>-755.51700000000005</v>
      </c>
      <c r="P135" s="1323">
        <v>0</v>
      </c>
      <c r="Q135" s="1323">
        <v>-14074.024000000001</v>
      </c>
      <c r="R135" s="1323">
        <v>294.50285113969795</v>
      </c>
      <c r="S135" s="1323">
        <v>13013.559969180746</v>
      </c>
      <c r="T135" s="1325"/>
      <c r="V135" s="415"/>
      <c r="X135" s="416"/>
      <c r="Y135" s="416"/>
    </row>
    <row r="136" spans="13:25">
      <c r="M136" s="1324">
        <v>44327</v>
      </c>
      <c r="N136" s="1323">
        <v>29164.781999999999</v>
      </c>
      <c r="O136" s="1323">
        <v>-1952.5119999999999</v>
      </c>
      <c r="P136" s="1323">
        <v>0</v>
      </c>
      <c r="Q136" s="1323">
        <v>-15641.409</v>
      </c>
      <c r="R136" s="1323">
        <v>290.11979170993709</v>
      </c>
      <c r="S136" s="1323">
        <v>12777.083029218746</v>
      </c>
      <c r="T136" s="1325"/>
      <c r="V136" s="415"/>
      <c r="X136" s="416"/>
      <c r="Y136" s="416"/>
    </row>
    <row r="137" spans="13:25">
      <c r="M137" s="1324">
        <v>44328</v>
      </c>
      <c r="N137" s="1323">
        <v>32300.608</v>
      </c>
      <c r="O137" s="1323">
        <v>-2552.3649999999998</v>
      </c>
      <c r="P137" s="1323">
        <v>0</v>
      </c>
      <c r="Q137" s="1323">
        <v>-19130.751</v>
      </c>
      <c r="R137" s="1323">
        <v>294.44524699273717</v>
      </c>
      <c r="S137" s="1323">
        <v>12173.236434049802</v>
      </c>
      <c r="T137" s="1325"/>
      <c r="V137" s="415"/>
      <c r="X137" s="416"/>
      <c r="Y137" s="416"/>
    </row>
    <row r="138" spans="13:25">
      <c r="M138" s="1324">
        <v>44329</v>
      </c>
      <c r="N138" s="1323">
        <v>33718.658000000003</v>
      </c>
      <c r="O138" s="1323">
        <v>-2585.0569999999998</v>
      </c>
      <c r="P138" s="1323">
        <v>0</v>
      </c>
      <c r="Q138" s="1323">
        <v>-19105.41</v>
      </c>
      <c r="R138" s="1323">
        <v>280.4362722252547</v>
      </c>
      <c r="S138" s="1323">
        <v>10970.693083446924</v>
      </c>
      <c r="T138" s="1325"/>
      <c r="V138" s="415"/>
      <c r="X138" s="416"/>
      <c r="Y138" s="416"/>
    </row>
    <row r="139" spans="13:25">
      <c r="M139" s="1324">
        <v>44330</v>
      </c>
      <c r="N139" s="1323">
        <v>34673.845000000001</v>
      </c>
      <c r="O139" s="1323">
        <v>-2753.6039999999998</v>
      </c>
      <c r="P139" s="1323">
        <v>0</v>
      </c>
      <c r="Q139" s="1323">
        <v>-19305.544000000002</v>
      </c>
      <c r="R139" s="1323">
        <v>283.53138049292994</v>
      </c>
      <c r="S139" s="1323">
        <v>11541.041498055363</v>
      </c>
      <c r="T139" s="1325"/>
      <c r="V139" s="415"/>
      <c r="X139" s="416"/>
      <c r="Y139" s="416"/>
    </row>
    <row r="140" spans="13:25">
      <c r="M140" s="1324">
        <v>44331</v>
      </c>
      <c r="N140" s="1323">
        <v>32520.507000000001</v>
      </c>
      <c r="O140" s="1323">
        <v>-2615.1</v>
      </c>
      <c r="P140" s="1323">
        <v>0</v>
      </c>
      <c r="Q140" s="1323">
        <v>-19772.184999999998</v>
      </c>
      <c r="R140" s="1323">
        <v>287.38055103662316</v>
      </c>
      <c r="S140" s="1323">
        <v>13595.663280543959</v>
      </c>
      <c r="T140" s="1325"/>
      <c r="V140" s="415"/>
      <c r="X140" s="416"/>
      <c r="Y140" s="416"/>
    </row>
    <row r="141" spans="13:25">
      <c r="M141" s="1324">
        <v>44332</v>
      </c>
      <c r="N141" s="1323">
        <v>36427.194000000003</v>
      </c>
      <c r="O141" s="1323">
        <v>-1090.0429999999999</v>
      </c>
      <c r="P141" s="1323">
        <v>0</v>
      </c>
      <c r="Q141" s="1323">
        <v>-20628.108</v>
      </c>
      <c r="R141" s="1323">
        <v>288.09217702974053</v>
      </c>
      <c r="S141" s="1323">
        <v>14153.475305057793</v>
      </c>
      <c r="T141" s="1325"/>
      <c r="V141" s="415"/>
      <c r="X141" s="416"/>
      <c r="Y141" s="416"/>
    </row>
    <row r="142" spans="13:25">
      <c r="M142" s="1324">
        <v>44333</v>
      </c>
      <c r="N142" s="1323">
        <v>35468.046000000002</v>
      </c>
      <c r="O142" s="1323">
        <v>-1873.9380000000001</v>
      </c>
      <c r="P142" s="1323">
        <v>25.809000000000001</v>
      </c>
      <c r="Q142" s="1323">
        <v>-17330.456000000002</v>
      </c>
      <c r="R142" s="1323">
        <v>295.72717872678101</v>
      </c>
      <c r="S142" s="1323">
        <v>15898.762296599672</v>
      </c>
      <c r="T142" s="1325"/>
      <c r="V142" s="415"/>
      <c r="X142" s="416"/>
      <c r="Y142" s="416"/>
    </row>
    <row r="143" spans="13:25">
      <c r="M143" s="1324">
        <v>44334</v>
      </c>
      <c r="N143" s="1323">
        <v>36023.061999999998</v>
      </c>
      <c r="O143" s="1323">
        <v>-2770.8809999999999</v>
      </c>
      <c r="P143" s="1323">
        <v>0</v>
      </c>
      <c r="Q143" s="1323">
        <v>-17127.374</v>
      </c>
      <c r="R143" s="1323">
        <v>284.6170737033944</v>
      </c>
      <c r="S143" s="1323">
        <v>15161.335749661455</v>
      </c>
      <c r="T143" s="1325"/>
      <c r="V143" s="415"/>
      <c r="X143" s="416"/>
      <c r="Y143" s="416"/>
    </row>
    <row r="144" spans="13:25">
      <c r="M144" s="1324">
        <v>44335</v>
      </c>
      <c r="N144" s="1323">
        <v>31502.291000000001</v>
      </c>
      <c r="O144" s="1323">
        <v>-279.13600000000002</v>
      </c>
      <c r="P144" s="1323">
        <v>0</v>
      </c>
      <c r="Q144" s="1323">
        <v>-20229.777999999998</v>
      </c>
      <c r="R144" s="1323">
        <v>297.54781511093074</v>
      </c>
      <c r="S144" s="1323">
        <v>13301.747127539455</v>
      </c>
      <c r="T144" s="1325"/>
      <c r="V144" s="415"/>
      <c r="X144" s="416"/>
      <c r="Y144" s="416"/>
    </row>
    <row r="145" spans="13:25">
      <c r="M145" s="1324">
        <v>44336</v>
      </c>
      <c r="N145" s="1323">
        <v>38062.440999999999</v>
      </c>
      <c r="O145" s="1323">
        <v>-1978.049</v>
      </c>
      <c r="P145" s="1323">
        <v>0</v>
      </c>
      <c r="Q145" s="1323">
        <v>-24529.78</v>
      </c>
      <c r="R145" s="1323">
        <v>293.06372767782079</v>
      </c>
      <c r="S145" s="1323">
        <v>9491.490529409848</v>
      </c>
      <c r="T145" s="1325"/>
      <c r="V145" s="415"/>
      <c r="X145" s="416"/>
      <c r="Y145" s="416"/>
    </row>
    <row r="146" spans="13:25">
      <c r="M146" s="1324">
        <v>44337</v>
      </c>
      <c r="N146" s="1323">
        <v>37756.849000000002</v>
      </c>
      <c r="O146" s="1323">
        <v>-2880.6329999999998</v>
      </c>
      <c r="P146" s="1323">
        <v>0</v>
      </c>
      <c r="Q146" s="1323">
        <v>-25159.342000000001</v>
      </c>
      <c r="R146" s="1323">
        <v>293.89979169721494</v>
      </c>
      <c r="S146" s="1323">
        <v>8724.4442810150285</v>
      </c>
      <c r="T146" s="1325"/>
      <c r="V146" s="415"/>
      <c r="X146" s="416"/>
      <c r="Y146" s="416"/>
    </row>
    <row r="147" spans="13:25">
      <c r="M147" s="1324">
        <v>44338</v>
      </c>
      <c r="N147" s="1323">
        <v>32230.458999999999</v>
      </c>
      <c r="O147" s="1323">
        <v>-1275.884</v>
      </c>
      <c r="P147" s="1323">
        <v>0</v>
      </c>
      <c r="Q147" s="1323">
        <v>-21823.769</v>
      </c>
      <c r="R147" s="1323">
        <v>307.68803315350721</v>
      </c>
      <c r="S147" s="1323">
        <v>10111.377484614322</v>
      </c>
      <c r="T147" s="1325"/>
      <c r="V147" s="415"/>
      <c r="X147" s="416"/>
      <c r="Y147" s="416"/>
    </row>
    <row r="148" spans="13:25">
      <c r="M148" s="1324">
        <v>44339</v>
      </c>
      <c r="N148" s="1323">
        <v>30748.664000000001</v>
      </c>
      <c r="O148" s="1323">
        <v>0</v>
      </c>
      <c r="P148" s="1323">
        <v>0</v>
      </c>
      <c r="Q148" s="1323">
        <v>-21440.081999999999</v>
      </c>
      <c r="R148" s="1323">
        <v>311.77724666222605</v>
      </c>
      <c r="S148" s="1323">
        <v>10197.599430755572</v>
      </c>
      <c r="T148" s="1325"/>
      <c r="V148" s="415"/>
      <c r="X148" s="416"/>
      <c r="Y148" s="416"/>
    </row>
    <row r="149" spans="13:25">
      <c r="M149" s="1324">
        <v>44340</v>
      </c>
      <c r="N149" s="1323">
        <v>36018.334999999999</v>
      </c>
      <c r="O149" s="1323">
        <v>-2312.067</v>
      </c>
      <c r="P149" s="1323">
        <v>0</v>
      </c>
      <c r="Q149" s="1323">
        <v>-24680.688000000002</v>
      </c>
      <c r="R149" s="1323">
        <v>316.92694458959096</v>
      </c>
      <c r="S149" s="1323">
        <v>12238.440651604089</v>
      </c>
      <c r="T149" s="1325"/>
      <c r="V149" s="415"/>
      <c r="X149" s="416"/>
      <c r="Y149" s="416"/>
    </row>
    <row r="150" spans="13:25">
      <c r="M150" s="1324">
        <v>44341</v>
      </c>
      <c r="N150" s="1323">
        <v>33952.957000000002</v>
      </c>
      <c r="O150" s="1323">
        <v>-2579.1889999999999</v>
      </c>
      <c r="P150" s="1323">
        <v>0</v>
      </c>
      <c r="Q150" s="1323">
        <v>-20394.563999999998</v>
      </c>
      <c r="R150" s="1323">
        <v>288.20570440751226</v>
      </c>
      <c r="S150" s="1323">
        <v>12029.42547373363</v>
      </c>
      <c r="T150" s="1325"/>
      <c r="V150" s="415"/>
      <c r="X150" s="416"/>
      <c r="Y150" s="416"/>
    </row>
    <row r="151" spans="13:25">
      <c r="M151" s="1324">
        <v>44342</v>
      </c>
      <c r="N151" s="1323">
        <v>34385.584000000003</v>
      </c>
      <c r="O151" s="1323">
        <v>-2433.6930000000002</v>
      </c>
      <c r="P151" s="1323">
        <v>0</v>
      </c>
      <c r="Q151" s="1323">
        <v>-21392.541999999998</v>
      </c>
      <c r="R151" s="1323">
        <v>294.25368029548372</v>
      </c>
      <c r="S151" s="1323">
        <v>9708.7794973013733</v>
      </c>
      <c r="T151" s="1325"/>
      <c r="V151" s="415"/>
      <c r="X151" s="416"/>
      <c r="Y151" s="416"/>
    </row>
    <row r="152" spans="13:25">
      <c r="M152" s="1324">
        <v>44343</v>
      </c>
      <c r="N152" s="1323">
        <v>35922.962</v>
      </c>
      <c r="O152" s="1323">
        <v>-2651.3029999999999</v>
      </c>
      <c r="P152" s="1323">
        <v>0</v>
      </c>
      <c r="Q152" s="1323">
        <v>-24738.385000000002</v>
      </c>
      <c r="R152" s="1323">
        <v>285.75042398486005</v>
      </c>
      <c r="S152" s="1323">
        <v>8126.412081026072</v>
      </c>
      <c r="T152" s="1325"/>
      <c r="V152" s="415"/>
      <c r="X152" s="416"/>
      <c r="Y152" s="416"/>
    </row>
    <row r="153" spans="13:25">
      <c r="M153" s="1324">
        <v>44344</v>
      </c>
      <c r="N153" s="1323">
        <v>36170.945</v>
      </c>
      <c r="O153" s="1323">
        <v>-2540.3780000000002</v>
      </c>
      <c r="P153" s="1323">
        <v>0</v>
      </c>
      <c r="Q153" s="1323">
        <v>-25120.895</v>
      </c>
      <c r="R153" s="1323">
        <v>287.59780574075052</v>
      </c>
      <c r="S153" s="1323">
        <v>8364.790356194826</v>
      </c>
      <c r="T153" s="1325"/>
      <c r="V153" s="415"/>
      <c r="X153" s="416"/>
      <c r="Y153" s="416"/>
    </row>
    <row r="154" spans="13:25">
      <c r="M154" s="1324">
        <v>44345</v>
      </c>
      <c r="N154" s="1323">
        <v>35765.760999999999</v>
      </c>
      <c r="O154" s="1323">
        <v>-1394.9469999999999</v>
      </c>
      <c r="P154" s="1323">
        <v>0</v>
      </c>
      <c r="Q154" s="1323">
        <v>-24768.038</v>
      </c>
      <c r="R154" s="1323">
        <v>257.40492781590603</v>
      </c>
      <c r="S154" s="1323">
        <v>9696.0468722300211</v>
      </c>
      <c r="T154" s="1325"/>
      <c r="V154" s="415"/>
      <c r="X154" s="416"/>
      <c r="Y154" s="416"/>
    </row>
    <row r="155" spans="13:25">
      <c r="M155" s="1324">
        <v>44346</v>
      </c>
      <c r="N155" s="1323">
        <v>35171.038999999997</v>
      </c>
      <c r="O155" s="1323">
        <v>-1931.1559999999999</v>
      </c>
      <c r="P155" s="1323">
        <v>0</v>
      </c>
      <c r="Q155" s="1323">
        <v>-23449.571</v>
      </c>
      <c r="R155" s="1323">
        <v>247.41289206596855</v>
      </c>
      <c r="S155" s="1323">
        <v>11840.293446580799</v>
      </c>
      <c r="T155" s="1325"/>
      <c r="V155" s="415"/>
      <c r="X155" s="416"/>
      <c r="Y155" s="416"/>
    </row>
    <row r="156" spans="13:25">
      <c r="M156" s="1324">
        <v>44347</v>
      </c>
      <c r="N156" s="1323">
        <v>34634.201999999997</v>
      </c>
      <c r="O156" s="1323">
        <v>-2647.002</v>
      </c>
      <c r="P156" s="1323">
        <v>0</v>
      </c>
      <c r="Q156" s="1323">
        <v>-22067.526000000002</v>
      </c>
      <c r="R156" s="1323">
        <v>250.35552501552908</v>
      </c>
      <c r="S156" s="1323">
        <v>11100.958447378896</v>
      </c>
      <c r="T156" s="1325"/>
      <c r="V156" s="415"/>
      <c r="X156" s="416"/>
      <c r="Y156" s="416"/>
    </row>
    <row r="157" spans="13:25">
      <c r="M157" s="1324">
        <v>44348</v>
      </c>
      <c r="N157" s="1323">
        <v>32097.542000000001</v>
      </c>
      <c r="O157" s="1323">
        <v>-121.19499999999999</v>
      </c>
      <c r="P157" s="1323">
        <v>0</v>
      </c>
      <c r="Q157" s="1323">
        <v>-22610.950999999997</v>
      </c>
      <c r="R157" s="1323">
        <v>273.93873841074168</v>
      </c>
      <c r="S157" s="1323">
        <v>9659.5791430956015</v>
      </c>
      <c r="T157" s="1325"/>
      <c r="V157" s="415"/>
      <c r="X157" s="416"/>
      <c r="Y157" s="416"/>
    </row>
    <row r="158" spans="13:25">
      <c r="M158" s="1324">
        <v>44349</v>
      </c>
      <c r="N158" s="1323">
        <v>32365.496999999999</v>
      </c>
      <c r="O158" s="1323">
        <v>-1773.799</v>
      </c>
      <c r="P158" s="1323">
        <v>0</v>
      </c>
      <c r="Q158" s="1323">
        <v>-23151.398000000001</v>
      </c>
      <c r="R158" s="1323">
        <v>273.84638515375548</v>
      </c>
      <c r="S158" s="1323">
        <v>9285.8356247283718</v>
      </c>
      <c r="T158" s="1325"/>
      <c r="V158" s="415"/>
      <c r="X158" s="416"/>
      <c r="Y158" s="416"/>
    </row>
    <row r="159" spans="13:25">
      <c r="M159" s="1324">
        <v>44350</v>
      </c>
      <c r="N159" s="1323">
        <v>31753.865000000002</v>
      </c>
      <c r="O159" s="1323">
        <v>-121.178</v>
      </c>
      <c r="P159" s="1323">
        <v>0</v>
      </c>
      <c r="Q159" s="1323">
        <v>-22330.183000000001</v>
      </c>
      <c r="R159" s="1323">
        <v>267.47849946890835</v>
      </c>
      <c r="S159" s="1323">
        <v>9077.7653564891971</v>
      </c>
      <c r="T159" s="1325"/>
      <c r="V159" s="415"/>
      <c r="X159" s="416"/>
      <c r="Y159" s="416"/>
    </row>
    <row r="160" spans="13:25">
      <c r="M160" s="1324">
        <v>44351</v>
      </c>
      <c r="N160" s="1323">
        <v>31635.544999999998</v>
      </c>
      <c r="O160" s="1323">
        <v>0</v>
      </c>
      <c r="P160" s="1323">
        <v>0</v>
      </c>
      <c r="Q160" s="1323">
        <v>-21044.953999999998</v>
      </c>
      <c r="R160" s="1323">
        <v>267.98867228844347</v>
      </c>
      <c r="S160" s="1323">
        <v>9440.1100015066568</v>
      </c>
      <c r="T160" s="1325"/>
      <c r="V160" s="415"/>
      <c r="X160" s="416"/>
      <c r="Y160" s="416"/>
    </row>
    <row r="161" spans="13:25">
      <c r="M161" s="1324">
        <v>44352</v>
      </c>
      <c r="N161" s="1323">
        <v>31911.474999999999</v>
      </c>
      <c r="O161" s="1323">
        <v>0</v>
      </c>
      <c r="P161" s="1323">
        <v>0</v>
      </c>
      <c r="Q161" s="1323">
        <v>-20710.287</v>
      </c>
      <c r="R161" s="1323">
        <v>267.440379894947</v>
      </c>
      <c r="S161" s="1323">
        <v>11500.367136831252</v>
      </c>
      <c r="T161" s="1325"/>
      <c r="V161" s="415"/>
      <c r="X161" s="416"/>
      <c r="Y161" s="416"/>
    </row>
    <row r="162" spans="13:25">
      <c r="M162" s="1324">
        <v>44353</v>
      </c>
      <c r="N162" s="1323">
        <v>31442.852999999999</v>
      </c>
      <c r="O162" s="1323">
        <v>0</v>
      </c>
      <c r="P162" s="1323">
        <v>0</v>
      </c>
      <c r="Q162" s="1323">
        <v>-20754.751</v>
      </c>
      <c r="R162" s="1323">
        <v>269.18585484534526</v>
      </c>
      <c r="S162" s="1323">
        <v>12793.931463057972</v>
      </c>
      <c r="T162" s="1325"/>
      <c r="V162" s="415"/>
      <c r="X162" s="416"/>
      <c r="Y162" s="416"/>
    </row>
    <row r="163" spans="13:25">
      <c r="M163" s="1324">
        <v>44354</v>
      </c>
      <c r="N163" s="1323">
        <v>29965.364000000001</v>
      </c>
      <c r="O163" s="1323">
        <v>-1617.8989999999999</v>
      </c>
      <c r="P163" s="1323">
        <v>0</v>
      </c>
      <c r="Q163" s="1323">
        <v>-17114.32</v>
      </c>
      <c r="R163" s="1323">
        <v>269.53447577176524</v>
      </c>
      <c r="S163" s="1323">
        <v>12353.429605714695</v>
      </c>
      <c r="T163" s="1325"/>
      <c r="V163" s="415"/>
      <c r="X163" s="416"/>
      <c r="Y163" s="416"/>
    </row>
    <row r="164" spans="13:25">
      <c r="M164" s="1324">
        <v>44355</v>
      </c>
      <c r="N164" s="1323">
        <v>31332.02</v>
      </c>
      <c r="O164" s="1323">
        <v>-1182.1220000000001</v>
      </c>
      <c r="P164" s="1323">
        <v>0</v>
      </c>
      <c r="Q164" s="1323">
        <v>-17344.032000000003</v>
      </c>
      <c r="R164" s="1323">
        <v>262.77952546924473</v>
      </c>
      <c r="S164" s="1323">
        <v>10995.333270497114</v>
      </c>
      <c r="T164" s="1325"/>
      <c r="V164" s="415"/>
      <c r="X164" s="416"/>
      <c r="Y164" s="416"/>
    </row>
    <row r="165" spans="13:25">
      <c r="M165" s="1324">
        <v>44356</v>
      </c>
      <c r="N165" s="1323">
        <v>30462.137999999999</v>
      </c>
      <c r="O165" s="1323">
        <v>-1162.412</v>
      </c>
      <c r="P165" s="1323">
        <v>0</v>
      </c>
      <c r="Q165" s="1323">
        <v>-17789.947</v>
      </c>
      <c r="R165" s="1323">
        <v>263.37176494855777</v>
      </c>
      <c r="S165" s="1323">
        <v>9217.2521863101701</v>
      </c>
      <c r="T165" s="1325"/>
      <c r="V165" s="415"/>
      <c r="X165" s="416"/>
      <c r="Y165" s="416"/>
    </row>
    <row r="166" spans="13:25">
      <c r="M166" s="1324">
        <v>44357</v>
      </c>
      <c r="N166" s="1323">
        <v>30316.400000000001</v>
      </c>
      <c r="O166" s="1323">
        <v>-364.80399999999997</v>
      </c>
      <c r="P166" s="1323">
        <v>0</v>
      </c>
      <c r="Q166" s="1323">
        <v>-22660.768</v>
      </c>
      <c r="R166" s="1323">
        <v>258.52518098678769</v>
      </c>
      <c r="S166" s="1323">
        <v>7576.3962278854988</v>
      </c>
      <c r="T166" s="1325"/>
      <c r="V166" s="415"/>
      <c r="X166" s="416"/>
      <c r="Y166" s="416"/>
    </row>
    <row r="167" spans="13:25">
      <c r="M167" s="1324">
        <v>44358</v>
      </c>
      <c r="N167" s="1323">
        <v>30168.735000000001</v>
      </c>
      <c r="O167" s="1323">
        <v>-357.80599999999998</v>
      </c>
      <c r="P167" s="1323">
        <v>0</v>
      </c>
      <c r="Q167" s="1323">
        <v>-21961.626</v>
      </c>
      <c r="R167" s="1323">
        <v>259.93207846290261</v>
      </c>
      <c r="S167" s="1323">
        <v>7806.2099607083637</v>
      </c>
      <c r="T167" s="1325"/>
      <c r="V167" s="415"/>
      <c r="X167" s="416"/>
      <c r="Y167" s="416"/>
    </row>
    <row r="168" spans="13:25">
      <c r="M168" s="1324">
        <v>44359</v>
      </c>
      <c r="N168" s="1323">
        <v>30420.698</v>
      </c>
      <c r="O168" s="1323">
        <v>-341.745</v>
      </c>
      <c r="P168" s="1323">
        <v>0</v>
      </c>
      <c r="Q168" s="1323">
        <v>-20892.614000000001</v>
      </c>
      <c r="R168" s="1323">
        <v>262.90991209401221</v>
      </c>
      <c r="S168" s="1323">
        <v>10770.338988123855</v>
      </c>
      <c r="T168" s="1325"/>
      <c r="V168" s="415"/>
      <c r="X168" s="416"/>
      <c r="Y168" s="416"/>
    </row>
    <row r="169" spans="13:25">
      <c r="M169" s="1324">
        <v>44360</v>
      </c>
      <c r="N169" s="1323">
        <v>31332.495999999999</v>
      </c>
      <c r="O169" s="1323">
        <v>-2289.605</v>
      </c>
      <c r="P169" s="1323">
        <v>0</v>
      </c>
      <c r="Q169" s="1323">
        <v>-18959.339</v>
      </c>
      <c r="R169" s="1323">
        <v>250.39590051303333</v>
      </c>
      <c r="S169" s="1323">
        <v>12445.582788321197</v>
      </c>
      <c r="T169" s="1325"/>
      <c r="V169" s="415"/>
      <c r="X169" s="416"/>
      <c r="Y169" s="416"/>
    </row>
    <row r="170" spans="13:25">
      <c r="M170" s="1324">
        <v>44361</v>
      </c>
      <c r="N170" s="1323">
        <v>30324.683000000001</v>
      </c>
      <c r="O170" s="1323">
        <v>-57.759</v>
      </c>
      <c r="P170" s="1323">
        <v>0</v>
      </c>
      <c r="Q170" s="1323">
        <v>-18734.271000000001</v>
      </c>
      <c r="R170" s="1323">
        <v>248.6611630440409</v>
      </c>
      <c r="S170" s="1323">
        <v>11798.594054128371</v>
      </c>
      <c r="T170" s="1325"/>
      <c r="V170" s="415"/>
      <c r="X170" s="416"/>
      <c r="Y170" s="416"/>
    </row>
    <row r="171" spans="13:25">
      <c r="M171" s="1324">
        <v>44362</v>
      </c>
      <c r="N171" s="1323">
        <v>30305.507000000001</v>
      </c>
      <c r="O171" s="1323">
        <v>0</v>
      </c>
      <c r="P171" s="1323">
        <v>0</v>
      </c>
      <c r="Q171" s="1323">
        <v>-16504.22</v>
      </c>
      <c r="R171" s="1323">
        <v>258.98749245486977</v>
      </c>
      <c r="S171" s="1323">
        <v>11700.702502037206</v>
      </c>
      <c r="T171" s="1325"/>
      <c r="V171" s="415"/>
      <c r="X171" s="416"/>
      <c r="Y171" s="416"/>
    </row>
    <row r="172" spans="13:25">
      <c r="M172" s="1324">
        <v>44363</v>
      </c>
      <c r="N172" s="1323">
        <v>29980.550999999999</v>
      </c>
      <c r="O172" s="1323">
        <v>0</v>
      </c>
      <c r="P172" s="1323">
        <v>0</v>
      </c>
      <c r="Q172" s="1323">
        <v>-18399.403999999999</v>
      </c>
      <c r="R172" s="1323">
        <v>257.26809776338069</v>
      </c>
      <c r="S172" s="1323">
        <v>11336.572397719159</v>
      </c>
      <c r="T172" s="1325"/>
      <c r="V172" s="415"/>
      <c r="X172" s="416"/>
      <c r="Y172" s="416"/>
    </row>
    <row r="173" spans="13:25">
      <c r="M173" s="1324">
        <v>44364</v>
      </c>
      <c r="N173" s="1323">
        <v>28495.484</v>
      </c>
      <c r="O173" s="1323">
        <v>0</v>
      </c>
      <c r="P173" s="1323">
        <v>0</v>
      </c>
      <c r="Q173" s="1323">
        <v>-19078.779000000002</v>
      </c>
      <c r="R173" s="1323">
        <v>251.84887048747092</v>
      </c>
      <c r="S173" s="1323">
        <v>9739.8181512829578</v>
      </c>
      <c r="T173" s="1325"/>
      <c r="V173" s="415"/>
      <c r="X173" s="416"/>
      <c r="Y173" s="416"/>
    </row>
    <row r="174" spans="13:25">
      <c r="M174" s="1324">
        <v>44365</v>
      </c>
      <c r="N174" s="1323">
        <v>29022.79</v>
      </c>
      <c r="O174" s="1323">
        <v>-1874.722</v>
      </c>
      <c r="P174" s="1323">
        <v>0</v>
      </c>
      <c r="Q174" s="1323">
        <v>-19281.313000000002</v>
      </c>
      <c r="R174" s="1323">
        <v>254.98081013421296</v>
      </c>
      <c r="S174" s="1323">
        <v>8462.6920649326676</v>
      </c>
      <c r="T174" s="1325"/>
      <c r="V174" s="415"/>
      <c r="X174" s="416"/>
      <c r="Y174" s="416"/>
    </row>
    <row r="175" spans="13:25">
      <c r="M175" s="1324">
        <v>44366</v>
      </c>
      <c r="N175" s="1323">
        <v>27532.562999999998</v>
      </c>
      <c r="O175" s="1323">
        <v>-448.25</v>
      </c>
      <c r="P175" s="1323">
        <v>0</v>
      </c>
      <c r="Q175" s="1323">
        <v>-16892.043999999998</v>
      </c>
      <c r="R175" s="1323">
        <v>257.88893716511251</v>
      </c>
      <c r="S175" s="1323">
        <v>11320.387541560853</v>
      </c>
      <c r="T175" s="1325"/>
      <c r="V175" s="415"/>
      <c r="X175" s="416"/>
      <c r="Y175" s="416"/>
    </row>
    <row r="176" spans="13:25">
      <c r="M176" s="1324">
        <v>44367</v>
      </c>
      <c r="N176" s="1323">
        <v>29000.35</v>
      </c>
      <c r="O176" s="1323">
        <v>0</v>
      </c>
      <c r="P176" s="1323">
        <v>0</v>
      </c>
      <c r="Q176" s="1323">
        <v>-17268.802</v>
      </c>
      <c r="R176" s="1323">
        <v>258.3391720762649</v>
      </c>
      <c r="S176" s="1323">
        <v>11651.402679115006</v>
      </c>
      <c r="T176" s="1325"/>
      <c r="V176" s="415"/>
      <c r="X176" s="416"/>
      <c r="Y176" s="416"/>
    </row>
    <row r="177" spans="13:25">
      <c r="M177" s="1324">
        <v>44368</v>
      </c>
      <c r="N177" s="1323">
        <v>29310.311000000002</v>
      </c>
      <c r="O177" s="1323">
        <v>-2179.9349999999999</v>
      </c>
      <c r="P177" s="1323">
        <v>0</v>
      </c>
      <c r="Q177" s="1323">
        <v>-16817.234</v>
      </c>
      <c r="R177" s="1323">
        <v>260.45056369924299</v>
      </c>
      <c r="S177" s="1323">
        <v>12089.708807792453</v>
      </c>
      <c r="T177" s="1325"/>
      <c r="V177" s="415"/>
      <c r="X177" s="416"/>
      <c r="Y177" s="416"/>
    </row>
    <row r="178" spans="13:25">
      <c r="M178" s="1324">
        <v>44369</v>
      </c>
      <c r="N178" s="1323">
        <v>25713.474999999999</v>
      </c>
      <c r="O178" s="1323">
        <v>-972.80799999999999</v>
      </c>
      <c r="P178" s="1323">
        <v>0</v>
      </c>
      <c r="Q178" s="1323">
        <v>-14393.369000000001</v>
      </c>
      <c r="R178" s="1323">
        <v>260.33333110579713</v>
      </c>
      <c r="S178" s="1323">
        <v>11337.873983406482</v>
      </c>
      <c r="T178" s="1325"/>
      <c r="V178" s="415"/>
      <c r="X178" s="416"/>
      <c r="Y178" s="416"/>
    </row>
    <row r="179" spans="13:25">
      <c r="M179" s="1324">
        <v>44370</v>
      </c>
      <c r="N179" s="1323">
        <v>29196.136999999999</v>
      </c>
      <c r="O179" s="1323">
        <v>-1825.039</v>
      </c>
      <c r="P179" s="1323">
        <v>0</v>
      </c>
      <c r="Q179" s="1323">
        <v>-15881.847000000002</v>
      </c>
      <c r="R179" s="1323">
        <v>251.80478292044643</v>
      </c>
      <c r="S179" s="1323">
        <v>10003.211785580283</v>
      </c>
      <c r="T179" s="1325"/>
      <c r="V179" s="415"/>
      <c r="X179" s="416"/>
      <c r="Y179" s="416"/>
    </row>
    <row r="180" spans="13:25">
      <c r="M180" s="1324">
        <v>44371</v>
      </c>
      <c r="N180" s="1323">
        <v>29081.580999999998</v>
      </c>
      <c r="O180" s="1323">
        <v>-1322.2909999999999</v>
      </c>
      <c r="P180" s="1323">
        <v>0</v>
      </c>
      <c r="Q180" s="1323">
        <v>-18835.587</v>
      </c>
      <c r="R180" s="1323">
        <v>246.5397528524266</v>
      </c>
      <c r="S180" s="1323">
        <v>8212.6280614252282</v>
      </c>
      <c r="T180" s="1325"/>
      <c r="V180" s="415"/>
      <c r="X180" s="416"/>
      <c r="Y180" s="416"/>
    </row>
    <row r="181" spans="13:25">
      <c r="M181" s="1324">
        <v>44372</v>
      </c>
      <c r="N181" s="1323">
        <v>29223.64</v>
      </c>
      <c r="O181" s="1323">
        <v>-377.74</v>
      </c>
      <c r="P181" s="1323">
        <v>0</v>
      </c>
      <c r="Q181" s="1323">
        <v>-18632.593000000001</v>
      </c>
      <c r="R181" s="1323">
        <v>246.12099253854745</v>
      </c>
      <c r="S181" s="1323">
        <v>7540.0808956570336</v>
      </c>
      <c r="T181" s="1325"/>
      <c r="V181" s="415"/>
      <c r="X181" s="416"/>
      <c r="Y181" s="416"/>
    </row>
    <row r="182" spans="13:25">
      <c r="M182" s="1324">
        <v>44373</v>
      </c>
      <c r="N182" s="1323">
        <v>27377.317999999999</v>
      </c>
      <c r="O182" s="1323">
        <v>-398.25700000000001</v>
      </c>
      <c r="P182" s="1323">
        <v>0</v>
      </c>
      <c r="Q182" s="1323">
        <v>-17950.820000000003</v>
      </c>
      <c r="R182" s="1323">
        <v>253.90602267272777</v>
      </c>
      <c r="S182" s="1323">
        <v>10718.962977410019</v>
      </c>
      <c r="T182" s="1325"/>
      <c r="V182" s="415"/>
      <c r="X182" s="416"/>
      <c r="Y182" s="416"/>
    </row>
    <row r="183" spans="13:25">
      <c r="M183" s="1324">
        <v>44374</v>
      </c>
      <c r="N183" s="1323">
        <v>24715.036</v>
      </c>
      <c r="O183" s="1323">
        <v>-386.86500000000001</v>
      </c>
      <c r="P183" s="1323">
        <v>0</v>
      </c>
      <c r="Q183" s="1323">
        <v>-15450.765000000001</v>
      </c>
      <c r="R183" s="1323">
        <v>249.76155193870542</v>
      </c>
      <c r="S183" s="1323">
        <v>10967.662253967395</v>
      </c>
      <c r="T183" s="1325"/>
      <c r="V183" s="415"/>
      <c r="X183" s="416"/>
      <c r="Y183" s="416"/>
    </row>
    <row r="184" spans="13:25">
      <c r="M184" s="1324">
        <v>44375</v>
      </c>
      <c r="N184" s="1323">
        <v>27770.080999999998</v>
      </c>
      <c r="O184" s="1323">
        <v>-3046.5529999999999</v>
      </c>
      <c r="P184" s="1323">
        <v>0</v>
      </c>
      <c r="Q184" s="1323">
        <v>-13740.525</v>
      </c>
      <c r="R184" s="1323">
        <v>252.07251053135647</v>
      </c>
      <c r="S184" s="1323">
        <v>12740.533856847142</v>
      </c>
      <c r="T184" s="1325"/>
      <c r="V184" s="415"/>
      <c r="X184" s="416"/>
      <c r="Y184" s="416"/>
    </row>
    <row r="185" spans="13:25">
      <c r="M185" s="1324">
        <v>44376</v>
      </c>
      <c r="N185" s="1323">
        <v>27832.383000000002</v>
      </c>
      <c r="O185" s="1323">
        <v>-1073.702</v>
      </c>
      <c r="P185" s="1323">
        <v>235.01400000000001</v>
      </c>
      <c r="Q185" s="1323">
        <v>-16019.816000000001</v>
      </c>
      <c r="R185" s="1323">
        <v>249.0602538938906</v>
      </c>
      <c r="S185" s="1323">
        <v>10862.216197512931</v>
      </c>
      <c r="T185" s="1325"/>
      <c r="V185" s="415"/>
      <c r="X185" s="416"/>
      <c r="Y185" s="416"/>
    </row>
    <row r="186" spans="13:25">
      <c r="M186" s="1324">
        <v>44377</v>
      </c>
      <c r="N186" s="1323">
        <v>29357.260999999999</v>
      </c>
      <c r="O186" s="1323">
        <v>-2217.59</v>
      </c>
      <c r="P186" s="1323">
        <v>0</v>
      </c>
      <c r="Q186" s="1323">
        <v>-17174.163999999997</v>
      </c>
      <c r="R186" s="1323">
        <v>250.69687395289486</v>
      </c>
      <c r="S186" s="1323">
        <v>10547.929093100782</v>
      </c>
      <c r="T186" s="1325"/>
      <c r="V186" s="415"/>
      <c r="X186" s="416"/>
      <c r="Y186" s="416"/>
    </row>
    <row r="187" spans="13:25">
      <c r="M187" s="1324">
        <v>44378</v>
      </c>
      <c r="N187" s="1323">
        <v>21401.034</v>
      </c>
      <c r="O187" s="1323">
        <v>-500.13900000000001</v>
      </c>
      <c r="P187" s="1323">
        <v>0</v>
      </c>
      <c r="Q187" s="1323">
        <v>-15817.605</v>
      </c>
      <c r="R187" s="1323">
        <v>247.31434668776015</v>
      </c>
      <c r="S187" s="1323">
        <v>7010.572899613956</v>
      </c>
      <c r="T187" s="1325"/>
      <c r="V187" s="415"/>
      <c r="X187" s="416"/>
      <c r="Y187" s="416"/>
    </row>
    <row r="188" spans="13:25">
      <c r="M188" s="1324">
        <v>44379</v>
      </c>
      <c r="N188" s="1323">
        <v>22019.937000000002</v>
      </c>
      <c r="O188" s="1323">
        <v>-388.548</v>
      </c>
      <c r="P188" s="1323">
        <v>0</v>
      </c>
      <c r="Q188" s="1323">
        <v>-13061.614</v>
      </c>
      <c r="R188" s="1323">
        <v>247.05181005017076</v>
      </c>
      <c r="S188" s="1323">
        <v>7313.0145439857415</v>
      </c>
      <c r="T188" s="1325"/>
      <c r="V188" s="415"/>
      <c r="X188" s="416"/>
      <c r="Y188" s="416"/>
    </row>
    <row r="189" spans="13:25">
      <c r="M189" s="1324">
        <v>44380</v>
      </c>
      <c r="N189" s="1323">
        <v>14735.832</v>
      </c>
      <c r="O189" s="1323">
        <v>-384.62200000000001</v>
      </c>
      <c r="P189" s="1323">
        <v>0</v>
      </c>
      <c r="Q189" s="1323">
        <v>-6264.7640000000001</v>
      </c>
      <c r="R189" s="1323">
        <v>261.15426252840592</v>
      </c>
      <c r="S189" s="1323">
        <v>8631.1556951664897</v>
      </c>
      <c r="T189" s="1325"/>
      <c r="V189" s="415"/>
      <c r="X189" s="416"/>
      <c r="Y189" s="416"/>
    </row>
    <row r="190" spans="13:25">
      <c r="M190" s="1324">
        <v>44381</v>
      </c>
      <c r="N190" s="1323">
        <v>13510.915999999999</v>
      </c>
      <c r="O190" s="1323">
        <v>-380.09800000000001</v>
      </c>
      <c r="P190" s="1323">
        <v>0</v>
      </c>
      <c r="Q190" s="1323">
        <v>-6124.02</v>
      </c>
      <c r="R190" s="1323">
        <v>257.36321152285501</v>
      </c>
      <c r="S190" s="1323">
        <v>9728.2805277234856</v>
      </c>
      <c r="T190" s="1325"/>
      <c r="V190" s="415"/>
      <c r="X190" s="416"/>
      <c r="Y190" s="416"/>
    </row>
    <row r="191" spans="13:25">
      <c r="M191" s="1324">
        <v>44382</v>
      </c>
      <c r="N191" s="1323">
        <v>14937.407999999999</v>
      </c>
      <c r="O191" s="1323">
        <v>-381.69200000000001</v>
      </c>
      <c r="P191" s="1323">
        <v>0</v>
      </c>
      <c r="Q191" s="1323">
        <v>-6303.5889999999999</v>
      </c>
      <c r="R191" s="1323">
        <v>256.35546884054952</v>
      </c>
      <c r="S191" s="1323">
        <v>7434.8918529562097</v>
      </c>
      <c r="T191" s="1325"/>
      <c r="V191" s="415"/>
      <c r="X191" s="416"/>
      <c r="Y191" s="416"/>
    </row>
    <row r="192" spans="13:25">
      <c r="M192" s="1324">
        <v>44383</v>
      </c>
      <c r="N192" s="1323">
        <v>13590.272000000001</v>
      </c>
      <c r="O192" s="1323">
        <v>-380.79300000000001</v>
      </c>
      <c r="P192" s="1323">
        <v>0</v>
      </c>
      <c r="Q192" s="1323">
        <v>-4777.4719999999998</v>
      </c>
      <c r="R192" s="1323">
        <v>250.79122151068901</v>
      </c>
      <c r="S192" s="1323">
        <v>8881.0347796927035</v>
      </c>
      <c r="T192" s="1325"/>
      <c r="V192" s="415"/>
      <c r="X192" s="416"/>
      <c r="Y192" s="416"/>
    </row>
    <row r="193" spans="13:25">
      <c r="M193" s="1324">
        <v>44384</v>
      </c>
      <c r="N193" s="1323">
        <v>16468.885999999999</v>
      </c>
      <c r="O193" s="1323">
        <v>-379.863</v>
      </c>
      <c r="P193" s="1323">
        <v>0</v>
      </c>
      <c r="Q193" s="1323">
        <v>-5851.9809999999998</v>
      </c>
      <c r="R193" s="1323">
        <v>252.84497102636735</v>
      </c>
      <c r="S193" s="1323">
        <v>8263.8192045881624</v>
      </c>
      <c r="T193" s="1325"/>
      <c r="V193" s="415"/>
      <c r="X193" s="416"/>
      <c r="Y193" s="416"/>
    </row>
    <row r="194" spans="13:25">
      <c r="M194" s="1324">
        <v>44385</v>
      </c>
      <c r="N194" s="1323">
        <v>19740.562000000002</v>
      </c>
      <c r="O194" s="1323">
        <v>-393.709</v>
      </c>
      <c r="P194" s="1323">
        <v>0</v>
      </c>
      <c r="Q194" s="1323">
        <v>-8216.5410000000011</v>
      </c>
      <c r="R194" s="1323">
        <v>247.30819380522263</v>
      </c>
      <c r="S194" s="1323">
        <v>8042.3267293901581</v>
      </c>
      <c r="T194" s="1325"/>
      <c r="V194" s="415"/>
      <c r="X194" s="416"/>
      <c r="Y194" s="416"/>
    </row>
    <row r="195" spans="13:25">
      <c r="M195" s="1324">
        <v>44386</v>
      </c>
      <c r="N195" s="1323">
        <v>19708.511999999999</v>
      </c>
      <c r="O195" s="1323">
        <v>-3335.9920000000002</v>
      </c>
      <c r="P195" s="1323">
        <v>0</v>
      </c>
      <c r="Q195" s="1323">
        <v>-8561.621000000001</v>
      </c>
      <c r="R195" s="1323">
        <v>251.98516458559243</v>
      </c>
      <c r="S195" s="1323">
        <v>8755.3129883611709</v>
      </c>
      <c r="T195" s="1325"/>
      <c r="V195" s="415"/>
      <c r="X195" s="416"/>
      <c r="Y195" s="416"/>
    </row>
    <row r="196" spans="13:25">
      <c r="M196" s="1324">
        <v>44387</v>
      </c>
      <c r="N196" s="1323">
        <v>16658.370999999999</v>
      </c>
      <c r="O196" s="1323">
        <v>-3017.9769999999999</v>
      </c>
      <c r="P196" s="1323">
        <v>0</v>
      </c>
      <c r="Q196" s="1323">
        <v>-6979.67</v>
      </c>
      <c r="R196" s="1323">
        <v>250.64406392706562</v>
      </c>
      <c r="S196" s="1323">
        <v>11277.511938229216</v>
      </c>
      <c r="T196" s="1325"/>
      <c r="V196" s="415"/>
      <c r="X196" s="416"/>
      <c r="Y196" s="416"/>
    </row>
    <row r="197" spans="13:25">
      <c r="M197" s="1324">
        <v>44388</v>
      </c>
      <c r="N197" s="1323">
        <v>16541.115000000002</v>
      </c>
      <c r="O197" s="1323">
        <v>-1144.009</v>
      </c>
      <c r="P197" s="1323">
        <v>0</v>
      </c>
      <c r="Q197" s="1323">
        <v>-4102.2709999999997</v>
      </c>
      <c r="R197" s="1323">
        <v>251.36181160330381</v>
      </c>
      <c r="S197" s="1323">
        <v>10483.538631837546</v>
      </c>
      <c r="T197" s="1325"/>
      <c r="V197" s="415"/>
      <c r="X197" s="416"/>
      <c r="Y197" s="416"/>
    </row>
    <row r="198" spans="13:25">
      <c r="M198" s="1324">
        <v>44389</v>
      </c>
      <c r="N198" s="1323">
        <v>14196.531000000001</v>
      </c>
      <c r="O198" s="1323">
        <v>-381.18700000000001</v>
      </c>
      <c r="P198" s="1323">
        <v>0</v>
      </c>
      <c r="Q198" s="1323">
        <v>-2899.1860000000001</v>
      </c>
      <c r="R198" s="1323">
        <v>252.44421017963811</v>
      </c>
      <c r="S198" s="1323">
        <v>10860.060808425373</v>
      </c>
      <c r="T198" s="1325"/>
      <c r="V198" s="415"/>
      <c r="X198" s="416"/>
      <c r="Y198" s="416"/>
    </row>
    <row r="199" spans="13:25">
      <c r="M199" s="1324">
        <v>44390</v>
      </c>
      <c r="N199" s="1323">
        <v>17814.405999999999</v>
      </c>
      <c r="O199" s="1323">
        <v>-3364.3530000000001</v>
      </c>
      <c r="P199" s="1323">
        <v>0</v>
      </c>
      <c r="Q199" s="1323">
        <v>-3632.672</v>
      </c>
      <c r="R199" s="1323">
        <v>251.67010429572207</v>
      </c>
      <c r="S199" s="1323">
        <v>12314.547654362786</v>
      </c>
      <c r="T199" s="1325"/>
      <c r="V199" s="415"/>
      <c r="X199" s="416"/>
      <c r="Y199" s="416"/>
    </row>
    <row r="200" spans="13:25">
      <c r="M200" s="1324">
        <v>44391</v>
      </c>
      <c r="N200" s="1323">
        <v>17150.412</v>
      </c>
      <c r="O200" s="1323">
        <v>-3204.0160000000001</v>
      </c>
      <c r="P200" s="1323">
        <v>0</v>
      </c>
      <c r="Q200" s="1323">
        <v>-5082.9299999999994</v>
      </c>
      <c r="R200" s="1323">
        <v>247.10274324174628</v>
      </c>
      <c r="S200" s="1323">
        <v>9888.5215605847679</v>
      </c>
      <c r="T200" s="1325"/>
      <c r="V200" s="415"/>
      <c r="X200" s="416"/>
      <c r="Y200" s="416"/>
    </row>
    <row r="201" spans="13:25">
      <c r="M201" s="1324">
        <v>44392</v>
      </c>
      <c r="N201" s="1323">
        <v>18165.444</v>
      </c>
      <c r="O201" s="1323">
        <v>-3030.194</v>
      </c>
      <c r="P201" s="1323">
        <v>0</v>
      </c>
      <c r="Q201" s="1323">
        <v>-7448.2160000000003</v>
      </c>
      <c r="R201" s="1323">
        <v>243.62536539304116</v>
      </c>
      <c r="S201" s="1323">
        <v>6779.0304039974999</v>
      </c>
      <c r="T201" s="1325"/>
      <c r="V201" s="415"/>
      <c r="X201" s="416"/>
      <c r="Y201" s="416"/>
    </row>
    <row r="202" spans="13:25">
      <c r="M202" s="1324">
        <v>44393</v>
      </c>
      <c r="N202" s="1323">
        <v>18066.994999999999</v>
      </c>
      <c r="O202" s="1323">
        <v>-3165.1219999999998</v>
      </c>
      <c r="P202" s="1323">
        <v>0</v>
      </c>
      <c r="Q202" s="1323">
        <v>-7352.0819999999994</v>
      </c>
      <c r="R202" s="1323">
        <v>244.20233905161516</v>
      </c>
      <c r="S202" s="1323">
        <v>8848.1143949653215</v>
      </c>
      <c r="T202" s="1325"/>
      <c r="V202" s="415"/>
      <c r="X202" s="416"/>
      <c r="Y202" s="416"/>
    </row>
    <row r="203" spans="13:25">
      <c r="M203" s="1324">
        <v>44394</v>
      </c>
      <c r="N203" s="1323">
        <v>15699.298000000001</v>
      </c>
      <c r="O203" s="1323">
        <v>-665.21900000000005</v>
      </c>
      <c r="P203" s="1323">
        <v>0</v>
      </c>
      <c r="Q203" s="1323">
        <v>-4219.7380000000003</v>
      </c>
      <c r="R203" s="1323">
        <v>253.89701465263448</v>
      </c>
      <c r="S203" s="1323">
        <v>10936.349280826076</v>
      </c>
      <c r="T203" s="1325"/>
      <c r="V203" s="415"/>
      <c r="X203" s="416"/>
      <c r="Y203" s="416"/>
    </row>
    <row r="204" spans="13:25">
      <c r="M204" s="1324">
        <v>44395</v>
      </c>
      <c r="N204" s="1323">
        <v>18269.420999999998</v>
      </c>
      <c r="O204" s="1323">
        <v>-2110.1999999999998</v>
      </c>
      <c r="P204" s="1323">
        <v>0</v>
      </c>
      <c r="Q204" s="1323">
        <v>-4433.1790000000001</v>
      </c>
      <c r="R204" s="1323">
        <v>252.88158611856136</v>
      </c>
      <c r="S204" s="1323">
        <v>11649.674686289298</v>
      </c>
      <c r="T204" s="1325"/>
      <c r="V204" s="415"/>
      <c r="X204" s="416"/>
      <c r="Y204" s="416"/>
    </row>
    <row r="205" spans="13:25">
      <c r="M205" s="1324">
        <v>44396</v>
      </c>
      <c r="N205" s="1323">
        <v>20890.052</v>
      </c>
      <c r="O205" s="1323">
        <v>-4023.799</v>
      </c>
      <c r="P205" s="1323">
        <v>0</v>
      </c>
      <c r="Q205" s="1323">
        <v>-6839.7830000000004</v>
      </c>
      <c r="R205" s="1323">
        <v>257.16560251224058</v>
      </c>
      <c r="S205" s="1323">
        <v>10982.116239111503</v>
      </c>
      <c r="T205" s="1325"/>
      <c r="V205" s="415"/>
      <c r="X205" s="416"/>
      <c r="Y205" s="416"/>
    </row>
    <row r="206" spans="13:25">
      <c r="M206" s="1324">
        <v>44397</v>
      </c>
      <c r="N206" s="1323">
        <v>20431.420999999998</v>
      </c>
      <c r="O206" s="1323">
        <v>-3823.9119999999998</v>
      </c>
      <c r="P206" s="1323">
        <v>0</v>
      </c>
      <c r="Q206" s="1323">
        <v>-6071.2510000000002</v>
      </c>
      <c r="R206" s="1323">
        <v>253.66822129647079</v>
      </c>
      <c r="S206" s="1323">
        <v>10940.200906153263</v>
      </c>
      <c r="T206" s="1325"/>
      <c r="V206" s="415"/>
      <c r="X206" s="416"/>
      <c r="Y206" s="416"/>
    </row>
    <row r="207" spans="13:25">
      <c r="M207" s="1324">
        <v>44398</v>
      </c>
      <c r="N207" s="1323">
        <v>20887.491000000002</v>
      </c>
      <c r="O207" s="1323">
        <v>-3451.5360000000001</v>
      </c>
      <c r="P207" s="1323">
        <v>0</v>
      </c>
      <c r="Q207" s="1323">
        <v>-7218.4859999999999</v>
      </c>
      <c r="R207" s="1323">
        <v>251.70495804107486</v>
      </c>
      <c r="S207" s="1323">
        <v>10423.511025180465</v>
      </c>
      <c r="T207" s="1325"/>
      <c r="V207" s="415"/>
      <c r="X207" s="416"/>
      <c r="Y207" s="416"/>
    </row>
    <row r="208" spans="13:25">
      <c r="M208" s="1324">
        <v>44399</v>
      </c>
      <c r="N208" s="1323">
        <v>20876.986000000001</v>
      </c>
      <c r="O208" s="1323">
        <v>-4705.9740000000002</v>
      </c>
      <c r="P208" s="1323">
        <v>0</v>
      </c>
      <c r="Q208" s="1323">
        <v>-7920.7969999999996</v>
      </c>
      <c r="R208" s="1323">
        <v>247.59388246464903</v>
      </c>
      <c r="S208" s="1323">
        <v>6617.4165961224207</v>
      </c>
      <c r="T208" s="1325"/>
      <c r="V208" s="415"/>
      <c r="X208" s="416"/>
      <c r="Y208" s="416"/>
    </row>
    <row r="209" spans="13:25">
      <c r="M209" s="1324">
        <v>44400</v>
      </c>
      <c r="N209" s="1323">
        <v>21387.886999999999</v>
      </c>
      <c r="O209" s="1323">
        <v>-4597.317</v>
      </c>
      <c r="P209" s="1323">
        <v>0</v>
      </c>
      <c r="Q209" s="1323">
        <v>-8925.4149999999991</v>
      </c>
      <c r="R209" s="1323">
        <v>247.80039786130055</v>
      </c>
      <c r="S209" s="1323">
        <v>6935.4571470378987</v>
      </c>
      <c r="T209" s="1325"/>
      <c r="V209" s="415"/>
      <c r="X209" s="416"/>
      <c r="Y209" s="416"/>
    </row>
    <row r="210" spans="13:25">
      <c r="M210" s="1324">
        <v>44401</v>
      </c>
      <c r="N210" s="1323">
        <v>18654.772000000001</v>
      </c>
      <c r="O210" s="1323">
        <v>-3073.0880000000002</v>
      </c>
      <c r="P210" s="1323">
        <v>0</v>
      </c>
      <c r="Q210" s="1323">
        <v>-7731.0609999999997</v>
      </c>
      <c r="R210" s="1323">
        <v>246.86790210880878</v>
      </c>
      <c r="S210" s="1323">
        <v>9518.1589375561562</v>
      </c>
      <c r="T210" s="1325"/>
      <c r="V210" s="415"/>
      <c r="X210" s="416"/>
      <c r="Y210" s="416"/>
    </row>
    <row r="211" spans="13:25">
      <c r="M211" s="1324">
        <v>44402</v>
      </c>
      <c r="N211" s="1323">
        <v>17448.73</v>
      </c>
      <c r="O211" s="1323">
        <v>-3055.692</v>
      </c>
      <c r="P211" s="1323">
        <v>0</v>
      </c>
      <c r="Q211" s="1323">
        <v>-7000.5160000000005</v>
      </c>
      <c r="R211" s="1323">
        <v>250.31627507528867</v>
      </c>
      <c r="S211" s="1323">
        <v>10044.740972109908</v>
      </c>
      <c r="T211" s="1325"/>
      <c r="V211" s="415"/>
      <c r="X211" s="416"/>
      <c r="Y211" s="416"/>
    </row>
    <row r="212" spans="13:25">
      <c r="M212" s="1324">
        <v>44403</v>
      </c>
      <c r="N212" s="1323">
        <v>17341.544999999998</v>
      </c>
      <c r="O212" s="1323">
        <v>-3008.0219999999999</v>
      </c>
      <c r="P212" s="1323">
        <v>0</v>
      </c>
      <c r="Q212" s="1323">
        <v>-6362.5999999999995</v>
      </c>
      <c r="R212" s="1323">
        <v>243.83112449058356</v>
      </c>
      <c r="S212" s="1323">
        <v>8488.8862855979551</v>
      </c>
      <c r="T212" s="1325"/>
      <c r="V212" s="415"/>
      <c r="X212" s="416"/>
      <c r="Y212" s="416"/>
    </row>
    <row r="213" spans="13:25">
      <c r="M213" s="1324">
        <v>44404</v>
      </c>
      <c r="N213" s="1323">
        <v>20633.490000000002</v>
      </c>
      <c r="O213" s="1323">
        <v>-3903.5940000000001</v>
      </c>
      <c r="P213" s="1323">
        <v>0</v>
      </c>
      <c r="Q213" s="1323">
        <v>-5192.9029999999993</v>
      </c>
      <c r="R213" s="1323">
        <v>242.759017374824</v>
      </c>
      <c r="S213" s="1323">
        <v>9181.3199799379054</v>
      </c>
      <c r="T213" s="1325"/>
      <c r="V213" s="415"/>
      <c r="X213" s="416"/>
      <c r="Y213" s="416"/>
    </row>
    <row r="214" spans="13:25">
      <c r="M214" s="1324">
        <v>44405</v>
      </c>
      <c r="N214" s="1323">
        <v>21476.288</v>
      </c>
      <c r="O214" s="1323">
        <v>-4670.5309999999999</v>
      </c>
      <c r="P214" s="1323">
        <v>0</v>
      </c>
      <c r="Q214" s="1323">
        <v>-8343.8459999999995</v>
      </c>
      <c r="R214" s="1323">
        <v>243.09141906202242</v>
      </c>
      <c r="S214" s="1323">
        <v>9995.7636089721163</v>
      </c>
      <c r="T214" s="1325"/>
      <c r="V214" s="415"/>
      <c r="X214" s="416"/>
      <c r="Y214" s="416"/>
    </row>
    <row r="215" spans="13:25">
      <c r="M215" s="1324">
        <v>44406</v>
      </c>
      <c r="N215" s="1323">
        <v>22111.821</v>
      </c>
      <c r="O215" s="1323">
        <v>-4661.3940000000002</v>
      </c>
      <c r="P215" s="1323">
        <v>0</v>
      </c>
      <c r="Q215" s="1323">
        <v>-9903.6029999999992</v>
      </c>
      <c r="R215" s="1323">
        <v>237.08170489815654</v>
      </c>
      <c r="S215" s="1323">
        <v>6476.0191262833496</v>
      </c>
      <c r="T215" s="1325"/>
      <c r="V215" s="415"/>
      <c r="X215" s="416"/>
      <c r="Y215" s="416"/>
    </row>
    <row r="216" spans="13:25">
      <c r="M216" s="1324">
        <v>44407</v>
      </c>
      <c r="N216" s="1323">
        <v>22230.654999999999</v>
      </c>
      <c r="O216" s="1323">
        <v>-4647.3419999999996</v>
      </c>
      <c r="P216" s="1323">
        <v>0</v>
      </c>
      <c r="Q216" s="1323">
        <v>-9782.7489999999998</v>
      </c>
      <c r="R216" s="1323">
        <v>238.5714323023727</v>
      </c>
      <c r="S216" s="1323">
        <v>6576.0652880305879</v>
      </c>
      <c r="T216" s="1325"/>
      <c r="V216" s="415"/>
      <c r="X216" s="416"/>
      <c r="Y216" s="416"/>
    </row>
    <row r="217" spans="13:25">
      <c r="M217" s="1324">
        <v>44408</v>
      </c>
      <c r="N217" s="1323">
        <v>19403.345000000001</v>
      </c>
      <c r="O217" s="1323">
        <v>-4536.5529999999999</v>
      </c>
      <c r="P217" s="1323">
        <v>0</v>
      </c>
      <c r="Q217" s="1323">
        <v>-7020.7120000000004</v>
      </c>
      <c r="R217" s="1323">
        <v>240.81491007660065</v>
      </c>
      <c r="S217" s="1323">
        <v>7889.8885943322448</v>
      </c>
      <c r="T217" s="1325"/>
      <c r="V217" s="415"/>
      <c r="X217" s="416"/>
      <c r="Y217" s="416"/>
    </row>
    <row r="218" spans="13:25">
      <c r="M218" s="1324">
        <v>44409</v>
      </c>
      <c r="N218" s="1323">
        <v>16822.113000000001</v>
      </c>
      <c r="O218" s="1323">
        <v>-6026.4960000000001</v>
      </c>
      <c r="P218" s="1323">
        <v>0</v>
      </c>
      <c r="Q218" s="1323">
        <v>-4221.1689999999999</v>
      </c>
      <c r="R218" s="1323">
        <v>238.55309767004732</v>
      </c>
      <c r="S218" s="1323">
        <v>8150.6919962794136</v>
      </c>
      <c r="T218" s="1325"/>
      <c r="V218" s="415"/>
      <c r="X218" s="416"/>
      <c r="Y218" s="416"/>
    </row>
    <row r="219" spans="13:25">
      <c r="M219" s="1324">
        <v>44410</v>
      </c>
      <c r="N219" s="1323">
        <v>19486.252</v>
      </c>
      <c r="O219" s="1323">
        <v>-7920.8869999999997</v>
      </c>
      <c r="P219" s="1323">
        <v>0</v>
      </c>
      <c r="Q219" s="1323">
        <v>-6003.5410000000002</v>
      </c>
      <c r="R219" s="1323">
        <v>236.38587634506749</v>
      </c>
      <c r="S219" s="1323">
        <v>8294.7158481941424</v>
      </c>
      <c r="T219" s="1325"/>
      <c r="V219" s="415"/>
      <c r="X219" s="416"/>
      <c r="Y219" s="416"/>
    </row>
    <row r="220" spans="13:25">
      <c r="M220" s="1324">
        <v>44411</v>
      </c>
      <c r="N220" s="1323">
        <v>25729.273000000001</v>
      </c>
      <c r="O220" s="1323">
        <v>-8825.9979999999996</v>
      </c>
      <c r="P220" s="1323">
        <v>0</v>
      </c>
      <c r="Q220" s="1323">
        <v>-8690.3359999999993</v>
      </c>
      <c r="R220" s="1323">
        <v>236.70334163475434</v>
      </c>
      <c r="S220" s="1323">
        <v>8477.4214577062921</v>
      </c>
      <c r="T220" s="1325"/>
      <c r="V220" s="415"/>
      <c r="X220" s="416"/>
      <c r="Y220" s="416"/>
    </row>
    <row r="221" spans="13:25">
      <c r="M221" s="1324">
        <v>44412</v>
      </c>
      <c r="N221" s="1323">
        <v>24944.823</v>
      </c>
      <c r="O221" s="1323">
        <v>-6288.6480000000001</v>
      </c>
      <c r="P221" s="1323">
        <v>0</v>
      </c>
      <c r="Q221" s="1323">
        <v>-10015.532999999999</v>
      </c>
      <c r="R221" s="1323">
        <v>235.37250253142486</v>
      </c>
      <c r="S221" s="1323">
        <v>9264.1983547376603</v>
      </c>
      <c r="T221" s="1325"/>
      <c r="V221" s="415"/>
      <c r="X221" s="416"/>
      <c r="Y221" s="416"/>
    </row>
    <row r="222" spans="13:25">
      <c r="M222" s="1324">
        <v>44413</v>
      </c>
      <c r="N222" s="1323">
        <v>24246.77</v>
      </c>
      <c r="O222" s="1323">
        <v>-4752.5879999999997</v>
      </c>
      <c r="P222" s="1323">
        <v>0</v>
      </c>
      <c r="Q222" s="1323">
        <v>-11636.965</v>
      </c>
      <c r="R222" s="1323">
        <v>234.95397483849143</v>
      </c>
      <c r="S222" s="1323">
        <v>6951.6737022551179</v>
      </c>
      <c r="T222" s="1325"/>
      <c r="V222" s="415"/>
      <c r="X222" s="416"/>
      <c r="Y222" s="416"/>
    </row>
    <row r="223" spans="13:25">
      <c r="M223" s="1324">
        <v>44414</v>
      </c>
      <c r="N223" s="1323">
        <v>24301.115000000002</v>
      </c>
      <c r="O223" s="1323">
        <v>-4680.3119999999999</v>
      </c>
      <c r="P223" s="1323">
        <v>0</v>
      </c>
      <c r="Q223" s="1323">
        <v>-10050.134</v>
      </c>
      <c r="R223" s="1323">
        <v>236.38158768549192</v>
      </c>
      <c r="S223" s="1323">
        <v>7426.0625192770349</v>
      </c>
      <c r="T223" s="1325"/>
      <c r="V223" s="415"/>
      <c r="X223" s="416"/>
      <c r="Y223" s="416"/>
    </row>
    <row r="224" spans="13:25">
      <c r="M224" s="1324">
        <v>44415</v>
      </c>
      <c r="N224" s="1323">
        <v>17438.361000000001</v>
      </c>
      <c r="O224" s="1323">
        <v>-4251.2830000000004</v>
      </c>
      <c r="P224" s="1323">
        <v>0</v>
      </c>
      <c r="Q224" s="1323">
        <v>-5032.2039999999997</v>
      </c>
      <c r="R224" s="1323">
        <v>237.36734063216073</v>
      </c>
      <c r="S224" s="1323">
        <v>9238.2422781397181</v>
      </c>
      <c r="T224" s="1325"/>
      <c r="V224" s="415"/>
      <c r="X224" s="416"/>
      <c r="Y224" s="416"/>
    </row>
    <row r="225" spans="13:25">
      <c r="M225" s="1324">
        <v>44416</v>
      </c>
      <c r="N225" s="1323">
        <v>22163.050999999999</v>
      </c>
      <c r="O225" s="1323">
        <v>-5641.9110000000001</v>
      </c>
      <c r="P225" s="1323">
        <v>0</v>
      </c>
      <c r="Q225" s="1323">
        <v>-7554.0680000000002</v>
      </c>
      <c r="R225" s="1323">
        <v>247.68242559242032</v>
      </c>
      <c r="S225" s="1323">
        <v>9156.5221212196357</v>
      </c>
      <c r="T225" s="1325"/>
      <c r="V225" s="415"/>
      <c r="X225" s="416"/>
      <c r="Y225" s="416"/>
    </row>
    <row r="226" spans="13:25">
      <c r="M226" s="1324">
        <v>44417</v>
      </c>
      <c r="N226" s="1323">
        <v>16280.101000000001</v>
      </c>
      <c r="O226" s="1323">
        <v>-2322.7779999999998</v>
      </c>
      <c r="P226" s="1323">
        <v>0</v>
      </c>
      <c r="Q226" s="1323">
        <v>-6751.7120000000004</v>
      </c>
      <c r="R226" s="1323">
        <v>244.09100674699633</v>
      </c>
      <c r="S226" s="1323">
        <v>10513.055998194877</v>
      </c>
      <c r="T226" s="1325"/>
      <c r="V226" s="415"/>
      <c r="X226" s="416"/>
      <c r="Y226" s="416"/>
    </row>
    <row r="227" spans="13:25">
      <c r="M227" s="1324">
        <v>44418</v>
      </c>
      <c r="N227" s="1323">
        <v>13272.909</v>
      </c>
      <c r="O227" s="1323">
        <v>-0.76500000000000001</v>
      </c>
      <c r="P227" s="1323">
        <v>0</v>
      </c>
      <c r="Q227" s="1323">
        <v>-3692.3339999999998</v>
      </c>
      <c r="R227" s="1323">
        <v>239.75221284006923</v>
      </c>
      <c r="S227" s="1323">
        <v>9636.697395598163</v>
      </c>
      <c r="T227" s="1325"/>
      <c r="V227" s="415"/>
      <c r="X227" s="416"/>
      <c r="Y227" s="416"/>
    </row>
    <row r="228" spans="13:25">
      <c r="M228" s="1324">
        <v>44419</v>
      </c>
      <c r="N228" s="1323">
        <v>14322.544</v>
      </c>
      <c r="O228" s="1323">
        <v>0</v>
      </c>
      <c r="P228" s="1323">
        <v>0</v>
      </c>
      <c r="Q228" s="1323">
        <v>-6143.2880000000005</v>
      </c>
      <c r="R228" s="1323">
        <v>243.89082432836963</v>
      </c>
      <c r="S228" s="1323">
        <v>8872.4614958660604</v>
      </c>
      <c r="T228" s="1325"/>
      <c r="V228" s="415"/>
      <c r="X228" s="416"/>
      <c r="Y228" s="416"/>
    </row>
    <row r="229" spans="13:25">
      <c r="M229" s="1324">
        <v>44420</v>
      </c>
      <c r="N229" s="1323">
        <v>19566.048999999999</v>
      </c>
      <c r="O229" s="1323">
        <v>0</v>
      </c>
      <c r="P229" s="1323">
        <v>0</v>
      </c>
      <c r="Q229" s="1323">
        <v>-10121.071</v>
      </c>
      <c r="R229" s="1323">
        <v>244.06865958520859</v>
      </c>
      <c r="S229" s="1323">
        <v>6888.5932892335722</v>
      </c>
      <c r="T229" s="1325"/>
      <c r="V229" s="415"/>
      <c r="X229" s="416"/>
      <c r="Y229" s="416"/>
    </row>
    <row r="230" spans="13:25">
      <c r="M230" s="1324">
        <v>44421</v>
      </c>
      <c r="N230" s="1323">
        <v>19272.330000000002</v>
      </c>
      <c r="O230" s="1323">
        <v>0</v>
      </c>
      <c r="P230" s="1323">
        <v>0</v>
      </c>
      <c r="Q230" s="1323">
        <v>-10084.472</v>
      </c>
      <c r="R230" s="1323">
        <v>244.76792460074213</v>
      </c>
      <c r="S230" s="1323">
        <v>6987.3690699710205</v>
      </c>
      <c r="T230" s="1325"/>
      <c r="V230" s="415"/>
      <c r="X230" s="416"/>
      <c r="Y230" s="416"/>
    </row>
    <row r="231" spans="13:25">
      <c r="M231" s="1324">
        <v>44422</v>
      </c>
      <c r="N231" s="1323">
        <v>14865.816999999999</v>
      </c>
      <c r="O231" s="1323">
        <v>-2554.9169999999999</v>
      </c>
      <c r="P231" s="1323">
        <v>0</v>
      </c>
      <c r="Q231" s="1323">
        <v>-7533.2649999999994</v>
      </c>
      <c r="R231" s="1323">
        <v>243.73406147387624</v>
      </c>
      <c r="S231" s="1323">
        <v>9558.0811148560242</v>
      </c>
      <c r="T231" s="1325"/>
      <c r="V231" s="415"/>
      <c r="X231" s="416"/>
      <c r="Y231" s="416"/>
    </row>
    <row r="232" spans="13:25">
      <c r="M232" s="1324">
        <v>44423</v>
      </c>
      <c r="N232" s="1323">
        <v>18620.659</v>
      </c>
      <c r="O232" s="1323">
        <v>-4233.5919999999996</v>
      </c>
      <c r="P232" s="1323">
        <v>0</v>
      </c>
      <c r="Q232" s="1323">
        <v>-4717.5439999999999</v>
      </c>
      <c r="R232" s="1323">
        <v>181.76259421469237</v>
      </c>
      <c r="S232" s="1323">
        <v>9627.7066560820658</v>
      </c>
      <c r="T232" s="1325"/>
      <c r="V232" s="415"/>
      <c r="X232" s="416"/>
      <c r="Y232" s="416"/>
    </row>
    <row r="233" spans="13:25">
      <c r="M233" s="1324">
        <v>44424</v>
      </c>
      <c r="N233" s="1323">
        <v>18554.833999999999</v>
      </c>
      <c r="O233" s="1323">
        <v>-4810.6000000000004</v>
      </c>
      <c r="P233" s="1323">
        <v>1E-3</v>
      </c>
      <c r="Q233" s="1323">
        <v>-3293.3210000000004</v>
      </c>
      <c r="R233" s="1323">
        <v>112.24954275626759</v>
      </c>
      <c r="S233" s="1323">
        <v>10499.077705633033</v>
      </c>
      <c r="T233" s="1325"/>
      <c r="V233" s="415"/>
      <c r="X233" s="416"/>
      <c r="Y233" s="416"/>
    </row>
    <row r="234" spans="13:25">
      <c r="M234" s="1324">
        <v>44425</v>
      </c>
      <c r="N234" s="1323">
        <v>18172.486000000001</v>
      </c>
      <c r="O234" s="1323">
        <v>-4791.4830000000002</v>
      </c>
      <c r="P234" s="1323">
        <v>1014.011</v>
      </c>
      <c r="Q234" s="1323">
        <v>-4114.2159999999994</v>
      </c>
      <c r="R234" s="1323">
        <v>93.888289852065853</v>
      </c>
      <c r="S234" s="1323">
        <v>10609.288965718813</v>
      </c>
      <c r="T234" s="1325"/>
      <c r="V234" s="415"/>
      <c r="X234" s="416"/>
      <c r="Y234" s="416"/>
    </row>
    <row r="235" spans="13:25">
      <c r="M235" s="1324">
        <v>44426</v>
      </c>
      <c r="N235" s="1323">
        <v>18061.517</v>
      </c>
      <c r="O235" s="1323">
        <v>-4373.0379999999996</v>
      </c>
      <c r="P235" s="1323">
        <v>615.37300000000005</v>
      </c>
      <c r="Q235" s="1323">
        <v>-5715.7880000000005</v>
      </c>
      <c r="R235" s="1323">
        <v>95.854293470457407</v>
      </c>
      <c r="S235" s="1323">
        <v>9249.9969406520559</v>
      </c>
      <c r="T235" s="1325"/>
      <c r="V235" s="415"/>
      <c r="X235" s="416"/>
      <c r="Y235" s="416"/>
    </row>
    <row r="236" spans="13:25">
      <c r="M236" s="1324">
        <v>44427</v>
      </c>
      <c r="N236" s="1323">
        <v>27928.671999999999</v>
      </c>
      <c r="O236" s="1323">
        <v>-7145.973</v>
      </c>
      <c r="P236" s="1323">
        <v>0</v>
      </c>
      <c r="Q236" s="1323">
        <v>-11485.848</v>
      </c>
      <c r="R236" s="1323">
        <v>89.988860281325486</v>
      </c>
      <c r="S236" s="1323">
        <v>7489.1690447967858</v>
      </c>
      <c r="T236" s="1325"/>
      <c r="V236" s="415"/>
      <c r="X236" s="416"/>
      <c r="Y236" s="416"/>
    </row>
    <row r="237" spans="13:25">
      <c r="M237" s="1324">
        <v>44428</v>
      </c>
      <c r="N237" s="1323">
        <v>26877.691999999999</v>
      </c>
      <c r="O237" s="1323">
        <v>-7404.2759999999998</v>
      </c>
      <c r="P237" s="1323">
        <v>0</v>
      </c>
      <c r="Q237" s="1323">
        <v>-10397.031000000001</v>
      </c>
      <c r="R237" s="1323">
        <v>95.446128751001297</v>
      </c>
      <c r="S237" s="1323">
        <v>8049.9509098720982</v>
      </c>
      <c r="T237" s="1325"/>
      <c r="V237" s="415"/>
      <c r="X237" s="416"/>
      <c r="Y237" s="416"/>
    </row>
    <row r="238" spans="13:25">
      <c r="M238" s="1324">
        <v>44429</v>
      </c>
      <c r="N238" s="1323">
        <v>17780.062000000002</v>
      </c>
      <c r="O238" s="1323">
        <v>-5571.55</v>
      </c>
      <c r="P238" s="1323">
        <v>0</v>
      </c>
      <c r="Q238" s="1323">
        <v>-6245.7879999999996</v>
      </c>
      <c r="R238" s="1323">
        <v>98.9027936371549</v>
      </c>
      <c r="S238" s="1323">
        <v>9488.2894177117723</v>
      </c>
      <c r="T238" s="1325"/>
      <c r="V238" s="415"/>
      <c r="X238" s="416"/>
      <c r="Y238" s="416"/>
    </row>
    <row r="239" spans="13:25">
      <c r="M239" s="1324">
        <v>44430</v>
      </c>
      <c r="N239" s="1323">
        <v>18529.091</v>
      </c>
      <c r="O239" s="1323">
        <v>-5417.3810000000003</v>
      </c>
      <c r="P239" s="1323">
        <v>0</v>
      </c>
      <c r="Q239" s="1323">
        <v>-3852.623</v>
      </c>
      <c r="R239" s="1323">
        <v>103.91147601862087</v>
      </c>
      <c r="S239" s="1323">
        <v>10577.373268572752</v>
      </c>
      <c r="T239" s="1325"/>
      <c r="V239" s="415"/>
      <c r="X239" s="416"/>
      <c r="Y239" s="416"/>
    </row>
    <row r="240" spans="13:25">
      <c r="M240" s="1324">
        <v>44431</v>
      </c>
      <c r="N240" s="1323">
        <v>16392.341</v>
      </c>
      <c r="O240" s="1323">
        <v>-5172.7150000000001</v>
      </c>
      <c r="P240" s="1323">
        <v>1297.9449999999999</v>
      </c>
      <c r="Q240" s="1323">
        <v>-2987.703</v>
      </c>
      <c r="R240" s="1323">
        <v>113.35978437168177</v>
      </c>
      <c r="S240" s="1323">
        <v>11625.616075063906</v>
      </c>
      <c r="T240" s="1325"/>
      <c r="V240" s="415"/>
      <c r="X240" s="416"/>
      <c r="Y240" s="416"/>
    </row>
    <row r="241" spans="13:25">
      <c r="M241" s="1324">
        <v>44432</v>
      </c>
      <c r="N241" s="1323">
        <v>19576.277999999998</v>
      </c>
      <c r="O241" s="1323">
        <v>-5048.4629999999997</v>
      </c>
      <c r="P241" s="1323">
        <v>0</v>
      </c>
      <c r="Q241" s="1323">
        <v>-2202.2110000000002</v>
      </c>
      <c r="R241" s="1323">
        <v>116.99780081702946</v>
      </c>
      <c r="S241" s="1323">
        <v>10868.416787519753</v>
      </c>
      <c r="T241" s="1325"/>
      <c r="V241" s="415"/>
      <c r="X241" s="416"/>
      <c r="Y241" s="416"/>
    </row>
    <row r="242" spans="13:25">
      <c r="M242" s="1324">
        <v>44433</v>
      </c>
      <c r="N242" s="1323">
        <v>20592.366000000002</v>
      </c>
      <c r="O242" s="1323">
        <v>-9601.6170000000002</v>
      </c>
      <c r="P242" s="1323">
        <v>1717.06</v>
      </c>
      <c r="Q242" s="1323">
        <v>-2852.6559999999999</v>
      </c>
      <c r="R242" s="1323">
        <v>118.37658098060524</v>
      </c>
      <c r="S242" s="1323">
        <v>10308.888912106037</v>
      </c>
      <c r="T242" s="1325"/>
      <c r="V242" s="415"/>
      <c r="X242" s="416"/>
      <c r="Y242" s="416"/>
    </row>
    <row r="243" spans="13:25">
      <c r="M243" s="1324">
        <v>44434</v>
      </c>
      <c r="N243" s="1323">
        <v>16972.668000000001</v>
      </c>
      <c r="O243" s="1323">
        <v>-5528.1319999999996</v>
      </c>
      <c r="P243" s="1323">
        <v>1215.9549999999999</v>
      </c>
      <c r="Q243" s="1323">
        <v>-3097.806</v>
      </c>
      <c r="R243" s="1323">
        <v>117.12004130964327</v>
      </c>
      <c r="S243" s="1323">
        <v>6574.9575511406856</v>
      </c>
      <c r="T243" s="1325"/>
      <c r="V243" s="415"/>
      <c r="X243" s="416"/>
      <c r="Y243" s="416"/>
    </row>
    <row r="244" spans="13:25">
      <c r="M244" s="1324">
        <v>44435</v>
      </c>
      <c r="N244" s="1323">
        <v>17162.822</v>
      </c>
      <c r="O244" s="1323">
        <v>-4999.9399999999996</v>
      </c>
      <c r="P244" s="1323">
        <v>995.43499999999995</v>
      </c>
      <c r="Q244" s="1323">
        <v>-4843.9669999999996</v>
      </c>
      <c r="R244" s="1323">
        <v>127.55237338161103</v>
      </c>
      <c r="S244" s="1323">
        <v>7241.8541855804351</v>
      </c>
      <c r="T244" s="1325"/>
      <c r="V244" s="415"/>
      <c r="X244" s="416"/>
      <c r="Y244" s="416"/>
    </row>
    <row r="245" spans="13:25">
      <c r="M245" s="1324">
        <v>44436</v>
      </c>
      <c r="N245" s="1323">
        <v>15237.713</v>
      </c>
      <c r="O245" s="1323">
        <v>-5381.2539999999999</v>
      </c>
      <c r="P245" s="1323">
        <v>1129.4570000000001</v>
      </c>
      <c r="Q245" s="1323">
        <v>-2767.6709999999998</v>
      </c>
      <c r="R245" s="1323">
        <v>122.491687480355</v>
      </c>
      <c r="S245" s="1323">
        <v>11470.746056250597</v>
      </c>
      <c r="T245" s="1325"/>
      <c r="V245" s="415"/>
      <c r="X245" s="416"/>
      <c r="Y245" s="416"/>
    </row>
    <row r="246" spans="13:25">
      <c r="M246" s="1324">
        <v>44437</v>
      </c>
      <c r="N246" s="1323">
        <v>15575.037</v>
      </c>
      <c r="O246" s="1323">
        <v>-5064.8450000000003</v>
      </c>
      <c r="P246" s="1323">
        <v>2408.13</v>
      </c>
      <c r="Q246" s="1323">
        <v>-2371.6310000000003</v>
      </c>
      <c r="R246" s="1323">
        <v>127.93122554008255</v>
      </c>
      <c r="S246" s="1323">
        <v>12181.436919114494</v>
      </c>
      <c r="T246" s="1325"/>
      <c r="V246" s="415"/>
      <c r="X246" s="416"/>
      <c r="Y246" s="416"/>
    </row>
    <row r="247" spans="13:25">
      <c r="M247" s="1324">
        <v>44438</v>
      </c>
      <c r="N247" s="1323">
        <v>14710.06</v>
      </c>
      <c r="O247" s="1323">
        <v>-4281.9849999999997</v>
      </c>
      <c r="P247" s="1323">
        <v>2394.3690000000001</v>
      </c>
      <c r="Q247" s="1323">
        <v>-197.91399999999999</v>
      </c>
      <c r="R247" s="1323">
        <v>131.13690332917429</v>
      </c>
      <c r="S247" s="1323">
        <v>11278.584195408481</v>
      </c>
      <c r="T247" s="1325"/>
      <c r="V247" s="415"/>
      <c r="X247" s="416"/>
      <c r="Y247" s="416"/>
    </row>
    <row r="248" spans="13:25">
      <c r="M248" s="1324">
        <v>44439</v>
      </c>
      <c r="N248" s="1323">
        <v>13607.333000000001</v>
      </c>
      <c r="O248" s="1323">
        <v>-3056.1889999999999</v>
      </c>
      <c r="P248" s="1323">
        <v>1663.874</v>
      </c>
      <c r="Q248" s="1323">
        <v>-15.074</v>
      </c>
      <c r="R248" s="1323">
        <v>129.39579872100575</v>
      </c>
      <c r="S248" s="1323">
        <v>11063.750483372669</v>
      </c>
      <c r="T248" s="1325"/>
      <c r="V248" s="415"/>
      <c r="X248" s="416"/>
      <c r="Y248" s="416"/>
    </row>
    <row r="249" spans="13:25">
      <c r="M249" s="1324">
        <v>44440</v>
      </c>
      <c r="N249" s="1323">
        <v>14658.745999999999</v>
      </c>
      <c r="O249" s="1323">
        <v>-3358.0369999999998</v>
      </c>
      <c r="P249" s="1323">
        <v>1258.171</v>
      </c>
      <c r="Q249" s="1323">
        <v>-3620.9660000000003</v>
      </c>
      <c r="R249" s="1323">
        <v>127.23214991751775</v>
      </c>
      <c r="S249" s="1323">
        <v>10825.526461845286</v>
      </c>
      <c r="T249" s="1325"/>
      <c r="V249" s="415"/>
      <c r="X249" s="416"/>
      <c r="Y249" s="416"/>
    </row>
    <row r="250" spans="13:25">
      <c r="M250" s="1324">
        <v>44441</v>
      </c>
      <c r="N250" s="1323">
        <v>21732.482</v>
      </c>
      <c r="O250" s="1323">
        <v>-3442.0390000000002</v>
      </c>
      <c r="P250" s="1323">
        <v>0</v>
      </c>
      <c r="Q250" s="1323">
        <v>-8710.66</v>
      </c>
      <c r="R250" s="1323">
        <v>124.90779069557571</v>
      </c>
      <c r="S250" s="1323">
        <v>8303.79508564971</v>
      </c>
      <c r="T250" s="1325"/>
      <c r="V250" s="415"/>
      <c r="X250" s="416"/>
      <c r="Y250" s="416"/>
    </row>
    <row r="251" spans="13:25">
      <c r="M251" s="1324">
        <v>44442</v>
      </c>
      <c r="N251" s="1323">
        <v>21558.598999999998</v>
      </c>
      <c r="O251" s="1323">
        <v>-2927.6260000000002</v>
      </c>
      <c r="P251" s="1323">
        <v>0</v>
      </c>
      <c r="Q251" s="1323">
        <v>-10038.749</v>
      </c>
      <c r="R251" s="1323">
        <v>121.54221771785701</v>
      </c>
      <c r="S251" s="1323">
        <v>8357.7865521414788</v>
      </c>
      <c r="T251" s="1325"/>
      <c r="V251" s="415"/>
      <c r="X251" s="416"/>
      <c r="Y251" s="416"/>
    </row>
    <row r="252" spans="13:25">
      <c r="M252" s="1324">
        <v>44443</v>
      </c>
      <c r="N252" s="1323">
        <v>16181.97</v>
      </c>
      <c r="O252" s="1323">
        <v>-1570.193</v>
      </c>
      <c r="P252" s="1323">
        <v>0</v>
      </c>
      <c r="Q252" s="1323">
        <v>-3922.3430000000003</v>
      </c>
      <c r="R252" s="1323">
        <v>133.16995003587249</v>
      </c>
      <c r="S252" s="1323">
        <v>11238.347240467174</v>
      </c>
      <c r="T252" s="1325"/>
      <c r="V252" s="415"/>
      <c r="X252" s="416"/>
      <c r="Y252" s="416"/>
    </row>
    <row r="253" spans="13:25">
      <c r="M253" s="1324">
        <v>44444</v>
      </c>
      <c r="N253" s="1323">
        <v>14991.429</v>
      </c>
      <c r="O253" s="1323">
        <v>-2139.4569999999999</v>
      </c>
      <c r="P253" s="1323">
        <v>1972.37</v>
      </c>
      <c r="Q253" s="1323">
        <v>-3138.3690000000001</v>
      </c>
      <c r="R253" s="1323">
        <v>124.59818277453533</v>
      </c>
      <c r="S253" s="1323">
        <v>12298.755578402785</v>
      </c>
      <c r="T253" s="1325"/>
      <c r="V253" s="415"/>
      <c r="X253" s="416"/>
      <c r="Y253" s="416"/>
    </row>
    <row r="254" spans="13:25">
      <c r="M254" s="1324">
        <v>44445</v>
      </c>
      <c r="N254" s="1323">
        <v>14429.945</v>
      </c>
      <c r="O254" s="1323">
        <v>-3318.2170000000001</v>
      </c>
      <c r="P254" s="1323">
        <v>1707.7049999999999</v>
      </c>
      <c r="Q254" s="1323">
        <v>-748.74400000000003</v>
      </c>
      <c r="R254" s="1323">
        <v>130.78627314796873</v>
      </c>
      <c r="S254" s="1323">
        <v>11500.973421595059</v>
      </c>
      <c r="T254" s="1325"/>
      <c r="V254" s="415"/>
      <c r="X254" s="416"/>
      <c r="Y254" s="416"/>
    </row>
    <row r="255" spans="13:25">
      <c r="M255" s="1324">
        <v>44446</v>
      </c>
      <c r="N255" s="1323">
        <v>15411.347</v>
      </c>
      <c r="O255" s="1323">
        <v>-4322.192</v>
      </c>
      <c r="P255" s="1323">
        <v>2007.2819999999999</v>
      </c>
      <c r="Q255" s="1323">
        <v>-2505.837</v>
      </c>
      <c r="R255" s="1323">
        <v>123.85586787465718</v>
      </c>
      <c r="S255" s="1323">
        <v>11178.00043356429</v>
      </c>
      <c r="T255" s="1325"/>
      <c r="V255" s="415"/>
      <c r="X255" s="416"/>
      <c r="Y255" s="416"/>
    </row>
    <row r="256" spans="13:25">
      <c r="M256" s="1324">
        <v>44447</v>
      </c>
      <c r="N256" s="1323">
        <v>16478.831999999999</v>
      </c>
      <c r="O256" s="1323">
        <v>-4173.0429999999997</v>
      </c>
      <c r="P256" s="1323">
        <v>1287.498</v>
      </c>
      <c r="Q256" s="1323">
        <v>-3637.2619999999997</v>
      </c>
      <c r="R256" s="1323">
        <v>121.88340663267326</v>
      </c>
      <c r="S256" s="1323">
        <v>10613.341250818488</v>
      </c>
      <c r="T256" s="1325"/>
      <c r="V256" s="415"/>
      <c r="X256" s="416"/>
      <c r="Y256" s="416"/>
    </row>
    <row r="257" spans="13:25">
      <c r="M257" s="1324">
        <v>44448</v>
      </c>
      <c r="N257" s="1323">
        <v>21501.778999999999</v>
      </c>
      <c r="O257" s="1323">
        <v>-6173.3280000000004</v>
      </c>
      <c r="P257" s="1323">
        <v>77.820999999999998</v>
      </c>
      <c r="Q257" s="1323">
        <v>-5105.5789999999997</v>
      </c>
      <c r="R257" s="1323">
        <v>117.06296798052392</v>
      </c>
      <c r="S257" s="1323">
        <v>7962.4067304390901</v>
      </c>
      <c r="T257" s="1325"/>
      <c r="V257" s="415"/>
      <c r="X257" s="416"/>
      <c r="Y257" s="416"/>
    </row>
    <row r="258" spans="13:25">
      <c r="M258" s="1324">
        <v>44449</v>
      </c>
      <c r="N258" s="1323">
        <v>21017.253000000001</v>
      </c>
      <c r="O258" s="1323">
        <v>-6143.0709999999999</v>
      </c>
      <c r="P258" s="1323">
        <v>0</v>
      </c>
      <c r="Q258" s="1323">
        <v>-5673.5540000000001</v>
      </c>
      <c r="R258" s="1323">
        <v>118.6337296035779</v>
      </c>
      <c r="S258" s="1323">
        <v>8798.9907285796617</v>
      </c>
      <c r="T258" s="1325"/>
      <c r="V258" s="415"/>
      <c r="X258" s="416"/>
      <c r="Y258" s="416"/>
    </row>
    <row r="259" spans="13:25">
      <c r="M259" s="1324">
        <v>44450</v>
      </c>
      <c r="N259" s="1323">
        <v>18639.812000000002</v>
      </c>
      <c r="O259" s="1323">
        <v>-7460.4709999999995</v>
      </c>
      <c r="P259" s="1323">
        <v>576.85400000000004</v>
      </c>
      <c r="Q259" s="1323">
        <v>-1411.393</v>
      </c>
      <c r="R259" s="1323">
        <v>121.54084229394839</v>
      </c>
      <c r="S259" s="1323">
        <v>11363.966930735498</v>
      </c>
      <c r="T259" s="1325"/>
      <c r="V259" s="415"/>
      <c r="X259" s="416"/>
      <c r="Y259" s="416"/>
    </row>
    <row r="260" spans="13:25">
      <c r="M260" s="1324">
        <v>44451</v>
      </c>
      <c r="N260" s="1323">
        <v>18057.151000000002</v>
      </c>
      <c r="O260" s="1323">
        <v>-7215.8140000000003</v>
      </c>
      <c r="P260" s="1323">
        <v>1356.95</v>
      </c>
      <c r="Q260" s="1323">
        <v>-1756.998</v>
      </c>
      <c r="R260" s="1323">
        <v>120.79095631884151</v>
      </c>
      <c r="S260" s="1323">
        <v>11089.463478289303</v>
      </c>
      <c r="T260" s="1325"/>
      <c r="V260" s="415"/>
      <c r="X260" s="416"/>
      <c r="Y260" s="416"/>
    </row>
    <row r="261" spans="13:25">
      <c r="M261" s="1324">
        <v>44452</v>
      </c>
      <c r="N261" s="1323">
        <v>13819.794</v>
      </c>
      <c r="O261" s="1323">
        <v>-4851.1779999999999</v>
      </c>
      <c r="P261" s="1323">
        <v>2681.23</v>
      </c>
      <c r="Q261" s="1323">
        <v>-2772.9650000000001</v>
      </c>
      <c r="R261" s="1323">
        <v>124.71984474745646</v>
      </c>
      <c r="S261" s="1323">
        <v>11255.791117288727</v>
      </c>
      <c r="T261" s="1325"/>
      <c r="V261" s="415"/>
      <c r="X261" s="416"/>
      <c r="Y261" s="416"/>
    </row>
    <row r="262" spans="13:25">
      <c r="M262" s="1324">
        <v>44453</v>
      </c>
      <c r="N262" s="1323">
        <v>14115.41</v>
      </c>
      <c r="O262" s="1323">
        <v>-5213.5140000000001</v>
      </c>
      <c r="P262" s="1323">
        <v>2852.0129999999999</v>
      </c>
      <c r="Q262" s="1323">
        <v>-233.06799999999998</v>
      </c>
      <c r="R262" s="1323">
        <v>128.37009563626825</v>
      </c>
      <c r="S262" s="1323">
        <v>11302.909752297548</v>
      </c>
      <c r="T262" s="1325"/>
      <c r="V262" s="415"/>
      <c r="X262" s="416"/>
      <c r="Y262" s="416"/>
    </row>
    <row r="263" spans="13:25">
      <c r="M263" s="1324">
        <v>44454</v>
      </c>
      <c r="N263" s="1323">
        <v>14182.698</v>
      </c>
      <c r="O263" s="1323">
        <v>-5589.27</v>
      </c>
      <c r="P263" s="1323">
        <v>2845.2429999999999</v>
      </c>
      <c r="Q263" s="1323">
        <v>-2492.4189999999999</v>
      </c>
      <c r="R263" s="1323">
        <v>114.93330134539148</v>
      </c>
      <c r="S263" s="1323">
        <v>10385.610796271925</v>
      </c>
      <c r="T263" s="1325"/>
      <c r="V263" s="415"/>
      <c r="X263" s="416"/>
      <c r="Y263" s="416"/>
    </row>
    <row r="264" spans="13:25">
      <c r="M264" s="1324">
        <v>44455</v>
      </c>
      <c r="N264" s="1323">
        <v>17093.812000000002</v>
      </c>
      <c r="O264" s="1323">
        <v>-6080.2749999999996</v>
      </c>
      <c r="P264" s="1323">
        <v>2596.558</v>
      </c>
      <c r="Q264" s="1323">
        <v>-2836.5039999999999</v>
      </c>
      <c r="R264" s="1323">
        <v>111.03915535433208</v>
      </c>
      <c r="S264" s="1323">
        <v>8317.3150194288082</v>
      </c>
      <c r="T264" s="1325"/>
      <c r="V264" s="415"/>
      <c r="X264" s="416"/>
      <c r="Y264" s="416"/>
    </row>
    <row r="265" spans="13:25">
      <c r="M265" s="1324">
        <v>44456</v>
      </c>
      <c r="N265" s="1323">
        <v>17290.038</v>
      </c>
      <c r="O265" s="1323">
        <v>-6016.1279999999997</v>
      </c>
      <c r="P265" s="1323">
        <v>2063.2649999999999</v>
      </c>
      <c r="Q265" s="1323">
        <v>-2788.442</v>
      </c>
      <c r="R265" s="1323">
        <v>113.64046064300263</v>
      </c>
      <c r="S265" s="1323">
        <v>7572.0341163484736</v>
      </c>
      <c r="T265" s="1325"/>
      <c r="V265" s="415"/>
      <c r="X265" s="416"/>
      <c r="Y265" s="416"/>
    </row>
    <row r="266" spans="13:25">
      <c r="M266" s="1324">
        <v>44457</v>
      </c>
      <c r="N266" s="1323">
        <v>16013.393</v>
      </c>
      <c r="O266" s="1323">
        <v>-4286.924</v>
      </c>
      <c r="P266" s="1323">
        <v>898.40200000000004</v>
      </c>
      <c r="Q266" s="1323">
        <v>-3044.7560000000003</v>
      </c>
      <c r="R266" s="1323">
        <v>113.76471454060763</v>
      </c>
      <c r="S266" s="1323">
        <v>9247.8875103448718</v>
      </c>
      <c r="T266" s="1325"/>
      <c r="V266" s="415"/>
      <c r="X266" s="416"/>
      <c r="Y266" s="416"/>
    </row>
    <row r="267" spans="13:25">
      <c r="M267" s="1324">
        <v>44458</v>
      </c>
      <c r="N267" s="1323">
        <v>12377.471</v>
      </c>
      <c r="O267" s="1323">
        <v>-2996.991</v>
      </c>
      <c r="P267" s="1323">
        <v>1456.7159999999999</v>
      </c>
      <c r="Q267" s="1323">
        <v>-3048.268</v>
      </c>
      <c r="R267" s="1323">
        <v>117.41197363607644</v>
      </c>
      <c r="S267" s="1323">
        <v>9641.098079601692</v>
      </c>
      <c r="T267" s="1325"/>
      <c r="V267" s="415"/>
      <c r="X267" s="416"/>
      <c r="Y267" s="416"/>
    </row>
    <row r="268" spans="13:25">
      <c r="M268" s="1324">
        <v>44459</v>
      </c>
      <c r="N268" s="1323">
        <v>14182.081</v>
      </c>
      <c r="O268" s="1323">
        <v>-3722.9409999999998</v>
      </c>
      <c r="P268" s="1323">
        <v>1186.23</v>
      </c>
      <c r="Q268" s="1323">
        <v>-3043.951</v>
      </c>
      <c r="R268" s="1323">
        <v>121.79262513812394</v>
      </c>
      <c r="S268" s="1323">
        <v>10622.425445298481</v>
      </c>
      <c r="T268" s="1325"/>
      <c r="V268" s="415"/>
      <c r="X268" s="416"/>
      <c r="Y268" s="416"/>
    </row>
    <row r="269" spans="13:25">
      <c r="M269" s="1324">
        <v>44460</v>
      </c>
      <c r="N269" s="1323">
        <v>12070.583000000001</v>
      </c>
      <c r="O269" s="1323">
        <v>-2161.2379999999998</v>
      </c>
      <c r="P269" s="1323">
        <v>1395.2460000000001</v>
      </c>
      <c r="Q269" s="1323">
        <v>-3050.9830000000002</v>
      </c>
      <c r="R269" s="1323">
        <v>122.6894051944884</v>
      </c>
      <c r="S269" s="1323">
        <v>10827.825186519987</v>
      </c>
      <c r="T269" s="1325"/>
      <c r="V269" s="415"/>
      <c r="X269" s="416"/>
      <c r="Y269" s="416"/>
    </row>
    <row r="270" spans="13:25">
      <c r="M270" s="1324">
        <v>44461</v>
      </c>
      <c r="N270" s="1323">
        <v>14318.689</v>
      </c>
      <c r="O270" s="1323">
        <v>-2237.819</v>
      </c>
      <c r="P270" s="1323">
        <v>1127.6569999999999</v>
      </c>
      <c r="Q270" s="1323">
        <v>-2994.6349999999998</v>
      </c>
      <c r="R270" s="1323">
        <v>130.12291894131758</v>
      </c>
      <c r="S270" s="1323">
        <v>11121.804475146126</v>
      </c>
      <c r="T270" s="1325"/>
      <c r="V270" s="415"/>
      <c r="X270" s="416"/>
      <c r="Y270" s="416"/>
    </row>
    <row r="271" spans="13:25">
      <c r="M271" s="1324">
        <v>44462</v>
      </c>
      <c r="N271" s="1323">
        <v>13434.050999999999</v>
      </c>
      <c r="O271" s="1323">
        <v>-1073.568</v>
      </c>
      <c r="P271" s="1323">
        <v>0</v>
      </c>
      <c r="Q271" s="1323">
        <v>-245.95099999999999</v>
      </c>
      <c r="R271" s="1323">
        <v>122.63442089822308</v>
      </c>
      <c r="S271" s="1323">
        <v>8088.6164841947375</v>
      </c>
      <c r="T271" s="1325"/>
      <c r="V271" s="415"/>
      <c r="X271" s="416"/>
      <c r="Y271" s="416"/>
    </row>
    <row r="272" spans="13:25">
      <c r="M272" s="1324">
        <v>44463</v>
      </c>
      <c r="N272" s="1323">
        <v>13247.42</v>
      </c>
      <c r="O272" s="1323">
        <v>-364.858</v>
      </c>
      <c r="P272" s="1323">
        <v>0</v>
      </c>
      <c r="Q272" s="1323">
        <v>-3063.2249999999999</v>
      </c>
      <c r="R272" s="1323">
        <v>121.84218330128805</v>
      </c>
      <c r="S272" s="1323">
        <v>8803.0781147450161</v>
      </c>
      <c r="T272" s="1325"/>
      <c r="V272" s="415"/>
      <c r="X272" s="416"/>
      <c r="Y272" s="416"/>
    </row>
    <row r="273" spans="13:25">
      <c r="M273" s="1324">
        <v>44464</v>
      </c>
      <c r="N273" s="1323">
        <v>13005.169</v>
      </c>
      <c r="O273" s="1323">
        <v>-389.50099999999998</v>
      </c>
      <c r="P273" s="1323">
        <v>0</v>
      </c>
      <c r="Q273" s="1323">
        <v>-3238.4270000000001</v>
      </c>
      <c r="R273" s="1323">
        <v>127.0878580818264</v>
      </c>
      <c r="S273" s="1323">
        <v>11548.180528372048</v>
      </c>
      <c r="T273" s="1325"/>
      <c r="V273" s="415"/>
      <c r="X273" s="416"/>
      <c r="Y273" s="416"/>
    </row>
    <row r="274" spans="13:25">
      <c r="M274" s="1324">
        <v>44465</v>
      </c>
      <c r="N274" s="1323">
        <v>11841.09</v>
      </c>
      <c r="O274" s="1323">
        <v>-379.274</v>
      </c>
      <c r="P274" s="1323">
        <v>1002.86</v>
      </c>
      <c r="Q274" s="1323">
        <v>-3020.0430000000001</v>
      </c>
      <c r="R274" s="1323">
        <v>116.12849079964612</v>
      </c>
      <c r="S274" s="1323">
        <v>12250.270175214575</v>
      </c>
      <c r="T274" s="1325"/>
      <c r="V274" s="415"/>
      <c r="X274" s="416"/>
      <c r="Y274" s="416"/>
    </row>
    <row r="275" spans="13:25">
      <c r="M275" s="1324">
        <v>44466</v>
      </c>
      <c r="N275" s="1323">
        <v>14785.823</v>
      </c>
      <c r="O275" s="1323">
        <v>-95.861999999999995</v>
      </c>
      <c r="P275" s="1323">
        <v>0</v>
      </c>
      <c r="Q275" s="1323">
        <v>-3032.5460000000003</v>
      </c>
      <c r="R275" s="1323">
        <v>118.32471730134357</v>
      </c>
      <c r="S275" s="1323">
        <v>11093.410370296202</v>
      </c>
      <c r="T275" s="1325"/>
      <c r="V275" s="415"/>
      <c r="X275" s="416"/>
      <c r="Y275" s="416"/>
    </row>
    <row r="276" spans="13:25">
      <c r="M276" s="1324">
        <v>44467</v>
      </c>
      <c r="N276" s="1323">
        <v>15608.64</v>
      </c>
      <c r="O276" s="1323">
        <v>0</v>
      </c>
      <c r="P276" s="1323">
        <v>0</v>
      </c>
      <c r="Q276" s="1323">
        <v>-3638.4179999999997</v>
      </c>
      <c r="R276" s="1323">
        <v>117.3892634931842</v>
      </c>
      <c r="S276" s="1323">
        <v>9805.0941558588274</v>
      </c>
      <c r="T276" s="1325"/>
      <c r="V276" s="415"/>
      <c r="X276" s="416"/>
      <c r="Y276" s="416"/>
    </row>
    <row r="277" spans="13:25">
      <c r="M277" s="1324">
        <v>44468</v>
      </c>
      <c r="N277" s="1323">
        <v>15124.762000000001</v>
      </c>
      <c r="O277" s="1323">
        <v>0</v>
      </c>
      <c r="P277" s="1323">
        <v>0</v>
      </c>
      <c r="Q277" s="1323">
        <v>-4944.1559999999999</v>
      </c>
      <c r="R277" s="1323">
        <v>118.09872708892703</v>
      </c>
      <c r="S277" s="1323">
        <v>8826.9782070713245</v>
      </c>
      <c r="T277" s="1325"/>
      <c r="V277" s="415"/>
      <c r="X277" s="416"/>
      <c r="Y277" s="416"/>
    </row>
    <row r="278" spans="13:25">
      <c r="M278" s="1324">
        <v>44469</v>
      </c>
      <c r="N278" s="1323">
        <v>16718.514999999999</v>
      </c>
      <c r="O278" s="1323">
        <v>-45.872999999999998</v>
      </c>
      <c r="P278" s="1323">
        <v>0</v>
      </c>
      <c r="Q278" s="1323">
        <v>-8656.0720000000001</v>
      </c>
      <c r="R278" s="1323">
        <v>120.03548943869428</v>
      </c>
      <c r="S278" s="1323">
        <v>8026.888285520532</v>
      </c>
      <c r="T278" s="1325"/>
      <c r="V278" s="415"/>
      <c r="X278" s="416"/>
      <c r="Y278" s="416"/>
    </row>
    <row r="279" spans="13:25">
      <c r="M279" s="1324">
        <v>44470</v>
      </c>
      <c r="N279" s="1323">
        <v>16860.981</v>
      </c>
      <c r="O279" s="1323">
        <v>-1221.9860000000001</v>
      </c>
      <c r="P279" s="1323">
        <v>0</v>
      </c>
      <c r="Q279" s="1323">
        <v>-7732.2979999999998</v>
      </c>
      <c r="R279" s="1323">
        <v>121.35161452378175</v>
      </c>
      <c r="S279" s="1323">
        <v>8929.8550735451445</v>
      </c>
      <c r="T279" s="1325"/>
      <c r="V279" s="415"/>
      <c r="X279" s="416"/>
      <c r="Y279" s="416"/>
    </row>
    <row r="280" spans="13:25">
      <c r="M280" s="1324">
        <v>44471</v>
      </c>
      <c r="N280" s="1323">
        <v>19760.899000000001</v>
      </c>
      <c r="O280" s="1323">
        <v>-639.16099999999994</v>
      </c>
      <c r="P280" s="1323">
        <v>0</v>
      </c>
      <c r="Q280" s="1323">
        <v>-6576.8580000000002</v>
      </c>
      <c r="R280" s="1323">
        <v>123.66490643297197</v>
      </c>
      <c r="S280" s="1323">
        <v>12062.812235748468</v>
      </c>
      <c r="T280" s="1325"/>
      <c r="V280" s="415"/>
      <c r="X280" s="416"/>
      <c r="Y280" s="416"/>
    </row>
    <row r="281" spans="13:25">
      <c r="M281" s="1324">
        <v>44472</v>
      </c>
      <c r="N281" s="1323">
        <v>19399.056</v>
      </c>
      <c r="O281" s="1323">
        <v>0</v>
      </c>
      <c r="P281" s="1323">
        <v>0</v>
      </c>
      <c r="Q281" s="1323">
        <v>-6603.3519999999999</v>
      </c>
      <c r="R281" s="1323">
        <v>125.3534627302186</v>
      </c>
      <c r="S281" s="1323">
        <v>10417.507338787536</v>
      </c>
      <c r="T281" s="1325"/>
      <c r="V281" s="415"/>
      <c r="X281" s="416"/>
      <c r="Y281" s="416"/>
    </row>
    <row r="282" spans="13:25">
      <c r="M282" s="1324">
        <v>44473</v>
      </c>
      <c r="N282" s="1323">
        <v>17115.93</v>
      </c>
      <c r="O282" s="1323">
        <v>0</v>
      </c>
      <c r="P282" s="1323">
        <v>0</v>
      </c>
      <c r="Q282" s="1323">
        <v>-4706.3780000000006</v>
      </c>
      <c r="R282" s="1323">
        <v>125.65860310337527</v>
      </c>
      <c r="S282" s="1323">
        <v>12229.951677639117</v>
      </c>
      <c r="T282" s="1325"/>
      <c r="V282" s="415"/>
      <c r="X282" s="416"/>
      <c r="Y282" s="416"/>
    </row>
    <row r="283" spans="13:25">
      <c r="M283" s="1324">
        <v>44474</v>
      </c>
      <c r="N283" s="1323">
        <v>15816.082</v>
      </c>
      <c r="O283" s="1323">
        <v>0</v>
      </c>
      <c r="P283" s="1323">
        <v>0</v>
      </c>
      <c r="Q283" s="1323">
        <v>-6551.6089999999995</v>
      </c>
      <c r="R283" s="1323">
        <v>130.23301932805722</v>
      </c>
      <c r="S283" s="1323">
        <v>13123.405272308413</v>
      </c>
      <c r="T283" s="1325"/>
      <c r="V283" s="415"/>
      <c r="X283" s="416"/>
      <c r="Y283" s="416"/>
    </row>
    <row r="284" spans="13:25">
      <c r="M284" s="1324">
        <v>44475</v>
      </c>
      <c r="N284" s="1323">
        <v>17217.359</v>
      </c>
      <c r="O284" s="1323">
        <v>0</v>
      </c>
      <c r="P284" s="1323">
        <v>12.84</v>
      </c>
      <c r="Q284" s="1323">
        <v>-6670.7820000000002</v>
      </c>
      <c r="R284" s="1323">
        <v>123.92119910473788</v>
      </c>
      <c r="S284" s="1323">
        <v>12403.946535543922</v>
      </c>
      <c r="T284" s="1325"/>
      <c r="V284" s="415"/>
      <c r="X284" s="416"/>
      <c r="Y284" s="416"/>
    </row>
    <row r="285" spans="13:25">
      <c r="M285" s="1324">
        <v>44476</v>
      </c>
      <c r="N285" s="1323">
        <v>15966.695</v>
      </c>
      <c r="O285" s="1323">
        <v>0</v>
      </c>
      <c r="P285" s="1323">
        <v>0</v>
      </c>
      <c r="Q285" s="1323">
        <v>-3662.7440000000001</v>
      </c>
      <c r="R285" s="1323">
        <v>134.40468924037319</v>
      </c>
      <c r="S285" s="1323">
        <v>9252.9054158540494</v>
      </c>
      <c r="T285" s="1325"/>
      <c r="V285" s="415"/>
      <c r="X285" s="416"/>
      <c r="Y285" s="416"/>
    </row>
    <row r="286" spans="13:25">
      <c r="M286" s="1324">
        <v>44477</v>
      </c>
      <c r="N286" s="1323">
        <v>15775.357</v>
      </c>
      <c r="O286" s="1323">
        <v>0</v>
      </c>
      <c r="P286" s="1323">
        <v>0</v>
      </c>
      <c r="Q286" s="1323">
        <v>-2847.5769999999998</v>
      </c>
      <c r="R286" s="1323">
        <v>131.2356848050502</v>
      </c>
      <c r="S286" s="1323">
        <v>11933.728760114824</v>
      </c>
      <c r="T286" s="1325"/>
      <c r="V286" s="415"/>
      <c r="X286" s="416"/>
      <c r="Y286" s="416"/>
    </row>
    <row r="287" spans="13:25">
      <c r="M287" s="1324">
        <v>44478</v>
      </c>
      <c r="N287" s="1323">
        <v>15429.643</v>
      </c>
      <c r="O287" s="1323">
        <v>0</v>
      </c>
      <c r="P287" s="1323">
        <v>22.853000000000002</v>
      </c>
      <c r="Q287" s="1323">
        <v>-3112.4409999999998</v>
      </c>
      <c r="R287" s="1323">
        <v>136.84340640624566</v>
      </c>
      <c r="S287" s="1323">
        <v>16326.771558405026</v>
      </c>
      <c r="T287" s="1325"/>
      <c r="V287" s="415"/>
      <c r="X287" s="416"/>
      <c r="Y287" s="416"/>
    </row>
    <row r="288" spans="13:25">
      <c r="M288" s="1324">
        <v>44479</v>
      </c>
      <c r="N288" s="1323">
        <v>17365.825000000001</v>
      </c>
      <c r="O288" s="1323">
        <v>0</v>
      </c>
      <c r="P288" s="1323">
        <v>0</v>
      </c>
      <c r="Q288" s="1323">
        <v>-4520.4970000000003</v>
      </c>
      <c r="R288" s="1323">
        <v>136.73891782559181</v>
      </c>
      <c r="S288" s="1323">
        <v>15156.316557656224</v>
      </c>
      <c r="T288" s="1325"/>
      <c r="V288" s="415"/>
      <c r="X288" s="416"/>
      <c r="Y288" s="416"/>
    </row>
    <row r="289" spans="13:25">
      <c r="M289" s="1324">
        <v>44480</v>
      </c>
      <c r="N289" s="1323">
        <v>18099.776000000002</v>
      </c>
      <c r="O289" s="1323">
        <v>0</v>
      </c>
      <c r="P289" s="1323">
        <v>2.3929999999999998</v>
      </c>
      <c r="Q289" s="1323">
        <v>-3937.25</v>
      </c>
      <c r="R289" s="1323">
        <v>129.16850589302229</v>
      </c>
      <c r="S289" s="1323">
        <v>12437.021151208522</v>
      </c>
      <c r="T289" s="1325"/>
      <c r="V289" s="415"/>
      <c r="X289" s="416"/>
      <c r="Y289" s="416"/>
    </row>
    <row r="290" spans="13:25">
      <c r="M290" s="1324">
        <v>44481</v>
      </c>
      <c r="N290" s="1323">
        <v>17587.526999999998</v>
      </c>
      <c r="O290" s="1323">
        <v>0</v>
      </c>
      <c r="P290" s="1323">
        <v>0</v>
      </c>
      <c r="Q290" s="1323">
        <v>-5067.5379999999996</v>
      </c>
      <c r="R290" s="1323">
        <v>131.12091148377093</v>
      </c>
      <c r="S290" s="1323">
        <v>13147.815052953603</v>
      </c>
      <c r="T290" s="1325"/>
      <c r="V290" s="415"/>
      <c r="X290" s="416"/>
      <c r="Y290" s="416"/>
    </row>
    <row r="291" spans="13:25">
      <c r="M291" s="1324">
        <v>44482</v>
      </c>
      <c r="N291" s="1323">
        <v>18547.231</v>
      </c>
      <c r="O291" s="1323">
        <v>0</v>
      </c>
      <c r="P291" s="1323">
        <v>5.048</v>
      </c>
      <c r="Q291" s="1323">
        <v>-6843.4480000000003</v>
      </c>
      <c r="R291" s="1323">
        <v>127.97000152671421</v>
      </c>
      <c r="S291" s="1323">
        <v>11130.423094627955</v>
      </c>
      <c r="T291" s="1325"/>
      <c r="V291" s="415"/>
      <c r="X291" s="416"/>
      <c r="Y291" s="416"/>
    </row>
    <row r="292" spans="13:25">
      <c r="M292" s="1324">
        <v>44483</v>
      </c>
      <c r="N292" s="1323">
        <v>19265.578000000001</v>
      </c>
      <c r="O292" s="1323">
        <v>0</v>
      </c>
      <c r="P292" s="1323">
        <v>0</v>
      </c>
      <c r="Q292" s="1323">
        <v>-7680.8489999999993</v>
      </c>
      <c r="R292" s="1323">
        <v>129.29686344806268</v>
      </c>
      <c r="S292" s="1323">
        <v>10479.160617987161</v>
      </c>
      <c r="T292" s="1325"/>
      <c r="V292" s="415"/>
      <c r="X292" s="416"/>
      <c r="Y292" s="416"/>
    </row>
    <row r="293" spans="13:25">
      <c r="M293" s="1324">
        <v>44484</v>
      </c>
      <c r="N293" s="1323">
        <v>19620.488000000001</v>
      </c>
      <c r="O293" s="1323">
        <v>0</v>
      </c>
      <c r="P293" s="1323">
        <v>0</v>
      </c>
      <c r="Q293" s="1323">
        <v>-7018.4179999999997</v>
      </c>
      <c r="R293" s="1323">
        <v>124.75879641473543</v>
      </c>
      <c r="S293" s="1323">
        <v>13740.037923208753</v>
      </c>
      <c r="T293" s="1325"/>
      <c r="V293" s="415"/>
      <c r="X293" s="416"/>
      <c r="Y293" s="416"/>
    </row>
    <row r="294" spans="13:25">
      <c r="M294" s="1324">
        <v>44485</v>
      </c>
      <c r="N294" s="1323">
        <v>20124.906999999999</v>
      </c>
      <c r="O294" s="1323">
        <v>0</v>
      </c>
      <c r="P294" s="1323">
        <v>0</v>
      </c>
      <c r="Q294" s="1323">
        <v>-2461.2820000000002</v>
      </c>
      <c r="R294" s="1323">
        <v>130.81432448127023</v>
      </c>
      <c r="S294" s="1323">
        <v>19821.476779078072</v>
      </c>
      <c r="T294" s="1325"/>
      <c r="V294" s="415"/>
      <c r="X294" s="416"/>
      <c r="Y294" s="416"/>
    </row>
    <row r="295" spans="13:25">
      <c r="M295" s="1324">
        <v>44486</v>
      </c>
      <c r="N295" s="1323">
        <v>20422.893</v>
      </c>
      <c r="O295" s="1323">
        <v>-1992.7840000000001</v>
      </c>
      <c r="P295" s="1323">
        <v>3116.9290000000001</v>
      </c>
      <c r="Q295" s="1323">
        <v>-880.89100000000008</v>
      </c>
      <c r="R295" s="1323">
        <v>136.06619847694347</v>
      </c>
      <c r="S295" s="1323">
        <v>22103.488187778585</v>
      </c>
      <c r="T295" s="1325"/>
      <c r="V295" s="415"/>
      <c r="X295" s="416"/>
      <c r="Y295" s="416"/>
    </row>
    <row r="296" spans="13:25">
      <c r="M296" s="1324">
        <v>44487</v>
      </c>
      <c r="N296" s="1323">
        <v>17678.455000000002</v>
      </c>
      <c r="O296" s="1323">
        <v>-2446.23</v>
      </c>
      <c r="P296" s="1323">
        <v>4932.0780000000004</v>
      </c>
      <c r="Q296" s="1323">
        <v>-1.256</v>
      </c>
      <c r="R296" s="1323">
        <v>140.70648366368113</v>
      </c>
      <c r="S296" s="1323">
        <v>20846.544775312559</v>
      </c>
      <c r="T296" s="1325"/>
      <c r="V296" s="415"/>
      <c r="X296" s="416"/>
      <c r="Y296" s="416"/>
    </row>
    <row r="297" spans="13:25">
      <c r="M297" s="1324">
        <v>44488</v>
      </c>
      <c r="N297" s="1323">
        <v>21401.994999999999</v>
      </c>
      <c r="O297" s="1323">
        <v>-2461.4029999999998</v>
      </c>
      <c r="P297" s="1323">
        <v>1385.5719999999999</v>
      </c>
      <c r="Q297" s="1323">
        <v>-0.71799999999999997</v>
      </c>
      <c r="R297" s="1323">
        <v>142.89662211541889</v>
      </c>
      <c r="S297" s="1323">
        <v>20060.290593418918</v>
      </c>
      <c r="T297" s="1325"/>
      <c r="V297" s="415"/>
      <c r="X297" s="416"/>
      <c r="Y297" s="416"/>
    </row>
    <row r="298" spans="13:25">
      <c r="M298" s="1324">
        <v>44489</v>
      </c>
      <c r="N298" s="1323">
        <v>23445.526999999998</v>
      </c>
      <c r="O298" s="1323">
        <v>-2327.0439999999999</v>
      </c>
      <c r="P298" s="1323">
        <v>0</v>
      </c>
      <c r="Q298" s="1323">
        <v>-2702.0590000000002</v>
      </c>
      <c r="R298" s="1323">
        <v>135.35440883751585</v>
      </c>
      <c r="S298" s="1323">
        <v>16491.52067701297</v>
      </c>
      <c r="T298" s="1325"/>
      <c r="V298" s="415"/>
      <c r="X298" s="416"/>
      <c r="Y298" s="416"/>
    </row>
    <row r="299" spans="13:25">
      <c r="M299" s="1324">
        <v>44490</v>
      </c>
      <c r="N299" s="1323">
        <v>19947.975999999999</v>
      </c>
      <c r="O299" s="1323">
        <v>0</v>
      </c>
      <c r="P299" s="1323">
        <v>0</v>
      </c>
      <c r="Q299" s="1323">
        <v>-3246.54</v>
      </c>
      <c r="R299" s="1323">
        <v>135.58775384030059</v>
      </c>
      <c r="S299" s="1323">
        <v>12309.392425327771</v>
      </c>
      <c r="T299" s="1325"/>
      <c r="V299" s="415"/>
      <c r="X299" s="416"/>
      <c r="Y299" s="416"/>
    </row>
    <row r="300" spans="13:25">
      <c r="M300" s="1324">
        <v>44491</v>
      </c>
      <c r="N300" s="1323">
        <v>20337.098000000002</v>
      </c>
      <c r="O300" s="1323">
        <v>-56.905999999999999</v>
      </c>
      <c r="P300" s="1323">
        <v>0</v>
      </c>
      <c r="Q300" s="1323">
        <v>-6761.1510000000007</v>
      </c>
      <c r="R300" s="1323">
        <v>141.60895518332333</v>
      </c>
      <c r="S300" s="1323">
        <v>14040.369484690766</v>
      </c>
      <c r="T300" s="1325"/>
      <c r="V300" s="415"/>
      <c r="X300" s="416"/>
      <c r="Y300" s="416"/>
    </row>
    <row r="301" spans="13:25">
      <c r="M301" s="1324">
        <v>44492</v>
      </c>
      <c r="N301" s="1323">
        <v>18687.981</v>
      </c>
      <c r="O301" s="1323">
        <v>-1489.92</v>
      </c>
      <c r="P301" s="1323">
        <v>0</v>
      </c>
      <c r="Q301" s="1323">
        <v>-1919.6689999999999</v>
      </c>
      <c r="R301" s="1323">
        <v>147.0693963028823</v>
      </c>
      <c r="S301" s="1323">
        <v>18499.629474468904</v>
      </c>
      <c r="T301" s="1325"/>
      <c r="V301" s="415"/>
      <c r="X301" s="416"/>
      <c r="Y301" s="416"/>
    </row>
    <row r="302" spans="13:25">
      <c r="M302" s="1324">
        <v>44493</v>
      </c>
      <c r="N302" s="1323">
        <v>24013.759999999998</v>
      </c>
      <c r="O302" s="1323">
        <v>-2442.7109999999998</v>
      </c>
      <c r="P302" s="1323">
        <v>0</v>
      </c>
      <c r="Q302" s="1323">
        <v>-3220.0860000000002</v>
      </c>
      <c r="R302" s="1323">
        <v>148.87408532316823</v>
      </c>
      <c r="S302" s="1323">
        <v>19052.317791469894</v>
      </c>
      <c r="T302" s="1325"/>
      <c r="V302" s="415"/>
      <c r="X302" s="416"/>
      <c r="Y302" s="416"/>
    </row>
    <row r="303" spans="13:25">
      <c r="M303" s="1324">
        <v>44494</v>
      </c>
      <c r="N303" s="1323">
        <v>19888.227999999999</v>
      </c>
      <c r="O303" s="1323">
        <v>-2359.652</v>
      </c>
      <c r="P303" s="1323">
        <v>0</v>
      </c>
      <c r="Q303" s="1323">
        <v>-1231.1609999999998</v>
      </c>
      <c r="R303" s="1323">
        <v>149.3050017337309</v>
      </c>
      <c r="S303" s="1323">
        <v>18274.536479276056</v>
      </c>
      <c r="T303" s="1325"/>
      <c r="V303" s="415"/>
      <c r="X303" s="416"/>
      <c r="Y303" s="416"/>
    </row>
    <row r="304" spans="13:25">
      <c r="M304" s="1324">
        <v>44495</v>
      </c>
      <c r="N304" s="1323">
        <v>20596.418000000001</v>
      </c>
      <c r="O304" s="1323">
        <v>-525.85299999999995</v>
      </c>
      <c r="P304" s="1323">
        <v>0</v>
      </c>
      <c r="Q304" s="1323">
        <v>-1295.8240000000001</v>
      </c>
      <c r="R304" s="1323">
        <v>143.66783047400909</v>
      </c>
      <c r="S304" s="1323">
        <v>18554.16042156058</v>
      </c>
      <c r="T304" s="1325"/>
      <c r="V304" s="415"/>
      <c r="X304" s="416"/>
      <c r="Y304" s="416"/>
    </row>
    <row r="305" spans="13:25">
      <c r="M305" s="1324">
        <v>44496</v>
      </c>
      <c r="N305" s="1323">
        <v>18496.183000000001</v>
      </c>
      <c r="O305" s="1323">
        <v>-22.027999999999999</v>
      </c>
      <c r="P305" s="1323">
        <v>0</v>
      </c>
      <c r="Q305" s="1323">
        <v>-2767.0410000000002</v>
      </c>
      <c r="R305" s="1323">
        <v>140.30654737069835</v>
      </c>
      <c r="S305" s="1323">
        <v>17819.283018567454</v>
      </c>
      <c r="T305" s="1325"/>
      <c r="V305" s="415"/>
      <c r="X305" s="416"/>
      <c r="Y305" s="416"/>
    </row>
    <row r="306" spans="13:25">
      <c r="M306" s="1324">
        <v>44497</v>
      </c>
      <c r="N306" s="1323">
        <v>21771.804</v>
      </c>
      <c r="O306" s="1323">
        <v>0</v>
      </c>
      <c r="P306" s="1323">
        <v>0</v>
      </c>
      <c r="Q306" s="1323">
        <v>-2895.183</v>
      </c>
      <c r="R306" s="1323">
        <v>136.47086017595777</v>
      </c>
      <c r="S306" s="1323">
        <v>15478.195139288122</v>
      </c>
      <c r="T306" s="1325"/>
      <c r="V306" s="415"/>
      <c r="X306" s="416"/>
      <c r="Y306" s="416"/>
    </row>
    <row r="307" spans="13:25">
      <c r="M307" s="1324">
        <v>44498</v>
      </c>
      <c r="N307" s="1323">
        <v>20472.513999999999</v>
      </c>
      <c r="O307" s="1323">
        <v>0</v>
      </c>
      <c r="P307" s="1323">
        <v>0</v>
      </c>
      <c r="Q307" s="1323">
        <v>-3598.643</v>
      </c>
      <c r="R307" s="1323">
        <v>139.11662166730426</v>
      </c>
      <c r="S307" s="1323">
        <v>15057.345408074929</v>
      </c>
      <c r="T307" s="1325"/>
      <c r="V307" s="415"/>
      <c r="X307" s="416"/>
      <c r="Y307" s="416"/>
    </row>
    <row r="308" spans="13:25">
      <c r="M308" s="1324">
        <v>44499</v>
      </c>
      <c r="N308" s="1323">
        <v>19913.901000000002</v>
      </c>
      <c r="O308" s="1323">
        <v>0</v>
      </c>
      <c r="P308" s="1323">
        <v>5.9409999999999998</v>
      </c>
      <c r="Q308" s="1323">
        <v>-3639.482</v>
      </c>
      <c r="R308" s="1323">
        <v>142.36784449735495</v>
      </c>
      <c r="S308" s="1323">
        <v>16636.934210565836</v>
      </c>
      <c r="T308" s="1325"/>
      <c r="V308" s="415"/>
      <c r="X308" s="416"/>
      <c r="Y308" s="416"/>
    </row>
    <row r="309" spans="13:25">
      <c r="M309" s="1324">
        <v>44500</v>
      </c>
      <c r="N309" s="1323">
        <v>18008.986000000001</v>
      </c>
      <c r="O309" s="1323">
        <v>-3.3000000000000002E-2</v>
      </c>
      <c r="P309" s="1323">
        <v>0</v>
      </c>
      <c r="Q309" s="1323">
        <v>-4157.0820000000003</v>
      </c>
      <c r="R309" s="1323">
        <v>140.01569821109268</v>
      </c>
      <c r="S309" s="1323">
        <v>17724.311953808083</v>
      </c>
      <c r="T309" s="1325"/>
      <c r="V309" s="415"/>
      <c r="X309" s="416"/>
      <c r="Y309" s="416"/>
    </row>
    <row r="310" spans="13:25">
      <c r="M310" s="1324">
        <v>44501</v>
      </c>
      <c r="N310" s="1323">
        <v>23415.243999999999</v>
      </c>
      <c r="O310" s="1323">
        <v>-1667.9649999999999</v>
      </c>
      <c r="P310" s="1323">
        <v>6.492</v>
      </c>
      <c r="Q310" s="1323">
        <v>-514.46500000000003</v>
      </c>
      <c r="R310" s="1323">
        <v>149.67636333733313</v>
      </c>
      <c r="S310" s="1323">
        <v>18179.400337879666</v>
      </c>
      <c r="T310" s="1325"/>
      <c r="V310" s="415"/>
      <c r="X310" s="416"/>
      <c r="Y310" s="416"/>
    </row>
    <row r="311" spans="13:25">
      <c r="M311" s="1324">
        <v>44502</v>
      </c>
      <c r="N311" s="1323">
        <v>21155.968000000001</v>
      </c>
      <c r="O311" s="1323">
        <v>-2.8000000000000001E-2</v>
      </c>
      <c r="P311" s="1323">
        <v>0</v>
      </c>
      <c r="Q311" s="1323">
        <v>-767.93799999999999</v>
      </c>
      <c r="R311" s="1323">
        <v>147.14295225366155</v>
      </c>
      <c r="S311" s="1323">
        <v>18376.064867080688</v>
      </c>
      <c r="T311" s="1325"/>
      <c r="V311" s="415"/>
      <c r="X311" s="416"/>
      <c r="Y311" s="416"/>
    </row>
    <row r="312" spans="13:25">
      <c r="M312" s="1324">
        <v>44503</v>
      </c>
      <c r="N312" s="1323">
        <v>18939.556</v>
      </c>
      <c r="O312" s="1323">
        <v>0</v>
      </c>
      <c r="P312" s="1323">
        <v>0</v>
      </c>
      <c r="Q312" s="1323">
        <v>-1831.7809999999999</v>
      </c>
      <c r="R312" s="1323">
        <v>145.77173060000294</v>
      </c>
      <c r="S312" s="1323">
        <v>19668.276107255191</v>
      </c>
      <c r="T312" s="1325"/>
      <c r="V312" s="415"/>
      <c r="X312" s="416"/>
      <c r="Y312" s="416"/>
    </row>
    <row r="313" spans="13:25">
      <c r="M313" s="1324">
        <v>44504</v>
      </c>
      <c r="N313" s="1323">
        <v>21591.321</v>
      </c>
      <c r="O313" s="1323">
        <v>0</v>
      </c>
      <c r="P313" s="1323">
        <v>0</v>
      </c>
      <c r="Q313" s="1323">
        <v>-5502.665</v>
      </c>
      <c r="R313" s="1323">
        <v>143.49041586936764</v>
      </c>
      <c r="S313" s="1323">
        <v>16736.235842176236</v>
      </c>
      <c r="T313" s="1325"/>
      <c r="V313" s="415"/>
      <c r="X313" s="416"/>
      <c r="Y313" s="416"/>
    </row>
    <row r="314" spans="13:25">
      <c r="M314" s="1324">
        <v>44505</v>
      </c>
      <c r="N314" s="1323">
        <v>22097.762999999999</v>
      </c>
      <c r="O314" s="1323">
        <v>-2.3E-2</v>
      </c>
      <c r="P314" s="1323">
        <v>0</v>
      </c>
      <c r="Q314" s="1323">
        <v>-5731.8429999999998</v>
      </c>
      <c r="R314" s="1323">
        <v>140.59953802118054</v>
      </c>
      <c r="S314" s="1323">
        <v>17277.206228474734</v>
      </c>
      <c r="T314" s="1325"/>
      <c r="V314" s="415"/>
      <c r="X314" s="416"/>
      <c r="Y314" s="416"/>
    </row>
    <row r="315" spans="13:25">
      <c r="M315" s="1324">
        <v>44506</v>
      </c>
      <c r="N315" s="1323">
        <v>23001.073</v>
      </c>
      <c r="O315" s="1323">
        <v>-1148.1110000000001</v>
      </c>
      <c r="P315" s="1323">
        <v>1.6579999999999999</v>
      </c>
      <c r="Q315" s="1323">
        <v>-2.4740000000000002</v>
      </c>
      <c r="R315" s="1323">
        <v>157.54556898152822</v>
      </c>
      <c r="S315" s="1323">
        <v>20473.369676415434</v>
      </c>
      <c r="T315" s="1325"/>
      <c r="V315" s="415"/>
      <c r="X315" s="416"/>
      <c r="Y315" s="416"/>
    </row>
    <row r="316" spans="13:25">
      <c r="M316" s="1324">
        <v>44507</v>
      </c>
      <c r="N316" s="1323">
        <v>21944.274000000001</v>
      </c>
      <c r="O316" s="1323">
        <v>-2164.3449999999998</v>
      </c>
      <c r="P316" s="1323">
        <v>0</v>
      </c>
      <c r="Q316" s="1323">
        <v>-1.1719999999999999</v>
      </c>
      <c r="R316" s="1323">
        <v>160.6861799512626</v>
      </c>
      <c r="S316" s="1323">
        <v>20621.39440028687</v>
      </c>
      <c r="T316" s="1325"/>
      <c r="V316" s="415"/>
      <c r="X316" s="416"/>
      <c r="Y316" s="416"/>
    </row>
    <row r="317" spans="13:25">
      <c r="M317" s="1324">
        <v>44508</v>
      </c>
      <c r="N317" s="1323">
        <v>24530.6</v>
      </c>
      <c r="O317" s="1323">
        <v>-2421.7420000000002</v>
      </c>
      <c r="P317" s="1323">
        <v>0</v>
      </c>
      <c r="Q317" s="1323">
        <v>-1.4830000000000001</v>
      </c>
      <c r="R317" s="1323">
        <v>163.93128805509008</v>
      </c>
      <c r="S317" s="1323">
        <v>22328.663200178384</v>
      </c>
      <c r="T317" s="1325"/>
      <c r="V317" s="415"/>
      <c r="X317" s="416"/>
      <c r="Y317" s="416"/>
    </row>
    <row r="318" spans="13:25">
      <c r="M318" s="1324">
        <v>44509</v>
      </c>
      <c r="N318" s="1323">
        <v>21705.892</v>
      </c>
      <c r="O318" s="1323">
        <v>-409.46</v>
      </c>
      <c r="P318" s="1323">
        <v>599.846</v>
      </c>
      <c r="Q318" s="1323">
        <v>-1131.355</v>
      </c>
      <c r="R318" s="1323">
        <v>160.5006031486104</v>
      </c>
      <c r="S318" s="1323">
        <v>22136.606250270892</v>
      </c>
      <c r="T318" s="1325"/>
      <c r="V318" s="415"/>
      <c r="X318" s="416"/>
      <c r="Y318" s="416"/>
    </row>
    <row r="319" spans="13:25">
      <c r="M319" s="1324">
        <v>44510</v>
      </c>
      <c r="N319" s="1323">
        <v>22187.502</v>
      </c>
      <c r="O319" s="1323">
        <v>-1647.348</v>
      </c>
      <c r="P319" s="1323">
        <v>715.66600000000005</v>
      </c>
      <c r="Q319" s="1323">
        <v>-1.3720000000000001</v>
      </c>
      <c r="R319" s="1323">
        <v>157.31159897077657</v>
      </c>
      <c r="S319" s="1323">
        <v>22000.026035817402</v>
      </c>
      <c r="T319" s="1325"/>
      <c r="V319" s="415"/>
      <c r="X319" s="416"/>
      <c r="Y319" s="416"/>
    </row>
    <row r="320" spans="13:25">
      <c r="M320" s="1324">
        <v>44511</v>
      </c>
      <c r="N320" s="1323">
        <v>21713.489000000001</v>
      </c>
      <c r="O320" s="1323">
        <v>-37.707000000000001</v>
      </c>
      <c r="P320" s="1323">
        <v>720.75</v>
      </c>
      <c r="Q320" s="1323">
        <v>-451.62400000000002</v>
      </c>
      <c r="R320" s="1323">
        <v>158.91621629849118</v>
      </c>
      <c r="S320" s="1323">
        <v>20763.316982202643</v>
      </c>
      <c r="T320" s="1325"/>
      <c r="V320" s="415"/>
      <c r="X320" s="416"/>
      <c r="Y320" s="416"/>
    </row>
    <row r="321" spans="13:25">
      <c r="M321" s="1324">
        <v>44512</v>
      </c>
      <c r="N321" s="1323">
        <v>22709.297999999999</v>
      </c>
      <c r="O321" s="1323">
        <v>-1E-3</v>
      </c>
      <c r="P321" s="1323">
        <v>116.208</v>
      </c>
      <c r="Q321" s="1323">
        <v>-250.596</v>
      </c>
      <c r="R321" s="1323">
        <v>162.47673910995803</v>
      </c>
      <c r="S321" s="1323">
        <v>21483.503133605725</v>
      </c>
      <c r="T321" s="1325"/>
      <c r="V321" s="415"/>
      <c r="X321" s="416"/>
      <c r="Y321" s="416"/>
    </row>
    <row r="322" spans="13:25">
      <c r="M322" s="1324">
        <v>44513</v>
      </c>
      <c r="N322" s="1323">
        <v>24380.36</v>
      </c>
      <c r="O322" s="1323">
        <v>-2419.366</v>
      </c>
      <c r="P322" s="1323">
        <v>1.8560000000000001</v>
      </c>
      <c r="Q322" s="1323">
        <v>-1.59</v>
      </c>
      <c r="R322" s="1323">
        <v>153.45068739160263</v>
      </c>
      <c r="S322" s="1323">
        <v>24422.353991711527</v>
      </c>
      <c r="T322" s="1325"/>
      <c r="V322" s="415"/>
      <c r="X322" s="416"/>
      <c r="Y322" s="416"/>
    </row>
    <row r="323" spans="13:25">
      <c r="M323" s="1324">
        <v>44514</v>
      </c>
      <c r="N323" s="1323">
        <v>24424.95</v>
      </c>
      <c r="O323" s="1323">
        <v>-986.13699999999994</v>
      </c>
      <c r="P323" s="1323">
        <v>0</v>
      </c>
      <c r="Q323" s="1323">
        <v>-1.409</v>
      </c>
      <c r="R323" s="1323">
        <v>158.22472666455155</v>
      </c>
      <c r="S323" s="1323">
        <v>22847.879908340135</v>
      </c>
      <c r="T323" s="1325"/>
      <c r="V323" s="415"/>
      <c r="X323" s="416"/>
      <c r="Y323" s="416"/>
    </row>
    <row r="324" spans="13:25">
      <c r="M324" s="1324">
        <v>44515</v>
      </c>
      <c r="N324" s="1323">
        <v>25369.351999999999</v>
      </c>
      <c r="O324" s="1323">
        <v>-2424.4670000000001</v>
      </c>
      <c r="P324" s="1323">
        <v>325.44600000000003</v>
      </c>
      <c r="Q324" s="1323">
        <v>-1.492</v>
      </c>
      <c r="R324" s="1323">
        <v>155.67538135854721</v>
      </c>
      <c r="S324" s="1323">
        <v>22714.592065656358</v>
      </c>
      <c r="T324" s="1325"/>
      <c r="V324" s="415"/>
      <c r="X324" s="416"/>
      <c r="Y324" s="416"/>
    </row>
    <row r="325" spans="13:25">
      <c r="M325" s="1324">
        <v>44516</v>
      </c>
      <c r="N325" s="1323">
        <v>22318.821</v>
      </c>
      <c r="O325" s="1323">
        <v>-2431.61</v>
      </c>
      <c r="P325" s="1323">
        <v>1597.5160000000001</v>
      </c>
      <c r="Q325" s="1323">
        <v>-1.4159999999999999</v>
      </c>
      <c r="R325" s="1323">
        <v>151.72110394194885</v>
      </c>
      <c r="S325" s="1323">
        <v>21942.599323061153</v>
      </c>
      <c r="T325" s="1325"/>
      <c r="V325" s="415"/>
      <c r="X325" s="416"/>
      <c r="Y325" s="416"/>
    </row>
    <row r="326" spans="13:25">
      <c r="M326" s="1324">
        <v>44517</v>
      </c>
      <c r="N326" s="1323">
        <v>20281.802</v>
      </c>
      <c r="O326" s="1323">
        <v>-2427.098</v>
      </c>
      <c r="P326" s="1323">
        <v>2378.7669999999998</v>
      </c>
      <c r="Q326" s="1323">
        <v>-2.4990000000000001</v>
      </c>
      <c r="R326" s="1323">
        <v>146.91708738295094</v>
      </c>
      <c r="S326" s="1323">
        <v>22477.96925715014</v>
      </c>
      <c r="T326" s="1325"/>
      <c r="V326" s="415"/>
      <c r="X326" s="416"/>
      <c r="Y326" s="416"/>
    </row>
    <row r="327" spans="13:25">
      <c r="M327" s="1324">
        <v>44518</v>
      </c>
      <c r="N327" s="1323">
        <v>22895.629000000001</v>
      </c>
      <c r="O327" s="1323">
        <v>-2427.0929999999998</v>
      </c>
      <c r="P327" s="1323">
        <v>2371.3850000000002</v>
      </c>
      <c r="Q327" s="1323">
        <v>-4.819</v>
      </c>
      <c r="R327" s="1323">
        <v>148.69519354485172</v>
      </c>
      <c r="S327" s="1323">
        <v>22634.366378232768</v>
      </c>
      <c r="T327" s="1325"/>
      <c r="V327" s="415"/>
      <c r="X327" s="416"/>
      <c r="Y327" s="416"/>
    </row>
    <row r="328" spans="13:25">
      <c r="M328" s="1324">
        <v>44519</v>
      </c>
      <c r="N328" s="1323">
        <v>24940.645</v>
      </c>
      <c r="O328" s="1323">
        <v>-2428.835</v>
      </c>
      <c r="P328" s="1323">
        <v>2459.9920000000002</v>
      </c>
      <c r="Q328" s="1323">
        <v>-4.6109999999999998</v>
      </c>
      <c r="R328" s="1323">
        <v>149.78721890917728</v>
      </c>
      <c r="S328" s="1323">
        <v>22975.414709049652</v>
      </c>
      <c r="T328" s="1325"/>
      <c r="V328" s="415"/>
      <c r="X328" s="416"/>
      <c r="Y328" s="416"/>
    </row>
    <row r="329" spans="13:25">
      <c r="M329" s="1324">
        <v>44520</v>
      </c>
      <c r="N329" s="1323">
        <v>22232.675999999999</v>
      </c>
      <c r="O329" s="1323">
        <v>-2912.125</v>
      </c>
      <c r="P329" s="1323">
        <v>4241.1540000000005</v>
      </c>
      <c r="Q329" s="1323">
        <v>-7.351</v>
      </c>
      <c r="R329" s="1323">
        <v>155.64718997435969</v>
      </c>
      <c r="S329" s="1323">
        <v>24550.513073123388</v>
      </c>
      <c r="T329" s="1325"/>
      <c r="V329" s="415"/>
      <c r="X329" s="416"/>
      <c r="Y329" s="416"/>
    </row>
    <row r="330" spans="13:25">
      <c r="M330" s="1324">
        <v>44521</v>
      </c>
      <c r="N330" s="1323">
        <v>19624.86</v>
      </c>
      <c r="O330" s="1323">
        <v>-2434.2730000000001</v>
      </c>
      <c r="P330" s="1323">
        <v>6539.5950000000003</v>
      </c>
      <c r="Q330" s="1323">
        <v>-8.7080000000000002</v>
      </c>
      <c r="R330" s="1323">
        <v>154.5441098973541</v>
      </c>
      <c r="S330" s="1323">
        <v>27255.315336305237</v>
      </c>
      <c r="T330" s="1325"/>
      <c r="V330" s="415"/>
      <c r="X330" s="416"/>
      <c r="Y330" s="416"/>
    </row>
    <row r="331" spans="13:25">
      <c r="M331" s="1324">
        <v>44522</v>
      </c>
      <c r="N331" s="1323">
        <v>15608.572</v>
      </c>
      <c r="O331" s="1323">
        <v>-2427.181</v>
      </c>
      <c r="P331" s="1323">
        <v>17959.52</v>
      </c>
      <c r="Q331" s="1323">
        <v>-10.645</v>
      </c>
      <c r="R331" s="1323">
        <v>158.63936406614181</v>
      </c>
      <c r="S331" s="1323">
        <v>30060.828787453505</v>
      </c>
      <c r="T331" s="1325"/>
      <c r="V331" s="415"/>
      <c r="X331" s="416"/>
      <c r="Y331" s="416"/>
    </row>
    <row r="332" spans="13:25">
      <c r="M332" s="1324">
        <v>44523</v>
      </c>
      <c r="N332" s="1323">
        <v>14775.942999999999</v>
      </c>
      <c r="O332" s="1323">
        <v>-2426.471</v>
      </c>
      <c r="P332" s="1323">
        <v>14187.813</v>
      </c>
      <c r="Q332" s="1323">
        <v>-11.034000000000001</v>
      </c>
      <c r="R332" s="1323">
        <v>156.64574935819482</v>
      </c>
      <c r="S332" s="1323">
        <v>28450.975007324927</v>
      </c>
      <c r="T332" s="1325"/>
      <c r="V332" s="415"/>
      <c r="X332" s="416"/>
      <c r="Y332" s="416"/>
    </row>
    <row r="333" spans="13:25">
      <c r="M333" s="1324">
        <v>44524</v>
      </c>
      <c r="N333" s="1323">
        <v>15611.82</v>
      </c>
      <c r="O333" s="1323">
        <v>-2430.7620000000002</v>
      </c>
      <c r="P333" s="1323">
        <v>14596.181</v>
      </c>
      <c r="Q333" s="1323">
        <v>-10.847</v>
      </c>
      <c r="R333" s="1323">
        <v>152.25496143770769</v>
      </c>
      <c r="S333" s="1323">
        <v>27652.541818171438</v>
      </c>
      <c r="T333" s="1325"/>
      <c r="V333" s="415"/>
      <c r="X333" s="416"/>
      <c r="Y333" s="416"/>
    </row>
    <row r="334" spans="13:25">
      <c r="M334" s="1324">
        <v>44525</v>
      </c>
      <c r="N334" s="1323">
        <v>12310.528</v>
      </c>
      <c r="O334" s="1323">
        <v>-2433.4720000000002</v>
      </c>
      <c r="P334" s="1323">
        <v>17127.11</v>
      </c>
      <c r="Q334" s="1323">
        <v>-10.313000000000001</v>
      </c>
      <c r="R334" s="1323">
        <v>149.29565067393727</v>
      </c>
      <c r="S334" s="1323">
        <v>26611.339621931285</v>
      </c>
      <c r="T334" s="1325"/>
      <c r="V334" s="415"/>
      <c r="X334" s="416"/>
      <c r="Y334" s="416"/>
    </row>
    <row r="335" spans="13:25">
      <c r="M335" s="1324">
        <v>44526</v>
      </c>
      <c r="N335" s="1323">
        <v>11893.125</v>
      </c>
      <c r="O335" s="1323">
        <v>-2425.6129999999998</v>
      </c>
      <c r="P335" s="1323">
        <v>17320.985000000001</v>
      </c>
      <c r="Q335" s="1323">
        <v>-12.061999999999999</v>
      </c>
      <c r="R335" s="1323">
        <v>156.60498172268447</v>
      </c>
      <c r="S335" s="1323">
        <v>28525.140903380667</v>
      </c>
      <c r="T335" s="1325"/>
      <c r="V335" s="415"/>
      <c r="X335" s="416"/>
      <c r="Y335" s="416"/>
    </row>
    <row r="336" spans="13:25">
      <c r="M336" s="1324">
        <v>44527</v>
      </c>
      <c r="N336" s="1323">
        <v>12107.200999999999</v>
      </c>
      <c r="O336" s="1323">
        <v>-2426.143</v>
      </c>
      <c r="P336" s="1323">
        <v>21233.685000000001</v>
      </c>
      <c r="Q336" s="1323">
        <v>-10.965</v>
      </c>
      <c r="R336" s="1323">
        <v>165.92763031665382</v>
      </c>
      <c r="S336" s="1323">
        <v>31104.195563483452</v>
      </c>
      <c r="T336" s="1325"/>
      <c r="V336" s="415"/>
      <c r="X336" s="416"/>
      <c r="Y336" s="416"/>
    </row>
    <row r="337" spans="13:25">
      <c r="M337" s="1324">
        <v>44528</v>
      </c>
      <c r="N337" s="1323">
        <v>11109.645</v>
      </c>
      <c r="O337" s="1323">
        <v>-2428.076</v>
      </c>
      <c r="P337" s="1323">
        <v>23643.284</v>
      </c>
      <c r="Q337" s="1323">
        <v>-11.709</v>
      </c>
      <c r="R337" s="1323">
        <v>165.46243009454463</v>
      </c>
      <c r="S337" s="1323">
        <v>34537.150667139947</v>
      </c>
      <c r="T337" s="1325"/>
      <c r="V337" s="415"/>
      <c r="X337" s="416"/>
      <c r="Y337" s="416"/>
    </row>
    <row r="338" spans="13:25">
      <c r="M338" s="1324">
        <v>44529</v>
      </c>
      <c r="N338" s="1323">
        <v>17577.361000000001</v>
      </c>
      <c r="O338" s="1323">
        <v>-2427.2759999999998</v>
      </c>
      <c r="P338" s="1323">
        <v>24281.65</v>
      </c>
      <c r="Q338" s="1323">
        <v>-9.4410000000000007</v>
      </c>
      <c r="R338" s="1323">
        <v>163.30068976764039</v>
      </c>
      <c r="S338" s="1323">
        <v>36353.051660169855</v>
      </c>
      <c r="T338" s="1325"/>
      <c r="V338" s="415"/>
      <c r="X338" s="416"/>
      <c r="Y338" s="416"/>
    </row>
    <row r="339" spans="13:25">
      <c r="M339" s="1324">
        <v>44530</v>
      </c>
      <c r="N339" s="1323">
        <v>13993.791999999999</v>
      </c>
      <c r="O339" s="1323">
        <v>-2426.732</v>
      </c>
      <c r="P339" s="1323">
        <v>25227.373</v>
      </c>
      <c r="Q339" s="1323">
        <v>-8.4689999999999994</v>
      </c>
      <c r="R339" s="1323">
        <v>158.75973765255642</v>
      </c>
      <c r="S339" s="1323">
        <v>35953.999113804923</v>
      </c>
      <c r="T339" s="1325"/>
      <c r="V339" s="415"/>
      <c r="X339" s="416"/>
      <c r="Y339" s="416"/>
    </row>
    <row r="340" spans="13:25">
      <c r="M340" s="1324">
        <v>44531</v>
      </c>
      <c r="N340" s="1323">
        <v>17115.016</v>
      </c>
      <c r="O340" s="1323">
        <v>-2427.703</v>
      </c>
      <c r="P340" s="1323">
        <v>18933.59</v>
      </c>
      <c r="Q340" s="1323">
        <v>-10.391999999999999</v>
      </c>
      <c r="R340" s="1323">
        <v>161.71536391097681</v>
      </c>
      <c r="S340" s="1323">
        <v>34917.661119200326</v>
      </c>
      <c r="T340" s="1325"/>
      <c r="V340" s="415"/>
      <c r="X340" s="416"/>
      <c r="Y340" s="416"/>
    </row>
    <row r="341" spans="13:25">
      <c r="M341" s="1324">
        <v>44532</v>
      </c>
      <c r="N341" s="1323">
        <v>19250.266</v>
      </c>
      <c r="O341" s="1323">
        <v>-2424.058</v>
      </c>
      <c r="P341" s="1323">
        <v>15955.789000000001</v>
      </c>
      <c r="Q341" s="1323">
        <v>-12.452999999999999</v>
      </c>
      <c r="R341" s="1323">
        <v>162.68780599400444</v>
      </c>
      <c r="S341" s="1323">
        <v>33603.542442011749</v>
      </c>
      <c r="T341" s="1325"/>
      <c r="V341" s="415"/>
      <c r="X341" s="416"/>
      <c r="Y341" s="416"/>
    </row>
    <row r="342" spans="13:25">
      <c r="M342" s="1324">
        <v>44533</v>
      </c>
      <c r="N342" s="1323">
        <v>20544.028999999999</v>
      </c>
      <c r="O342" s="1323">
        <v>-2425.723</v>
      </c>
      <c r="P342" s="1323">
        <v>15705.651</v>
      </c>
      <c r="Q342" s="1323">
        <v>-15.708</v>
      </c>
      <c r="R342" s="1323">
        <v>165.18555783673014</v>
      </c>
      <c r="S342" s="1323">
        <v>33849.741997307545</v>
      </c>
      <c r="T342" s="1325"/>
      <c r="V342" s="415"/>
      <c r="X342" s="416"/>
      <c r="Y342" s="416"/>
    </row>
    <row r="343" spans="13:25">
      <c r="M343" s="1324">
        <v>44534</v>
      </c>
      <c r="N343" s="1323">
        <v>21838.383000000002</v>
      </c>
      <c r="O343" s="1323">
        <v>-2444.5079999999998</v>
      </c>
      <c r="P343" s="1323">
        <v>18627.760999999999</v>
      </c>
      <c r="Q343" s="1323">
        <v>-21.728999999999999</v>
      </c>
      <c r="R343" s="1323">
        <v>169.51964119915269</v>
      </c>
      <c r="S343" s="1323">
        <v>39884.228110855918</v>
      </c>
      <c r="T343" s="1325"/>
      <c r="V343" s="415"/>
      <c r="X343" s="416"/>
      <c r="Y343" s="416"/>
    </row>
    <row r="344" spans="13:25">
      <c r="M344" s="1324">
        <v>44535</v>
      </c>
      <c r="N344" s="1323">
        <v>21151.261999999999</v>
      </c>
      <c r="O344" s="1323">
        <v>-2425.913</v>
      </c>
      <c r="P344" s="1323">
        <v>20990.724999999999</v>
      </c>
      <c r="Q344" s="1323">
        <v>-21.931000000000001</v>
      </c>
      <c r="R344" s="1323">
        <v>175.85611326833197</v>
      </c>
      <c r="S344" s="1323">
        <v>38519.212017497979</v>
      </c>
      <c r="T344" s="1325"/>
      <c r="V344" s="415"/>
      <c r="X344" s="416"/>
      <c r="Y344" s="416"/>
    </row>
    <row r="345" spans="13:25">
      <c r="M345" s="1324">
        <v>44536</v>
      </c>
      <c r="N345" s="1323">
        <v>18884.303</v>
      </c>
      <c r="O345" s="1323">
        <v>-2431.683</v>
      </c>
      <c r="P345" s="1323">
        <v>20765.727999999999</v>
      </c>
      <c r="Q345" s="1323">
        <v>-13.716749999999999</v>
      </c>
      <c r="R345" s="1323">
        <v>174.21574177480545</v>
      </c>
      <c r="S345" s="1323">
        <v>37299.402586535347</v>
      </c>
      <c r="T345" s="1325"/>
      <c r="V345" s="415"/>
      <c r="X345" s="416"/>
      <c r="Y345" s="416"/>
    </row>
    <row r="346" spans="13:25">
      <c r="M346" s="1324">
        <v>44537</v>
      </c>
      <c r="N346" s="1323">
        <v>17670.412</v>
      </c>
      <c r="O346" s="1323">
        <v>-1900.973</v>
      </c>
      <c r="P346" s="1323">
        <v>19670.187999999998</v>
      </c>
      <c r="Q346" s="1323">
        <v>-13.116</v>
      </c>
      <c r="R346" s="1323">
        <v>164.23318126942146</v>
      </c>
      <c r="S346" s="1323">
        <v>36380.597782497563</v>
      </c>
      <c r="T346" s="1325"/>
      <c r="V346" s="415"/>
      <c r="X346" s="416"/>
      <c r="Y346" s="416"/>
    </row>
    <row r="347" spans="13:25">
      <c r="M347" s="1324">
        <v>44538</v>
      </c>
      <c r="N347" s="1323">
        <v>23649.47</v>
      </c>
      <c r="O347" s="1323">
        <v>-2429.0859999999998</v>
      </c>
      <c r="P347" s="1323">
        <v>12896.902</v>
      </c>
      <c r="Q347" s="1323">
        <v>-18.041</v>
      </c>
      <c r="R347" s="1323">
        <v>169.09160877948318</v>
      </c>
      <c r="S347" s="1323">
        <v>33608.279413376651</v>
      </c>
      <c r="T347" s="1325"/>
      <c r="V347" s="415"/>
      <c r="X347" s="416"/>
      <c r="Y347" s="416"/>
    </row>
    <row r="348" spans="13:25">
      <c r="M348" s="1324">
        <v>44539</v>
      </c>
      <c r="N348" s="1323">
        <v>23855.224999999999</v>
      </c>
      <c r="O348" s="1323">
        <v>-2429.288</v>
      </c>
      <c r="P348" s="1323">
        <v>9180.3529999999992</v>
      </c>
      <c r="Q348" s="1323">
        <v>-11.755000000000001</v>
      </c>
      <c r="R348" s="1323">
        <v>164.64256506796184</v>
      </c>
      <c r="S348" s="1323">
        <v>29979.316136939626</v>
      </c>
      <c r="T348" s="1325"/>
      <c r="V348" s="415"/>
      <c r="X348" s="416"/>
      <c r="Y348" s="416"/>
    </row>
    <row r="349" spans="13:25">
      <c r="M349" s="1324">
        <v>44540</v>
      </c>
      <c r="N349" s="1323">
        <v>24485.999</v>
      </c>
      <c r="O349" s="1323">
        <v>-2433.0619999999999</v>
      </c>
      <c r="P349" s="1323">
        <v>9173.4079999999994</v>
      </c>
      <c r="Q349" s="1323">
        <v>-11.771000000000001</v>
      </c>
      <c r="R349" s="1323">
        <v>165.60385860237395</v>
      </c>
      <c r="S349" s="1323">
        <v>29204.814777852756</v>
      </c>
      <c r="T349" s="1325"/>
      <c r="V349" s="415"/>
      <c r="X349" s="416"/>
      <c r="Y349" s="416"/>
    </row>
    <row r="350" spans="13:25">
      <c r="M350" s="1324">
        <v>44541</v>
      </c>
      <c r="N350" s="1323">
        <v>24413.338</v>
      </c>
      <c r="O350" s="1323">
        <v>-2429.7840000000001</v>
      </c>
      <c r="P350" s="1323">
        <v>7531.5569999999998</v>
      </c>
      <c r="Q350" s="1323">
        <v>-12.023</v>
      </c>
      <c r="R350" s="1323">
        <v>168.02053716867468</v>
      </c>
      <c r="S350" s="1323">
        <v>29820.165201635347</v>
      </c>
      <c r="T350" s="1325"/>
      <c r="V350" s="415"/>
      <c r="X350" s="416"/>
      <c r="Y350" s="416"/>
    </row>
    <row r="351" spans="13:25">
      <c r="M351" s="1324">
        <v>44542</v>
      </c>
      <c r="N351" s="1323">
        <v>23835.238000000001</v>
      </c>
      <c r="O351" s="1323">
        <v>-0.11</v>
      </c>
      <c r="P351" s="1323">
        <v>6933.1850000000004</v>
      </c>
      <c r="Q351" s="1323">
        <v>-10.609</v>
      </c>
      <c r="R351" s="1323">
        <v>209.94527413672802</v>
      </c>
      <c r="S351" s="1323">
        <v>30230.613683374551</v>
      </c>
      <c r="T351" s="1325"/>
      <c r="V351" s="415"/>
      <c r="X351" s="416"/>
      <c r="Y351" s="416"/>
    </row>
    <row r="352" spans="13:25">
      <c r="M352" s="1324">
        <v>44543</v>
      </c>
      <c r="N352" s="1323">
        <v>22344.561000000002</v>
      </c>
      <c r="O352" s="1323">
        <v>-652.45000000000005</v>
      </c>
      <c r="P352" s="1323">
        <v>8540.8330000000005</v>
      </c>
      <c r="Q352" s="1323">
        <v>-12.4</v>
      </c>
      <c r="R352" s="1323">
        <v>223.89100936358125</v>
      </c>
      <c r="S352" s="1323">
        <v>29795.574936562305</v>
      </c>
      <c r="T352" s="1325"/>
      <c r="V352" s="415"/>
      <c r="X352" s="416"/>
      <c r="Y352" s="416"/>
    </row>
    <row r="353" spans="13:25">
      <c r="M353" s="1324">
        <v>44544</v>
      </c>
      <c r="N353" s="1323">
        <v>21146.874</v>
      </c>
      <c r="O353" s="1323">
        <v>-662.48099999999999</v>
      </c>
      <c r="P353" s="1323">
        <v>9663.6149999999998</v>
      </c>
      <c r="Q353" s="1323">
        <v>-12.651</v>
      </c>
      <c r="R353" s="1323">
        <v>218.18273127009155</v>
      </c>
      <c r="S353" s="1323">
        <v>30027.499420806085</v>
      </c>
      <c r="T353" s="1325"/>
      <c r="V353" s="415"/>
      <c r="X353" s="416"/>
      <c r="Y353" s="416"/>
    </row>
    <row r="354" spans="13:25">
      <c r="M354" s="1324">
        <v>44545</v>
      </c>
      <c r="N354" s="1323">
        <v>20711.264999999999</v>
      </c>
      <c r="O354" s="1323">
        <v>-669.48800000000006</v>
      </c>
      <c r="P354" s="1323">
        <v>7849.5309999999999</v>
      </c>
      <c r="Q354" s="1323">
        <v>-10.156000000000001</v>
      </c>
      <c r="R354" s="1323">
        <v>236.43955335152208</v>
      </c>
      <c r="S354" s="1323">
        <v>28202.358827793523</v>
      </c>
      <c r="T354" s="1325"/>
      <c r="V354" s="415"/>
      <c r="X354" s="416"/>
      <c r="Y354" s="416"/>
    </row>
    <row r="355" spans="13:25">
      <c r="M355" s="1324">
        <v>44546</v>
      </c>
      <c r="N355" s="1323">
        <v>26302.58</v>
      </c>
      <c r="O355" s="1323">
        <v>-663.221</v>
      </c>
      <c r="P355" s="1323">
        <v>3151.183</v>
      </c>
      <c r="Q355" s="1323">
        <v>-3168.2060000000001</v>
      </c>
      <c r="R355" s="1323">
        <v>231.79794234528347</v>
      </c>
      <c r="S355" s="1323">
        <v>25219.401818131009</v>
      </c>
      <c r="T355" s="1325"/>
      <c r="V355" s="415"/>
      <c r="X355" s="416"/>
      <c r="Y355" s="416"/>
    </row>
    <row r="356" spans="13:25">
      <c r="M356" s="1324">
        <v>44547</v>
      </c>
      <c r="N356" s="1323">
        <v>25057.751</v>
      </c>
      <c r="O356" s="1323">
        <v>-665.25099999999998</v>
      </c>
      <c r="P356" s="1323">
        <v>2399.9699999999998</v>
      </c>
      <c r="Q356" s="1323">
        <v>-1631.5450000000001</v>
      </c>
      <c r="R356" s="1323">
        <v>232.40125057981174</v>
      </c>
      <c r="S356" s="1323">
        <v>25841.403464617681</v>
      </c>
      <c r="T356" s="1325"/>
      <c r="V356" s="415"/>
      <c r="X356" s="416"/>
      <c r="Y356" s="416"/>
    </row>
    <row r="357" spans="13:25">
      <c r="M357" s="1324">
        <v>44548</v>
      </c>
      <c r="N357" s="1323">
        <v>25392.162</v>
      </c>
      <c r="O357" s="1323">
        <v>-658.50800000000004</v>
      </c>
      <c r="P357" s="1323">
        <v>1562.0920000000001</v>
      </c>
      <c r="Q357" s="1323">
        <v>-1398.57</v>
      </c>
      <c r="R357" s="1323">
        <v>246.23798214308454</v>
      </c>
      <c r="S357" s="1323">
        <v>28652.942793936803</v>
      </c>
      <c r="T357" s="1325"/>
      <c r="V357" s="415"/>
      <c r="X357" s="416"/>
      <c r="Y357" s="416"/>
    </row>
    <row r="358" spans="13:25">
      <c r="M358" s="1324">
        <v>44549</v>
      </c>
      <c r="N358" s="1323">
        <v>25970.138999999999</v>
      </c>
      <c r="O358" s="1323">
        <v>-661.93799999999999</v>
      </c>
      <c r="P358" s="1323">
        <v>2890.7550000000001</v>
      </c>
      <c r="Q358" s="1323">
        <v>-1140.6779999999999</v>
      </c>
      <c r="R358" s="1323">
        <v>239.55853151300141</v>
      </c>
      <c r="S358" s="1323">
        <v>27842.058177709456</v>
      </c>
      <c r="T358" s="1325"/>
      <c r="V358" s="415"/>
      <c r="X358" s="416"/>
      <c r="Y358" s="416"/>
    </row>
    <row r="359" spans="13:25">
      <c r="M359" s="1324">
        <v>44550</v>
      </c>
      <c r="N359" s="1323">
        <v>24196.585999999999</v>
      </c>
      <c r="O359" s="1323">
        <v>-274.90100000000001</v>
      </c>
      <c r="P359" s="1323">
        <v>3827.471</v>
      </c>
      <c r="Q359" s="1323">
        <v>-8.2200000000000006</v>
      </c>
      <c r="R359" s="1323">
        <v>256.08001737211487</v>
      </c>
      <c r="S359" s="1323">
        <v>27724.566708809631</v>
      </c>
      <c r="T359" s="1325"/>
      <c r="V359" s="415"/>
      <c r="X359" s="416"/>
      <c r="Y359" s="416"/>
    </row>
    <row r="360" spans="13:25">
      <c r="M360" s="1324">
        <v>44551</v>
      </c>
      <c r="N360" s="1323">
        <v>23942.168000000001</v>
      </c>
      <c r="O360" s="1323">
        <v>0</v>
      </c>
      <c r="P360" s="1323">
        <v>3582.64</v>
      </c>
      <c r="Q360" s="1323">
        <v>-893.60799999999995</v>
      </c>
      <c r="R360" s="1323">
        <v>254.80423133189731</v>
      </c>
      <c r="S360" s="1323">
        <v>26384.415099855509</v>
      </c>
      <c r="T360" s="1325"/>
      <c r="V360" s="415"/>
      <c r="X360" s="416"/>
      <c r="Y360" s="416"/>
    </row>
    <row r="361" spans="13:25">
      <c r="M361" s="1324">
        <v>44552</v>
      </c>
      <c r="N361" s="1323">
        <v>24589.917000000001</v>
      </c>
      <c r="O361" s="1323">
        <v>0</v>
      </c>
      <c r="P361" s="1323">
        <v>2446.857</v>
      </c>
      <c r="Q361" s="1323">
        <v>-983.423</v>
      </c>
      <c r="R361" s="1323">
        <v>247.63201025706752</v>
      </c>
      <c r="S361" s="1323">
        <v>26483.177068915273</v>
      </c>
      <c r="T361" s="1325"/>
      <c r="V361" s="415"/>
      <c r="X361" s="416"/>
      <c r="Y361" s="416"/>
    </row>
    <row r="362" spans="13:25">
      <c r="M362" s="1324">
        <v>44553</v>
      </c>
      <c r="N362" s="1323">
        <v>23816.724999999999</v>
      </c>
      <c r="O362" s="1323">
        <v>0</v>
      </c>
      <c r="P362" s="1323">
        <v>615.49300000000005</v>
      </c>
      <c r="Q362" s="1323">
        <v>-1217.172</v>
      </c>
      <c r="R362" s="1323">
        <v>243.00730318149002</v>
      </c>
      <c r="S362" s="1323">
        <v>25448.865010891677</v>
      </c>
      <c r="T362" s="1325"/>
      <c r="V362" s="415"/>
      <c r="X362" s="416"/>
      <c r="Y362" s="416"/>
    </row>
    <row r="363" spans="13:25">
      <c r="M363" s="1324">
        <v>44554</v>
      </c>
      <c r="N363" s="1323">
        <v>24020.731</v>
      </c>
      <c r="O363" s="1323">
        <v>0</v>
      </c>
      <c r="P363" s="1323">
        <v>615.36500000000001</v>
      </c>
      <c r="Q363" s="1323">
        <v>-1188.99</v>
      </c>
      <c r="R363" s="1323">
        <v>239.50294601981867</v>
      </c>
      <c r="S363" s="1323">
        <v>21817.656322225183</v>
      </c>
      <c r="T363" s="1325"/>
      <c r="V363" s="415"/>
      <c r="X363" s="416"/>
      <c r="Y363" s="416"/>
    </row>
    <row r="364" spans="13:25">
      <c r="M364" s="1324">
        <v>44555</v>
      </c>
      <c r="N364" s="1323">
        <v>24105.845000000001</v>
      </c>
      <c r="O364" s="1323">
        <v>0</v>
      </c>
      <c r="P364" s="1323">
        <v>462.40800000000002</v>
      </c>
      <c r="Q364" s="1323">
        <v>-2032.7250000000001</v>
      </c>
      <c r="R364" s="1323">
        <v>239.98930920961749</v>
      </c>
      <c r="S364" s="1323">
        <v>19571.942022329342</v>
      </c>
      <c r="T364" s="1325"/>
      <c r="V364" s="415"/>
      <c r="X364" s="416"/>
      <c r="Y364" s="416"/>
    </row>
    <row r="365" spans="13:25">
      <c r="M365" s="1324">
        <v>44556</v>
      </c>
      <c r="N365" s="1323">
        <v>23173.287</v>
      </c>
      <c r="O365" s="1323">
        <v>0</v>
      </c>
      <c r="P365" s="1323">
        <v>0</v>
      </c>
      <c r="Q365" s="1323">
        <v>-1817.3019999999999</v>
      </c>
      <c r="R365" s="1323">
        <v>238.85441903655075</v>
      </c>
      <c r="S365" s="1323">
        <v>20170.741650466087</v>
      </c>
      <c r="T365" s="1325"/>
      <c r="V365" s="415"/>
      <c r="X365" s="416"/>
      <c r="Y365" s="416"/>
    </row>
    <row r="366" spans="13:25">
      <c r="M366" s="1324">
        <v>44557</v>
      </c>
      <c r="N366" s="1323">
        <v>23961.022000000001</v>
      </c>
      <c r="O366" s="1323">
        <v>0</v>
      </c>
      <c r="P366" s="1323">
        <v>0</v>
      </c>
      <c r="Q366" s="1323">
        <v>-1937.7259999999999</v>
      </c>
      <c r="R366" s="1323">
        <v>236.92206999430647</v>
      </c>
      <c r="S366" s="1323">
        <v>22419.169942051492</v>
      </c>
      <c r="T366" s="1325"/>
      <c r="V366" s="415"/>
      <c r="X366" s="416"/>
      <c r="Y366" s="416"/>
    </row>
    <row r="367" spans="13:25">
      <c r="M367" s="1324">
        <v>44558</v>
      </c>
      <c r="N367" s="1323">
        <v>20838.41</v>
      </c>
      <c r="O367" s="1323">
        <v>-0.46899999999999997</v>
      </c>
      <c r="P367" s="1323">
        <v>0</v>
      </c>
      <c r="Q367" s="1323">
        <v>-3068.5569999999998</v>
      </c>
      <c r="R367" s="1323">
        <v>238.52694316500921</v>
      </c>
      <c r="S367" s="1323">
        <v>22592.299517552314</v>
      </c>
      <c r="T367" s="1325"/>
      <c r="V367" s="415"/>
      <c r="X367" s="416"/>
      <c r="Y367" s="416"/>
    </row>
    <row r="368" spans="13:25">
      <c r="M368" s="1324">
        <v>44559</v>
      </c>
      <c r="N368" s="1323">
        <v>24841.249</v>
      </c>
      <c r="O368" s="1323">
        <v>-666.06600000000003</v>
      </c>
      <c r="P368" s="1323">
        <v>0</v>
      </c>
      <c r="Q368" s="1323">
        <v>-2643.194</v>
      </c>
      <c r="R368" s="1323">
        <v>239.60571012786644</v>
      </c>
      <c r="S368" s="1323">
        <v>21158.48003848036</v>
      </c>
      <c r="T368" s="1325"/>
      <c r="V368" s="415"/>
      <c r="X368" s="416"/>
      <c r="Y368" s="416"/>
    </row>
    <row r="369" spans="13:25">
      <c r="M369" s="1324">
        <v>44560</v>
      </c>
      <c r="N369" s="1323">
        <v>19892.374</v>
      </c>
      <c r="O369" s="1323">
        <v>-6.8000000000000005E-2</v>
      </c>
      <c r="P369" s="1323">
        <v>1946.067</v>
      </c>
      <c r="Q369" s="1323">
        <v>-1478.384</v>
      </c>
      <c r="R369" s="1323">
        <v>234.81992297192627</v>
      </c>
      <c r="S369" s="1323">
        <v>20702.898955004817</v>
      </c>
      <c r="T369" s="1325"/>
      <c r="V369" s="415"/>
      <c r="X369" s="416"/>
      <c r="Y369" s="416"/>
    </row>
    <row r="370" spans="13:25">
      <c r="M370" s="1324">
        <v>44561</v>
      </c>
      <c r="N370" s="1323">
        <v>20830.171108707011</v>
      </c>
      <c r="O370" s="1323">
        <v>-306.64299999999997</v>
      </c>
      <c r="P370" s="1323">
        <v>3104.4259999999999</v>
      </c>
      <c r="Q370" s="1323">
        <v>-480.55599999999998</v>
      </c>
      <c r="R370" s="1323">
        <v>196.53758664368362</v>
      </c>
      <c r="S370" s="1323">
        <v>22418.443224810308</v>
      </c>
      <c r="T370" s="1325"/>
      <c r="V370" s="415"/>
      <c r="X370" s="416"/>
      <c r="Y370" s="416"/>
    </row>
    <row r="371" spans="13:25">
      <c r="M371" s="1324"/>
      <c r="N371" s="1323"/>
      <c r="O371" s="1323"/>
      <c r="P371" s="1323"/>
      <c r="Q371" s="1323"/>
      <c r="R371" s="1323"/>
      <c r="S371" s="1323"/>
      <c r="T371" s="1325"/>
      <c r="V371" s="415"/>
    </row>
    <row r="372" spans="13:25">
      <c r="M372" s="1324"/>
      <c r="N372" s="1323"/>
      <c r="O372" s="1323"/>
      <c r="P372" s="1323"/>
      <c r="Q372" s="1323"/>
      <c r="R372" s="1323"/>
      <c r="S372" s="1323"/>
      <c r="T372" s="1325"/>
      <c r="V372" s="415"/>
    </row>
    <row r="373" spans="13:25">
      <c r="N373" s="1323"/>
      <c r="O373" s="1323"/>
      <c r="P373" s="1323"/>
      <c r="Q373" s="1323"/>
      <c r="R373" s="1323"/>
      <c r="S373" s="1323"/>
      <c r="T373" s="1325"/>
      <c r="V373" s="415"/>
    </row>
    <row r="374" spans="13:25">
      <c r="N374" s="1323"/>
      <c r="O374" s="1326"/>
      <c r="P374" s="1323"/>
      <c r="Q374" s="1323"/>
      <c r="R374" s="1323"/>
      <c r="S374" s="1323"/>
      <c r="T374" s="1325"/>
      <c r="V374" s="415"/>
    </row>
    <row r="375" spans="13:25">
      <c r="N375" s="1323"/>
      <c r="R375" s="1323"/>
      <c r="S375" s="1323"/>
      <c r="T375" s="1325"/>
    </row>
    <row r="376" spans="13:25">
      <c r="O376" s="1323"/>
      <c r="R376" s="1323"/>
      <c r="S376" s="1323"/>
      <c r="T376" s="1325"/>
    </row>
    <row r="377" spans="13:25">
      <c r="M377" s="1324"/>
      <c r="N377" s="1323"/>
      <c r="O377" s="1323"/>
      <c r="P377" s="1323"/>
      <c r="Q377" s="1323"/>
      <c r="R377" s="1323"/>
      <c r="S377" s="1323"/>
      <c r="T377" s="1327"/>
    </row>
    <row r="378" spans="13:25">
      <c r="R378" s="1327"/>
    </row>
    <row r="379" spans="13:25">
      <c r="N379" s="1328"/>
      <c r="O379" s="1328"/>
      <c r="P379" s="1328"/>
      <c r="Q379" s="1328"/>
      <c r="R379" s="1328"/>
      <c r="S379" s="1328"/>
    </row>
    <row r="381" spans="13:25">
      <c r="R381" s="1328"/>
      <c r="S381" s="1328"/>
    </row>
  </sheetData>
  <mergeCells count="23">
    <mergeCell ref="A48:C48"/>
    <mergeCell ref="A37:A47"/>
    <mergeCell ref="B37:B39"/>
    <mergeCell ref="B40:B42"/>
    <mergeCell ref="B43:C43"/>
    <mergeCell ref="B44:C44"/>
    <mergeCell ref="B45:B47"/>
    <mergeCell ref="F5:K5"/>
    <mergeCell ref="A51:K54"/>
    <mergeCell ref="A3:K3"/>
    <mergeCell ref="A28:A36"/>
    <mergeCell ref="B28:B30"/>
    <mergeCell ref="B31:B33"/>
    <mergeCell ref="B34:B36"/>
    <mergeCell ref="A6:A14"/>
    <mergeCell ref="B6:B8"/>
    <mergeCell ref="B9:B11"/>
    <mergeCell ref="B12:B14"/>
    <mergeCell ref="A15:A27"/>
    <mergeCell ref="B15:B18"/>
    <mergeCell ref="B19:B22"/>
    <mergeCell ref="B23:B26"/>
    <mergeCell ref="B27:C2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9"/>
  <dimension ref="A1:V48"/>
  <sheetViews>
    <sheetView showGridLines="0" view="pageBreakPreview" zoomScaleNormal="100" zoomScaleSheetLayoutView="100" workbookViewId="0">
      <selection activeCell="D1" sqref="D1"/>
    </sheetView>
  </sheetViews>
  <sheetFormatPr defaultColWidth="9.140625" defaultRowHeight="11.25"/>
  <cols>
    <col min="1" max="12" width="9.140625" style="16"/>
    <col min="13" max="14" width="9.140625" style="15"/>
    <col min="15" max="15" width="13.7109375" style="15" customWidth="1"/>
    <col min="16" max="22" width="9.140625" style="15"/>
    <col min="23" max="16384" width="9.140625" style="16"/>
  </cols>
  <sheetData>
    <row r="1" spans="1:15" ht="18">
      <c r="A1" s="1472" t="s">
        <v>86</v>
      </c>
      <c r="B1" s="1472"/>
      <c r="C1" s="1472"/>
      <c r="D1" s="1472"/>
      <c r="E1" s="1472"/>
      <c r="F1" s="1472"/>
      <c r="G1" s="1472"/>
      <c r="H1" s="1472"/>
      <c r="I1" s="1472"/>
      <c r="J1" s="1472"/>
      <c r="K1" s="1472"/>
      <c r="L1" s="543"/>
      <c r="M1" s="543"/>
      <c r="N1" s="543"/>
      <c r="O1" s="543"/>
    </row>
    <row r="2" spans="1:15" ht="4.5" customHeight="1">
      <c r="A2" s="546"/>
      <c r="B2" s="546"/>
      <c r="C2" s="546"/>
      <c r="D2" s="546"/>
      <c r="E2" s="546"/>
      <c r="F2" s="546"/>
      <c r="G2" s="546"/>
      <c r="H2" s="546"/>
      <c r="I2" s="546"/>
      <c r="J2" s="546"/>
      <c r="K2" s="546"/>
      <c r="L2" s="543"/>
      <c r="M2" s="543"/>
      <c r="N2" s="543"/>
      <c r="O2" s="543"/>
    </row>
    <row r="3" spans="1:15" ht="12.75">
      <c r="A3" s="1489" t="s">
        <v>87</v>
      </c>
      <c r="B3" s="1489"/>
      <c r="C3" s="1489"/>
      <c r="D3" s="1489"/>
      <c r="E3" s="1489"/>
      <c r="F3" s="1489"/>
      <c r="G3" s="1489"/>
      <c r="H3" s="1489"/>
      <c r="I3" s="1489"/>
      <c r="J3" s="1489"/>
      <c r="K3" s="1489"/>
      <c r="L3" s="1489"/>
      <c r="M3" s="1489"/>
      <c r="N3" s="1489"/>
      <c r="O3" s="1489"/>
    </row>
    <row r="5" spans="1:15">
      <c r="A5" s="1490"/>
      <c r="B5" s="1490"/>
      <c r="C5" s="1490"/>
      <c r="D5" s="1490"/>
      <c r="E5" s="1490"/>
      <c r="F5" s="1490"/>
      <c r="G5" s="1490"/>
      <c r="H5" s="1490"/>
      <c r="I5" s="1490"/>
      <c r="J5" s="1490"/>
      <c r="K5" s="1490"/>
      <c r="L5" s="1490"/>
      <c r="M5" s="1490"/>
      <c r="N5" s="1490"/>
      <c r="O5" s="1490"/>
    </row>
    <row r="6" spans="1:15">
      <c r="A6" s="393"/>
      <c r="B6" s="393"/>
      <c r="C6" s="393"/>
      <c r="D6" s="393"/>
      <c r="E6" s="393"/>
      <c r="F6" s="393"/>
      <c r="G6" s="393"/>
      <c r="H6" s="393"/>
      <c r="I6" s="393"/>
      <c r="J6" s="393"/>
      <c r="K6" s="393"/>
      <c r="L6" s="393"/>
      <c r="M6" s="394"/>
      <c r="N6" s="394"/>
      <c r="O6" s="394"/>
    </row>
    <row r="7" spans="1:15">
      <c r="A7" s="393"/>
      <c r="B7" s="393"/>
      <c r="C7" s="393"/>
      <c r="D7" s="393"/>
      <c r="E7" s="393"/>
      <c r="F7" s="393"/>
      <c r="G7" s="393"/>
      <c r="H7" s="393"/>
      <c r="I7" s="393"/>
      <c r="J7" s="393"/>
      <c r="K7" s="393"/>
      <c r="L7" s="393"/>
      <c r="M7" s="394"/>
      <c r="N7" s="394"/>
      <c r="O7" s="394"/>
    </row>
    <row r="8" spans="1:15">
      <c r="A8" s="393"/>
      <c r="B8" s="393"/>
      <c r="C8" s="393"/>
      <c r="D8" s="393"/>
      <c r="E8" s="393"/>
      <c r="F8" s="393"/>
      <c r="G8" s="393"/>
      <c r="H8" s="393"/>
      <c r="I8" s="393"/>
      <c r="J8" s="393"/>
      <c r="K8" s="393"/>
      <c r="L8" s="393"/>
      <c r="M8" s="394"/>
      <c r="N8" s="394"/>
      <c r="O8" s="394"/>
    </row>
    <row r="9" spans="1:15">
      <c r="A9" s="393"/>
      <c r="B9" s="393"/>
      <c r="C9" s="393"/>
      <c r="D9" s="393"/>
      <c r="E9" s="393"/>
      <c r="F9" s="393"/>
      <c r="G9" s="393"/>
      <c r="H9" s="393"/>
      <c r="I9" s="393"/>
      <c r="J9" s="393"/>
      <c r="K9" s="393"/>
      <c r="L9" s="393"/>
      <c r="M9" s="394"/>
      <c r="N9" s="394"/>
      <c r="O9" s="394"/>
    </row>
    <row r="10" spans="1:15">
      <c r="A10" s="393"/>
      <c r="B10" s="393"/>
      <c r="C10" s="393"/>
      <c r="D10" s="393"/>
      <c r="E10" s="393"/>
      <c r="F10" s="393"/>
      <c r="G10" s="393"/>
      <c r="H10" s="393"/>
      <c r="I10" s="393"/>
      <c r="J10" s="393"/>
      <c r="K10" s="393"/>
      <c r="L10" s="393"/>
      <c r="M10" s="394"/>
      <c r="N10" s="394"/>
      <c r="O10" s="394"/>
    </row>
    <row r="11" spans="1:15">
      <c r="A11" s="393"/>
      <c r="B11" s="393"/>
      <c r="C11" s="393"/>
      <c r="D11" s="393"/>
      <c r="E11" s="393"/>
      <c r="F11" s="393"/>
      <c r="G11" s="393"/>
      <c r="H11" s="393"/>
      <c r="I11" s="393"/>
      <c r="J11" s="393"/>
      <c r="K11" s="393"/>
      <c r="L11" s="393"/>
      <c r="M11" s="394"/>
      <c r="N11" s="394"/>
      <c r="O11" s="394"/>
    </row>
    <row r="12" spans="1:15">
      <c r="A12" s="393"/>
      <c r="B12" s="393"/>
      <c r="C12" s="393"/>
      <c r="D12" s="393"/>
      <c r="E12" s="393"/>
      <c r="F12" s="393"/>
      <c r="G12" s="393"/>
      <c r="H12" s="393"/>
      <c r="I12" s="393"/>
      <c r="J12" s="393"/>
      <c r="K12" s="393"/>
      <c r="L12" s="393"/>
      <c r="M12" s="394"/>
      <c r="N12" s="394"/>
      <c r="O12" s="394"/>
    </row>
    <row r="13" spans="1:15">
      <c r="A13" s="393"/>
      <c r="B13" s="393"/>
      <c r="C13" s="393"/>
      <c r="D13" s="393"/>
      <c r="E13" s="393"/>
      <c r="F13" s="393"/>
      <c r="G13" s="393"/>
      <c r="H13" s="393"/>
      <c r="I13" s="393"/>
      <c r="J13" s="393"/>
      <c r="K13" s="393"/>
      <c r="L13" s="393"/>
      <c r="M13" s="394"/>
      <c r="N13" s="394"/>
      <c r="O13" s="394"/>
    </row>
    <row r="14" spans="1:15">
      <c r="A14" s="393"/>
      <c r="B14" s="393"/>
      <c r="C14" s="393"/>
      <c r="D14" s="393"/>
      <c r="E14" s="393"/>
      <c r="F14" s="393"/>
      <c r="G14" s="393"/>
      <c r="H14" s="393"/>
      <c r="I14" s="393"/>
      <c r="J14" s="393"/>
      <c r="K14" s="393"/>
      <c r="L14" s="393"/>
      <c r="M14" s="394"/>
      <c r="N14" s="394"/>
      <c r="O14" s="394"/>
    </row>
    <row r="15" spans="1:15">
      <c r="A15" s="393"/>
      <c r="B15" s="393"/>
      <c r="C15" s="393"/>
      <c r="D15" s="393"/>
      <c r="E15" s="393"/>
      <c r="F15" s="393"/>
      <c r="G15" s="393"/>
      <c r="H15" s="393"/>
      <c r="I15" s="393"/>
      <c r="J15" s="393"/>
      <c r="K15" s="393"/>
      <c r="L15" s="393"/>
      <c r="M15" s="394"/>
      <c r="N15" s="394"/>
      <c r="O15" s="394"/>
    </row>
    <row r="16" spans="1:15">
      <c r="A16" s="393"/>
      <c r="B16" s="393"/>
      <c r="C16" s="393"/>
      <c r="D16" s="393"/>
      <c r="E16" s="393"/>
      <c r="F16" s="393"/>
      <c r="G16" s="393"/>
      <c r="H16" s="393"/>
      <c r="I16" s="393"/>
      <c r="J16" s="393"/>
      <c r="K16" s="393"/>
      <c r="L16" s="393"/>
      <c r="M16" s="394"/>
      <c r="N16" s="394"/>
      <c r="O16" s="394"/>
    </row>
    <row r="17" spans="1:15">
      <c r="A17" s="393"/>
      <c r="B17" s="393"/>
      <c r="C17" s="393"/>
      <c r="D17" s="393"/>
      <c r="E17" s="393"/>
      <c r="F17" s="393"/>
      <c r="G17" s="393"/>
      <c r="H17" s="393"/>
      <c r="I17" s="393"/>
      <c r="J17" s="393"/>
      <c r="K17" s="393"/>
      <c r="L17" s="393"/>
      <c r="M17" s="394"/>
      <c r="N17" s="394"/>
      <c r="O17" s="394"/>
    </row>
    <row r="18" spans="1:15">
      <c r="A18" s="393"/>
      <c r="B18" s="393"/>
      <c r="C18" s="393"/>
      <c r="D18" s="393"/>
      <c r="E18" s="393"/>
      <c r="F18" s="393"/>
      <c r="G18" s="393"/>
      <c r="H18" s="393"/>
      <c r="I18" s="393"/>
      <c r="J18" s="393"/>
      <c r="K18" s="393"/>
      <c r="L18" s="393"/>
      <c r="M18" s="394"/>
      <c r="N18" s="394"/>
      <c r="O18" s="394"/>
    </row>
    <row r="19" spans="1:15">
      <c r="A19" s="393"/>
      <c r="B19" s="393"/>
      <c r="C19" s="393"/>
      <c r="D19" s="393"/>
      <c r="E19" s="393"/>
      <c r="F19" s="393"/>
      <c r="G19" s="393"/>
      <c r="H19" s="393"/>
      <c r="I19" s="393"/>
      <c r="J19" s="393"/>
      <c r="K19" s="393"/>
      <c r="L19" s="393"/>
      <c r="M19" s="394"/>
      <c r="N19" s="394"/>
      <c r="O19" s="394"/>
    </row>
    <row r="20" spans="1:15">
      <c r="A20" s="393"/>
      <c r="B20" s="393"/>
      <c r="C20" s="393"/>
      <c r="D20" s="393"/>
      <c r="E20" s="393"/>
      <c r="F20" s="393"/>
      <c r="G20" s="393"/>
      <c r="H20" s="393"/>
      <c r="I20" s="393"/>
      <c r="J20" s="393"/>
      <c r="K20" s="393"/>
      <c r="L20" s="393"/>
      <c r="M20" s="394"/>
      <c r="N20" s="394"/>
      <c r="O20" s="394"/>
    </row>
    <row r="21" spans="1:15">
      <c r="A21" s="393"/>
      <c r="B21" s="393"/>
      <c r="C21" s="393"/>
      <c r="D21" s="393"/>
      <c r="E21" s="393"/>
      <c r="F21" s="393"/>
      <c r="G21" s="393"/>
      <c r="H21" s="393"/>
      <c r="I21" s="393"/>
      <c r="J21" s="393"/>
      <c r="K21" s="393"/>
      <c r="L21" s="393"/>
      <c r="M21" s="394"/>
      <c r="N21" s="394"/>
      <c r="O21" s="394"/>
    </row>
    <row r="22" spans="1:15">
      <c r="A22" s="393"/>
      <c r="B22" s="393"/>
      <c r="C22" s="393"/>
      <c r="D22" s="393"/>
      <c r="E22" s="393"/>
      <c r="F22" s="393"/>
      <c r="G22" s="393"/>
      <c r="H22" s="393"/>
      <c r="I22" s="393"/>
      <c r="J22" s="393"/>
      <c r="K22" s="393"/>
      <c r="L22" s="393"/>
      <c r="M22" s="394"/>
      <c r="N22" s="394"/>
      <c r="O22" s="394"/>
    </row>
    <row r="23" spans="1:15">
      <c r="A23" s="393"/>
      <c r="B23" s="393"/>
      <c r="C23" s="393"/>
      <c r="D23" s="393"/>
      <c r="E23" s="393"/>
      <c r="F23" s="393"/>
      <c r="G23" s="393"/>
      <c r="H23" s="393"/>
      <c r="I23" s="393"/>
      <c r="J23" s="393"/>
      <c r="K23" s="393"/>
      <c r="L23" s="393"/>
      <c r="M23" s="394"/>
      <c r="N23" s="394"/>
      <c r="O23" s="394"/>
    </row>
    <row r="24" spans="1:15">
      <c r="A24" s="393"/>
      <c r="B24" s="393"/>
      <c r="C24" s="393"/>
      <c r="D24" s="393"/>
      <c r="E24" s="393"/>
      <c r="F24" s="393"/>
      <c r="G24" s="393"/>
      <c r="H24" s="393"/>
      <c r="I24" s="393"/>
      <c r="J24" s="393"/>
      <c r="K24" s="393"/>
      <c r="L24" s="393"/>
      <c r="M24" s="394"/>
      <c r="N24" s="394"/>
      <c r="O24" s="394"/>
    </row>
    <row r="25" spans="1:15">
      <c r="A25" s="393"/>
      <c r="B25" s="393"/>
      <c r="C25" s="393"/>
      <c r="D25" s="393"/>
      <c r="E25" s="393"/>
      <c r="F25" s="393"/>
      <c r="G25" s="393"/>
      <c r="H25" s="393"/>
      <c r="I25" s="393"/>
      <c r="J25" s="393"/>
      <c r="K25" s="393"/>
      <c r="L25" s="393"/>
      <c r="M25" s="394"/>
      <c r="N25" s="394"/>
      <c r="O25" s="394"/>
    </row>
    <row r="26" spans="1:15">
      <c r="A26" s="393"/>
      <c r="B26" s="393"/>
      <c r="C26" s="393"/>
      <c r="D26" s="393"/>
      <c r="E26" s="393"/>
      <c r="F26" s="393"/>
      <c r="G26" s="393"/>
      <c r="H26" s="393"/>
      <c r="I26" s="393"/>
      <c r="J26" s="393"/>
      <c r="K26" s="393"/>
      <c r="L26" s="393"/>
      <c r="M26" s="394"/>
      <c r="N26" s="394"/>
      <c r="O26" s="394"/>
    </row>
    <row r="27" spans="1:15">
      <c r="A27" s="393"/>
      <c r="B27" s="393"/>
      <c r="C27" s="393"/>
      <c r="D27" s="393"/>
      <c r="E27" s="393"/>
      <c r="F27" s="393"/>
      <c r="G27" s="393"/>
      <c r="H27" s="393"/>
      <c r="I27" s="393"/>
      <c r="J27" s="393"/>
      <c r="K27" s="393"/>
      <c r="L27" s="393"/>
      <c r="M27" s="394"/>
      <c r="N27" s="394"/>
      <c r="O27" s="394"/>
    </row>
    <row r="28" spans="1:15">
      <c r="A28" s="393"/>
      <c r="B28" s="393"/>
      <c r="C28" s="393"/>
      <c r="D28" s="393"/>
      <c r="E28" s="393"/>
      <c r="F28" s="393"/>
      <c r="G28" s="393"/>
      <c r="H28" s="393"/>
      <c r="I28" s="393"/>
      <c r="J28" s="393"/>
      <c r="K28" s="393"/>
      <c r="L28" s="393"/>
      <c r="M28" s="394"/>
      <c r="N28" s="394"/>
      <c r="O28" s="394"/>
    </row>
    <row r="29" spans="1:15">
      <c r="A29" s="393"/>
      <c r="B29" s="393"/>
      <c r="C29" s="393"/>
      <c r="D29" s="393"/>
      <c r="E29" s="393"/>
      <c r="F29" s="393"/>
      <c r="G29" s="393"/>
      <c r="H29" s="393"/>
      <c r="I29" s="393"/>
      <c r="J29" s="393"/>
      <c r="K29" s="393"/>
      <c r="L29" s="393"/>
      <c r="M29" s="394"/>
      <c r="N29" s="394"/>
      <c r="O29" s="394"/>
    </row>
    <row r="30" spans="1:15">
      <c r="A30" s="393"/>
      <c r="B30" s="393"/>
      <c r="C30" s="393"/>
      <c r="D30" s="393"/>
      <c r="E30" s="393"/>
      <c r="F30" s="393"/>
      <c r="G30" s="393"/>
      <c r="H30" s="393"/>
      <c r="I30" s="393"/>
      <c r="J30" s="393"/>
      <c r="K30" s="393"/>
      <c r="L30" s="393"/>
      <c r="M30" s="394"/>
      <c r="N30" s="394"/>
      <c r="O30" s="394"/>
    </row>
    <row r="31" spans="1:15">
      <c r="A31" s="393"/>
      <c r="B31" s="393"/>
      <c r="C31" s="393"/>
      <c r="D31" s="393"/>
      <c r="E31" s="393"/>
      <c r="F31" s="393"/>
      <c r="G31" s="393"/>
      <c r="H31" s="393"/>
      <c r="I31" s="393"/>
      <c r="J31" s="393"/>
      <c r="K31" s="393"/>
      <c r="L31" s="393"/>
      <c r="M31" s="394"/>
      <c r="N31" s="394"/>
      <c r="O31" s="394"/>
    </row>
    <row r="32" spans="1:15">
      <c r="A32" s="393"/>
      <c r="B32" s="393"/>
      <c r="C32" s="393"/>
      <c r="D32" s="393"/>
      <c r="E32" s="393"/>
      <c r="F32" s="393"/>
      <c r="G32" s="393"/>
      <c r="H32" s="393"/>
      <c r="I32" s="393"/>
      <c r="J32" s="393"/>
      <c r="K32" s="393"/>
      <c r="L32" s="393"/>
      <c r="M32" s="394"/>
      <c r="N32" s="394"/>
      <c r="O32" s="394"/>
    </row>
    <row r="33" spans="1:15">
      <c r="A33" s="393"/>
      <c r="B33" s="393"/>
      <c r="C33" s="393"/>
      <c r="D33" s="393"/>
      <c r="E33" s="393"/>
      <c r="F33" s="393"/>
      <c r="G33" s="393"/>
      <c r="H33" s="393"/>
      <c r="I33" s="393"/>
      <c r="J33" s="393"/>
      <c r="K33" s="393"/>
      <c r="L33" s="393"/>
      <c r="M33" s="394"/>
      <c r="N33" s="394"/>
      <c r="O33" s="394"/>
    </row>
    <row r="34" spans="1:15">
      <c r="A34" s="393"/>
      <c r="B34" s="393"/>
      <c r="C34" s="393"/>
      <c r="D34" s="393"/>
      <c r="E34" s="393"/>
      <c r="F34" s="393"/>
      <c r="G34" s="393"/>
      <c r="H34" s="393"/>
      <c r="I34" s="393"/>
      <c r="J34" s="393"/>
      <c r="K34" s="393"/>
      <c r="L34" s="393"/>
      <c r="M34" s="394"/>
      <c r="N34" s="394"/>
      <c r="O34" s="394"/>
    </row>
    <row r="35" spans="1:15">
      <c r="A35" s="393"/>
      <c r="B35" s="393"/>
      <c r="C35" s="393"/>
      <c r="D35" s="393"/>
      <c r="E35" s="393"/>
      <c r="F35" s="393"/>
      <c r="G35" s="393"/>
      <c r="H35" s="393"/>
      <c r="I35" s="393"/>
      <c r="J35" s="393"/>
      <c r="K35" s="393"/>
      <c r="L35" s="393"/>
      <c r="M35" s="394"/>
      <c r="N35" s="394"/>
      <c r="O35" s="394"/>
    </row>
    <row r="36" spans="1:15">
      <c r="A36" s="393"/>
      <c r="B36" s="393"/>
      <c r="C36" s="393"/>
      <c r="D36" s="393"/>
      <c r="E36" s="393"/>
      <c r="F36" s="393"/>
      <c r="G36" s="393"/>
      <c r="H36" s="393"/>
      <c r="I36" s="393"/>
      <c r="J36" s="393"/>
      <c r="K36" s="393"/>
      <c r="L36" s="393"/>
      <c r="M36" s="394"/>
      <c r="N36" s="394"/>
      <c r="O36" s="394"/>
    </row>
    <row r="37" spans="1:15">
      <c r="A37" s="393"/>
      <c r="B37" s="393"/>
      <c r="C37" s="393"/>
      <c r="D37" s="393"/>
      <c r="E37" s="393"/>
      <c r="F37" s="393"/>
      <c r="G37" s="393"/>
      <c r="H37" s="393"/>
      <c r="I37" s="393"/>
      <c r="J37" s="393"/>
      <c r="K37" s="393"/>
      <c r="L37" s="393"/>
      <c r="M37" s="394"/>
      <c r="N37" s="394"/>
      <c r="O37" s="394"/>
    </row>
    <row r="38" spans="1:15">
      <c r="A38" s="393"/>
      <c r="B38" s="393"/>
      <c r="C38" s="393"/>
      <c r="D38" s="393"/>
      <c r="E38" s="393"/>
      <c r="F38" s="393"/>
      <c r="G38" s="393"/>
      <c r="H38" s="393"/>
      <c r="I38" s="393"/>
      <c r="J38" s="393"/>
      <c r="K38" s="393"/>
      <c r="L38" s="393"/>
      <c r="M38" s="394"/>
      <c r="N38" s="394"/>
      <c r="O38" s="394"/>
    </row>
    <row r="39" spans="1:15">
      <c r="A39" s="393"/>
      <c r="B39" s="393"/>
      <c r="C39" s="393"/>
      <c r="D39" s="393"/>
      <c r="E39" s="393"/>
      <c r="F39" s="393"/>
      <c r="G39" s="393"/>
      <c r="H39" s="393"/>
      <c r="I39" s="393"/>
      <c r="J39" s="393"/>
      <c r="K39" s="393"/>
      <c r="L39" s="393"/>
      <c r="M39" s="394"/>
      <c r="N39" s="394"/>
      <c r="O39" s="394"/>
    </row>
    <row r="40" spans="1:15">
      <c r="A40" s="393"/>
      <c r="B40" s="393"/>
      <c r="C40" s="393"/>
      <c r="D40" s="393"/>
      <c r="E40" s="393"/>
      <c r="F40" s="393"/>
      <c r="G40" s="393"/>
      <c r="H40" s="393"/>
      <c r="I40" s="393"/>
      <c r="J40" s="393"/>
      <c r="K40" s="393"/>
      <c r="L40" s="393"/>
      <c r="M40" s="394"/>
      <c r="N40" s="394"/>
      <c r="O40" s="394"/>
    </row>
    <row r="41" spans="1:15">
      <c r="A41" s="393"/>
      <c r="B41" s="393"/>
      <c r="C41" s="393"/>
      <c r="D41" s="393"/>
      <c r="E41" s="393"/>
      <c r="F41" s="393"/>
      <c r="G41" s="393"/>
      <c r="H41" s="393"/>
      <c r="I41" s="393"/>
      <c r="J41" s="393"/>
      <c r="K41" s="393"/>
      <c r="L41" s="393"/>
      <c r="M41" s="394"/>
      <c r="N41" s="394"/>
      <c r="O41" s="394"/>
    </row>
    <row r="42" spans="1:15">
      <c r="A42" s="393"/>
      <c r="B42" s="393"/>
      <c r="C42" s="393"/>
      <c r="D42" s="393"/>
      <c r="E42" s="393"/>
      <c r="F42" s="393"/>
      <c r="G42" s="393"/>
      <c r="H42" s="393"/>
      <c r="I42" s="393"/>
      <c r="J42" s="393"/>
      <c r="K42" s="393"/>
      <c r="L42" s="393"/>
      <c r="M42" s="394"/>
      <c r="N42" s="394"/>
      <c r="O42" s="394"/>
    </row>
    <row r="43" spans="1:15">
      <c r="A43" s="393"/>
      <c r="B43" s="393"/>
      <c r="C43" s="393"/>
      <c r="D43" s="393"/>
      <c r="E43" s="393"/>
      <c r="F43" s="393"/>
      <c r="G43" s="393"/>
      <c r="H43" s="393"/>
      <c r="I43" s="393"/>
      <c r="J43" s="393"/>
      <c r="K43" s="393"/>
      <c r="L43" s="393"/>
      <c r="M43" s="394"/>
      <c r="N43" s="394"/>
      <c r="O43" s="394"/>
    </row>
    <row r="44" spans="1:15">
      <c r="A44" s="393"/>
      <c r="B44" s="393"/>
      <c r="C44" s="393"/>
      <c r="D44" s="393"/>
      <c r="E44" s="393"/>
      <c r="F44" s="393"/>
      <c r="G44" s="393"/>
      <c r="H44" s="393"/>
      <c r="I44" s="393"/>
      <c r="J44" s="393"/>
      <c r="K44" s="393"/>
      <c r="L44" s="393"/>
      <c r="M44" s="394"/>
      <c r="N44" s="394"/>
      <c r="O44" s="394"/>
    </row>
    <row r="45" spans="1:15">
      <c r="A45" s="393"/>
      <c r="B45" s="393"/>
      <c r="C45" s="393"/>
      <c r="D45" s="393"/>
      <c r="E45" s="393"/>
      <c r="F45" s="393"/>
      <c r="G45" s="393"/>
      <c r="H45" s="393"/>
      <c r="I45" s="393"/>
      <c r="J45" s="393"/>
      <c r="K45" s="393"/>
      <c r="L45" s="393"/>
      <c r="M45" s="394"/>
      <c r="N45" s="394"/>
      <c r="O45" s="394"/>
    </row>
    <row r="46" spans="1:15">
      <c r="A46" s="393"/>
      <c r="B46" s="393"/>
      <c r="C46" s="393"/>
      <c r="D46" s="393"/>
      <c r="E46" s="393"/>
      <c r="F46" s="393"/>
      <c r="G46" s="393"/>
      <c r="H46" s="393"/>
      <c r="I46" s="393"/>
      <c r="J46" s="393"/>
      <c r="K46" s="393"/>
      <c r="L46" s="393"/>
      <c r="M46" s="394"/>
      <c r="N46" s="394"/>
      <c r="O46" s="394"/>
    </row>
    <row r="47" spans="1:15">
      <c r="A47" s="393"/>
      <c r="B47" s="393"/>
      <c r="C47" s="393"/>
      <c r="D47" s="393"/>
      <c r="E47" s="393"/>
      <c r="F47" s="393"/>
      <c r="G47" s="393"/>
      <c r="H47" s="393"/>
      <c r="I47" s="393"/>
      <c r="J47" s="393"/>
      <c r="K47" s="393"/>
      <c r="L47" s="393"/>
      <c r="M47" s="394"/>
      <c r="N47" s="394"/>
      <c r="O47" s="394"/>
    </row>
    <row r="48" spans="1:15">
      <c r="A48" s="393"/>
      <c r="B48" s="393"/>
      <c r="C48" s="393"/>
      <c r="D48" s="393"/>
      <c r="E48" s="393"/>
      <c r="F48" s="393"/>
      <c r="G48" s="393"/>
      <c r="H48" s="393"/>
      <c r="I48" s="393"/>
      <c r="J48" s="393"/>
      <c r="K48" s="393"/>
      <c r="L48" s="393"/>
      <c r="M48" s="394"/>
      <c r="N48" s="394"/>
      <c r="O48" s="394"/>
    </row>
  </sheetData>
  <mergeCells count="3">
    <mergeCell ref="A1:K1"/>
    <mergeCell ref="A3:O3"/>
    <mergeCell ref="A5:O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dimension ref="A1:W48"/>
  <sheetViews>
    <sheetView showGridLines="0" topLeftCell="A34" zoomScaleNormal="100" zoomScaleSheetLayoutView="100" workbookViewId="0">
      <selection activeCell="D1" sqref="D1"/>
    </sheetView>
  </sheetViews>
  <sheetFormatPr defaultRowHeight="11.25"/>
  <cols>
    <col min="1" max="1" width="8" style="7" customWidth="1"/>
    <col min="2" max="10" width="7.42578125" style="7" customWidth="1"/>
    <col min="11" max="12" width="7.85546875" style="7" customWidth="1"/>
    <col min="13" max="18" width="7.42578125" style="7" customWidth="1"/>
    <col min="19" max="19" width="7.85546875" style="7" customWidth="1"/>
    <col min="20" max="20" width="9.28515625" style="7" bestFit="1" customWidth="1"/>
    <col min="21" max="21" width="11.42578125" style="7" bestFit="1" customWidth="1"/>
    <col min="22" max="260" width="9.140625" style="7"/>
    <col min="261" max="273" width="10.7109375" style="7" customWidth="1"/>
    <col min="274" max="516" width="9.140625" style="7"/>
    <col min="517" max="529" width="10.7109375" style="7" customWidth="1"/>
    <col min="530" max="772" width="9.140625" style="7"/>
    <col min="773" max="785" width="10.7109375" style="7" customWidth="1"/>
    <col min="786" max="1028" width="9.140625" style="7"/>
    <col min="1029" max="1041" width="10.7109375" style="7" customWidth="1"/>
    <col min="1042" max="1284" width="9.140625" style="7"/>
    <col min="1285" max="1297" width="10.7109375" style="7" customWidth="1"/>
    <col min="1298" max="1540" width="9.140625" style="7"/>
    <col min="1541" max="1553" width="10.7109375" style="7" customWidth="1"/>
    <col min="1554" max="1796" width="9.140625" style="7"/>
    <col min="1797" max="1809" width="10.7109375" style="7" customWidth="1"/>
    <col min="1810" max="2052" width="9.140625" style="7"/>
    <col min="2053" max="2065" width="10.7109375" style="7" customWidth="1"/>
    <col min="2066" max="2308" width="9.140625" style="7"/>
    <col min="2309" max="2321" width="10.7109375" style="7" customWidth="1"/>
    <col min="2322" max="2564" width="9.140625" style="7"/>
    <col min="2565" max="2577" width="10.7109375" style="7" customWidth="1"/>
    <col min="2578" max="2820" width="9.140625" style="7"/>
    <col min="2821" max="2833" width="10.7109375" style="7" customWidth="1"/>
    <col min="2834" max="3076" width="9.140625" style="7"/>
    <col min="3077" max="3089" width="10.7109375" style="7" customWidth="1"/>
    <col min="3090" max="3332" width="9.140625" style="7"/>
    <col min="3333" max="3345" width="10.7109375" style="7" customWidth="1"/>
    <col min="3346" max="3588" width="9.140625" style="7"/>
    <col min="3589" max="3601" width="10.7109375" style="7" customWidth="1"/>
    <col min="3602" max="3844" width="9.140625" style="7"/>
    <col min="3845" max="3857" width="10.7109375" style="7" customWidth="1"/>
    <col min="3858" max="4100" width="9.140625" style="7"/>
    <col min="4101" max="4113" width="10.7109375" style="7" customWidth="1"/>
    <col min="4114" max="4356" width="9.140625" style="7"/>
    <col min="4357" max="4369" width="10.7109375" style="7" customWidth="1"/>
    <col min="4370" max="4612" width="9.140625" style="7"/>
    <col min="4613" max="4625" width="10.7109375" style="7" customWidth="1"/>
    <col min="4626" max="4868" width="9.140625" style="7"/>
    <col min="4869" max="4881" width="10.7109375" style="7" customWidth="1"/>
    <col min="4882" max="5124" width="9.140625" style="7"/>
    <col min="5125" max="5137" width="10.7109375" style="7" customWidth="1"/>
    <col min="5138" max="5380" width="9.140625" style="7"/>
    <col min="5381" max="5393" width="10.7109375" style="7" customWidth="1"/>
    <col min="5394" max="5636" width="9.140625" style="7"/>
    <col min="5637" max="5649" width="10.7109375" style="7" customWidth="1"/>
    <col min="5650" max="5892" width="9.140625" style="7"/>
    <col min="5893" max="5905" width="10.7109375" style="7" customWidth="1"/>
    <col min="5906" max="6148" width="9.140625" style="7"/>
    <col min="6149" max="6161" width="10.7109375" style="7" customWidth="1"/>
    <col min="6162" max="6404" width="9.140625" style="7"/>
    <col min="6405" max="6417" width="10.7109375" style="7" customWidth="1"/>
    <col min="6418" max="6660" width="9.140625" style="7"/>
    <col min="6661" max="6673" width="10.7109375" style="7" customWidth="1"/>
    <col min="6674" max="6916" width="9.140625" style="7"/>
    <col min="6917" max="6929" width="10.7109375" style="7" customWidth="1"/>
    <col min="6930" max="7172" width="9.140625" style="7"/>
    <col min="7173" max="7185" width="10.7109375" style="7" customWidth="1"/>
    <col min="7186" max="7428" width="9.140625" style="7"/>
    <col min="7429" max="7441" width="10.7109375" style="7" customWidth="1"/>
    <col min="7442" max="7684" width="9.140625" style="7"/>
    <col min="7685" max="7697" width="10.7109375" style="7" customWidth="1"/>
    <col min="7698" max="7940" width="9.140625" style="7"/>
    <col min="7941" max="7953" width="10.7109375" style="7" customWidth="1"/>
    <col min="7954" max="8196" width="9.140625" style="7"/>
    <col min="8197" max="8209" width="10.7109375" style="7" customWidth="1"/>
    <col min="8210" max="8452" width="9.140625" style="7"/>
    <col min="8453" max="8465" width="10.7109375" style="7" customWidth="1"/>
    <col min="8466" max="8708" width="9.140625" style="7"/>
    <col min="8709" max="8721" width="10.7109375" style="7" customWidth="1"/>
    <col min="8722" max="8964" width="9.140625" style="7"/>
    <col min="8965" max="8977" width="10.7109375" style="7" customWidth="1"/>
    <col min="8978" max="9220" width="9.140625" style="7"/>
    <col min="9221" max="9233" width="10.7109375" style="7" customWidth="1"/>
    <col min="9234" max="9476" width="9.140625" style="7"/>
    <col min="9477" max="9489" width="10.7109375" style="7" customWidth="1"/>
    <col min="9490" max="9732" width="9.140625" style="7"/>
    <col min="9733" max="9745" width="10.7109375" style="7" customWidth="1"/>
    <col min="9746" max="9988" width="9.140625" style="7"/>
    <col min="9989" max="10001" width="10.7109375" style="7" customWidth="1"/>
    <col min="10002" max="10244" width="9.140625" style="7"/>
    <col min="10245" max="10257" width="10.7109375" style="7" customWidth="1"/>
    <col min="10258" max="10500" width="9.140625" style="7"/>
    <col min="10501" max="10513" width="10.7109375" style="7" customWidth="1"/>
    <col min="10514" max="10756" width="9.140625" style="7"/>
    <col min="10757" max="10769" width="10.7109375" style="7" customWidth="1"/>
    <col min="10770" max="11012" width="9.140625" style="7"/>
    <col min="11013" max="11025" width="10.7109375" style="7" customWidth="1"/>
    <col min="11026" max="11268" width="9.140625" style="7"/>
    <col min="11269" max="11281" width="10.7109375" style="7" customWidth="1"/>
    <col min="11282" max="11524" width="9.140625" style="7"/>
    <col min="11525" max="11537" width="10.7109375" style="7" customWidth="1"/>
    <col min="11538" max="11780" width="9.140625" style="7"/>
    <col min="11781" max="11793" width="10.7109375" style="7" customWidth="1"/>
    <col min="11794" max="12036" width="9.140625" style="7"/>
    <col min="12037" max="12049" width="10.7109375" style="7" customWidth="1"/>
    <col min="12050" max="12292" width="9.140625" style="7"/>
    <col min="12293" max="12305" width="10.7109375" style="7" customWidth="1"/>
    <col min="12306" max="12548" width="9.140625" style="7"/>
    <col min="12549" max="12561" width="10.7109375" style="7" customWidth="1"/>
    <col min="12562" max="12804" width="9.140625" style="7"/>
    <col min="12805" max="12817" width="10.7109375" style="7" customWidth="1"/>
    <col min="12818" max="13060" width="9.140625" style="7"/>
    <col min="13061" max="13073" width="10.7109375" style="7" customWidth="1"/>
    <col min="13074" max="13316" width="9.140625" style="7"/>
    <col min="13317" max="13329" width="10.7109375" style="7" customWidth="1"/>
    <col min="13330" max="13572" width="9.140625" style="7"/>
    <col min="13573" max="13585" width="10.7109375" style="7" customWidth="1"/>
    <col min="13586" max="13828" width="9.140625" style="7"/>
    <col min="13829" max="13841" width="10.7109375" style="7" customWidth="1"/>
    <col min="13842" max="14084" width="9.140625" style="7"/>
    <col min="14085" max="14097" width="10.7109375" style="7" customWidth="1"/>
    <col min="14098" max="14340" width="9.140625" style="7"/>
    <col min="14341" max="14353" width="10.7109375" style="7" customWidth="1"/>
    <col min="14354" max="14596" width="9.140625" style="7"/>
    <col min="14597" max="14609" width="10.7109375" style="7" customWidth="1"/>
    <col min="14610" max="14852" width="9.140625" style="7"/>
    <col min="14853" max="14865" width="10.7109375" style="7" customWidth="1"/>
    <col min="14866" max="15108" width="9.140625" style="7"/>
    <col min="15109" max="15121" width="10.7109375" style="7" customWidth="1"/>
    <col min="15122" max="15364" width="9.140625" style="7"/>
    <col min="15365" max="15377" width="10.7109375" style="7" customWidth="1"/>
    <col min="15378" max="15620" width="9.140625" style="7"/>
    <col min="15621" max="15633" width="10.7109375" style="7" customWidth="1"/>
    <col min="15634" max="15876" width="9.140625" style="7"/>
    <col min="15877" max="15889" width="10.7109375" style="7" customWidth="1"/>
    <col min="15890" max="16132" width="9.140625" style="7"/>
    <col min="16133" max="16145" width="10.7109375" style="7" customWidth="1"/>
    <col min="16146" max="16383" width="9.140625" style="7"/>
    <col min="16384" max="16384" width="9.140625" style="7" customWidth="1"/>
  </cols>
  <sheetData>
    <row r="1" spans="1:23" ht="18">
      <c r="A1" s="1496" t="s">
        <v>210</v>
      </c>
      <c r="B1" s="1496"/>
      <c r="C1" s="1496"/>
      <c r="D1" s="1496"/>
      <c r="E1" s="1496"/>
      <c r="F1" s="1496"/>
      <c r="G1" s="1496"/>
      <c r="H1" s="1496"/>
      <c r="I1" s="1496"/>
      <c r="J1" s="1496"/>
      <c r="K1" s="1496"/>
      <c r="L1" s="1496"/>
      <c r="M1" s="1496"/>
      <c r="N1" s="1496"/>
      <c r="O1" s="1496"/>
      <c r="P1" s="1496"/>
      <c r="Q1" s="1496"/>
      <c r="R1" s="1496"/>
      <c r="S1" s="1496"/>
    </row>
    <row r="2" spans="1:23" ht="5.0999999999999996" customHeight="1">
      <c r="A2" s="462"/>
      <c r="B2" s="462"/>
      <c r="C2" s="462"/>
      <c r="D2" s="462"/>
      <c r="E2" s="462"/>
      <c r="F2" s="462"/>
      <c r="G2" s="462"/>
      <c r="H2" s="462"/>
      <c r="I2" s="462"/>
      <c r="J2" s="463"/>
      <c r="K2" s="462"/>
      <c r="L2" s="462"/>
      <c r="M2" s="462"/>
      <c r="N2" s="462"/>
      <c r="O2" s="462"/>
      <c r="P2" s="462"/>
      <c r="Q2" s="462"/>
      <c r="R2" s="462"/>
    </row>
    <row r="3" spans="1:23" ht="15" customHeight="1">
      <c r="A3" s="953" t="s">
        <v>182</v>
      </c>
      <c r="B3" s="1500" t="s">
        <v>183</v>
      </c>
      <c r="C3" s="1501"/>
      <c r="D3" s="1501"/>
      <c r="E3" s="1501"/>
      <c r="F3" s="1501"/>
      <c r="G3" s="1501"/>
      <c r="H3" s="1501"/>
      <c r="I3" s="1501"/>
      <c r="J3" s="1502"/>
      <c r="K3" s="1500" t="s">
        <v>27</v>
      </c>
      <c r="L3" s="1501"/>
      <c r="M3" s="1501"/>
      <c r="N3" s="1501"/>
      <c r="O3" s="1501"/>
      <c r="P3" s="1501"/>
      <c r="Q3" s="1501"/>
      <c r="R3" s="1501"/>
      <c r="S3" s="1501"/>
    </row>
    <row r="4" spans="1:23" ht="45" customHeight="1">
      <c r="A4" s="951"/>
      <c r="B4" s="1492" t="s">
        <v>160</v>
      </c>
      <c r="C4" s="1493"/>
      <c r="D4" s="1493"/>
      <c r="E4" s="1493" t="s">
        <v>167</v>
      </c>
      <c r="F4" s="1493"/>
      <c r="G4" s="1493"/>
      <c r="H4" s="1494" t="s">
        <v>184</v>
      </c>
      <c r="I4" s="1494" t="s">
        <v>185</v>
      </c>
      <c r="J4" s="1497" t="s">
        <v>186</v>
      </c>
      <c r="K4" s="1492" t="s">
        <v>160</v>
      </c>
      <c r="L4" s="1493"/>
      <c r="M4" s="1493"/>
      <c r="N4" s="1493" t="s">
        <v>167</v>
      </c>
      <c r="O4" s="1493"/>
      <c r="P4" s="1493"/>
      <c r="Q4" s="1494" t="s">
        <v>184</v>
      </c>
      <c r="R4" s="1494" t="s">
        <v>185</v>
      </c>
      <c r="S4" s="1494" t="s">
        <v>186</v>
      </c>
    </row>
    <row r="5" spans="1:23" ht="57.95" customHeight="1">
      <c r="A5" s="952"/>
      <c r="B5" s="926" t="s">
        <v>161</v>
      </c>
      <c r="C5" s="1376" t="s">
        <v>187</v>
      </c>
      <c r="D5" s="1376" t="s">
        <v>166</v>
      </c>
      <c r="E5" s="1376" t="s">
        <v>188</v>
      </c>
      <c r="F5" s="1376" t="s">
        <v>189</v>
      </c>
      <c r="G5" s="1376" t="s">
        <v>170</v>
      </c>
      <c r="H5" s="1495"/>
      <c r="I5" s="1495"/>
      <c r="J5" s="1498"/>
      <c r="K5" s="926" t="s">
        <v>161</v>
      </c>
      <c r="L5" s="1376" t="s">
        <v>187</v>
      </c>
      <c r="M5" s="1376" t="s">
        <v>166</v>
      </c>
      <c r="N5" s="1376" t="s">
        <v>188</v>
      </c>
      <c r="O5" s="1376" t="s">
        <v>189</v>
      </c>
      <c r="P5" s="1376" t="s">
        <v>170</v>
      </c>
      <c r="Q5" s="1495"/>
      <c r="R5" s="1495"/>
      <c r="S5" s="1499"/>
    </row>
    <row r="6" spans="1:23" ht="12.95" customHeight="1">
      <c r="A6" s="600" t="s">
        <v>190</v>
      </c>
      <c r="B6" s="927">
        <v>611.86680951218455</v>
      </c>
      <c r="C6" s="601">
        <v>171.69380494119213</v>
      </c>
      <c r="D6" s="602">
        <v>440.17300457099242</v>
      </c>
      <c r="E6" s="602">
        <v>484.49456099999998</v>
      </c>
      <c r="F6" s="602">
        <v>50.764979000000004</v>
      </c>
      <c r="G6" s="602">
        <v>433.72958199999999</v>
      </c>
      <c r="H6" s="602">
        <v>11.42983903</v>
      </c>
      <c r="I6" s="602">
        <v>6.4471909485906362</v>
      </c>
      <c r="J6" s="931">
        <v>891.77961654958301</v>
      </c>
      <c r="K6" s="927">
        <v>6703.0347359069992</v>
      </c>
      <c r="L6" s="601">
        <v>1877.7108948210991</v>
      </c>
      <c r="M6" s="602">
        <v>4825.3238410859003</v>
      </c>
      <c r="N6" s="602">
        <v>5235.5694960000001</v>
      </c>
      <c r="O6" s="602">
        <v>556.08799066200004</v>
      </c>
      <c r="P6" s="602">
        <v>4679.4815053379998</v>
      </c>
      <c r="Q6" s="602">
        <v>124.53161213861374</v>
      </c>
      <c r="R6" s="602">
        <v>85.226372987484552</v>
      </c>
      <c r="S6" s="602">
        <v>9714.5633315499999</v>
      </c>
      <c r="T6" s="27"/>
      <c r="U6" s="19"/>
      <c r="V6" s="19"/>
      <c r="W6" s="28"/>
    </row>
    <row r="7" spans="1:23" ht="12.95" customHeight="1">
      <c r="A7" s="603" t="s">
        <v>191</v>
      </c>
      <c r="B7" s="928">
        <v>541.66979960431695</v>
      </c>
      <c r="C7" s="605">
        <v>191.63640082004457</v>
      </c>
      <c r="D7" s="605">
        <v>350.03339878427238</v>
      </c>
      <c r="E7" s="605">
        <v>502.731177</v>
      </c>
      <c r="F7" s="605">
        <v>0.45966299999999999</v>
      </c>
      <c r="G7" s="605">
        <v>502.27151400000002</v>
      </c>
      <c r="H7" s="605">
        <v>9.5859639999999988</v>
      </c>
      <c r="I7" s="605">
        <v>-1.1235212093694136</v>
      </c>
      <c r="J7" s="932">
        <v>860.76735557490304</v>
      </c>
      <c r="K7" s="928">
        <v>5941.867697744</v>
      </c>
      <c r="L7" s="605">
        <v>2104.3301660154002</v>
      </c>
      <c r="M7" s="605">
        <v>3837.5375317285998</v>
      </c>
      <c r="N7" s="605">
        <v>5409.0646379999998</v>
      </c>
      <c r="O7" s="605">
        <v>4.9343472260000008</v>
      </c>
      <c r="P7" s="605">
        <v>5404.1302907740001</v>
      </c>
      <c r="Q7" s="605">
        <v>104.29194578706303</v>
      </c>
      <c r="R7" s="605">
        <v>-4.5704322936646644</v>
      </c>
      <c r="S7" s="605">
        <v>9341.3893359959984</v>
      </c>
      <c r="T7" s="27"/>
      <c r="U7" s="19"/>
      <c r="V7" s="19"/>
      <c r="W7" s="28"/>
    </row>
    <row r="8" spans="1:23" ht="12.95" customHeight="1">
      <c r="A8" s="606" t="s">
        <v>192</v>
      </c>
      <c r="B8" s="929">
        <v>558.67411079116368</v>
      </c>
      <c r="C8" s="608">
        <v>85.842169319862464</v>
      </c>
      <c r="D8" s="608">
        <v>472.83194147130121</v>
      </c>
      <c r="E8" s="608">
        <v>315.244956</v>
      </c>
      <c r="F8" s="608">
        <v>29.267647000000004</v>
      </c>
      <c r="G8" s="608">
        <v>285.97730899999999</v>
      </c>
      <c r="H8" s="608">
        <v>10.388265999999998</v>
      </c>
      <c r="I8" s="608">
        <v>7.0540718943928368E-2</v>
      </c>
      <c r="J8" s="933">
        <v>769.26805719024503</v>
      </c>
      <c r="K8" s="929">
        <v>6090.274693938999</v>
      </c>
      <c r="L8" s="608">
        <v>938.80963298649999</v>
      </c>
      <c r="M8" s="608">
        <v>5151.4650609524988</v>
      </c>
      <c r="N8" s="608">
        <v>3382.9934250000001</v>
      </c>
      <c r="O8" s="608">
        <v>319.51087461499998</v>
      </c>
      <c r="P8" s="608">
        <v>3063.4825503850002</v>
      </c>
      <c r="Q8" s="608">
        <v>113.01811002280003</v>
      </c>
      <c r="R8" s="608">
        <v>12.053693321652711</v>
      </c>
      <c r="S8" s="608">
        <v>8340.019414681954</v>
      </c>
      <c r="T8" s="27"/>
      <c r="U8" s="19"/>
      <c r="V8" s="19"/>
      <c r="W8" s="28"/>
    </row>
    <row r="9" spans="1:23" ht="12.95" customHeight="1">
      <c r="A9" s="603" t="s">
        <v>193</v>
      </c>
      <c r="B9" s="928">
        <v>678.89586636549586</v>
      </c>
      <c r="C9" s="605">
        <v>59.800538558553114</v>
      </c>
      <c r="D9" s="605">
        <v>619.09532780694281</v>
      </c>
      <c r="E9" s="605">
        <v>79.391479000000004</v>
      </c>
      <c r="F9" s="605">
        <v>102.569807</v>
      </c>
      <c r="G9" s="605">
        <v>-23.178327999999993</v>
      </c>
      <c r="H9" s="605">
        <v>8.0562589999999972</v>
      </c>
      <c r="I9" s="605">
        <v>2.4626851154144389</v>
      </c>
      <c r="J9" s="932">
        <v>606.43594392235718</v>
      </c>
      <c r="K9" s="928">
        <v>7418.138626072001</v>
      </c>
      <c r="L9" s="605">
        <v>650.37435719929999</v>
      </c>
      <c r="M9" s="605">
        <v>6767.764268872701</v>
      </c>
      <c r="N9" s="605">
        <v>854.34278900000015</v>
      </c>
      <c r="O9" s="605">
        <v>1121.3457927510001</v>
      </c>
      <c r="P9" s="605">
        <v>-267.00300375099994</v>
      </c>
      <c r="Q9" s="605">
        <v>87.30697884629997</v>
      </c>
      <c r="R9" s="605">
        <v>27.10616046995856</v>
      </c>
      <c r="S9" s="605">
        <v>6615.1744044379593</v>
      </c>
      <c r="T9" s="27"/>
      <c r="U9" s="19"/>
      <c r="V9" s="19"/>
      <c r="W9" s="28"/>
    </row>
    <row r="10" spans="1:23" ht="12.95" customHeight="1">
      <c r="A10" s="603" t="s">
        <v>194</v>
      </c>
      <c r="B10" s="928">
        <v>1032.1800539226767</v>
      </c>
      <c r="C10" s="605">
        <v>66.096829012414332</v>
      </c>
      <c r="D10" s="605">
        <v>966.0832249102624</v>
      </c>
      <c r="E10" s="605">
        <v>2.5809000000000002E-2</v>
      </c>
      <c r="F10" s="605">
        <v>612.77381700000001</v>
      </c>
      <c r="G10" s="605">
        <v>-612.74800800000003</v>
      </c>
      <c r="H10" s="605">
        <v>8.9483289999999993</v>
      </c>
      <c r="I10" s="605">
        <v>6.5704304657205359</v>
      </c>
      <c r="J10" s="932">
        <v>368.85397637598294</v>
      </c>
      <c r="K10" s="928">
        <v>11281.423186431</v>
      </c>
      <c r="L10" s="605">
        <v>720.7850049635</v>
      </c>
      <c r="M10" s="605">
        <v>10560.638181467501</v>
      </c>
      <c r="N10" s="605">
        <v>0.28195600000000004</v>
      </c>
      <c r="O10" s="605">
        <v>6700.8311898170004</v>
      </c>
      <c r="P10" s="605">
        <v>-6700.5492338170006</v>
      </c>
      <c r="Q10" s="605">
        <v>97.352468173100021</v>
      </c>
      <c r="R10" s="605">
        <v>80.930372539317702</v>
      </c>
      <c r="S10" s="605">
        <v>4038.3717883629174</v>
      </c>
      <c r="T10" s="27"/>
      <c r="U10" s="19"/>
      <c r="V10" s="19"/>
      <c r="W10" s="28"/>
    </row>
    <row r="11" spans="1:23" ht="12.95" customHeight="1">
      <c r="A11" s="603" t="s">
        <v>195</v>
      </c>
      <c r="B11" s="928">
        <v>889.48322247170688</v>
      </c>
      <c r="C11" s="605">
        <v>25.522451097333597</v>
      </c>
      <c r="D11" s="605">
        <v>863.96077137437328</v>
      </c>
      <c r="E11" s="605">
        <v>0.235014</v>
      </c>
      <c r="F11" s="605">
        <v>558.38072299999999</v>
      </c>
      <c r="G11" s="605">
        <v>-558.14570900000001</v>
      </c>
      <c r="H11" s="605">
        <v>7.7560179999999992</v>
      </c>
      <c r="I11" s="605">
        <v>0.38204125409346307</v>
      </c>
      <c r="J11" s="932">
        <v>313.95312162846676</v>
      </c>
      <c r="K11" s="928">
        <v>9718.507424292</v>
      </c>
      <c r="L11" s="605">
        <v>278.17757378269999</v>
      </c>
      <c r="M11" s="605">
        <v>9440.3298505093007</v>
      </c>
      <c r="N11" s="605">
        <v>2.5450689999999998</v>
      </c>
      <c r="O11" s="605">
        <v>6106.3090592620001</v>
      </c>
      <c r="P11" s="605">
        <v>-6103.7639902620003</v>
      </c>
      <c r="Q11" s="605">
        <v>84.586691749199986</v>
      </c>
      <c r="R11" s="605">
        <v>17.861360899369696</v>
      </c>
      <c r="S11" s="605">
        <v>3439.0139128958708</v>
      </c>
      <c r="T11" s="27"/>
      <c r="U11" s="19"/>
      <c r="V11" s="19"/>
      <c r="W11" s="28"/>
    </row>
    <row r="12" spans="1:23" ht="12.95" customHeight="1">
      <c r="A12" s="600" t="s">
        <v>196</v>
      </c>
      <c r="B12" s="927">
        <v>572.47818055688651</v>
      </c>
      <c r="C12" s="602">
        <v>78.775960216320897</v>
      </c>
      <c r="D12" s="602">
        <v>493.70222034056565</v>
      </c>
      <c r="E12" s="602">
        <v>0</v>
      </c>
      <c r="F12" s="602">
        <v>219.44287299999996</v>
      </c>
      <c r="G12" s="602">
        <v>-219.44287299999996</v>
      </c>
      <c r="H12" s="602">
        <v>7.7206640000000002</v>
      </c>
      <c r="I12" s="602">
        <v>-0.81237878575664946</v>
      </c>
      <c r="J12" s="931">
        <v>281.16763255480896</v>
      </c>
      <c r="K12" s="927">
        <v>6272.974601123</v>
      </c>
      <c r="L12" s="602">
        <v>862.08577483599993</v>
      </c>
      <c r="M12" s="602">
        <v>5410.8888262870005</v>
      </c>
      <c r="N12" s="602">
        <v>0</v>
      </c>
      <c r="O12" s="602">
        <v>2402.7875924980003</v>
      </c>
      <c r="P12" s="602">
        <v>-2402.7875924980003</v>
      </c>
      <c r="Q12" s="602">
        <v>84.400077689700012</v>
      </c>
      <c r="R12" s="602">
        <v>-10.725152223026379</v>
      </c>
      <c r="S12" s="602">
        <v>3081.7761592556726</v>
      </c>
      <c r="T12" s="27"/>
      <c r="U12" s="19"/>
      <c r="V12" s="19"/>
      <c r="W12" s="28"/>
    </row>
    <row r="13" spans="1:23" ht="12.95" customHeight="1">
      <c r="A13" s="603" t="s">
        <v>197</v>
      </c>
      <c r="B13" s="928">
        <v>587.09390599999995</v>
      </c>
      <c r="C13" s="605">
        <v>145.15843159277571</v>
      </c>
      <c r="D13" s="605">
        <v>441.93547440722421</v>
      </c>
      <c r="E13" s="605">
        <v>14.451610000000001</v>
      </c>
      <c r="F13" s="605">
        <v>178.688884</v>
      </c>
      <c r="G13" s="605">
        <v>-164.23727400000001</v>
      </c>
      <c r="H13" s="605">
        <v>5.3401130000000006</v>
      </c>
      <c r="I13" s="605">
        <v>4.5832235702865294</v>
      </c>
      <c r="J13" s="932">
        <v>287.6215369775108</v>
      </c>
      <c r="K13" s="928">
        <v>6431.5696970050003</v>
      </c>
      <c r="L13" s="605">
        <v>1590.9347816451002</v>
      </c>
      <c r="M13" s="605">
        <v>4840.6349153599003</v>
      </c>
      <c r="N13" s="605">
        <v>158.482348</v>
      </c>
      <c r="O13" s="605">
        <v>1960.5216587129999</v>
      </c>
      <c r="P13" s="605">
        <v>-1802.0393107129998</v>
      </c>
      <c r="Q13" s="605">
        <v>58.226272986084702</v>
      </c>
      <c r="R13" s="605">
        <v>58.145150338019711</v>
      </c>
      <c r="S13" s="605">
        <v>3154.967027971004</v>
      </c>
      <c r="T13" s="27"/>
      <c r="U13" s="19"/>
      <c r="V13" s="19"/>
      <c r="W13" s="28"/>
    </row>
    <row r="14" spans="1:23" ht="12.95" customHeight="1">
      <c r="A14" s="606" t="s">
        <v>198</v>
      </c>
      <c r="B14" s="929">
        <v>473.93132066397732</v>
      </c>
      <c r="C14" s="608">
        <v>97.757947407399001</v>
      </c>
      <c r="D14" s="608">
        <v>376.17337325657832</v>
      </c>
      <c r="E14" s="608">
        <v>30.350071000000003</v>
      </c>
      <c r="F14" s="608">
        <v>106.41528300000002</v>
      </c>
      <c r="G14" s="608">
        <v>-76.065212000000017</v>
      </c>
      <c r="H14" s="608">
        <v>3.6460020000000002</v>
      </c>
      <c r="I14" s="608">
        <v>-1.4853630904302699</v>
      </c>
      <c r="J14" s="933">
        <v>302.26880016614797</v>
      </c>
      <c r="K14" s="929">
        <v>5203.6259294689999</v>
      </c>
      <c r="L14" s="608">
        <v>1069.3913182386</v>
      </c>
      <c r="M14" s="608">
        <v>4134.2346112304003</v>
      </c>
      <c r="N14" s="608">
        <v>332.47124099999996</v>
      </c>
      <c r="O14" s="608">
        <v>1166.8701728409999</v>
      </c>
      <c r="P14" s="608">
        <v>-834.39893184099992</v>
      </c>
      <c r="Q14" s="608">
        <v>39.452957978314295</v>
      </c>
      <c r="R14" s="608">
        <v>-18.942365284721834</v>
      </c>
      <c r="S14" s="608">
        <v>3320.3462720829925</v>
      </c>
      <c r="T14" s="27"/>
      <c r="U14" s="19"/>
      <c r="V14" s="19"/>
      <c r="W14" s="28"/>
    </row>
    <row r="15" spans="1:23" ht="12.95" customHeight="1">
      <c r="A15" s="603" t="s">
        <v>199</v>
      </c>
      <c r="B15" s="928">
        <v>589.12352187186082</v>
      </c>
      <c r="C15" s="605">
        <v>18.00428255177766</v>
      </c>
      <c r="D15" s="605">
        <v>571.11923932008312</v>
      </c>
      <c r="E15" s="605">
        <v>9.4836539999999978</v>
      </c>
      <c r="F15" s="605">
        <v>124.31010699999999</v>
      </c>
      <c r="G15" s="605">
        <v>-114.82645299999999</v>
      </c>
      <c r="H15" s="605">
        <v>4.181495</v>
      </c>
      <c r="I15" s="605">
        <v>5.0671866593478478</v>
      </c>
      <c r="J15" s="932">
        <v>465.54146797943105</v>
      </c>
      <c r="K15" s="928">
        <v>6456.6489574180005</v>
      </c>
      <c r="L15" s="605">
        <v>197.056061519</v>
      </c>
      <c r="M15" s="605">
        <v>6259.5928958990007</v>
      </c>
      <c r="N15" s="605">
        <v>104.30277199999999</v>
      </c>
      <c r="O15" s="605">
        <v>1366.5468606879999</v>
      </c>
      <c r="P15" s="605">
        <v>-1262.2440886879999</v>
      </c>
      <c r="Q15" s="605">
        <v>45.342140246600003</v>
      </c>
      <c r="R15" s="605">
        <v>65.95853396200296</v>
      </c>
      <c r="S15" s="605">
        <v>5108.649481419603</v>
      </c>
      <c r="T15" s="27"/>
      <c r="U15" s="19"/>
      <c r="V15" s="19"/>
      <c r="W15" s="28"/>
    </row>
    <row r="16" spans="1:23" ht="12.95" customHeight="1">
      <c r="A16" s="603" t="s">
        <v>200</v>
      </c>
      <c r="B16" s="928">
        <v>596.60192975597295</v>
      </c>
      <c r="C16" s="605">
        <v>52.274557670883787</v>
      </c>
      <c r="D16" s="605">
        <v>544.32737208508911</v>
      </c>
      <c r="E16" s="605">
        <v>197.653932</v>
      </c>
      <c r="F16" s="605">
        <v>16.318148000000001</v>
      </c>
      <c r="G16" s="605">
        <v>181.33578399999999</v>
      </c>
      <c r="H16" s="605">
        <v>4.6496019999999989</v>
      </c>
      <c r="I16" s="605">
        <v>0.80150810094457114</v>
      </c>
      <c r="J16" s="932">
        <v>731.11426618603366</v>
      </c>
      <c r="K16" s="928">
        <v>6507.8438854819997</v>
      </c>
      <c r="L16" s="605">
        <v>571.01483255589994</v>
      </c>
      <c r="M16" s="605">
        <v>5936.8290529260994</v>
      </c>
      <c r="N16" s="605">
        <v>2161.0527180000004</v>
      </c>
      <c r="O16" s="605">
        <v>178.46012565699999</v>
      </c>
      <c r="P16" s="605">
        <v>1982.5925923430004</v>
      </c>
      <c r="Q16" s="605">
        <v>50.244725506346484</v>
      </c>
      <c r="R16" s="605">
        <v>22.44924044629559</v>
      </c>
      <c r="S16" s="605">
        <v>7992.1156112217423</v>
      </c>
      <c r="T16" s="27"/>
      <c r="U16" s="19"/>
      <c r="V16" s="19"/>
      <c r="W16" s="28"/>
    </row>
    <row r="17" spans="1:23" ht="12.95" customHeight="1">
      <c r="A17" s="603" t="s">
        <v>201</v>
      </c>
      <c r="B17" s="928">
        <v>700.71821959246188</v>
      </c>
      <c r="C17" s="605">
        <v>31.821098172127414</v>
      </c>
      <c r="D17" s="605">
        <v>668.89712142033443</v>
      </c>
      <c r="E17" s="605">
        <v>229.02354300000002</v>
      </c>
      <c r="F17" s="605">
        <v>25.297307750000002</v>
      </c>
      <c r="G17" s="605">
        <v>203.72623525</v>
      </c>
      <c r="H17" s="605">
        <v>6.5785090000000013</v>
      </c>
      <c r="I17" s="605">
        <v>0.60017351024190435</v>
      </c>
      <c r="J17" s="932">
        <v>879.80203918057623</v>
      </c>
      <c r="K17" s="928">
        <v>7636.770257657</v>
      </c>
      <c r="L17" s="605">
        <v>346.62772342869994</v>
      </c>
      <c r="M17" s="605">
        <v>7290.1425342283001</v>
      </c>
      <c r="N17" s="605">
        <v>2497.5056800000002</v>
      </c>
      <c r="O17" s="605">
        <v>275.72991130299999</v>
      </c>
      <c r="P17" s="605">
        <v>2221.7757686970003</v>
      </c>
      <c r="Q17" s="605">
        <v>71.346192232556405</v>
      </c>
      <c r="R17" s="605">
        <v>12.796571622831747</v>
      </c>
      <c r="S17" s="605">
        <v>9596.0610667806886</v>
      </c>
      <c r="T17" s="27"/>
      <c r="U17" s="19"/>
      <c r="V17" s="19"/>
      <c r="W17" s="28"/>
    </row>
    <row r="18" spans="1:23" ht="12.95" customHeight="1">
      <c r="A18" s="600" t="s">
        <v>202</v>
      </c>
      <c r="B18" s="927">
        <f>SUM(B6:B8)</f>
        <v>1712.2107199076652</v>
      </c>
      <c r="C18" s="601">
        <f>SUM(C6:C8)</f>
        <v>449.17237508109918</v>
      </c>
      <c r="D18" s="601">
        <f t="shared" ref="D18:J18" si="0">SUM(D6:D8)</f>
        <v>1263.0383448265661</v>
      </c>
      <c r="E18" s="601">
        <f t="shared" si="0"/>
        <v>1302.4706940000001</v>
      </c>
      <c r="F18" s="601">
        <f t="shared" si="0"/>
        <v>80.492289</v>
      </c>
      <c r="G18" s="601">
        <f t="shared" si="0"/>
        <v>1221.9784049999998</v>
      </c>
      <c r="H18" s="601">
        <f t="shared" si="0"/>
        <v>31.404069029999999</v>
      </c>
      <c r="I18" s="601">
        <f t="shared" si="0"/>
        <v>5.3942104581651513</v>
      </c>
      <c r="J18" s="934">
        <f t="shared" si="0"/>
        <v>2521.815029314731</v>
      </c>
      <c r="K18" s="927">
        <f>SUM(K6:K8)</f>
        <v>18735.177127589999</v>
      </c>
      <c r="L18" s="601">
        <f t="shared" ref="L18:S18" si="1">SUM(L6:L8)</f>
        <v>4920.8506938229993</v>
      </c>
      <c r="M18" s="601">
        <f t="shared" si="1"/>
        <v>13814.326433766997</v>
      </c>
      <c r="N18" s="601">
        <f t="shared" si="1"/>
        <v>14027.627559</v>
      </c>
      <c r="O18" s="601">
        <f t="shared" si="1"/>
        <v>880.53321250299996</v>
      </c>
      <c r="P18" s="601">
        <f t="shared" si="1"/>
        <v>13147.094346497001</v>
      </c>
      <c r="Q18" s="601">
        <f t="shared" si="1"/>
        <v>341.84166794847681</v>
      </c>
      <c r="R18" s="601">
        <f t="shared" si="1"/>
        <v>92.709634015472602</v>
      </c>
      <c r="S18" s="601">
        <f t="shared" si="1"/>
        <v>27395.972082227956</v>
      </c>
      <c r="U18" s="19"/>
      <c r="V18" s="19"/>
    </row>
    <row r="19" spans="1:23" ht="12.95" customHeight="1">
      <c r="A19" s="603" t="s">
        <v>203</v>
      </c>
      <c r="B19" s="928">
        <f>SUM(B9:B11)</f>
        <v>2600.5591427598797</v>
      </c>
      <c r="C19" s="604">
        <f>SUM(C9:C11)</f>
        <v>151.41981866830105</v>
      </c>
      <c r="D19" s="604">
        <f t="shared" ref="D19:J19" si="2">SUM(D9:D11)</f>
        <v>2449.1393240915786</v>
      </c>
      <c r="E19" s="604">
        <f t="shared" si="2"/>
        <v>79.652302000000006</v>
      </c>
      <c r="F19" s="604">
        <f t="shared" si="2"/>
        <v>1273.7243469999999</v>
      </c>
      <c r="G19" s="604">
        <f t="shared" si="2"/>
        <v>-1194.0720449999999</v>
      </c>
      <c r="H19" s="604">
        <f t="shared" si="2"/>
        <v>24.760605999999996</v>
      </c>
      <c r="I19" s="604">
        <f t="shared" si="2"/>
        <v>9.4151568352284389</v>
      </c>
      <c r="J19" s="935">
        <f t="shared" si="2"/>
        <v>1289.2430419268069</v>
      </c>
      <c r="K19" s="928">
        <f>SUM(K9:K11)</f>
        <v>28418.069236795003</v>
      </c>
      <c r="L19" s="604">
        <f t="shared" ref="L19:S19" si="3">SUM(L9:L11)</f>
        <v>1649.3369359454998</v>
      </c>
      <c r="M19" s="604">
        <f t="shared" si="3"/>
        <v>26768.732300849504</v>
      </c>
      <c r="N19" s="604">
        <f t="shared" si="3"/>
        <v>857.1698140000002</v>
      </c>
      <c r="O19" s="604">
        <f t="shared" si="3"/>
        <v>13928.486041830001</v>
      </c>
      <c r="P19" s="604">
        <f t="shared" si="3"/>
        <v>-13071.316227830001</v>
      </c>
      <c r="Q19" s="604">
        <f t="shared" si="3"/>
        <v>269.24613876859996</v>
      </c>
      <c r="R19" s="604">
        <f t="shared" si="3"/>
        <v>125.89789390864597</v>
      </c>
      <c r="S19" s="604">
        <f t="shared" si="3"/>
        <v>14092.560105696748</v>
      </c>
      <c r="U19" s="19"/>
      <c r="V19" s="19"/>
    </row>
    <row r="20" spans="1:23" ht="12.95" customHeight="1">
      <c r="A20" s="603" t="s">
        <v>204</v>
      </c>
      <c r="B20" s="928">
        <f>SUM(B12:B14)</f>
        <v>1633.5034072208637</v>
      </c>
      <c r="C20" s="604">
        <f>SUM(C12:C14)</f>
        <v>321.69233921649561</v>
      </c>
      <c r="D20" s="604">
        <f t="shared" ref="D20:J20" si="4">SUM(D12:D14)</f>
        <v>1311.8110680043683</v>
      </c>
      <c r="E20" s="604">
        <f t="shared" si="4"/>
        <v>44.801681000000002</v>
      </c>
      <c r="F20" s="604">
        <f t="shared" si="4"/>
        <v>504.54704000000004</v>
      </c>
      <c r="G20" s="604">
        <f t="shared" si="4"/>
        <v>-459.74535900000001</v>
      </c>
      <c r="H20" s="604">
        <f t="shared" si="4"/>
        <v>16.706779000000001</v>
      </c>
      <c r="I20" s="604">
        <f t="shared" si="4"/>
        <v>2.2854816940996101</v>
      </c>
      <c r="J20" s="935">
        <f t="shared" si="4"/>
        <v>871.05796969846779</v>
      </c>
      <c r="K20" s="928">
        <f>SUM(K12:K14)</f>
        <v>17908.170227596998</v>
      </c>
      <c r="L20" s="604">
        <f t="shared" ref="L20:S20" si="5">SUM(L12:L14)</f>
        <v>3522.4118747197003</v>
      </c>
      <c r="M20" s="604">
        <f t="shared" si="5"/>
        <v>14385.758352877301</v>
      </c>
      <c r="N20" s="604">
        <f t="shared" si="5"/>
        <v>490.95358899999997</v>
      </c>
      <c r="O20" s="604">
        <f t="shared" si="5"/>
        <v>5530.1794240519994</v>
      </c>
      <c r="P20" s="604">
        <f t="shared" si="5"/>
        <v>-5039.2258350520005</v>
      </c>
      <c r="Q20" s="604">
        <f t="shared" si="5"/>
        <v>182.07930865409901</v>
      </c>
      <c r="R20" s="604">
        <f t="shared" si="5"/>
        <v>28.477632830271499</v>
      </c>
      <c r="S20" s="604">
        <f t="shared" si="5"/>
        <v>9557.0894593096691</v>
      </c>
      <c r="U20" s="19"/>
      <c r="V20" s="19"/>
    </row>
    <row r="21" spans="1:23" ht="12.95" customHeight="1">
      <c r="A21" s="606" t="s">
        <v>205</v>
      </c>
      <c r="B21" s="929">
        <f>SUM(B15:B17)</f>
        <v>1886.4436712202955</v>
      </c>
      <c r="C21" s="607">
        <f>SUM(C15:C17)</f>
        <v>102.09993839478886</v>
      </c>
      <c r="D21" s="607">
        <f t="shared" ref="D21:J21" si="6">SUM(D15:D17)</f>
        <v>1784.3437328255068</v>
      </c>
      <c r="E21" s="607">
        <f t="shared" si="6"/>
        <v>436.16112900000002</v>
      </c>
      <c r="F21" s="607">
        <f t="shared" si="6"/>
        <v>165.92556274999998</v>
      </c>
      <c r="G21" s="607">
        <f t="shared" si="6"/>
        <v>270.23556625000003</v>
      </c>
      <c r="H21" s="607">
        <f t="shared" si="6"/>
        <v>15.409606</v>
      </c>
      <c r="I21" s="607">
        <f t="shared" si="6"/>
        <v>6.4688682705343235</v>
      </c>
      <c r="J21" s="936">
        <f t="shared" si="6"/>
        <v>2076.457773346041</v>
      </c>
      <c r="K21" s="929">
        <f>SUM(K15:K17)</f>
        <v>20601.263100557</v>
      </c>
      <c r="L21" s="607">
        <f t="shared" ref="L21:S21" si="7">SUM(L15:L17)</f>
        <v>1114.6986175036</v>
      </c>
      <c r="M21" s="607">
        <f t="shared" si="7"/>
        <v>19486.5644830534</v>
      </c>
      <c r="N21" s="607">
        <f t="shared" si="7"/>
        <v>4762.8611700000001</v>
      </c>
      <c r="O21" s="607">
        <f t="shared" si="7"/>
        <v>1820.7368976479997</v>
      </c>
      <c r="P21" s="607">
        <f t="shared" si="7"/>
        <v>2942.1242723520008</v>
      </c>
      <c r="Q21" s="607">
        <f t="shared" si="7"/>
        <v>166.9330579855029</v>
      </c>
      <c r="R21" s="607">
        <f t="shared" si="7"/>
        <v>101.2043460311303</v>
      </c>
      <c r="S21" s="607">
        <f t="shared" si="7"/>
        <v>22696.826159422031</v>
      </c>
      <c r="U21" s="19"/>
      <c r="V21" s="19"/>
    </row>
    <row r="22" spans="1:23" ht="12.95" customHeight="1">
      <c r="A22" s="603" t="s">
        <v>206</v>
      </c>
      <c r="B22" s="928">
        <f>SUM(B6:B11)</f>
        <v>4312.7698626675447</v>
      </c>
      <c r="C22" s="604">
        <f>SUM(C6:C11)</f>
        <v>600.59219374940028</v>
      </c>
      <c r="D22" s="604">
        <f t="shared" ref="D22:J22" si="8">SUM(D6:D11)</f>
        <v>3712.1776689181443</v>
      </c>
      <c r="E22" s="604">
        <f t="shared" si="8"/>
        <v>1382.1229960000001</v>
      </c>
      <c r="F22" s="604">
        <f t="shared" si="8"/>
        <v>1354.2166360000001</v>
      </c>
      <c r="G22" s="604">
        <f t="shared" si="8"/>
        <v>27.906359999999836</v>
      </c>
      <c r="H22" s="604">
        <f t="shared" si="8"/>
        <v>56.164675029999998</v>
      </c>
      <c r="I22" s="604">
        <f t="shared" si="8"/>
        <v>14.80936729339359</v>
      </c>
      <c r="J22" s="935">
        <f t="shared" si="8"/>
        <v>3811.0580712415376</v>
      </c>
      <c r="K22" s="928">
        <f>SUM(K6:K11)</f>
        <v>47153.246364384999</v>
      </c>
      <c r="L22" s="604">
        <f t="shared" ref="L22:S22" si="9">SUM(L6:L11)</f>
        <v>6570.1876297684994</v>
      </c>
      <c r="M22" s="604">
        <f t="shared" si="9"/>
        <v>40583.058734616498</v>
      </c>
      <c r="N22" s="604">
        <f t="shared" si="9"/>
        <v>14884.797373000001</v>
      </c>
      <c r="O22" s="604">
        <f t="shared" si="9"/>
        <v>14809.019254333001</v>
      </c>
      <c r="P22" s="604">
        <f t="shared" si="9"/>
        <v>75.778118666999035</v>
      </c>
      <c r="Q22" s="604">
        <f t="shared" si="9"/>
        <v>611.08780671707677</v>
      </c>
      <c r="R22" s="604">
        <f t="shared" si="9"/>
        <v>218.60752792411853</v>
      </c>
      <c r="S22" s="604">
        <f t="shared" si="9"/>
        <v>41488.532187924699</v>
      </c>
      <c r="U22" s="19"/>
      <c r="V22" s="19"/>
    </row>
    <row r="23" spans="1:23" ht="12.95" customHeight="1">
      <c r="A23" s="603" t="s">
        <v>207</v>
      </c>
      <c r="B23" s="928">
        <f>SUM(B12:B17)</f>
        <v>3519.9470784411592</v>
      </c>
      <c r="C23" s="604">
        <f>SUM(C12:C17)</f>
        <v>423.79227761128442</v>
      </c>
      <c r="D23" s="604">
        <f t="shared" ref="D23:J23" si="10">SUM(D12:D17)</f>
        <v>3096.1548008298746</v>
      </c>
      <c r="E23" s="604">
        <f t="shared" si="10"/>
        <v>480.96280999999999</v>
      </c>
      <c r="F23" s="604">
        <f t="shared" si="10"/>
        <v>670.47260274999996</v>
      </c>
      <c r="G23" s="604">
        <f t="shared" si="10"/>
        <v>-189.50979275000003</v>
      </c>
      <c r="H23" s="604">
        <f t="shared" si="10"/>
        <v>32.116385000000001</v>
      </c>
      <c r="I23" s="604">
        <f t="shared" si="10"/>
        <v>8.7543499646339331</v>
      </c>
      <c r="J23" s="935">
        <f t="shared" si="10"/>
        <v>2947.5157430445088</v>
      </c>
      <c r="K23" s="928">
        <f>SUM(K12:K17)</f>
        <v>38509.433328154002</v>
      </c>
      <c r="L23" s="604">
        <f t="shared" ref="L23:S23" si="11">SUM(L12:L17)</f>
        <v>4637.1104922233008</v>
      </c>
      <c r="M23" s="604">
        <f t="shared" si="11"/>
        <v>33872.322835930696</v>
      </c>
      <c r="N23" s="604">
        <f t="shared" si="11"/>
        <v>5253.8147590000008</v>
      </c>
      <c r="O23" s="604">
        <f t="shared" si="11"/>
        <v>7350.9163217000005</v>
      </c>
      <c r="P23" s="604">
        <f t="shared" si="11"/>
        <v>-2097.1015626999992</v>
      </c>
      <c r="Q23" s="604">
        <f t="shared" si="11"/>
        <v>349.01236663960191</v>
      </c>
      <c r="R23" s="604">
        <f t="shared" si="11"/>
        <v>129.6819788614018</v>
      </c>
      <c r="S23" s="604">
        <f t="shared" si="11"/>
        <v>32253.915618731706</v>
      </c>
      <c r="U23" s="19"/>
      <c r="V23" s="19"/>
    </row>
    <row r="24" spans="1:23" ht="12.95" customHeight="1">
      <c r="A24" s="609" t="s">
        <v>208</v>
      </c>
      <c r="B24" s="930">
        <f>SUM(B6:B17)</f>
        <v>7832.7169411087043</v>
      </c>
      <c r="C24" s="610">
        <f>SUM(C6:C17)</f>
        <v>1024.3844713606848</v>
      </c>
      <c r="D24" s="610">
        <f t="shared" ref="D24:J24" si="12">SUM(D6:D17)</f>
        <v>6808.3324697480202</v>
      </c>
      <c r="E24" s="610">
        <f t="shared" si="12"/>
        <v>1863.085806</v>
      </c>
      <c r="F24" s="610">
        <f t="shared" si="12"/>
        <v>2024.6892387500002</v>
      </c>
      <c r="G24" s="610">
        <f t="shared" si="12"/>
        <v>-161.6034327500002</v>
      </c>
      <c r="H24" s="610">
        <f t="shared" si="12"/>
        <v>88.281060029999992</v>
      </c>
      <c r="I24" s="610">
        <f t="shared" si="12"/>
        <v>23.563717258027523</v>
      </c>
      <c r="J24" s="937">
        <f t="shared" si="12"/>
        <v>6758.5738142860464</v>
      </c>
      <c r="K24" s="930">
        <f>SUM(K6:K17)</f>
        <v>85662.679692538994</v>
      </c>
      <c r="L24" s="610">
        <f t="shared" ref="L24:S24" si="13">SUM(L6:L17)</f>
        <v>11207.2981219918</v>
      </c>
      <c r="M24" s="610">
        <f t="shared" si="13"/>
        <v>74455.381570547208</v>
      </c>
      <c r="N24" s="610">
        <f t="shared" si="13"/>
        <v>20138.612132000002</v>
      </c>
      <c r="O24" s="610">
        <f t="shared" si="13"/>
        <v>22159.935576032996</v>
      </c>
      <c r="P24" s="610">
        <f t="shared" si="13"/>
        <v>-2021.3234440329993</v>
      </c>
      <c r="Q24" s="610">
        <f t="shared" si="13"/>
        <v>960.10017335667874</v>
      </c>
      <c r="R24" s="610">
        <f t="shared" si="13"/>
        <v>348.2895067855203</v>
      </c>
      <c r="S24" s="610">
        <f t="shared" si="13"/>
        <v>73742.447806656404</v>
      </c>
      <c r="U24" s="24"/>
      <c r="V24" s="19"/>
    </row>
    <row r="25" spans="1:23" ht="12" customHeight="1">
      <c r="U25" s="19"/>
      <c r="V25" s="19"/>
    </row>
    <row r="26" spans="1:23" ht="15" customHeight="1">
      <c r="A26" s="914" t="s">
        <v>209</v>
      </c>
      <c r="B26" s="531"/>
      <c r="C26" s="531"/>
      <c r="D26" s="531"/>
      <c r="E26" s="531"/>
      <c r="F26" s="531"/>
      <c r="G26" s="19"/>
      <c r="L26" s="19"/>
      <c r="M26" s="19"/>
      <c r="N26" s="19"/>
    </row>
    <row r="27" spans="1:23" ht="12" customHeight="1">
      <c r="A27" s="148"/>
      <c r="B27" s="148"/>
      <c r="C27" s="148"/>
      <c r="D27" s="148"/>
      <c r="E27" s="279"/>
      <c r="F27" s="279"/>
      <c r="G27" s="279"/>
      <c r="H27" s="148"/>
      <c r="I27" s="148"/>
      <c r="J27" s="279"/>
      <c r="K27" s="148"/>
      <c r="L27" s="279"/>
      <c r="M27" s="279"/>
      <c r="N27" s="279"/>
      <c r="O27" s="148"/>
      <c r="P27" s="148"/>
      <c r="Q27" s="108"/>
      <c r="R27" s="148"/>
      <c r="S27" s="148"/>
    </row>
    <row r="28" spans="1:23" ht="12" customHeight="1">
      <c r="A28" s="148"/>
      <c r="B28" s="148" t="str">
        <f>B5</f>
        <v>Into CR</v>
      </c>
      <c r="C28" s="148" t="str">
        <f>E5</f>
        <v>From 
UGS</v>
      </c>
      <c r="D28" s="148" t="str">
        <f>H4</f>
        <v>Gas production in the CR (total including VS)</v>
      </c>
      <c r="E28" s="279"/>
      <c r="F28" s="279"/>
      <c r="G28" s="279"/>
      <c r="H28" s="108"/>
      <c r="I28" s="108"/>
      <c r="J28" s="108"/>
      <c r="K28" s="108"/>
      <c r="L28" s="108"/>
      <c r="M28" s="108"/>
      <c r="N28" s="108"/>
      <c r="O28" s="108"/>
      <c r="P28" s="108"/>
      <c r="Q28" s="108"/>
      <c r="R28" s="148"/>
      <c r="S28" s="148"/>
    </row>
    <row r="29" spans="1:23" ht="12" customHeight="1">
      <c r="A29" s="148"/>
      <c r="B29" s="279">
        <f>B24</f>
        <v>7832.7169411087043</v>
      </c>
      <c r="C29" s="279">
        <f>E24</f>
        <v>1863.085806</v>
      </c>
      <c r="D29" s="279">
        <f>H24</f>
        <v>88.281060029999992</v>
      </c>
      <c r="E29" s="279"/>
      <c r="F29" s="279"/>
      <c r="G29" s="279"/>
      <c r="H29" s="108"/>
      <c r="I29" s="108"/>
      <c r="J29" s="108"/>
      <c r="K29" s="108"/>
      <c r="L29" s="108"/>
      <c r="M29" s="108"/>
      <c r="N29" s="108"/>
      <c r="O29" s="108"/>
      <c r="P29" s="108"/>
      <c r="Q29" s="1491"/>
      <c r="R29" s="148"/>
      <c r="S29" s="421"/>
    </row>
    <row r="30" spans="1:23" ht="12" customHeight="1">
      <c r="A30" s="148"/>
      <c r="B30" s="279">
        <f>C24*-1</f>
        <v>-1024.3844713606848</v>
      </c>
      <c r="C30" s="279">
        <f>F24*-1</f>
        <v>-2024.6892387500002</v>
      </c>
      <c r="D30" s="279">
        <f>J24*-1</f>
        <v>-6758.5738142860464</v>
      </c>
      <c r="E30" s="148"/>
      <c r="F30" s="148"/>
      <c r="G30" s="148"/>
      <c r="H30" s="108"/>
      <c r="I30" s="108"/>
      <c r="J30" s="108"/>
      <c r="K30" s="148"/>
      <c r="L30" s="148"/>
      <c r="M30" s="148"/>
      <c r="N30" s="108"/>
      <c r="O30" s="108"/>
      <c r="P30" s="108"/>
      <c r="Q30" s="1491"/>
      <c r="R30" s="148"/>
      <c r="S30" s="421"/>
    </row>
    <row r="31" spans="1:23" ht="12" customHeight="1">
      <c r="A31" s="148"/>
      <c r="B31" s="148"/>
      <c r="C31" s="148"/>
      <c r="D31" s="148"/>
      <c r="E31" s="279"/>
      <c r="F31" s="148"/>
      <c r="G31" s="148"/>
      <c r="H31" s="108"/>
      <c r="I31" s="108"/>
      <c r="J31" s="108"/>
      <c r="K31" s="108"/>
      <c r="L31" s="108"/>
      <c r="M31" s="108"/>
      <c r="N31" s="108"/>
      <c r="O31" s="108"/>
      <c r="P31" s="108"/>
      <c r="Q31" s="1491"/>
      <c r="R31" s="148"/>
      <c r="S31" s="421"/>
    </row>
    <row r="32" spans="1:23" ht="12" customHeight="1">
      <c r="A32" s="148"/>
      <c r="B32" s="148"/>
      <c r="C32" s="148"/>
      <c r="D32" s="148"/>
      <c r="E32" s="279"/>
      <c r="F32" s="279"/>
      <c r="G32" s="279"/>
      <c r="H32" s="279"/>
      <c r="I32" s="279"/>
      <c r="J32" s="279"/>
      <c r="K32" s="279"/>
      <c r="L32" s="279"/>
      <c r="M32" s="279"/>
      <c r="N32" s="279"/>
      <c r="O32" s="279"/>
      <c r="P32" s="279"/>
      <c r="Q32" s="1491"/>
      <c r="R32" s="148"/>
      <c r="S32" s="421"/>
    </row>
    <row r="33" spans="1:19" ht="12" customHeight="1">
      <c r="A33" s="148"/>
      <c r="B33" s="148"/>
      <c r="C33" s="148"/>
      <c r="D33" s="148"/>
      <c r="E33" s="148"/>
      <c r="F33" s="148"/>
      <c r="G33" s="148"/>
      <c r="H33" s="108"/>
      <c r="I33" s="108"/>
      <c r="J33" s="108"/>
      <c r="K33" s="108"/>
      <c r="L33" s="108"/>
      <c r="M33" s="108"/>
      <c r="N33" s="108"/>
      <c r="O33" s="108"/>
      <c r="P33" s="108"/>
      <c r="Q33" s="1491"/>
      <c r="R33" s="148"/>
      <c r="S33" s="421"/>
    </row>
    <row r="34" spans="1:19" ht="12" customHeight="1">
      <c r="A34" s="148"/>
      <c r="B34" s="148"/>
      <c r="C34" s="148"/>
      <c r="D34" s="148"/>
      <c r="E34" s="148"/>
      <c r="F34" s="148"/>
      <c r="G34" s="148"/>
      <c r="H34" s="108"/>
      <c r="I34" s="108"/>
      <c r="J34" s="108"/>
      <c r="K34" s="108"/>
      <c r="L34" s="108"/>
      <c r="M34" s="108"/>
      <c r="N34" s="108"/>
      <c r="O34" s="108"/>
      <c r="P34" s="108"/>
      <c r="Q34" s="1491"/>
      <c r="R34" s="148"/>
      <c r="S34" s="421"/>
    </row>
    <row r="35" spans="1:19">
      <c r="A35" s="148"/>
      <c r="B35" s="148"/>
      <c r="C35" s="148"/>
      <c r="D35" s="148"/>
      <c r="E35" s="148"/>
      <c r="F35" s="148"/>
      <c r="G35" s="148"/>
      <c r="H35" s="108"/>
      <c r="I35" s="108"/>
      <c r="J35" s="108"/>
      <c r="K35" s="108"/>
      <c r="L35" s="108"/>
      <c r="M35" s="108"/>
      <c r="N35" s="108"/>
      <c r="O35" s="108"/>
      <c r="P35" s="108"/>
      <c r="Q35" s="108"/>
      <c r="R35" s="148"/>
      <c r="S35" s="148"/>
    </row>
    <row r="36" spans="1:19">
      <c r="A36" s="148"/>
      <c r="B36" s="148"/>
      <c r="C36" s="148"/>
      <c r="D36" s="148"/>
      <c r="E36" s="148"/>
      <c r="F36" s="148"/>
      <c r="G36" s="148"/>
      <c r="H36" s="108"/>
      <c r="I36" s="108"/>
      <c r="J36" s="108"/>
      <c r="K36" s="108"/>
      <c r="L36" s="108"/>
      <c r="M36" s="108"/>
      <c r="N36" s="108"/>
      <c r="O36" s="108"/>
      <c r="P36" s="108"/>
      <c r="Q36" s="108"/>
      <c r="R36" s="148"/>
      <c r="S36" s="148"/>
    </row>
    <row r="37" spans="1:19">
      <c r="H37" s="20"/>
      <c r="I37" s="20"/>
      <c r="J37" s="20"/>
      <c r="K37" s="20"/>
      <c r="L37" s="20"/>
      <c r="M37" s="20"/>
      <c r="N37" s="20"/>
      <c r="O37" s="20"/>
      <c r="P37" s="20"/>
      <c r="Q37" s="20"/>
    </row>
    <row r="38" spans="1:19">
      <c r="J38" s="22"/>
    </row>
    <row r="39" spans="1:19">
      <c r="H39" s="23"/>
      <c r="I39" s="23"/>
      <c r="J39" s="23"/>
      <c r="K39" s="23"/>
      <c r="L39" s="23"/>
      <c r="M39" s="23"/>
      <c r="N39" s="23"/>
      <c r="O39" s="23"/>
      <c r="P39" s="23"/>
      <c r="Q39" s="23"/>
      <c r="R39" s="23"/>
      <c r="S39" s="23"/>
    </row>
    <row r="40" spans="1:19">
      <c r="H40" s="23"/>
      <c r="I40" s="23"/>
      <c r="J40" s="23"/>
      <c r="K40" s="23"/>
      <c r="L40" s="23"/>
      <c r="M40" s="23"/>
      <c r="N40" s="23"/>
      <c r="O40" s="23"/>
      <c r="P40" s="23"/>
      <c r="Q40" s="23"/>
      <c r="R40" s="23"/>
      <c r="S40" s="23"/>
    </row>
    <row r="41" spans="1:19">
      <c r="H41" s="23"/>
      <c r="I41" s="23"/>
      <c r="J41" s="23"/>
      <c r="K41" s="23"/>
      <c r="L41" s="23"/>
      <c r="M41" s="23"/>
      <c r="N41" s="23"/>
      <c r="O41" s="23"/>
      <c r="P41" s="23"/>
      <c r="Q41" s="23"/>
      <c r="R41" s="23"/>
      <c r="S41" s="23"/>
    </row>
    <row r="42" spans="1:19">
      <c r="H42" s="23"/>
      <c r="I42" s="23"/>
      <c r="J42" s="23"/>
      <c r="K42" s="23"/>
      <c r="L42" s="23"/>
      <c r="M42" s="23"/>
      <c r="N42" s="23"/>
      <c r="O42" s="23"/>
      <c r="P42" s="23"/>
      <c r="Q42" s="23"/>
      <c r="R42" s="23"/>
      <c r="S42" s="23"/>
    </row>
    <row r="43" spans="1:19">
      <c r="H43" s="23"/>
      <c r="I43" s="23"/>
      <c r="J43" s="23"/>
      <c r="K43" s="23"/>
      <c r="L43" s="23"/>
      <c r="M43" s="23"/>
      <c r="N43" s="23"/>
      <c r="O43" s="23"/>
      <c r="P43" s="23"/>
      <c r="Q43" s="23"/>
      <c r="R43" s="23"/>
      <c r="S43" s="23"/>
    </row>
    <row r="44" spans="1:19">
      <c r="H44" s="23"/>
      <c r="I44" s="23"/>
      <c r="J44" s="23"/>
      <c r="K44" s="23"/>
      <c r="L44" s="23"/>
      <c r="M44" s="23"/>
      <c r="N44" s="23"/>
      <c r="O44" s="23"/>
      <c r="P44" s="23"/>
      <c r="Q44" s="23"/>
      <c r="R44" s="23"/>
      <c r="S44" s="23"/>
    </row>
    <row r="45" spans="1:19">
      <c r="H45" s="23"/>
      <c r="I45" s="23"/>
      <c r="J45" s="23"/>
      <c r="K45" s="23"/>
      <c r="L45" s="23"/>
      <c r="M45" s="23"/>
      <c r="N45" s="23"/>
      <c r="O45" s="23"/>
      <c r="P45" s="23"/>
      <c r="Q45" s="23"/>
      <c r="R45" s="23"/>
      <c r="S45" s="23"/>
    </row>
    <row r="46" spans="1:19">
      <c r="H46" s="23"/>
      <c r="I46" s="23"/>
      <c r="J46" s="23"/>
      <c r="K46" s="23"/>
      <c r="L46" s="23"/>
      <c r="M46" s="23"/>
      <c r="N46" s="23"/>
      <c r="O46" s="23"/>
      <c r="P46" s="23"/>
      <c r="Q46" s="23"/>
      <c r="R46" s="23"/>
      <c r="S46" s="23"/>
    </row>
    <row r="47" spans="1:19">
      <c r="H47" s="23"/>
      <c r="I47" s="23"/>
      <c r="J47" s="23"/>
      <c r="K47" s="23"/>
      <c r="L47" s="23"/>
      <c r="M47" s="23"/>
      <c r="N47" s="23"/>
      <c r="O47" s="23"/>
      <c r="P47" s="23"/>
      <c r="Q47" s="23"/>
      <c r="R47" s="23"/>
      <c r="S47" s="23"/>
    </row>
    <row r="48" spans="1:19">
      <c r="H48" s="23"/>
      <c r="I48" s="23"/>
      <c r="J48" s="23"/>
      <c r="K48" s="23"/>
      <c r="L48" s="23"/>
      <c r="M48" s="23"/>
      <c r="N48" s="23"/>
      <c r="O48" s="23"/>
      <c r="P48" s="23"/>
      <c r="Q48" s="23"/>
      <c r="R48" s="23"/>
      <c r="S48" s="23"/>
    </row>
  </sheetData>
  <mergeCells count="14">
    <mergeCell ref="Q29:Q34"/>
    <mergeCell ref="K4:M4"/>
    <mergeCell ref="N4:P4"/>
    <mergeCell ref="Q4:Q5"/>
    <mergeCell ref="A1:S1"/>
    <mergeCell ref="E4:G4"/>
    <mergeCell ref="H4:H5"/>
    <mergeCell ref="I4:I5"/>
    <mergeCell ref="J4:J5"/>
    <mergeCell ref="S4:S5"/>
    <mergeCell ref="R4:R5"/>
    <mergeCell ref="B3:J3"/>
    <mergeCell ref="K3:S3"/>
    <mergeCell ref="B4:D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1"/>
  <dimension ref="A1:X38"/>
  <sheetViews>
    <sheetView showGridLines="0" zoomScaleNormal="100" zoomScaleSheetLayoutView="100" workbookViewId="0">
      <selection activeCell="D1" sqref="D1"/>
    </sheetView>
  </sheetViews>
  <sheetFormatPr defaultRowHeight="12.75"/>
  <cols>
    <col min="1" max="1" width="8.7109375" style="29" customWidth="1"/>
    <col min="2" max="4" width="7.28515625" style="29" customWidth="1"/>
    <col min="5" max="10" width="7.42578125" style="29" customWidth="1"/>
    <col min="11" max="13" width="7.5703125" style="29" customWidth="1"/>
    <col min="14" max="18" width="7.42578125" style="29" customWidth="1"/>
    <col min="19" max="19" width="7.7109375" style="29" customWidth="1"/>
    <col min="20" max="20" width="9.28515625" style="29" bestFit="1" customWidth="1"/>
    <col min="21" max="21" width="11.42578125" style="29" bestFit="1" customWidth="1"/>
    <col min="22" max="260" width="9.140625" style="29"/>
    <col min="261" max="273" width="10.7109375" style="29" customWidth="1"/>
    <col min="274" max="516" width="9.140625" style="29"/>
    <col min="517" max="529" width="10.7109375" style="29" customWidth="1"/>
    <col min="530" max="772" width="9.140625" style="29"/>
    <col min="773" max="785" width="10.7109375" style="29" customWidth="1"/>
    <col min="786" max="1028" width="9.140625" style="29"/>
    <col min="1029" max="1041" width="10.7109375" style="29" customWidth="1"/>
    <col min="1042" max="1284" width="9.140625" style="29"/>
    <col min="1285" max="1297" width="10.7109375" style="29" customWidth="1"/>
    <col min="1298" max="1540" width="9.140625" style="29"/>
    <col min="1541" max="1553" width="10.7109375" style="29" customWidth="1"/>
    <col min="1554" max="1796" width="9.140625" style="29"/>
    <col min="1797" max="1809" width="10.7109375" style="29" customWidth="1"/>
    <col min="1810" max="2052" width="9.140625" style="29"/>
    <col min="2053" max="2065" width="10.7109375" style="29" customWidth="1"/>
    <col min="2066" max="2308" width="9.140625" style="29"/>
    <col min="2309" max="2321" width="10.7109375" style="29" customWidth="1"/>
    <col min="2322" max="2564" width="9.140625" style="29"/>
    <col min="2565" max="2577" width="10.7109375" style="29" customWidth="1"/>
    <col min="2578" max="2820" width="9.140625" style="29"/>
    <col min="2821" max="2833" width="10.7109375" style="29" customWidth="1"/>
    <col min="2834" max="3076" width="9.140625" style="29"/>
    <col min="3077" max="3089" width="10.7109375" style="29" customWidth="1"/>
    <col min="3090" max="3332" width="9.140625" style="29"/>
    <col min="3333" max="3345" width="10.7109375" style="29" customWidth="1"/>
    <col min="3346" max="3588" width="9.140625" style="29"/>
    <col min="3589" max="3601" width="10.7109375" style="29" customWidth="1"/>
    <col min="3602" max="3844" width="9.140625" style="29"/>
    <col min="3845" max="3857" width="10.7109375" style="29" customWidth="1"/>
    <col min="3858" max="4100" width="9.140625" style="29"/>
    <col min="4101" max="4113" width="10.7109375" style="29" customWidth="1"/>
    <col min="4114" max="4356" width="9.140625" style="29"/>
    <col min="4357" max="4369" width="10.7109375" style="29" customWidth="1"/>
    <col min="4370" max="4612" width="9.140625" style="29"/>
    <col min="4613" max="4625" width="10.7109375" style="29" customWidth="1"/>
    <col min="4626" max="4868" width="9.140625" style="29"/>
    <col min="4869" max="4881" width="10.7109375" style="29" customWidth="1"/>
    <col min="4882" max="5124" width="9.140625" style="29"/>
    <col min="5125" max="5137" width="10.7109375" style="29" customWidth="1"/>
    <col min="5138" max="5380" width="9.140625" style="29"/>
    <col min="5381" max="5393" width="10.7109375" style="29" customWidth="1"/>
    <col min="5394" max="5636" width="9.140625" style="29"/>
    <col min="5637" max="5649" width="10.7109375" style="29" customWidth="1"/>
    <col min="5650" max="5892" width="9.140625" style="29"/>
    <col min="5893" max="5905" width="10.7109375" style="29" customWidth="1"/>
    <col min="5906" max="6148" width="9.140625" style="29"/>
    <col min="6149" max="6161" width="10.7109375" style="29" customWidth="1"/>
    <col min="6162" max="6404" width="9.140625" style="29"/>
    <col min="6405" max="6417" width="10.7109375" style="29" customWidth="1"/>
    <col min="6418" max="6660" width="9.140625" style="29"/>
    <col min="6661" max="6673" width="10.7109375" style="29" customWidth="1"/>
    <col min="6674" max="6916" width="9.140625" style="29"/>
    <col min="6917" max="6929" width="10.7109375" style="29" customWidth="1"/>
    <col min="6930" max="7172" width="9.140625" style="29"/>
    <col min="7173" max="7185" width="10.7109375" style="29" customWidth="1"/>
    <col min="7186" max="7428" width="9.140625" style="29"/>
    <col min="7429" max="7441" width="10.7109375" style="29" customWidth="1"/>
    <col min="7442" max="7684" width="9.140625" style="29"/>
    <col min="7685" max="7697" width="10.7109375" style="29" customWidth="1"/>
    <col min="7698" max="7940" width="9.140625" style="29"/>
    <col min="7941" max="7953" width="10.7109375" style="29" customWidth="1"/>
    <col min="7954" max="8196" width="9.140625" style="29"/>
    <col min="8197" max="8209" width="10.7109375" style="29" customWidth="1"/>
    <col min="8210" max="8452" width="9.140625" style="29"/>
    <col min="8453" max="8465" width="10.7109375" style="29" customWidth="1"/>
    <col min="8466" max="8708" width="9.140625" style="29"/>
    <col min="8709" max="8721" width="10.7109375" style="29" customWidth="1"/>
    <col min="8722" max="8964" width="9.140625" style="29"/>
    <col min="8965" max="8977" width="10.7109375" style="29" customWidth="1"/>
    <col min="8978" max="9220" width="9.140625" style="29"/>
    <col min="9221" max="9233" width="10.7109375" style="29" customWidth="1"/>
    <col min="9234" max="9476" width="9.140625" style="29"/>
    <col min="9477" max="9489" width="10.7109375" style="29" customWidth="1"/>
    <col min="9490" max="9732" width="9.140625" style="29"/>
    <col min="9733" max="9745" width="10.7109375" style="29" customWidth="1"/>
    <col min="9746" max="9988" width="9.140625" style="29"/>
    <col min="9989" max="10001" width="10.7109375" style="29" customWidth="1"/>
    <col min="10002" max="10244" width="9.140625" style="29"/>
    <col min="10245" max="10257" width="10.7109375" style="29" customWidth="1"/>
    <col min="10258" max="10500" width="9.140625" style="29"/>
    <col min="10501" max="10513" width="10.7109375" style="29" customWidth="1"/>
    <col min="10514" max="10756" width="9.140625" style="29"/>
    <col min="10757" max="10769" width="10.7109375" style="29" customWidth="1"/>
    <col min="10770" max="11012" width="9.140625" style="29"/>
    <col min="11013" max="11025" width="10.7109375" style="29" customWidth="1"/>
    <col min="11026" max="11268" width="9.140625" style="29"/>
    <col min="11269" max="11281" width="10.7109375" style="29" customWidth="1"/>
    <col min="11282" max="11524" width="9.140625" style="29"/>
    <col min="11525" max="11537" width="10.7109375" style="29" customWidth="1"/>
    <col min="11538" max="11780" width="9.140625" style="29"/>
    <col min="11781" max="11793" width="10.7109375" style="29" customWidth="1"/>
    <col min="11794" max="12036" width="9.140625" style="29"/>
    <col min="12037" max="12049" width="10.7109375" style="29" customWidth="1"/>
    <col min="12050" max="12292" width="9.140625" style="29"/>
    <col min="12293" max="12305" width="10.7109375" style="29" customWidth="1"/>
    <col min="12306" max="12548" width="9.140625" style="29"/>
    <col min="12549" max="12561" width="10.7109375" style="29" customWidth="1"/>
    <col min="12562" max="12804" width="9.140625" style="29"/>
    <col min="12805" max="12817" width="10.7109375" style="29" customWidth="1"/>
    <col min="12818" max="13060" width="9.140625" style="29"/>
    <col min="13061" max="13073" width="10.7109375" style="29" customWidth="1"/>
    <col min="13074" max="13316" width="9.140625" style="29"/>
    <col min="13317" max="13329" width="10.7109375" style="29" customWidth="1"/>
    <col min="13330" max="13572" width="9.140625" style="29"/>
    <col min="13573" max="13585" width="10.7109375" style="29" customWidth="1"/>
    <col min="13586" max="13828" width="9.140625" style="29"/>
    <col min="13829" max="13841" width="10.7109375" style="29" customWidth="1"/>
    <col min="13842" max="14084" width="9.140625" style="29"/>
    <col min="14085" max="14097" width="10.7109375" style="29" customWidth="1"/>
    <col min="14098" max="14340" width="9.140625" style="29"/>
    <col min="14341" max="14353" width="10.7109375" style="29" customWidth="1"/>
    <col min="14354" max="14596" width="9.140625" style="29"/>
    <col min="14597" max="14609" width="10.7109375" style="29" customWidth="1"/>
    <col min="14610" max="14852" width="9.140625" style="29"/>
    <col min="14853" max="14865" width="10.7109375" style="29" customWidth="1"/>
    <col min="14866" max="15108" width="9.140625" style="29"/>
    <col min="15109" max="15121" width="10.7109375" style="29" customWidth="1"/>
    <col min="15122" max="15364" width="9.140625" style="29"/>
    <col min="15365" max="15377" width="10.7109375" style="29" customWidth="1"/>
    <col min="15378" max="15620" width="9.140625" style="29"/>
    <col min="15621" max="15633" width="10.7109375" style="29" customWidth="1"/>
    <col min="15634" max="15876" width="9.140625" style="29"/>
    <col min="15877" max="15889" width="10.7109375" style="29" customWidth="1"/>
    <col min="15890" max="16132" width="9.140625" style="29"/>
    <col min="16133" max="16145" width="10.7109375" style="29" customWidth="1"/>
    <col min="16146" max="16383" width="9.140625" style="29"/>
    <col min="16384" max="16384" width="9.140625" style="29" customWidth="1"/>
  </cols>
  <sheetData>
    <row r="1" spans="1:24" ht="18">
      <c r="A1" s="1496" t="s">
        <v>211</v>
      </c>
      <c r="B1" s="1496"/>
      <c r="C1" s="1496"/>
      <c r="D1" s="1496"/>
      <c r="E1" s="1496"/>
      <c r="F1" s="1496"/>
      <c r="G1" s="1496"/>
      <c r="H1" s="1496"/>
      <c r="I1" s="1496"/>
      <c r="J1" s="1496"/>
      <c r="K1" s="1496"/>
      <c r="L1" s="1496"/>
      <c r="M1" s="1496"/>
      <c r="N1" s="1496"/>
      <c r="O1" s="1496"/>
      <c r="P1" s="1496"/>
      <c r="Q1" s="1496"/>
      <c r="R1" s="1496"/>
      <c r="S1" s="1496"/>
    </row>
    <row r="2" spans="1:24" ht="5.0999999999999996" customHeight="1">
      <c r="A2" s="139"/>
      <c r="B2" s="139"/>
      <c r="C2" s="139"/>
      <c r="D2" s="139"/>
      <c r="E2" s="139"/>
      <c r="F2" s="139"/>
      <c r="G2" s="139"/>
      <c r="H2" s="139"/>
      <c r="I2" s="139"/>
      <c r="J2" s="441"/>
      <c r="K2" s="139"/>
      <c r="L2" s="139"/>
      <c r="M2" s="139"/>
      <c r="N2" s="139"/>
      <c r="O2" s="139"/>
      <c r="P2" s="139"/>
      <c r="Q2" s="139"/>
      <c r="R2" s="139"/>
    </row>
    <row r="3" spans="1:24" ht="16.149999999999999" customHeight="1">
      <c r="A3" s="953" t="str">
        <f>'3.3'!A24</f>
        <v>Year</v>
      </c>
      <c r="B3" s="1500" t="s">
        <v>183</v>
      </c>
      <c r="C3" s="1501"/>
      <c r="D3" s="1501"/>
      <c r="E3" s="1501"/>
      <c r="F3" s="1501"/>
      <c r="G3" s="1501"/>
      <c r="H3" s="1501"/>
      <c r="I3" s="1501"/>
      <c r="J3" s="1502"/>
      <c r="K3" s="1500" t="s">
        <v>27</v>
      </c>
      <c r="L3" s="1501"/>
      <c r="M3" s="1501"/>
      <c r="N3" s="1501"/>
      <c r="O3" s="1501"/>
      <c r="P3" s="1501"/>
      <c r="Q3" s="1501"/>
      <c r="R3" s="1501"/>
      <c r="S3" s="1501"/>
    </row>
    <row r="4" spans="1:24" ht="52.5" customHeight="1">
      <c r="A4" s="951"/>
      <c r="B4" s="1492" t="s">
        <v>160</v>
      </c>
      <c r="C4" s="1493"/>
      <c r="D4" s="1493"/>
      <c r="E4" s="1493" t="s">
        <v>167</v>
      </c>
      <c r="F4" s="1493"/>
      <c r="G4" s="1493"/>
      <c r="H4" s="1494" t="s">
        <v>184</v>
      </c>
      <c r="I4" s="1494" t="s">
        <v>185</v>
      </c>
      <c r="J4" s="1497" t="s">
        <v>186</v>
      </c>
      <c r="K4" s="1492" t="s">
        <v>160</v>
      </c>
      <c r="L4" s="1493"/>
      <c r="M4" s="1493"/>
      <c r="N4" s="1493" t="s">
        <v>167</v>
      </c>
      <c r="O4" s="1493"/>
      <c r="P4" s="1493"/>
      <c r="Q4" s="1494" t="s">
        <v>184</v>
      </c>
      <c r="R4" s="1494" t="s">
        <v>185</v>
      </c>
      <c r="S4" s="1494" t="s">
        <v>186</v>
      </c>
      <c r="U4" s="45"/>
    </row>
    <row r="5" spans="1:24" ht="57.95" customHeight="1">
      <c r="A5" s="952"/>
      <c r="B5" s="926" t="s">
        <v>161</v>
      </c>
      <c r="C5" s="1376" t="s">
        <v>165</v>
      </c>
      <c r="D5" s="1376" t="s">
        <v>166</v>
      </c>
      <c r="E5" s="1376" t="s">
        <v>188</v>
      </c>
      <c r="F5" s="1376" t="s">
        <v>189</v>
      </c>
      <c r="G5" s="1376" t="s">
        <v>170</v>
      </c>
      <c r="H5" s="1495"/>
      <c r="I5" s="1495"/>
      <c r="J5" s="1498"/>
      <c r="K5" s="926" t="s">
        <v>161</v>
      </c>
      <c r="L5" s="1376" t="s">
        <v>165</v>
      </c>
      <c r="M5" s="1376" t="s">
        <v>166</v>
      </c>
      <c r="N5" s="1376" t="s">
        <v>188</v>
      </c>
      <c r="O5" s="1376" t="s">
        <v>189</v>
      </c>
      <c r="P5" s="1376" t="s">
        <v>170</v>
      </c>
      <c r="Q5" s="1495"/>
      <c r="R5" s="1495"/>
      <c r="S5" s="1499"/>
    </row>
    <row r="6" spans="1:24" ht="15.95" customHeight="1">
      <c r="A6" s="611">
        <v>2014</v>
      </c>
      <c r="B6" s="938">
        <v>36540.743128613038</v>
      </c>
      <c r="C6" s="612">
        <v>29291.406111090015</v>
      </c>
      <c r="D6" s="613">
        <v>7249.337017523023</v>
      </c>
      <c r="E6" s="613">
        <v>2146.4485759999998</v>
      </c>
      <c r="F6" s="613">
        <v>2130.9156170000001</v>
      </c>
      <c r="G6" s="613">
        <v>15.532958999999664</v>
      </c>
      <c r="H6" s="613">
        <v>168.00440900000001</v>
      </c>
      <c r="I6" s="613">
        <v>-152.45046350711414</v>
      </c>
      <c r="J6" s="941">
        <v>7280.4239220159088</v>
      </c>
      <c r="K6" s="612">
        <v>388422.298039418</v>
      </c>
      <c r="L6" s="612">
        <v>311501.41890755744</v>
      </c>
      <c r="M6" s="613">
        <v>76920.879131860565</v>
      </c>
      <c r="N6" s="613">
        <v>22916.763144999994</v>
      </c>
      <c r="O6" s="613">
        <v>22677.179189999999</v>
      </c>
      <c r="P6" s="613">
        <v>239.5839549999946</v>
      </c>
      <c r="Q6" s="613">
        <v>1814.2606044805998</v>
      </c>
      <c r="R6" s="613">
        <v>-1565.6041029589833</v>
      </c>
      <c r="S6" s="613">
        <v>77409.119588382178</v>
      </c>
      <c r="U6" s="33"/>
      <c r="V6" s="31"/>
      <c r="X6" s="32"/>
    </row>
    <row r="7" spans="1:24" ht="15.95" customHeight="1">
      <c r="A7" s="614">
        <v>2015</v>
      </c>
      <c r="B7" s="939">
        <v>35681.669776242663</v>
      </c>
      <c r="C7" s="616">
        <v>28207.871117914867</v>
      </c>
      <c r="D7" s="616">
        <v>7473.7986583277998</v>
      </c>
      <c r="E7" s="616">
        <v>2803.3251729999997</v>
      </c>
      <c r="F7" s="616">
        <v>2656.378365</v>
      </c>
      <c r="G7" s="616">
        <v>146.9468080000002</v>
      </c>
      <c r="H7" s="616">
        <v>158.42110200000002</v>
      </c>
      <c r="I7" s="616">
        <v>-171.601935382862</v>
      </c>
      <c r="J7" s="942">
        <v>7607.5646329449382</v>
      </c>
      <c r="K7" s="615">
        <v>380348.45179984096</v>
      </c>
      <c r="L7" s="616">
        <v>300692.85706401971</v>
      </c>
      <c r="M7" s="616">
        <v>79655.594735821272</v>
      </c>
      <c r="N7" s="616">
        <v>29877.399077000002</v>
      </c>
      <c r="O7" s="616">
        <v>28409.946003000001</v>
      </c>
      <c r="P7" s="616">
        <v>1467.4530739999996</v>
      </c>
      <c r="Q7" s="616">
        <v>1722.2116495963</v>
      </c>
      <c r="R7" s="616">
        <v>-1777.3580356404127</v>
      </c>
      <c r="S7" s="616">
        <v>81067.901423777163</v>
      </c>
      <c r="U7" s="33"/>
      <c r="V7" s="31"/>
      <c r="X7" s="32"/>
    </row>
    <row r="8" spans="1:24" ht="15.95" customHeight="1">
      <c r="A8" s="611">
        <v>2016</v>
      </c>
      <c r="B8" s="938">
        <v>33974.656483077597</v>
      </c>
      <c r="C8" s="613">
        <v>25851.579346631457</v>
      </c>
      <c r="D8" s="613">
        <v>8123.0771364461389</v>
      </c>
      <c r="E8" s="613">
        <v>2783.0275460000003</v>
      </c>
      <c r="F8" s="613">
        <v>2639.4406550000003</v>
      </c>
      <c r="G8" s="613">
        <v>143.58689099999981</v>
      </c>
      <c r="H8" s="613">
        <v>135.920783</v>
      </c>
      <c r="I8" s="613">
        <v>-147.4490044851363</v>
      </c>
      <c r="J8" s="941">
        <v>8255.1358059610029</v>
      </c>
      <c r="K8" s="612">
        <v>362845.226156599</v>
      </c>
      <c r="L8" s="613">
        <v>276069.58493614907</v>
      </c>
      <c r="M8" s="613">
        <v>86775.641220449994</v>
      </c>
      <c r="N8" s="613">
        <v>29778.373287749997</v>
      </c>
      <c r="O8" s="613">
        <v>28289.563147000001</v>
      </c>
      <c r="P8" s="613">
        <v>1488.8101407499971</v>
      </c>
      <c r="Q8" s="613">
        <v>1472.636014833</v>
      </c>
      <c r="R8" s="613">
        <v>-1493.9224045932206</v>
      </c>
      <c r="S8" s="613">
        <v>88243.164971439764</v>
      </c>
      <c r="U8" s="33"/>
      <c r="V8" s="31"/>
      <c r="X8" s="32"/>
    </row>
    <row r="9" spans="1:24" ht="15.95" customHeight="1">
      <c r="A9" s="617">
        <v>2017</v>
      </c>
      <c r="B9" s="940">
        <v>35009.191902951701</v>
      </c>
      <c r="C9" s="619">
        <v>26120.117308684228</v>
      </c>
      <c r="D9" s="619">
        <v>8889.0745942674657</v>
      </c>
      <c r="E9" s="619">
        <v>2383.3666699999999</v>
      </c>
      <c r="F9" s="619">
        <v>2808.5585060000003</v>
      </c>
      <c r="G9" s="619">
        <v>-425.19183600000031</v>
      </c>
      <c r="H9" s="619">
        <v>146.24423799999997</v>
      </c>
      <c r="I9" s="619">
        <v>-82.644242848546412</v>
      </c>
      <c r="J9" s="943">
        <v>8527.4827534189189</v>
      </c>
      <c r="K9" s="618">
        <v>373373.45817875804</v>
      </c>
      <c r="L9" s="619">
        <v>278591.54637629323</v>
      </c>
      <c r="M9" s="619">
        <v>94781.911802464805</v>
      </c>
      <c r="N9" s="619">
        <v>25481.562421869003</v>
      </c>
      <c r="O9" s="619">
        <v>29988.256826387002</v>
      </c>
      <c r="P9" s="619">
        <v>-4506.6944045179998</v>
      </c>
      <c r="Q9" s="619">
        <v>1579.5465430071999</v>
      </c>
      <c r="R9" s="619">
        <v>-858.54221397424408</v>
      </c>
      <c r="S9" s="619">
        <v>90996.221726979813</v>
      </c>
      <c r="U9" s="33"/>
      <c r="V9" s="31"/>
      <c r="X9" s="32"/>
    </row>
    <row r="10" spans="1:24" ht="15.95" customHeight="1">
      <c r="A10" s="614">
        <v>2018</v>
      </c>
      <c r="B10" s="939">
        <v>39769.765428846957</v>
      </c>
      <c r="C10" s="616">
        <v>31761.774558777062</v>
      </c>
      <c r="D10" s="616">
        <v>8007.990870069887</v>
      </c>
      <c r="E10" s="616">
        <v>2940.8980369999999</v>
      </c>
      <c r="F10" s="616">
        <v>2915.3978120000002</v>
      </c>
      <c r="G10" s="616">
        <v>25.500225000000455</v>
      </c>
      <c r="H10" s="616">
        <v>137.11352800000003</v>
      </c>
      <c r="I10" s="616">
        <v>12.151503918380358</v>
      </c>
      <c r="J10" s="942">
        <v>8182.7561269882681</v>
      </c>
      <c r="K10" s="615">
        <v>424106.72469706298</v>
      </c>
      <c r="L10" s="616">
        <v>338775.15421295812</v>
      </c>
      <c r="M10" s="616">
        <v>85331.570484104886</v>
      </c>
      <c r="N10" s="616">
        <v>31427.287188296003</v>
      </c>
      <c r="O10" s="616">
        <v>31142.004422767994</v>
      </c>
      <c r="P10" s="616">
        <v>285.28276552800071</v>
      </c>
      <c r="Q10" s="616">
        <v>1476.5038155359</v>
      </c>
      <c r="R10" s="616">
        <v>213.05420727199271</v>
      </c>
      <c r="S10" s="616">
        <v>87306.41127244079</v>
      </c>
      <c r="U10" s="33"/>
      <c r="V10" s="31"/>
      <c r="X10" s="32"/>
    </row>
    <row r="11" spans="1:24" ht="15.95" customHeight="1">
      <c r="A11" s="614">
        <v>2019</v>
      </c>
      <c r="B11" s="939">
        <v>36127.13677866853</v>
      </c>
      <c r="C11" s="616">
        <v>26593.943319249553</v>
      </c>
      <c r="D11" s="616">
        <v>9533.1934594189806</v>
      </c>
      <c r="E11" s="616">
        <v>1270.5150149999997</v>
      </c>
      <c r="F11" s="616">
        <v>2360.8505330000003</v>
      </c>
      <c r="G11" s="616">
        <v>-1090.3355180000001</v>
      </c>
      <c r="H11" s="616">
        <v>130.758104</v>
      </c>
      <c r="I11" s="616">
        <v>-8.9865718097942882</v>
      </c>
      <c r="J11" s="942">
        <v>8564.6294736091877</v>
      </c>
      <c r="K11" s="615">
        <v>385377.84945214103</v>
      </c>
      <c r="L11" s="616">
        <v>283856.62996003724</v>
      </c>
      <c r="M11" s="616">
        <v>101521.21949210369</v>
      </c>
      <c r="N11" s="616">
        <v>13570.520822</v>
      </c>
      <c r="O11" s="616">
        <v>25171.984552473001</v>
      </c>
      <c r="P11" s="616">
        <v>-11601.463730473</v>
      </c>
      <c r="Q11" s="616">
        <v>1410.2240117025001</v>
      </c>
      <c r="R11" s="616">
        <v>67.653965865697245</v>
      </c>
      <c r="S11" s="616">
        <v>91397.633739198907</v>
      </c>
      <c r="U11" s="33"/>
      <c r="V11" s="31"/>
      <c r="X11" s="32"/>
    </row>
    <row r="12" spans="1:24" ht="15.95" customHeight="1">
      <c r="A12" s="611">
        <v>2020</v>
      </c>
      <c r="B12" s="938">
        <v>43481.570748310362</v>
      </c>
      <c r="C12" s="613">
        <v>35891.603370085293</v>
      </c>
      <c r="D12" s="613">
        <v>7589.967378225062</v>
      </c>
      <c r="E12" s="613">
        <v>3039.8786140000002</v>
      </c>
      <c r="F12" s="613">
        <v>2018.9483439000005</v>
      </c>
      <c r="G12" s="613">
        <v>1020.9302701000001</v>
      </c>
      <c r="H12" s="613">
        <v>122.73749500000001</v>
      </c>
      <c r="I12" s="613">
        <v>-39.415970103982431</v>
      </c>
      <c r="J12" s="941">
        <v>8694.2191732210813</v>
      </c>
      <c r="K12" s="612">
        <v>464283.59933017602</v>
      </c>
      <c r="L12" s="613">
        <v>383388.20289967547</v>
      </c>
      <c r="M12" s="613">
        <v>80895.396430500507</v>
      </c>
      <c r="N12" s="613">
        <v>32462.113134000003</v>
      </c>
      <c r="O12" s="613">
        <v>21605.502131212197</v>
      </c>
      <c r="P12" s="613">
        <v>10856.611002787802</v>
      </c>
      <c r="Q12" s="613">
        <v>1333.460418543689</v>
      </c>
      <c r="R12" s="613">
        <v>-191.03649981864916</v>
      </c>
      <c r="S12" s="613">
        <v>92894.431352013344</v>
      </c>
      <c r="U12" s="33"/>
      <c r="V12" s="31"/>
      <c r="X12" s="32"/>
    </row>
    <row r="13" spans="1:24" ht="15.95" customHeight="1">
      <c r="A13" s="617">
        <v>2021</v>
      </c>
      <c r="B13" s="940">
        <v>45652.259324474602</v>
      </c>
      <c r="C13" s="619">
        <v>36933.36233226367</v>
      </c>
      <c r="D13" s="619">
        <v>8718.89699221093</v>
      </c>
      <c r="E13" s="619">
        <v>3110.832817</v>
      </c>
      <c r="F13" s="619">
        <v>2522.9196790000001</v>
      </c>
      <c r="G13" s="619">
        <v>587.9131380000008</v>
      </c>
      <c r="H13" s="619">
        <v>127.8657</v>
      </c>
      <c r="I13" s="619">
        <v>-0.94158440864021387</v>
      </c>
      <c r="J13" s="943">
        <v>9433.7342458022904</v>
      </c>
      <c r="K13" s="618">
        <v>486992.22733580403</v>
      </c>
      <c r="L13" s="619">
        <v>394171.88340152148</v>
      </c>
      <c r="M13" s="619">
        <v>92820.343934282457</v>
      </c>
      <c r="N13" s="619">
        <v>33243.426067410001</v>
      </c>
      <c r="O13" s="619">
        <v>26927.931600867996</v>
      </c>
      <c r="P13" s="619">
        <v>6315.4944665419971</v>
      </c>
      <c r="Q13" s="619">
        <v>1383.8311471305001</v>
      </c>
      <c r="R13" s="619">
        <v>217.80741569413337</v>
      </c>
      <c r="S13" s="619">
        <v>100737.47696364908</v>
      </c>
      <c r="U13" s="33"/>
      <c r="V13" s="31"/>
      <c r="X13" s="32"/>
    </row>
    <row r="14" spans="1:24" ht="15.95" customHeight="1">
      <c r="A14" s="614">
        <v>2022</v>
      </c>
      <c r="B14" s="939">
        <v>27084.570277629347</v>
      </c>
      <c r="C14" s="616">
        <v>18472.560859217843</v>
      </c>
      <c r="D14" s="616">
        <v>8612.0094184115096</v>
      </c>
      <c r="E14" s="616">
        <v>1963.353881</v>
      </c>
      <c r="F14" s="616">
        <v>3217.7731969999995</v>
      </c>
      <c r="G14" s="616">
        <v>-1254.4193159999998</v>
      </c>
      <c r="H14" s="616">
        <v>148.17810399999996</v>
      </c>
      <c r="I14" s="616">
        <v>37.994077157787217</v>
      </c>
      <c r="J14" s="942">
        <v>7543.7622835692955</v>
      </c>
      <c r="K14" s="615">
        <v>290582.45931474271</v>
      </c>
      <c r="L14" s="616">
        <v>197673.15025016331</v>
      </c>
      <c r="M14" s="616">
        <v>92909.309064579516</v>
      </c>
      <c r="N14" s="616">
        <v>21052.228124999998</v>
      </c>
      <c r="O14" s="616">
        <v>34629.594829982998</v>
      </c>
      <c r="P14" s="616">
        <v>-13577.366704983007</v>
      </c>
      <c r="Q14" s="616">
        <v>1607.7483028464599</v>
      </c>
      <c r="R14" s="616">
        <v>607.00765039404246</v>
      </c>
      <c r="S14" s="616">
        <v>81546.69831283699</v>
      </c>
      <c r="U14" s="33"/>
      <c r="V14" s="31"/>
      <c r="X14" s="32"/>
    </row>
    <row r="15" spans="1:24" ht="15.95" customHeight="1">
      <c r="A15" s="617">
        <v>2023</v>
      </c>
      <c r="B15" s="940">
        <v>7832.7169411087043</v>
      </c>
      <c r="C15" s="619">
        <v>1024.3844713606848</v>
      </c>
      <c r="D15" s="619">
        <v>6808.3324697480202</v>
      </c>
      <c r="E15" s="619">
        <v>1863.085806</v>
      </c>
      <c r="F15" s="619">
        <v>2024.6892387500002</v>
      </c>
      <c r="G15" s="619">
        <v>-161.6034327500002</v>
      </c>
      <c r="H15" s="619">
        <v>88.281060029999992</v>
      </c>
      <c r="I15" s="619">
        <v>23.563717258027523</v>
      </c>
      <c r="J15" s="943">
        <v>6758.5738142860464</v>
      </c>
      <c r="K15" s="618">
        <v>85662.679692538994</v>
      </c>
      <c r="L15" s="619">
        <v>11207.2981219918</v>
      </c>
      <c r="M15" s="619">
        <v>74455.381570547208</v>
      </c>
      <c r="N15" s="619">
        <v>20138.612132000002</v>
      </c>
      <c r="O15" s="619">
        <v>22159.935576032996</v>
      </c>
      <c r="P15" s="619">
        <v>-2021.3234440329993</v>
      </c>
      <c r="Q15" s="619">
        <v>960.10017335667874</v>
      </c>
      <c r="R15" s="619">
        <v>348.2895067855203</v>
      </c>
      <c r="S15" s="619">
        <v>73742.447806656404</v>
      </c>
      <c r="U15" s="33"/>
      <c r="V15" s="31"/>
      <c r="X15" s="32"/>
    </row>
    <row r="16" spans="1:24">
      <c r="E16" s="32"/>
      <c r="F16" s="32"/>
      <c r="G16" s="32"/>
      <c r="L16" s="32"/>
      <c r="M16" s="32"/>
      <c r="N16" s="32"/>
    </row>
    <row r="17" spans="1:20" s="565" customFormat="1" ht="17.100000000000001" customHeight="1">
      <c r="A17" s="1504" t="s">
        <v>212</v>
      </c>
      <c r="B17" s="1504"/>
      <c r="C17" s="1504"/>
      <c r="D17" s="1504"/>
      <c r="E17" s="1504"/>
      <c r="F17" s="1504"/>
      <c r="G17" s="1504"/>
      <c r="H17" s="1504"/>
      <c r="I17" s="1504"/>
      <c r="J17" s="570"/>
      <c r="K17" s="1503" t="s">
        <v>213</v>
      </c>
      <c r="L17" s="1503"/>
      <c r="M17" s="1503"/>
      <c r="N17" s="1503"/>
      <c r="O17" s="1503"/>
      <c r="P17" s="1503"/>
      <c r="Q17" s="1503"/>
      <c r="R17" s="1503"/>
      <c r="S17" s="1503"/>
      <c r="T17" s="571"/>
    </row>
    <row r="18" spans="1:20" ht="12.75" customHeight="1">
      <c r="B18" s="34"/>
      <c r="C18" s="34" t="s">
        <v>217</v>
      </c>
      <c r="D18" s="34" t="s">
        <v>161</v>
      </c>
      <c r="E18" s="34" t="s">
        <v>165</v>
      </c>
      <c r="F18" s="34"/>
      <c r="G18" s="34"/>
      <c r="H18" s="34"/>
      <c r="I18" s="34"/>
      <c r="J18" s="35"/>
      <c r="K18" s="1503"/>
      <c r="L18" s="1503"/>
      <c r="M18" s="1503"/>
      <c r="N18" s="1503"/>
      <c r="O18" s="1503"/>
      <c r="P18" s="1503"/>
      <c r="Q18" s="1503"/>
      <c r="R18" s="1503"/>
      <c r="S18" s="1503"/>
    </row>
    <row r="19" spans="1:20" ht="9.9499999999999993" customHeight="1">
      <c r="B19" s="34">
        <f>A6</f>
        <v>2014</v>
      </c>
      <c r="C19" s="37">
        <f t="shared" ref="C19:C28" si="0">D6</f>
        <v>7249.337017523023</v>
      </c>
      <c r="D19" s="37">
        <f t="shared" ref="D19:D28" si="1">B6</f>
        <v>36540.743128613038</v>
      </c>
      <c r="E19" s="34">
        <f t="shared" ref="E19:E28" si="2">C6*-1</f>
        <v>-29291.406111090015</v>
      </c>
      <c r="F19" s="34"/>
      <c r="G19" s="37"/>
      <c r="H19" s="35"/>
      <c r="I19" s="35"/>
      <c r="J19" s="35"/>
      <c r="K19" s="35"/>
      <c r="L19" s="35"/>
      <c r="M19" s="38">
        <f>A6</f>
        <v>2014</v>
      </c>
      <c r="N19" s="39">
        <f>B6/$B$13</f>
        <v>0.80041478054566306</v>
      </c>
      <c r="O19" s="40">
        <f>$N$26-N19</f>
        <v>0.19958521945433694</v>
      </c>
      <c r="P19" s="43"/>
      <c r="Q19" s="36"/>
    </row>
    <row r="20" spans="1:20" ht="9.9499999999999993" customHeight="1">
      <c r="B20" s="34">
        <f t="shared" ref="B20:B28" si="3">A7</f>
        <v>2015</v>
      </c>
      <c r="C20" s="37">
        <f t="shared" si="0"/>
        <v>7473.7986583277998</v>
      </c>
      <c r="D20" s="37">
        <f t="shared" si="1"/>
        <v>35681.669776242663</v>
      </c>
      <c r="E20" s="34">
        <f t="shared" si="2"/>
        <v>-28207.871117914867</v>
      </c>
      <c r="F20" s="34"/>
      <c r="G20" s="34"/>
      <c r="H20" s="35"/>
      <c r="I20" s="35"/>
      <c r="J20" s="35"/>
      <c r="K20" s="35"/>
      <c r="L20" s="35"/>
      <c r="M20" s="38">
        <f t="shared" ref="M20:M28" si="4">A7</f>
        <v>2015</v>
      </c>
      <c r="N20" s="39">
        <f t="shared" ref="N20:N28" si="5">B7/$B$13</f>
        <v>0.7815970185097364</v>
      </c>
      <c r="O20" s="40">
        <f>$N$26-N20</f>
        <v>0.2184029814902636</v>
      </c>
      <c r="P20" s="43"/>
      <c r="Q20" s="36"/>
    </row>
    <row r="21" spans="1:20" ht="9.9499999999999993" customHeight="1">
      <c r="B21" s="34">
        <f t="shared" si="3"/>
        <v>2016</v>
      </c>
      <c r="C21" s="37">
        <f t="shared" si="0"/>
        <v>8123.0771364461389</v>
      </c>
      <c r="D21" s="37">
        <f t="shared" si="1"/>
        <v>33974.656483077597</v>
      </c>
      <c r="E21" s="34">
        <f t="shared" si="2"/>
        <v>-25851.579346631457</v>
      </c>
      <c r="F21" s="34"/>
      <c r="G21" s="34"/>
      <c r="H21" s="35"/>
      <c r="I21" s="35"/>
      <c r="J21" s="35"/>
      <c r="K21" s="35"/>
      <c r="L21" s="35"/>
      <c r="M21" s="38">
        <f t="shared" si="4"/>
        <v>2016</v>
      </c>
      <c r="N21" s="39">
        <f t="shared" si="5"/>
        <v>0.74420536871136778</v>
      </c>
      <c r="O21" s="40">
        <f t="shared" ref="O21:O28" si="6">$N$26-N21</f>
        <v>0.25579463128863222</v>
      </c>
      <c r="P21" s="43"/>
      <c r="Q21" s="36"/>
    </row>
    <row r="22" spans="1:20" ht="9.9499999999999993" customHeight="1">
      <c r="B22" s="34">
        <f t="shared" si="3"/>
        <v>2017</v>
      </c>
      <c r="C22" s="37">
        <f t="shared" si="0"/>
        <v>8889.0745942674657</v>
      </c>
      <c r="D22" s="37">
        <f t="shared" si="1"/>
        <v>35009.191902951701</v>
      </c>
      <c r="E22" s="34">
        <f t="shared" si="2"/>
        <v>-26120.117308684228</v>
      </c>
      <c r="F22" s="34"/>
      <c r="G22" s="34"/>
      <c r="H22" s="35"/>
      <c r="I22" s="35"/>
      <c r="J22" s="35"/>
      <c r="K22" s="35"/>
      <c r="L22" s="35"/>
      <c r="M22" s="38">
        <f t="shared" si="4"/>
        <v>2017</v>
      </c>
      <c r="N22" s="39">
        <f t="shared" si="5"/>
        <v>0.76686657836850902</v>
      </c>
      <c r="O22" s="40">
        <f t="shared" si="6"/>
        <v>0.23313342163149098</v>
      </c>
      <c r="P22" s="43"/>
      <c r="Q22" s="36"/>
    </row>
    <row r="23" spans="1:20" ht="9.9499999999999993" customHeight="1">
      <c r="B23" s="34">
        <f t="shared" si="3"/>
        <v>2018</v>
      </c>
      <c r="C23" s="37">
        <f t="shared" si="0"/>
        <v>8007.990870069887</v>
      </c>
      <c r="D23" s="37">
        <f t="shared" si="1"/>
        <v>39769.765428846957</v>
      </c>
      <c r="E23" s="34">
        <f t="shared" si="2"/>
        <v>-31761.774558777062</v>
      </c>
      <c r="F23" s="34"/>
      <c r="G23" s="34"/>
      <c r="H23" s="35"/>
      <c r="I23" s="35"/>
      <c r="J23" s="35"/>
      <c r="K23" s="35"/>
      <c r="L23" s="35"/>
      <c r="M23" s="38">
        <f t="shared" si="4"/>
        <v>2018</v>
      </c>
      <c r="N23" s="39">
        <f t="shared" si="5"/>
        <v>0.87114561288593251</v>
      </c>
      <c r="O23" s="40">
        <f t="shared" si="6"/>
        <v>0.12885438711406749</v>
      </c>
      <c r="P23" s="43"/>
      <c r="Q23" s="36"/>
    </row>
    <row r="24" spans="1:20" ht="9.9499999999999993" customHeight="1">
      <c r="B24" s="34">
        <f t="shared" si="3"/>
        <v>2019</v>
      </c>
      <c r="C24" s="37">
        <f t="shared" si="0"/>
        <v>9533.1934594189806</v>
      </c>
      <c r="D24" s="37">
        <f t="shared" si="1"/>
        <v>36127.13677866853</v>
      </c>
      <c r="E24" s="34">
        <f t="shared" si="2"/>
        <v>-26593.943319249553</v>
      </c>
      <c r="F24" s="34"/>
      <c r="G24" s="34"/>
      <c r="H24" s="35"/>
      <c r="I24" s="35"/>
      <c r="J24" s="35"/>
      <c r="K24" s="35"/>
      <c r="L24" s="35"/>
      <c r="M24" s="38">
        <f t="shared" si="4"/>
        <v>2019</v>
      </c>
      <c r="N24" s="39">
        <f t="shared" si="5"/>
        <v>0.79135484887821173</v>
      </c>
      <c r="O24" s="40">
        <f t="shared" si="6"/>
        <v>0.20864515112178827</v>
      </c>
      <c r="P24" s="43"/>
      <c r="Q24" s="36"/>
    </row>
    <row r="25" spans="1:20" ht="9.9499999999999993" customHeight="1">
      <c r="B25" s="34">
        <f t="shared" si="3"/>
        <v>2020</v>
      </c>
      <c r="C25" s="37">
        <f t="shared" si="0"/>
        <v>7589.967378225062</v>
      </c>
      <c r="D25" s="37">
        <f t="shared" si="1"/>
        <v>43481.570748310362</v>
      </c>
      <c r="E25" s="34">
        <f t="shared" si="2"/>
        <v>-35891.603370085293</v>
      </c>
      <c r="F25" s="34"/>
      <c r="G25" s="34"/>
      <c r="H25" s="35"/>
      <c r="I25" s="35"/>
      <c r="J25" s="35"/>
      <c r="K25" s="35"/>
      <c r="L25" s="35"/>
      <c r="M25" s="38">
        <f t="shared" si="4"/>
        <v>2020</v>
      </c>
      <c r="N25" s="39">
        <f t="shared" si="5"/>
        <v>0.95245167252871288</v>
      </c>
      <c r="O25" s="40">
        <f t="shared" si="6"/>
        <v>4.7548327471287122E-2</v>
      </c>
      <c r="P25" s="43"/>
      <c r="Q25" s="36"/>
    </row>
    <row r="26" spans="1:20" ht="9.9499999999999993" customHeight="1">
      <c r="B26" s="34">
        <f t="shared" si="3"/>
        <v>2021</v>
      </c>
      <c r="C26" s="37">
        <f t="shared" si="0"/>
        <v>8718.89699221093</v>
      </c>
      <c r="D26" s="37">
        <f t="shared" si="1"/>
        <v>45652.259324474602</v>
      </c>
      <c r="E26" s="34">
        <f t="shared" si="2"/>
        <v>-36933.36233226367</v>
      </c>
      <c r="F26" s="34"/>
      <c r="G26" s="34"/>
      <c r="H26" s="35"/>
      <c r="I26" s="35"/>
      <c r="J26" s="35"/>
      <c r="K26" s="35"/>
      <c r="L26" s="35"/>
      <c r="M26" s="38">
        <f t="shared" si="4"/>
        <v>2021</v>
      </c>
      <c r="N26" s="39">
        <f t="shared" si="5"/>
        <v>1</v>
      </c>
      <c r="O26" s="40">
        <f t="shared" si="6"/>
        <v>0</v>
      </c>
      <c r="P26" s="43"/>
      <c r="Q26" s="36"/>
    </row>
    <row r="27" spans="1:20" ht="9.9499999999999993" customHeight="1">
      <c r="B27" s="34">
        <f t="shared" si="3"/>
        <v>2022</v>
      </c>
      <c r="C27" s="37">
        <f t="shared" si="0"/>
        <v>8612.0094184115096</v>
      </c>
      <c r="D27" s="37">
        <f t="shared" si="1"/>
        <v>27084.570277629347</v>
      </c>
      <c r="E27" s="34">
        <f t="shared" si="2"/>
        <v>-18472.560859217843</v>
      </c>
      <c r="F27" s="34"/>
      <c r="G27" s="34"/>
      <c r="H27" s="35"/>
      <c r="I27" s="35"/>
      <c r="J27" s="35"/>
      <c r="K27" s="35"/>
      <c r="L27" s="35"/>
      <c r="M27" s="38">
        <f t="shared" si="4"/>
        <v>2022</v>
      </c>
      <c r="N27" s="39">
        <f>B14/$B$13</f>
        <v>0.59327995324667437</v>
      </c>
      <c r="O27" s="40">
        <f t="shared" si="6"/>
        <v>0.40672004675332563</v>
      </c>
      <c r="P27" s="43"/>
      <c r="Q27" s="36"/>
    </row>
    <row r="28" spans="1:20" ht="9.9499999999999993" customHeight="1">
      <c r="B28" s="34">
        <f t="shared" si="3"/>
        <v>2023</v>
      </c>
      <c r="C28" s="37">
        <f t="shared" si="0"/>
        <v>6808.3324697480202</v>
      </c>
      <c r="D28" s="37">
        <f t="shared" si="1"/>
        <v>7832.7169411087043</v>
      </c>
      <c r="E28" s="34">
        <f t="shared" si="2"/>
        <v>-1024.3844713606848</v>
      </c>
      <c r="F28" s="34"/>
      <c r="G28" s="34"/>
      <c r="H28" s="34"/>
      <c r="I28" s="34"/>
      <c r="J28" s="34"/>
      <c r="K28" s="34"/>
      <c r="L28" s="34"/>
      <c r="M28" s="38">
        <f t="shared" si="4"/>
        <v>2023</v>
      </c>
      <c r="N28" s="39">
        <f t="shared" si="5"/>
        <v>0.17157347866263239</v>
      </c>
      <c r="O28" s="40">
        <f t="shared" si="6"/>
        <v>0.82842652133736761</v>
      </c>
      <c r="P28" s="43"/>
      <c r="Q28" s="36"/>
    </row>
    <row r="29" spans="1:20" ht="9.9499999999999993" customHeight="1">
      <c r="H29" s="41"/>
      <c r="I29" s="41"/>
      <c r="J29" s="41"/>
      <c r="K29" s="41"/>
      <c r="L29" s="42"/>
      <c r="M29" s="43"/>
      <c r="N29" s="41"/>
      <c r="O29" s="41"/>
      <c r="P29" s="41"/>
      <c r="Q29" s="42"/>
      <c r="R29" s="41"/>
      <c r="S29" s="41"/>
    </row>
    <row r="30" spans="1:20">
      <c r="H30" s="41"/>
      <c r="I30" s="41"/>
      <c r="J30" s="41"/>
      <c r="K30" s="41"/>
      <c r="L30" s="41"/>
      <c r="M30" s="41"/>
      <c r="N30" s="41"/>
      <c r="O30" s="41"/>
      <c r="P30" s="41"/>
      <c r="Q30" s="41"/>
      <c r="R30" s="41"/>
      <c r="S30" s="41"/>
    </row>
    <row r="31" spans="1:20">
      <c r="H31" s="41"/>
      <c r="I31" s="41"/>
      <c r="J31" s="41"/>
      <c r="K31" s="41"/>
      <c r="L31" s="41"/>
      <c r="M31" s="41"/>
      <c r="N31" s="41"/>
      <c r="O31" s="41"/>
      <c r="P31" s="41"/>
      <c r="Q31" s="41"/>
      <c r="R31" s="41"/>
      <c r="S31" s="41"/>
    </row>
    <row r="32" spans="1:20">
      <c r="H32" s="41"/>
      <c r="I32" s="41"/>
      <c r="J32" s="41"/>
      <c r="K32" s="41"/>
      <c r="L32" s="41"/>
      <c r="M32" s="41"/>
      <c r="N32" s="41"/>
      <c r="O32" s="41"/>
      <c r="P32" s="41"/>
      <c r="Q32" s="41"/>
      <c r="R32" s="41"/>
      <c r="S32" s="41"/>
    </row>
    <row r="33" spans="8:19">
      <c r="H33" s="41"/>
      <c r="I33" s="41"/>
      <c r="J33" s="41"/>
      <c r="K33" s="41"/>
      <c r="L33" s="41"/>
      <c r="M33" s="41"/>
      <c r="N33" s="41"/>
      <c r="O33" s="41"/>
      <c r="P33" s="41"/>
      <c r="Q33" s="41"/>
      <c r="R33" s="41"/>
      <c r="S33" s="41"/>
    </row>
    <row r="34" spans="8:19">
      <c r="H34" s="41"/>
      <c r="I34" s="41"/>
      <c r="J34" s="41"/>
      <c r="K34" s="41"/>
      <c r="L34" s="41"/>
      <c r="M34" s="41"/>
      <c r="N34" s="41"/>
      <c r="O34" s="41"/>
      <c r="P34" s="41"/>
      <c r="Q34" s="41"/>
      <c r="R34" s="41"/>
      <c r="S34" s="41"/>
    </row>
    <row r="35" spans="8:19">
      <c r="H35" s="41"/>
      <c r="I35" s="41"/>
      <c r="J35" s="41"/>
      <c r="K35" s="41"/>
      <c r="L35" s="41"/>
      <c r="M35" s="41"/>
      <c r="N35" s="41"/>
      <c r="O35" s="41"/>
      <c r="P35" s="41"/>
      <c r="Q35" s="41"/>
      <c r="R35" s="41"/>
      <c r="S35" s="41"/>
    </row>
    <row r="36" spans="8:19">
      <c r="H36" s="41"/>
      <c r="I36" s="41"/>
      <c r="J36" s="41"/>
      <c r="K36" s="33"/>
      <c r="L36" s="41"/>
      <c r="M36" s="41"/>
      <c r="N36" s="41"/>
      <c r="O36" s="41"/>
      <c r="P36" s="41"/>
      <c r="Q36" s="41"/>
      <c r="R36" s="41"/>
      <c r="S36" s="41"/>
    </row>
    <row r="37" spans="8:19">
      <c r="H37" s="41"/>
      <c r="I37" s="41"/>
      <c r="J37" s="41"/>
      <c r="K37" s="41"/>
      <c r="L37" s="41"/>
      <c r="M37" s="44"/>
      <c r="N37" s="41"/>
      <c r="O37" s="41"/>
      <c r="P37" s="41"/>
      <c r="Q37" s="41"/>
      <c r="R37" s="41"/>
      <c r="S37" s="41"/>
    </row>
    <row r="38" spans="8:19">
      <c r="H38" s="41"/>
      <c r="I38" s="41"/>
      <c r="J38" s="41"/>
      <c r="K38" s="41"/>
      <c r="L38" s="41"/>
      <c r="M38" s="41"/>
      <c r="N38" s="41"/>
      <c r="O38" s="41"/>
      <c r="P38" s="41"/>
      <c r="Q38" s="41"/>
      <c r="R38" s="41"/>
      <c r="S38" s="41"/>
    </row>
  </sheetData>
  <mergeCells count="15">
    <mergeCell ref="K17:S18"/>
    <mergeCell ref="A1:S1"/>
    <mergeCell ref="Q4:Q5"/>
    <mergeCell ref="R4:R5"/>
    <mergeCell ref="S4:S5"/>
    <mergeCell ref="J4:J5"/>
    <mergeCell ref="K4:M4"/>
    <mergeCell ref="N4:P4"/>
    <mergeCell ref="B3:J3"/>
    <mergeCell ref="K3:S3"/>
    <mergeCell ref="B4:D4"/>
    <mergeCell ref="E4:G4"/>
    <mergeCell ref="H4:H5"/>
    <mergeCell ref="I4:I5"/>
    <mergeCell ref="A17:I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6E30910C169A742B2EA2F6857C7D85D" ma:contentTypeVersion="13" ma:contentTypeDescription="Vytvoří nový dokument" ma:contentTypeScope="" ma:versionID="a875a9a6cad8dbd018f64f6e964cdcc1">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e3ef694ad929e3188bb614b537bb1d54"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26E06C1-BF9C-4FBD-AEDE-E96A4535DE49}">
  <ds:schemaRefs>
    <ds:schemaRef ds:uri="http://schemas.microsoft.com/sharepoint/v3/contenttype/forms"/>
  </ds:schemaRefs>
</ds:datastoreItem>
</file>

<file path=customXml/itemProps2.xml><?xml version="1.0" encoding="utf-8"?>
<ds:datastoreItem xmlns:ds="http://schemas.openxmlformats.org/officeDocument/2006/customXml" ds:itemID="{479D95C9-35AD-4129-90AD-D67BC6A23F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DF8E23-E86A-4E71-8DFE-D053A9B1847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bf3f6dc-e993-4359-8647-cf971b7e723e"/>
    <ds:schemaRef ds:uri="http://purl.org/dc/elements/1.1/"/>
    <ds:schemaRef ds:uri="http://schemas.microsoft.com/office/2006/metadata/properties"/>
    <ds:schemaRef ds:uri="14dc2d1e-e557-46df-b43d-86cdda3daf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51</vt:i4>
      </vt:variant>
      <vt:variant>
        <vt:lpstr>Pojmenované oblasti</vt:lpstr>
      </vt:variant>
      <vt:variant>
        <vt:i4>57</vt:i4>
      </vt:variant>
    </vt:vector>
  </HeadingPairs>
  <TitlesOfParts>
    <vt:vector size="108" baseType="lpstr">
      <vt:lpstr>Cover page</vt:lpstr>
      <vt:lpstr>Table of contents</vt:lpstr>
      <vt:lpstr>Introduction</vt:lpstr>
      <vt:lpstr>1</vt:lpstr>
      <vt:lpstr>2</vt:lpstr>
      <vt:lpstr>3.1</vt:lpstr>
      <vt:lpstr>3.2</vt:lpstr>
      <vt:lpstr>3.3</vt:lpstr>
      <vt:lpstr>3.4</vt:lpstr>
      <vt:lpstr>3.5</vt:lpstr>
      <vt:lpstr>4.1</vt:lpstr>
      <vt:lpstr>4.2</vt:lpstr>
      <vt:lpstr>5.1</vt:lpstr>
      <vt:lpstr>5.2</vt:lpstr>
      <vt:lpstr>6.1</vt:lpstr>
      <vt:lpstr>6.2</vt:lpstr>
      <vt:lpstr>6.3</vt:lpstr>
      <vt:lpstr>6.4</vt:lpstr>
      <vt:lpstr>6.5</vt:lpstr>
      <vt:lpstr>6.6</vt:lpstr>
      <vt:lpstr>6.7</vt:lpstr>
      <vt:lpstr>7.1</vt:lpstr>
      <vt:lpstr>7.2</vt:lpstr>
      <vt:lpstr>7.3</vt:lpstr>
      <vt:lpstr>7.4</vt:lpstr>
      <vt:lpstr>7.5</vt:lpstr>
      <vt:lpstr>8.1</vt:lpstr>
      <vt:lpstr>8.2</vt:lpstr>
      <vt:lpstr>8.3</vt:lpstr>
      <vt:lpstr>8.4</vt:lpstr>
      <vt:lpstr>8.5</vt:lpstr>
      <vt:lpstr>8.6</vt:lpstr>
      <vt:lpstr>8.7</vt:lpstr>
      <vt:lpstr>8.8</vt:lpstr>
      <vt:lpstr>8.9</vt:lpstr>
      <vt:lpstr>9.1</vt:lpstr>
      <vt:lpstr>9.2</vt:lpstr>
      <vt:lpstr>9.3</vt:lpstr>
      <vt:lpstr>9.4</vt:lpstr>
      <vt:lpstr>9.5</vt:lpstr>
      <vt:lpstr>10</vt:lpstr>
      <vt:lpstr>11.1</vt:lpstr>
      <vt:lpstr>11.2</vt:lpstr>
      <vt:lpstr>11.3</vt:lpstr>
      <vt:lpstr>11.4</vt:lpstr>
      <vt:lpstr>11.5</vt:lpstr>
      <vt:lpstr>12.1</vt:lpstr>
      <vt:lpstr>12.2</vt:lpstr>
      <vt:lpstr>12.3</vt:lpstr>
      <vt:lpstr>13</vt:lpstr>
      <vt:lpstr>Closing page</vt:lpstr>
      <vt:lpstr>'1'!Oblast_tisku</vt:lpstr>
      <vt:lpstr>'10'!Oblast_tisku</vt:lpstr>
      <vt:lpstr>'11.1'!Oblast_tisku</vt:lpstr>
      <vt:lpstr>'11.2'!Oblast_tisku</vt:lpstr>
      <vt:lpstr>'11.3'!Oblast_tisku</vt:lpstr>
      <vt:lpstr>'11.4'!Oblast_tisku</vt:lpstr>
      <vt:lpstr>'11.5'!Oblast_tisku</vt:lpstr>
      <vt:lpstr>'12.1'!Oblast_tisku</vt:lpstr>
      <vt:lpstr>'12.2'!Oblast_tisku</vt:lpstr>
      <vt:lpstr>'12.3'!Oblast_tisku</vt:lpstr>
      <vt:lpstr>'13'!Oblast_tisku</vt:lpstr>
      <vt:lpstr>'2'!Oblast_tisku</vt:lpstr>
      <vt:lpstr>'3.1'!Oblast_tisku</vt:lpstr>
      <vt:lpstr>'3.2'!Oblast_tisku</vt:lpstr>
      <vt:lpstr>'3.3'!Oblast_tisku</vt:lpstr>
      <vt:lpstr>'3.4'!Oblast_tisku</vt:lpstr>
      <vt:lpstr>'3.5'!Oblast_tisku</vt:lpstr>
      <vt:lpstr>'4.1'!Oblast_tisku</vt:lpstr>
      <vt:lpstr>'4.2'!Oblast_tisku</vt:lpstr>
      <vt:lpstr>'5.1'!Oblast_tisku</vt:lpstr>
      <vt:lpstr>'5.2'!Oblast_tisku</vt:lpstr>
      <vt:lpstr>'6.1'!Oblast_tisku</vt:lpstr>
      <vt:lpstr>'6.2'!Oblast_tisku</vt:lpstr>
      <vt:lpstr>'6.3'!Oblast_tisku</vt:lpstr>
      <vt:lpstr>'6.4'!Oblast_tisku</vt:lpstr>
      <vt:lpstr>'6.5'!Oblast_tisku</vt:lpstr>
      <vt:lpstr>'6.6'!Oblast_tisku</vt:lpstr>
      <vt:lpstr>'6.7'!Oblast_tisku</vt:lpstr>
      <vt:lpstr>'7.1'!Oblast_tisku</vt:lpstr>
      <vt:lpstr>'7.2'!Oblast_tisku</vt:lpstr>
      <vt:lpstr>'7.3'!Oblast_tisku</vt:lpstr>
      <vt:lpstr>'7.4'!Oblast_tisku</vt:lpstr>
      <vt:lpstr>'7.5'!Oblast_tisku</vt:lpstr>
      <vt:lpstr>'8.1'!Oblast_tisku</vt:lpstr>
      <vt:lpstr>'8.2'!Oblast_tisku</vt:lpstr>
      <vt:lpstr>'8.3'!Oblast_tisku</vt:lpstr>
      <vt:lpstr>'8.4'!Oblast_tisku</vt:lpstr>
      <vt:lpstr>'8.5'!Oblast_tisku</vt:lpstr>
      <vt:lpstr>'8.6'!Oblast_tisku</vt:lpstr>
      <vt:lpstr>'8.7'!Oblast_tisku</vt:lpstr>
      <vt:lpstr>'8.8'!Oblast_tisku</vt:lpstr>
      <vt:lpstr>'8.9'!Oblast_tisku</vt:lpstr>
      <vt:lpstr>'9.1'!Oblast_tisku</vt:lpstr>
      <vt:lpstr>'9.2'!Oblast_tisku</vt:lpstr>
      <vt:lpstr>'9.3'!Oblast_tisku</vt:lpstr>
      <vt:lpstr>'9.4'!Oblast_tisku</vt:lpstr>
      <vt:lpstr>'9.5'!Oblast_tisku</vt:lpstr>
      <vt:lpstr>'Cover page'!Oblast_tisku</vt:lpstr>
      <vt:lpstr>Introduction!Oblast_tisku</vt:lpstr>
      <vt:lpstr>'Table of contents'!Oblast_tisku</vt:lpstr>
      <vt:lpstr>Introduction!OLE_LINK107</vt:lpstr>
      <vt:lpstr>'2'!OLE_LINK42</vt:lpstr>
      <vt:lpstr>Introduction!OLE_LINK42</vt:lpstr>
      <vt:lpstr>'2'!OLE_LINK43</vt:lpstr>
      <vt:lpstr>Introduction!OLE_LINK43</vt:lpstr>
      <vt:lpstr>'2'!OLE_LINK6</vt:lpstr>
      <vt:lpstr>'2'!OLE_LINK7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smid</dc:creator>
  <cp:keywords/>
  <dc:description/>
  <cp:lastModifiedBy>Šmíd Michal</cp:lastModifiedBy>
  <cp:revision/>
  <cp:lastPrinted>2024-07-15T13:10:46Z</cp:lastPrinted>
  <dcterms:created xsi:type="dcterms:W3CDTF">2011-03-11T11:42:10Z</dcterms:created>
  <dcterms:modified xsi:type="dcterms:W3CDTF">2024-07-15T13:12:58Z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